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3.xml" ContentType="application/vnd.openxmlformats-officedocument.spreadsheetml.comments+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omments4.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defaultThemeVersion="166925"/>
  <mc:AlternateContent xmlns:mc="http://schemas.openxmlformats.org/markup-compatibility/2006">
    <mc:Choice Requires="x15">
      <x15ac:absPath xmlns:x15ac="http://schemas.microsoft.com/office/spreadsheetml/2010/11/ac" url="https://086gc.sharepoint.com/sites/SalmonScienceStrategy-salmonFSAR/Shared Documents/salmon FSAR/WCVI Chinook 2024/"/>
    </mc:Choice>
  </mc:AlternateContent>
  <xr:revisionPtr revIDLastSave="704" documentId="8_{47E2958A-B13D-4FC1-AF24-DB160578E722}" xr6:coauthVersionLast="47" xr6:coauthVersionMax="47" xr10:uidLastSave="{D32D76E7-25BD-4172-A2FD-E8FA940EE3A5}"/>
  <bookViews>
    <workbookView xWindow="-120" yWindow="-120" windowWidth="20730" windowHeight="11160" firstSheet="5" activeTab="6" xr2:uid="{66693962-91B3-40B6-BA66-D1F5F2E27F0E}"/>
  </bookViews>
  <sheets>
    <sheet name="LCstatus-4byr" sheetId="25" r:id="rId1"/>
    <sheet name="LCstatus-4ayr" sheetId="24" r:id="rId2"/>
    <sheet name="LCstatus-12yr" sheetId="23" r:id="rId3"/>
    <sheet name="tables4" sheetId="26" r:id="rId4"/>
    <sheet name="EscSumm" sheetId="17" r:id="rId5"/>
    <sheet name="RiverEscData" sheetId="1" r:id="rId6"/>
    <sheet name="RiverEscData (2)" sheetId="11" r:id="rId7"/>
    <sheet name="name-change" sheetId="12" r:id="rId8"/>
    <sheet name="PNIdata" sheetId="7" r:id="rId9"/>
    <sheet name="PNI avg by river" sheetId="8" r:id="rId10"/>
    <sheet name="pNOS avg by river" sheetId="9" r:id="rId11"/>
    <sheet name="Parken pars detail" sheetId="2" r:id="rId12"/>
  </sheets>
  <externalReferences>
    <externalReference r:id="rId13"/>
  </externalReferences>
  <definedNames>
    <definedName name="_xlnm._FilterDatabase" localSheetId="5" hidden="1">RiverEscData!$B$3:$AS$58</definedName>
    <definedName name="_xlnm._FilterDatabase" localSheetId="6" hidden="1">'RiverEscData (2)'!$B$3:$S$3837</definedName>
    <definedName name="nuseds">'[1]name-change'!$E$4:$G$58</definedName>
    <definedName name="nusedsstreamname">'name-change'!$E$4:$G$59</definedName>
    <definedName name="nusedswatershed">'name-change'!$D$4:$G$59</definedName>
    <definedName name="spawners">EscSumm!$A$7:$D$60</definedName>
  </definedNames>
  <calcPr calcId="191028"/>
  <pivotCaches>
    <pivotCache cacheId="22" r:id="rId14"/>
    <pivotCache cacheId="101" r:id="rId15"/>
    <pivotCache cacheId="145"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29" i="23" l="1"/>
  <c r="U30" i="23"/>
  <c r="U31" i="23"/>
  <c r="U32" i="23"/>
  <c r="U23" i="23"/>
  <c r="U24" i="23"/>
  <c r="U25" i="23"/>
  <c r="U26" i="23"/>
  <c r="U22" i="23"/>
  <c r="O22" i="23"/>
  <c r="I6" i="23"/>
  <c r="G60" i="17"/>
  <c r="G59" i="17"/>
  <c r="G58" i="17"/>
  <c r="G57" i="17"/>
  <c r="G56" i="17"/>
  <c r="G55" i="17"/>
  <c r="G54" i="17"/>
  <c r="G53" i="17"/>
  <c r="G52" i="17"/>
  <c r="G51" i="17"/>
  <c r="G50" i="17"/>
  <c r="G49" i="17"/>
  <c r="G48" i="17"/>
  <c r="G47" i="17"/>
  <c r="G46" i="17"/>
  <c r="G45" i="17"/>
  <c r="G44" i="17"/>
  <c r="G43" i="17"/>
  <c r="G42" i="17"/>
  <c r="G41" i="17"/>
  <c r="G40" i="17"/>
  <c r="G39" i="17"/>
  <c r="G38" i="17"/>
  <c r="G37" i="17"/>
  <c r="G36" i="17"/>
  <c r="G35" i="17"/>
  <c r="G34" i="17"/>
  <c r="G33" i="17"/>
  <c r="G32" i="17"/>
  <c r="G31" i="17"/>
  <c r="G30" i="17"/>
  <c r="G29" i="17"/>
  <c r="G28" i="17"/>
  <c r="G27" i="17"/>
  <c r="G26" i="17"/>
  <c r="G25" i="17"/>
  <c r="G24" i="17"/>
  <c r="G23" i="17"/>
  <c r="G22" i="17"/>
  <c r="G21" i="17"/>
  <c r="G20" i="17"/>
  <c r="G19" i="17"/>
  <c r="G18" i="17"/>
  <c r="G17" i="17"/>
  <c r="G16" i="17"/>
  <c r="G15" i="17"/>
  <c r="G14" i="17"/>
  <c r="G13" i="17"/>
  <c r="G12" i="17"/>
  <c r="G11" i="17"/>
  <c r="G10" i="17"/>
  <c r="G9" i="17"/>
  <c r="G8" i="17"/>
  <c r="G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7" i="17"/>
  <c r="H64" i="25"/>
  <c r="H63" i="25"/>
  <c r="H62" i="25"/>
  <c r="H61" i="25"/>
  <c r="H60" i="25"/>
  <c r="H59" i="25"/>
  <c r="H58" i="25"/>
  <c r="H57" i="25"/>
  <c r="H56" i="25"/>
  <c r="H55" i="25"/>
  <c r="H54" i="25"/>
  <c r="H53" i="25"/>
  <c r="H52" i="25"/>
  <c r="H51" i="25"/>
  <c r="H50" i="25"/>
  <c r="H49" i="25"/>
  <c r="H48" i="25"/>
  <c r="H47" i="25"/>
  <c r="H46" i="25"/>
  <c r="H45" i="25"/>
  <c r="H44" i="25"/>
  <c r="H43" i="25"/>
  <c r="H42" i="25"/>
  <c r="H41" i="25"/>
  <c r="H40" i="25"/>
  <c r="H39" i="25"/>
  <c r="H38" i="25"/>
  <c r="H37" i="25"/>
  <c r="H36" i="25"/>
  <c r="H35" i="25"/>
  <c r="N34" i="25"/>
  <c r="H34" i="25"/>
  <c r="H33" i="25"/>
  <c r="N32" i="25"/>
  <c r="H32" i="25"/>
  <c r="N31" i="25"/>
  <c r="H31" i="25"/>
  <c r="N30" i="25"/>
  <c r="H30" i="25"/>
  <c r="N29" i="25"/>
  <c r="H29" i="25"/>
  <c r="N28" i="25"/>
  <c r="H28" i="25"/>
  <c r="H27" i="25"/>
  <c r="N26" i="25"/>
  <c r="H26" i="25"/>
  <c r="N25" i="25"/>
  <c r="H25" i="25"/>
  <c r="N24" i="25"/>
  <c r="H24" i="25"/>
  <c r="N23" i="25"/>
  <c r="H23" i="25"/>
  <c r="H22" i="25"/>
  <c r="H21" i="25"/>
  <c r="N20" i="25"/>
  <c r="H20" i="25"/>
  <c r="N19" i="25"/>
  <c r="H19" i="25"/>
  <c r="N18" i="25"/>
  <c r="H18" i="25"/>
  <c r="N17" i="25"/>
  <c r="H17" i="25"/>
  <c r="H16" i="25"/>
  <c r="H15" i="25"/>
  <c r="H14" i="25"/>
  <c r="H13" i="25"/>
  <c r="H12" i="25"/>
  <c r="H11" i="25"/>
  <c r="H10" i="25"/>
  <c r="H9" i="25"/>
  <c r="H8" i="25"/>
  <c r="H7" i="25"/>
  <c r="S6" i="25"/>
  <c r="I64" i="25" s="1"/>
  <c r="R6" i="25"/>
  <c r="Q6" i="25"/>
  <c r="P6" i="25"/>
  <c r="O6" i="25"/>
  <c r="H6" i="25"/>
  <c r="D60" i="17"/>
  <c r="D59" i="17"/>
  <c r="D58" i="17"/>
  <c r="D57" i="17"/>
  <c r="D56" i="17"/>
  <c r="D55" i="17"/>
  <c r="D54" i="17"/>
  <c r="D53" i="17"/>
  <c r="D52" i="17"/>
  <c r="D51" i="17"/>
  <c r="D50" i="17"/>
  <c r="D49" i="17"/>
  <c r="D48" i="17"/>
  <c r="D47" i="17"/>
  <c r="D46" i="17"/>
  <c r="D45" i="17"/>
  <c r="D44" i="17"/>
  <c r="D43" i="17"/>
  <c r="D42" i="17"/>
  <c r="D41" i="17"/>
  <c r="D40" i="17"/>
  <c r="D39" i="17"/>
  <c r="D38" i="17"/>
  <c r="D37" i="17"/>
  <c r="D36" i="17"/>
  <c r="D35" i="17"/>
  <c r="D34" i="17"/>
  <c r="D33" i="17"/>
  <c r="D32" i="17"/>
  <c r="D31" i="17"/>
  <c r="D30" i="17"/>
  <c r="D29" i="17"/>
  <c r="D28" i="17"/>
  <c r="D27" i="17"/>
  <c r="D26" i="17"/>
  <c r="D25" i="17"/>
  <c r="D24" i="17"/>
  <c r="D23" i="17"/>
  <c r="D22" i="17"/>
  <c r="D21" i="17"/>
  <c r="D20" i="17"/>
  <c r="D19" i="17"/>
  <c r="D18" i="17"/>
  <c r="D17" i="17"/>
  <c r="D16" i="17"/>
  <c r="D15" i="17"/>
  <c r="D14" i="17"/>
  <c r="D13" i="17"/>
  <c r="D12" i="17"/>
  <c r="D11" i="17"/>
  <c r="D10" i="17"/>
  <c r="D9" i="17"/>
  <c r="D8" i="17"/>
  <c r="D7" i="17"/>
  <c r="H64" i="24"/>
  <c r="H63" i="24"/>
  <c r="H62" i="24"/>
  <c r="H61" i="24"/>
  <c r="H60" i="24"/>
  <c r="H59" i="24"/>
  <c r="H58" i="24"/>
  <c r="H57" i="24"/>
  <c r="H56" i="24"/>
  <c r="H55" i="24"/>
  <c r="H54" i="24"/>
  <c r="H53" i="24"/>
  <c r="H52" i="24"/>
  <c r="H51" i="24"/>
  <c r="H50" i="24"/>
  <c r="H49" i="24"/>
  <c r="H48" i="24"/>
  <c r="H47" i="24"/>
  <c r="H46" i="24"/>
  <c r="H45" i="24"/>
  <c r="H44" i="24"/>
  <c r="H43" i="24"/>
  <c r="H42" i="24"/>
  <c r="H41" i="24"/>
  <c r="H40" i="24"/>
  <c r="H39" i="24"/>
  <c r="H38" i="24"/>
  <c r="H37" i="24"/>
  <c r="H36" i="24"/>
  <c r="H35" i="24"/>
  <c r="N34" i="24"/>
  <c r="H34" i="24"/>
  <c r="H33" i="24"/>
  <c r="N32" i="24"/>
  <c r="H32" i="24"/>
  <c r="N31" i="24"/>
  <c r="H31" i="24"/>
  <c r="N30" i="24"/>
  <c r="H30" i="24"/>
  <c r="N29" i="24"/>
  <c r="H29" i="24"/>
  <c r="N28" i="24"/>
  <c r="H28" i="24"/>
  <c r="H27" i="24"/>
  <c r="N26" i="24"/>
  <c r="H26" i="24"/>
  <c r="N25" i="24"/>
  <c r="H25" i="24"/>
  <c r="N24" i="24"/>
  <c r="H24" i="24"/>
  <c r="N23" i="24"/>
  <c r="H23" i="24"/>
  <c r="H22" i="24"/>
  <c r="H21" i="24"/>
  <c r="N20" i="24"/>
  <c r="H20" i="24"/>
  <c r="N19" i="24"/>
  <c r="H19" i="24"/>
  <c r="N18" i="24"/>
  <c r="H18" i="24"/>
  <c r="N17" i="24"/>
  <c r="H17" i="24"/>
  <c r="H16" i="24"/>
  <c r="H15" i="24"/>
  <c r="H14" i="24"/>
  <c r="H13" i="24"/>
  <c r="H12" i="24"/>
  <c r="H11" i="24"/>
  <c r="H10" i="24"/>
  <c r="H9" i="24"/>
  <c r="H8" i="24"/>
  <c r="H7" i="24"/>
  <c r="S6" i="24"/>
  <c r="I59" i="24" s="1"/>
  <c r="R6" i="24"/>
  <c r="Q6" i="24"/>
  <c r="P6" i="24"/>
  <c r="O6" i="24"/>
  <c r="H6" i="24"/>
  <c r="U28" i="23"/>
  <c r="O28" i="23"/>
  <c r="U18" i="23"/>
  <c r="U19" i="23"/>
  <c r="U20" i="23"/>
  <c r="U17" i="23"/>
  <c r="T6" i="23"/>
  <c r="J59" i="23" s="1"/>
  <c r="H64" i="23"/>
  <c r="H63" i="23"/>
  <c r="H62" i="23"/>
  <c r="H61" i="23"/>
  <c r="H60" i="23"/>
  <c r="H59" i="23"/>
  <c r="H58" i="23"/>
  <c r="H57" i="23"/>
  <c r="H56" i="23"/>
  <c r="H55" i="23"/>
  <c r="H54" i="23"/>
  <c r="H53" i="23"/>
  <c r="H52" i="23"/>
  <c r="H51" i="23"/>
  <c r="H50" i="23"/>
  <c r="H49" i="23"/>
  <c r="H48" i="23"/>
  <c r="H47" i="23"/>
  <c r="H46" i="23"/>
  <c r="H45" i="23"/>
  <c r="H44" i="23"/>
  <c r="H43" i="23"/>
  <c r="H42" i="23"/>
  <c r="H41" i="23"/>
  <c r="H40" i="23"/>
  <c r="H39" i="23"/>
  <c r="H38" i="23"/>
  <c r="H37" i="23"/>
  <c r="H36" i="23"/>
  <c r="H35" i="23"/>
  <c r="H34" i="23"/>
  <c r="H33" i="23"/>
  <c r="H32" i="23"/>
  <c r="O34" i="23"/>
  <c r="H31" i="23"/>
  <c r="O32" i="23"/>
  <c r="H30" i="23"/>
  <c r="O31" i="23"/>
  <c r="H29" i="23"/>
  <c r="O30" i="23"/>
  <c r="H28" i="23"/>
  <c r="O29" i="23"/>
  <c r="H27" i="23"/>
  <c r="O26" i="23"/>
  <c r="H26" i="23"/>
  <c r="O25" i="23"/>
  <c r="H25" i="23"/>
  <c r="O24" i="23"/>
  <c r="H24" i="23"/>
  <c r="O23" i="23"/>
  <c r="H23" i="23"/>
  <c r="H22" i="23"/>
  <c r="H21" i="23"/>
  <c r="O20" i="23"/>
  <c r="H20" i="23"/>
  <c r="O19" i="23"/>
  <c r="H19" i="23"/>
  <c r="O18" i="23"/>
  <c r="H18" i="23"/>
  <c r="O17" i="23"/>
  <c r="H17" i="23"/>
  <c r="H16" i="23"/>
  <c r="H15" i="23"/>
  <c r="H14" i="23"/>
  <c r="H13" i="23"/>
  <c r="H12" i="23"/>
  <c r="H11" i="23"/>
  <c r="H10" i="23"/>
  <c r="H9" i="23"/>
  <c r="H8" i="23"/>
  <c r="H7" i="23"/>
  <c r="S6" i="23"/>
  <c r="R6" i="23"/>
  <c r="Q6" i="23"/>
  <c r="P6" i="23"/>
  <c r="H6" i="23"/>
  <c r="C60" i="17"/>
  <c r="C59" i="17"/>
  <c r="C58" i="17"/>
  <c r="C57" i="17"/>
  <c r="C56" i="17"/>
  <c r="C55" i="17"/>
  <c r="C54" i="17"/>
  <c r="C53" i="17"/>
  <c r="C52" i="17"/>
  <c r="C51" i="17"/>
  <c r="C50" i="17"/>
  <c r="C49" i="17"/>
  <c r="C48" i="17"/>
  <c r="C47" i="17"/>
  <c r="C46" i="17"/>
  <c r="C45" i="17"/>
  <c r="C44" i="17"/>
  <c r="C43" i="17"/>
  <c r="C42" i="17"/>
  <c r="C41" i="17"/>
  <c r="C40" i="17"/>
  <c r="C39" i="17"/>
  <c r="C38" i="17"/>
  <c r="C37" i="17"/>
  <c r="C36" i="17"/>
  <c r="C35" i="17"/>
  <c r="C34" i="17"/>
  <c r="C33" i="17"/>
  <c r="C32" i="17"/>
  <c r="C31" i="17"/>
  <c r="C30" i="17"/>
  <c r="C29" i="17"/>
  <c r="C28" i="17"/>
  <c r="C27" i="17"/>
  <c r="C26" i="17"/>
  <c r="C25" i="17"/>
  <c r="C24" i="17"/>
  <c r="C23" i="17"/>
  <c r="C22" i="17"/>
  <c r="C21" i="17"/>
  <c r="C20" i="17"/>
  <c r="C19" i="17"/>
  <c r="C18" i="17"/>
  <c r="C17" i="17"/>
  <c r="C16" i="17"/>
  <c r="C15" i="17"/>
  <c r="C14" i="17"/>
  <c r="C13" i="17"/>
  <c r="C12" i="17"/>
  <c r="C11" i="17"/>
  <c r="C10" i="17"/>
  <c r="C9" i="17"/>
  <c r="C8" i="17"/>
  <c r="C7" i="17"/>
  <c r="B60" i="17"/>
  <c r="B59" i="17"/>
  <c r="B58" i="17"/>
  <c r="B57" i="17"/>
  <c r="B56" i="17"/>
  <c r="B55" i="17"/>
  <c r="B54" i="17"/>
  <c r="B53" i="17"/>
  <c r="B52" i="17"/>
  <c r="B51" i="17"/>
  <c r="B50" i="17"/>
  <c r="B49" i="17"/>
  <c r="B48" i="17"/>
  <c r="B47" i="17"/>
  <c r="B46" i="17"/>
  <c r="B45" i="17"/>
  <c r="B44" i="17"/>
  <c r="B43" i="17"/>
  <c r="B42" i="17"/>
  <c r="B41" i="17"/>
  <c r="B40" i="17"/>
  <c r="B39" i="17"/>
  <c r="B38" i="17"/>
  <c r="B37" i="17"/>
  <c r="B36" i="17"/>
  <c r="B35" i="17"/>
  <c r="B34" i="17"/>
  <c r="B33" i="17"/>
  <c r="B32" i="17"/>
  <c r="B31" i="17"/>
  <c r="B30" i="17"/>
  <c r="B29" i="17"/>
  <c r="B28" i="17"/>
  <c r="B27" i="17"/>
  <c r="B26" i="17"/>
  <c r="B25" i="17"/>
  <c r="B24" i="17"/>
  <c r="B23" i="17"/>
  <c r="B22" i="17"/>
  <c r="B21" i="17"/>
  <c r="B20" i="17"/>
  <c r="B19" i="17"/>
  <c r="B18" i="17"/>
  <c r="B17" i="17"/>
  <c r="B16" i="17"/>
  <c r="B15" i="17"/>
  <c r="B14" i="17"/>
  <c r="B13" i="17"/>
  <c r="B12" i="17"/>
  <c r="B11" i="17"/>
  <c r="B10" i="17"/>
  <c r="B9" i="17"/>
  <c r="B8" i="17"/>
  <c r="B7" i="17"/>
  <c r="A60" i="17"/>
  <c r="A59" i="17"/>
  <c r="A58" i="17"/>
  <c r="A57" i="17"/>
  <c r="A56" i="17"/>
  <c r="A55" i="17"/>
  <c r="A54" i="17"/>
  <c r="A53" i="17"/>
  <c r="A52" i="17"/>
  <c r="A51" i="17"/>
  <c r="A50" i="17"/>
  <c r="A49" i="17"/>
  <c r="A48" i="17"/>
  <c r="A47" i="17"/>
  <c r="A46" i="17"/>
  <c r="A45" i="17"/>
  <c r="A44" i="17"/>
  <c r="A43" i="17"/>
  <c r="A42" i="17"/>
  <c r="A41" i="17"/>
  <c r="A40" i="17"/>
  <c r="A39" i="17"/>
  <c r="A38" i="17"/>
  <c r="A37" i="17"/>
  <c r="A36" i="17"/>
  <c r="A35" i="17"/>
  <c r="A34" i="17"/>
  <c r="A33" i="17"/>
  <c r="A32" i="17"/>
  <c r="A31" i="17"/>
  <c r="A30" i="17"/>
  <c r="A29" i="17"/>
  <c r="A28" i="17"/>
  <c r="A27" i="17"/>
  <c r="A26" i="17"/>
  <c r="A25" i="17"/>
  <c r="A24" i="17"/>
  <c r="A23" i="17"/>
  <c r="A22" i="17"/>
  <c r="A21" i="17"/>
  <c r="A20" i="17"/>
  <c r="A19" i="17"/>
  <c r="A18" i="17"/>
  <c r="A17" i="17"/>
  <c r="A16" i="17"/>
  <c r="A15" i="17"/>
  <c r="A14" i="17"/>
  <c r="A13" i="17"/>
  <c r="A12" i="17"/>
  <c r="A11" i="17"/>
  <c r="A10" i="17"/>
  <c r="A9" i="17"/>
  <c r="A8" i="17"/>
  <c r="A7" i="17"/>
  <c r="I2" i="11"/>
  <c r="E58" i="1"/>
  <c r="E57" i="1"/>
  <c r="E56" i="1"/>
  <c r="E55" i="1"/>
  <c r="E54" i="1"/>
  <c r="E53" i="1"/>
  <c r="E52" i="1"/>
  <c r="E51" i="1"/>
  <c r="E50" i="1"/>
  <c r="E49" i="1"/>
  <c r="E48" i="1"/>
  <c r="E47" i="1"/>
  <c r="E46" i="1"/>
  <c r="E45" i="1"/>
  <c r="E44" i="1"/>
  <c r="E43" i="1"/>
  <c r="E42" i="1"/>
  <c r="E41" i="1"/>
  <c r="E40" i="1"/>
  <c r="E39" i="1"/>
  <c r="E38" i="1"/>
  <c r="E37" i="1"/>
  <c r="E36" i="1"/>
  <c r="E35" i="1"/>
  <c r="E34" i="1"/>
  <c r="E33" i="1"/>
  <c r="E32" i="1"/>
  <c r="E31" i="1"/>
  <c r="E30" i="1"/>
  <c r="E29" i="1"/>
  <c r="E28" i="1"/>
  <c r="E27" i="1"/>
  <c r="E26" i="1"/>
  <c r="E25" i="1"/>
  <c r="E24" i="1"/>
  <c r="E23" i="1"/>
  <c r="E22" i="1"/>
  <c r="E21" i="1"/>
  <c r="E20" i="1"/>
  <c r="E19" i="1"/>
  <c r="E18" i="1"/>
  <c r="E17" i="1"/>
  <c r="E16" i="1"/>
  <c r="E15" i="1"/>
  <c r="E14" i="1"/>
  <c r="E13" i="1"/>
  <c r="E12" i="1"/>
  <c r="E60" i="1"/>
  <c r="E11" i="1"/>
  <c r="E10" i="1"/>
  <c r="E9" i="1"/>
  <c r="E8" i="1"/>
  <c r="E7" i="1"/>
  <c r="E6" i="1"/>
  <c r="E5" i="1"/>
  <c r="E4" i="1"/>
  <c r="C2" i="11"/>
  <c r="C3837" i="11"/>
  <c r="C3836" i="11"/>
  <c r="C3835" i="11"/>
  <c r="C3834" i="11"/>
  <c r="C3833" i="11"/>
  <c r="C3832" i="11"/>
  <c r="C3831" i="11"/>
  <c r="C3830" i="11"/>
  <c r="C3829" i="11"/>
  <c r="C3828" i="11"/>
  <c r="C3827" i="11"/>
  <c r="C3826" i="11"/>
  <c r="C3825" i="11"/>
  <c r="C3824" i="11"/>
  <c r="C3823" i="11"/>
  <c r="C3822" i="11"/>
  <c r="C3821" i="11"/>
  <c r="C3820" i="11"/>
  <c r="C3819" i="11"/>
  <c r="C3818" i="11"/>
  <c r="C3817" i="11"/>
  <c r="C3816" i="11"/>
  <c r="C3815" i="11"/>
  <c r="C3814" i="11"/>
  <c r="C3813" i="11"/>
  <c r="C3812" i="11"/>
  <c r="C3811" i="11"/>
  <c r="C3810" i="11"/>
  <c r="C3809" i="11"/>
  <c r="C3808" i="11"/>
  <c r="C3807" i="11"/>
  <c r="C3806" i="11"/>
  <c r="C3805" i="11"/>
  <c r="C3804" i="11"/>
  <c r="C3803" i="11"/>
  <c r="C3802" i="11"/>
  <c r="C3801" i="11"/>
  <c r="C3800" i="11"/>
  <c r="C3799" i="11"/>
  <c r="C3798" i="11"/>
  <c r="C3797" i="11"/>
  <c r="C3796" i="11"/>
  <c r="C3795" i="11"/>
  <c r="C3794" i="11"/>
  <c r="C3793" i="11"/>
  <c r="C3792" i="11"/>
  <c r="C3791" i="11"/>
  <c r="C3790" i="11"/>
  <c r="C3789" i="11"/>
  <c r="C3788" i="11"/>
  <c r="C3787" i="11"/>
  <c r="C3786" i="11"/>
  <c r="C3785" i="11"/>
  <c r="C3784" i="11"/>
  <c r="C3783" i="11"/>
  <c r="C3782" i="11"/>
  <c r="C3781" i="11"/>
  <c r="C3780" i="11"/>
  <c r="C3779" i="11"/>
  <c r="C3778" i="11"/>
  <c r="C3777" i="11"/>
  <c r="C3776" i="11"/>
  <c r="C3775" i="11"/>
  <c r="C3774" i="11"/>
  <c r="C3773" i="11"/>
  <c r="C3772" i="11"/>
  <c r="C3771" i="11"/>
  <c r="C3770" i="11"/>
  <c r="C3769" i="11"/>
  <c r="C3768" i="11"/>
  <c r="C3767" i="11"/>
  <c r="C3766" i="11"/>
  <c r="C3765" i="11"/>
  <c r="C3764" i="11"/>
  <c r="C3763" i="11"/>
  <c r="C3762" i="11"/>
  <c r="C3761" i="11"/>
  <c r="C3760" i="11"/>
  <c r="C3759" i="11"/>
  <c r="C3758" i="11"/>
  <c r="C3757" i="11"/>
  <c r="C3756" i="11"/>
  <c r="C3755" i="11"/>
  <c r="C3754" i="11"/>
  <c r="C3753" i="11"/>
  <c r="C3752" i="11"/>
  <c r="C3751" i="11"/>
  <c r="C3750" i="11"/>
  <c r="C3749" i="11"/>
  <c r="C3748" i="11"/>
  <c r="C3747" i="11"/>
  <c r="C3746" i="11"/>
  <c r="C3745" i="11"/>
  <c r="C3744" i="11"/>
  <c r="C3743" i="11"/>
  <c r="C3742" i="11"/>
  <c r="C3741" i="11"/>
  <c r="C3740" i="11"/>
  <c r="C3739" i="11"/>
  <c r="C3738" i="11"/>
  <c r="C3737" i="11"/>
  <c r="C3736" i="11"/>
  <c r="C3735" i="11"/>
  <c r="C3734" i="11"/>
  <c r="C3733" i="11"/>
  <c r="C3732" i="11"/>
  <c r="C3731" i="11"/>
  <c r="C3730" i="11"/>
  <c r="C3729" i="11"/>
  <c r="C3728" i="11"/>
  <c r="C3727" i="11"/>
  <c r="C3726" i="11"/>
  <c r="C3725" i="11"/>
  <c r="C3724" i="11"/>
  <c r="C3723" i="11"/>
  <c r="C3722" i="11"/>
  <c r="C3721" i="11"/>
  <c r="C3720" i="11"/>
  <c r="C3719" i="11"/>
  <c r="C3718" i="11"/>
  <c r="C3717" i="11"/>
  <c r="C3716" i="11"/>
  <c r="C3715" i="11"/>
  <c r="C3714" i="11"/>
  <c r="C3713" i="11"/>
  <c r="C3712" i="11"/>
  <c r="C3711" i="11"/>
  <c r="C3710" i="11"/>
  <c r="C3709" i="11"/>
  <c r="C3708" i="11"/>
  <c r="C3707" i="11"/>
  <c r="C3706" i="11"/>
  <c r="C3705" i="11"/>
  <c r="C3704" i="11"/>
  <c r="C3703" i="11"/>
  <c r="C3702" i="11"/>
  <c r="C3701" i="11"/>
  <c r="C3700" i="11"/>
  <c r="C3699" i="11"/>
  <c r="C3698" i="11"/>
  <c r="C3697" i="11"/>
  <c r="C3696" i="11"/>
  <c r="C3695" i="11"/>
  <c r="C3694" i="11"/>
  <c r="C3693" i="11"/>
  <c r="C3692" i="11"/>
  <c r="C3691" i="11"/>
  <c r="C3690" i="11"/>
  <c r="C3689" i="11"/>
  <c r="C3688" i="11"/>
  <c r="C3687" i="11"/>
  <c r="C3686" i="11"/>
  <c r="C3685" i="11"/>
  <c r="C3684" i="11"/>
  <c r="C3683" i="11"/>
  <c r="C3682" i="11"/>
  <c r="C3681" i="11"/>
  <c r="C3680" i="11"/>
  <c r="C3679" i="11"/>
  <c r="C3678" i="11"/>
  <c r="C3677" i="11"/>
  <c r="C3676" i="11"/>
  <c r="C3675" i="11"/>
  <c r="C3674" i="11"/>
  <c r="C3673" i="11"/>
  <c r="C3672" i="11"/>
  <c r="C3671" i="11"/>
  <c r="C3670" i="11"/>
  <c r="C3669" i="11"/>
  <c r="C3668" i="11"/>
  <c r="C3667" i="11"/>
  <c r="C3666" i="11"/>
  <c r="C3665" i="11"/>
  <c r="C3664" i="11"/>
  <c r="C3663" i="11"/>
  <c r="C3662" i="11"/>
  <c r="C3661" i="11"/>
  <c r="C3660" i="11"/>
  <c r="C3659" i="11"/>
  <c r="C3658" i="11"/>
  <c r="C3657" i="11"/>
  <c r="C3656" i="11"/>
  <c r="C3655" i="11"/>
  <c r="C3654" i="11"/>
  <c r="C3653" i="11"/>
  <c r="C3652" i="11"/>
  <c r="C3651" i="11"/>
  <c r="C3650" i="11"/>
  <c r="C3649" i="11"/>
  <c r="C3648" i="11"/>
  <c r="C3647" i="11"/>
  <c r="C3646" i="11"/>
  <c r="C3645" i="11"/>
  <c r="C3644" i="11"/>
  <c r="C3643" i="11"/>
  <c r="C3642" i="11"/>
  <c r="C3641" i="11"/>
  <c r="C3640" i="11"/>
  <c r="C3639" i="11"/>
  <c r="C3638" i="11"/>
  <c r="C3637" i="11"/>
  <c r="C3636" i="11"/>
  <c r="C3635" i="11"/>
  <c r="C3634" i="11"/>
  <c r="C3633" i="11"/>
  <c r="C3632" i="11"/>
  <c r="C3631" i="11"/>
  <c r="C3630" i="11"/>
  <c r="C3629" i="11"/>
  <c r="C3628" i="11"/>
  <c r="C3627" i="11"/>
  <c r="C3626" i="11"/>
  <c r="C3625" i="11"/>
  <c r="C3624" i="11"/>
  <c r="C3623" i="11"/>
  <c r="C3622" i="11"/>
  <c r="C3621" i="11"/>
  <c r="C3620" i="11"/>
  <c r="C3619" i="11"/>
  <c r="C3618" i="11"/>
  <c r="C3617" i="11"/>
  <c r="C3616" i="11"/>
  <c r="C3615" i="11"/>
  <c r="C3614" i="11"/>
  <c r="C3613" i="11"/>
  <c r="C3612" i="11"/>
  <c r="C3611" i="11"/>
  <c r="C3610" i="11"/>
  <c r="C3609" i="11"/>
  <c r="C3608" i="11"/>
  <c r="C3607" i="11"/>
  <c r="C3606" i="11"/>
  <c r="C3605" i="11"/>
  <c r="C3604" i="11"/>
  <c r="C3603" i="11"/>
  <c r="C3602" i="11"/>
  <c r="C3601" i="11"/>
  <c r="C3600" i="11"/>
  <c r="C3599" i="11"/>
  <c r="C3598" i="11"/>
  <c r="C3597" i="11"/>
  <c r="C3596" i="11"/>
  <c r="C3595" i="11"/>
  <c r="C3594" i="11"/>
  <c r="C3593" i="11"/>
  <c r="C3592" i="11"/>
  <c r="C3591" i="11"/>
  <c r="C3590" i="11"/>
  <c r="C3589" i="11"/>
  <c r="C3588" i="11"/>
  <c r="C3587" i="11"/>
  <c r="C3586" i="11"/>
  <c r="C3585" i="11"/>
  <c r="C3584" i="11"/>
  <c r="C3583" i="11"/>
  <c r="C3582" i="11"/>
  <c r="C3581" i="11"/>
  <c r="C3580" i="11"/>
  <c r="C3579" i="11"/>
  <c r="C3578" i="11"/>
  <c r="C3577" i="11"/>
  <c r="C3576" i="11"/>
  <c r="C3575" i="11"/>
  <c r="C3574" i="11"/>
  <c r="C3573" i="11"/>
  <c r="C3572" i="11"/>
  <c r="C3571" i="11"/>
  <c r="C3570" i="11"/>
  <c r="C3569" i="11"/>
  <c r="C3568" i="11"/>
  <c r="C3567" i="11"/>
  <c r="C3566" i="11"/>
  <c r="C3565" i="11"/>
  <c r="C3564" i="11"/>
  <c r="C3563" i="11"/>
  <c r="C3562" i="11"/>
  <c r="C3561" i="11"/>
  <c r="C3560" i="11"/>
  <c r="C3559" i="11"/>
  <c r="C3558" i="11"/>
  <c r="C3557" i="11"/>
  <c r="C3556" i="11"/>
  <c r="C3555" i="11"/>
  <c r="C3554" i="11"/>
  <c r="C3553" i="11"/>
  <c r="C3552" i="11"/>
  <c r="C3551" i="11"/>
  <c r="C3550" i="11"/>
  <c r="C3549" i="11"/>
  <c r="C3548" i="11"/>
  <c r="C3547" i="11"/>
  <c r="C3546" i="11"/>
  <c r="C3545" i="11"/>
  <c r="C3544" i="11"/>
  <c r="C3543" i="11"/>
  <c r="C3542" i="11"/>
  <c r="C3541" i="11"/>
  <c r="C3540" i="11"/>
  <c r="C3539" i="11"/>
  <c r="C3538" i="11"/>
  <c r="C3537" i="11"/>
  <c r="C3536" i="11"/>
  <c r="C3535" i="11"/>
  <c r="C3534" i="11"/>
  <c r="C3533" i="11"/>
  <c r="C3532" i="11"/>
  <c r="C3531" i="11"/>
  <c r="C3530" i="11"/>
  <c r="C3529" i="11"/>
  <c r="C3528" i="11"/>
  <c r="C3527" i="11"/>
  <c r="C3526" i="11"/>
  <c r="C3525" i="11"/>
  <c r="C3524" i="11"/>
  <c r="C3523" i="11"/>
  <c r="C3522" i="11"/>
  <c r="C3521" i="11"/>
  <c r="C3520" i="11"/>
  <c r="C3519" i="11"/>
  <c r="C3518" i="11"/>
  <c r="C3517" i="11"/>
  <c r="C3516" i="11"/>
  <c r="C3515" i="11"/>
  <c r="C3514" i="11"/>
  <c r="C3513" i="11"/>
  <c r="C3512" i="11"/>
  <c r="C3511" i="11"/>
  <c r="C3510" i="11"/>
  <c r="C3509" i="11"/>
  <c r="C3508" i="11"/>
  <c r="C3507" i="11"/>
  <c r="C3506" i="11"/>
  <c r="C3505" i="11"/>
  <c r="C3504" i="11"/>
  <c r="C3503" i="11"/>
  <c r="C3502" i="11"/>
  <c r="C3501" i="11"/>
  <c r="C3500" i="11"/>
  <c r="C3499" i="11"/>
  <c r="C3498" i="11"/>
  <c r="C3497" i="11"/>
  <c r="C3496" i="11"/>
  <c r="C3495" i="11"/>
  <c r="C3494" i="11"/>
  <c r="C3493" i="11"/>
  <c r="C3492" i="11"/>
  <c r="C3491" i="11"/>
  <c r="C3490" i="11"/>
  <c r="C3489" i="11"/>
  <c r="C3488" i="11"/>
  <c r="C3487" i="11"/>
  <c r="C3486" i="11"/>
  <c r="C3485" i="11"/>
  <c r="C3484" i="11"/>
  <c r="C3483" i="11"/>
  <c r="C3482" i="11"/>
  <c r="C3481" i="11"/>
  <c r="C3480" i="11"/>
  <c r="C3479" i="11"/>
  <c r="C3478" i="11"/>
  <c r="C3477" i="11"/>
  <c r="C3476" i="11"/>
  <c r="C3475" i="11"/>
  <c r="C3474" i="11"/>
  <c r="C3473" i="11"/>
  <c r="C3472" i="11"/>
  <c r="C3471" i="11"/>
  <c r="C3470" i="11"/>
  <c r="C3469" i="11"/>
  <c r="C3468" i="11"/>
  <c r="C3467" i="11"/>
  <c r="C3466" i="11"/>
  <c r="C3465" i="11"/>
  <c r="C3464" i="11"/>
  <c r="C3463" i="11"/>
  <c r="C3462" i="11"/>
  <c r="C3461" i="11"/>
  <c r="C3460" i="11"/>
  <c r="C3459" i="11"/>
  <c r="C3458" i="11"/>
  <c r="C3457" i="11"/>
  <c r="C3456" i="11"/>
  <c r="C3455" i="11"/>
  <c r="C3454" i="11"/>
  <c r="C3453" i="11"/>
  <c r="C3452" i="11"/>
  <c r="C3451" i="11"/>
  <c r="C3450" i="11"/>
  <c r="C3449" i="11"/>
  <c r="C3448" i="11"/>
  <c r="C3447" i="11"/>
  <c r="C3446" i="11"/>
  <c r="C3445" i="11"/>
  <c r="C3444" i="11"/>
  <c r="C3443" i="11"/>
  <c r="C3442" i="11"/>
  <c r="C3441" i="11"/>
  <c r="C3440" i="11"/>
  <c r="C3439" i="11"/>
  <c r="C3438" i="11"/>
  <c r="C3437" i="11"/>
  <c r="C3436" i="11"/>
  <c r="C3435" i="11"/>
  <c r="C3434" i="11"/>
  <c r="C3433" i="11"/>
  <c r="C3432" i="11"/>
  <c r="C3431" i="11"/>
  <c r="C3430" i="11"/>
  <c r="C3429" i="11"/>
  <c r="C3428" i="11"/>
  <c r="C3427" i="11"/>
  <c r="C3426" i="11"/>
  <c r="C3425" i="11"/>
  <c r="C3424" i="11"/>
  <c r="C3423" i="11"/>
  <c r="C3422" i="11"/>
  <c r="C3421" i="11"/>
  <c r="C3420" i="11"/>
  <c r="C3419" i="11"/>
  <c r="C3418" i="11"/>
  <c r="C3417" i="11"/>
  <c r="C3416" i="11"/>
  <c r="C3415" i="11"/>
  <c r="C3414" i="11"/>
  <c r="C3413" i="11"/>
  <c r="C3412" i="11"/>
  <c r="C3411" i="11"/>
  <c r="C3410" i="11"/>
  <c r="C3409" i="11"/>
  <c r="C3408" i="11"/>
  <c r="C3407" i="11"/>
  <c r="C3406" i="11"/>
  <c r="C3405" i="11"/>
  <c r="C3404" i="11"/>
  <c r="C3403" i="11"/>
  <c r="C3402" i="11"/>
  <c r="C3401" i="11"/>
  <c r="C3400" i="11"/>
  <c r="C3399" i="11"/>
  <c r="C3398" i="11"/>
  <c r="C3397" i="11"/>
  <c r="C3396" i="11"/>
  <c r="C3395" i="11"/>
  <c r="C3394" i="11"/>
  <c r="C3393" i="11"/>
  <c r="C3392" i="11"/>
  <c r="C3391" i="11"/>
  <c r="C3390" i="11"/>
  <c r="C3389" i="11"/>
  <c r="C3388" i="11"/>
  <c r="C3387" i="11"/>
  <c r="C3386" i="11"/>
  <c r="C3385" i="11"/>
  <c r="C3384" i="11"/>
  <c r="C3383" i="11"/>
  <c r="C3382" i="11"/>
  <c r="C3381" i="11"/>
  <c r="C3380" i="11"/>
  <c r="C3379" i="11"/>
  <c r="C3378" i="11"/>
  <c r="C3377" i="11"/>
  <c r="C3376" i="11"/>
  <c r="C3375" i="11"/>
  <c r="C3374" i="11"/>
  <c r="C3373" i="11"/>
  <c r="C3372" i="11"/>
  <c r="C3371" i="11"/>
  <c r="C3370" i="11"/>
  <c r="C3369" i="11"/>
  <c r="C3368" i="11"/>
  <c r="C3367" i="11"/>
  <c r="C3366" i="11"/>
  <c r="C3365" i="11"/>
  <c r="C3364" i="11"/>
  <c r="C3363" i="11"/>
  <c r="C3362" i="11"/>
  <c r="C3361" i="11"/>
  <c r="C3360" i="11"/>
  <c r="C3359" i="11"/>
  <c r="C3358" i="11"/>
  <c r="C3357" i="11"/>
  <c r="C3356" i="11"/>
  <c r="C3355" i="11"/>
  <c r="C3354" i="11"/>
  <c r="C3353" i="11"/>
  <c r="C3352" i="11"/>
  <c r="C3351" i="11"/>
  <c r="C3350" i="11"/>
  <c r="C3349" i="11"/>
  <c r="C3348" i="11"/>
  <c r="C3347" i="11"/>
  <c r="C3346" i="11"/>
  <c r="C3345" i="11"/>
  <c r="C3344" i="11"/>
  <c r="C3343" i="11"/>
  <c r="C3342" i="11"/>
  <c r="C3341" i="11"/>
  <c r="C3340" i="11"/>
  <c r="C3339" i="11"/>
  <c r="C3338" i="11"/>
  <c r="C3337" i="11"/>
  <c r="C3336" i="11"/>
  <c r="C3335" i="11"/>
  <c r="C3334" i="11"/>
  <c r="C3333" i="11"/>
  <c r="C3332" i="11"/>
  <c r="C3331" i="11"/>
  <c r="C3330" i="11"/>
  <c r="C3329" i="11"/>
  <c r="C3328" i="11"/>
  <c r="C3327" i="11"/>
  <c r="C3326" i="11"/>
  <c r="C3325" i="11"/>
  <c r="C3324" i="11"/>
  <c r="C3323" i="11"/>
  <c r="C3322" i="11"/>
  <c r="C3321" i="11"/>
  <c r="C3320" i="11"/>
  <c r="C3319" i="11"/>
  <c r="C3318" i="11"/>
  <c r="C3317" i="11"/>
  <c r="C3316" i="11"/>
  <c r="C3315" i="11"/>
  <c r="C3314" i="11"/>
  <c r="C3313" i="11"/>
  <c r="C3312" i="11"/>
  <c r="C3311" i="11"/>
  <c r="C3310" i="11"/>
  <c r="C3309" i="11"/>
  <c r="C3308" i="11"/>
  <c r="C3307" i="11"/>
  <c r="C3306" i="11"/>
  <c r="C3305" i="11"/>
  <c r="C3304" i="11"/>
  <c r="C3303" i="11"/>
  <c r="C3302" i="11"/>
  <c r="C3301" i="11"/>
  <c r="C3300" i="11"/>
  <c r="C3299" i="11"/>
  <c r="C3298" i="11"/>
  <c r="C3297" i="11"/>
  <c r="C3296" i="11"/>
  <c r="C3295" i="11"/>
  <c r="C3294" i="11"/>
  <c r="C3293" i="11"/>
  <c r="C3292" i="11"/>
  <c r="C3291" i="11"/>
  <c r="C3290" i="11"/>
  <c r="C3289" i="11"/>
  <c r="C3288" i="11"/>
  <c r="C3287" i="11"/>
  <c r="C3286" i="11"/>
  <c r="C3285" i="11"/>
  <c r="C3284" i="11"/>
  <c r="C3283" i="11"/>
  <c r="C3282" i="11"/>
  <c r="C3281" i="11"/>
  <c r="C3280" i="11"/>
  <c r="C3279" i="11"/>
  <c r="C3278" i="11"/>
  <c r="C3277" i="11"/>
  <c r="C3276" i="11"/>
  <c r="C3275" i="11"/>
  <c r="C3274" i="11"/>
  <c r="C3273" i="11"/>
  <c r="C3272" i="11"/>
  <c r="C3271" i="11"/>
  <c r="C3270" i="11"/>
  <c r="C3269" i="11"/>
  <c r="C3268" i="11"/>
  <c r="C3267" i="11"/>
  <c r="C3266" i="11"/>
  <c r="C3265" i="11"/>
  <c r="C3264" i="11"/>
  <c r="C3263" i="11"/>
  <c r="C3262" i="11"/>
  <c r="C3261" i="11"/>
  <c r="C3260" i="11"/>
  <c r="C3259" i="11"/>
  <c r="C3258" i="11"/>
  <c r="C3257" i="11"/>
  <c r="C3256" i="11"/>
  <c r="C3255" i="11"/>
  <c r="C3254" i="11"/>
  <c r="C3253" i="11"/>
  <c r="C3252" i="11"/>
  <c r="C3251" i="11"/>
  <c r="C3250" i="11"/>
  <c r="C3249" i="11"/>
  <c r="C3248" i="11"/>
  <c r="C3247" i="11"/>
  <c r="C3246" i="11"/>
  <c r="C3245" i="11"/>
  <c r="C3244" i="11"/>
  <c r="C3243" i="11"/>
  <c r="C3242" i="11"/>
  <c r="C3241" i="11"/>
  <c r="C3240" i="11"/>
  <c r="C3239" i="11"/>
  <c r="C3238" i="11"/>
  <c r="C3237" i="11"/>
  <c r="C3236" i="11"/>
  <c r="C3235" i="11"/>
  <c r="C3234" i="11"/>
  <c r="C3233" i="11"/>
  <c r="C3232" i="11"/>
  <c r="C3231" i="11"/>
  <c r="C3230" i="11"/>
  <c r="C3229" i="11"/>
  <c r="C3228" i="11"/>
  <c r="C3227" i="11"/>
  <c r="C3226" i="11"/>
  <c r="C3225" i="11"/>
  <c r="C3224" i="11"/>
  <c r="C3223" i="11"/>
  <c r="C3222" i="11"/>
  <c r="C3221" i="11"/>
  <c r="C3220" i="11"/>
  <c r="C3219" i="11"/>
  <c r="C3218" i="11"/>
  <c r="C3217" i="11"/>
  <c r="C3216" i="11"/>
  <c r="C3215" i="11"/>
  <c r="C3214" i="11"/>
  <c r="C3213" i="11"/>
  <c r="C3212" i="11"/>
  <c r="C3211" i="11"/>
  <c r="C3210" i="11"/>
  <c r="C3209" i="11"/>
  <c r="C3208" i="11"/>
  <c r="C3207" i="11"/>
  <c r="C3206" i="11"/>
  <c r="C3205" i="11"/>
  <c r="C3204" i="11"/>
  <c r="C3203" i="11"/>
  <c r="C3202" i="11"/>
  <c r="C3201" i="11"/>
  <c r="C3200" i="11"/>
  <c r="C3199" i="11"/>
  <c r="C3198" i="11"/>
  <c r="C3197" i="11"/>
  <c r="C3196" i="11"/>
  <c r="C3195" i="11"/>
  <c r="C3194" i="11"/>
  <c r="C3193" i="11"/>
  <c r="C3192" i="11"/>
  <c r="C3191" i="11"/>
  <c r="C3190" i="11"/>
  <c r="C3189" i="11"/>
  <c r="C3188" i="11"/>
  <c r="C3187" i="11"/>
  <c r="C3186" i="11"/>
  <c r="C3185" i="11"/>
  <c r="C3184" i="11"/>
  <c r="C3183" i="11"/>
  <c r="C3182" i="11"/>
  <c r="C3181" i="11"/>
  <c r="C3180" i="11"/>
  <c r="C3179" i="11"/>
  <c r="C3178" i="11"/>
  <c r="C3177" i="11"/>
  <c r="C3176" i="11"/>
  <c r="C3175" i="11"/>
  <c r="C3174" i="11"/>
  <c r="C3173" i="11"/>
  <c r="C3172" i="11"/>
  <c r="C3171" i="11"/>
  <c r="C3170" i="11"/>
  <c r="C3169" i="11"/>
  <c r="C3168" i="11"/>
  <c r="C3167" i="11"/>
  <c r="C3166" i="11"/>
  <c r="C3165" i="11"/>
  <c r="C3164" i="11"/>
  <c r="C3163" i="11"/>
  <c r="C3162" i="11"/>
  <c r="C3161" i="11"/>
  <c r="C3160" i="11"/>
  <c r="C3159" i="11"/>
  <c r="C3158" i="11"/>
  <c r="C3157" i="11"/>
  <c r="C3156" i="11"/>
  <c r="C3155" i="11"/>
  <c r="C3154" i="11"/>
  <c r="C3153" i="11"/>
  <c r="C3152" i="11"/>
  <c r="C3151" i="11"/>
  <c r="C3150" i="11"/>
  <c r="C3149" i="11"/>
  <c r="C3148" i="11"/>
  <c r="C3147" i="11"/>
  <c r="C3146" i="11"/>
  <c r="C3145" i="11"/>
  <c r="C3144" i="11"/>
  <c r="C3143" i="11"/>
  <c r="C3142" i="11"/>
  <c r="C3141" i="11"/>
  <c r="C3140" i="11"/>
  <c r="C3139" i="11"/>
  <c r="C3138" i="11"/>
  <c r="C3137" i="11"/>
  <c r="C3136" i="11"/>
  <c r="C3135" i="11"/>
  <c r="C3134" i="11"/>
  <c r="C3133" i="11"/>
  <c r="C3132" i="11"/>
  <c r="C3131" i="11"/>
  <c r="C3130" i="11"/>
  <c r="C3129" i="11"/>
  <c r="C3128" i="11"/>
  <c r="C3127" i="11"/>
  <c r="C3126" i="11"/>
  <c r="C3125" i="11"/>
  <c r="C3124" i="11"/>
  <c r="C3123" i="11"/>
  <c r="C3122" i="11"/>
  <c r="C3121" i="11"/>
  <c r="C3120" i="11"/>
  <c r="C3119" i="11"/>
  <c r="C3118" i="11"/>
  <c r="C3117" i="11"/>
  <c r="C3116" i="11"/>
  <c r="C3115" i="11"/>
  <c r="C3114" i="11"/>
  <c r="C3113" i="11"/>
  <c r="C3112" i="11"/>
  <c r="C3111" i="11"/>
  <c r="C3110" i="11"/>
  <c r="C3109" i="11"/>
  <c r="C3108" i="11"/>
  <c r="C3107" i="11"/>
  <c r="C3106" i="11"/>
  <c r="C3105" i="11"/>
  <c r="C3104" i="11"/>
  <c r="C3103" i="11"/>
  <c r="C3102" i="11"/>
  <c r="C3101" i="11"/>
  <c r="C3100" i="11"/>
  <c r="C3099" i="11"/>
  <c r="C3098" i="11"/>
  <c r="C3097" i="11"/>
  <c r="C3096" i="11"/>
  <c r="C3095" i="11"/>
  <c r="C3094" i="11"/>
  <c r="C3093" i="11"/>
  <c r="C3092" i="11"/>
  <c r="C3091" i="11"/>
  <c r="C3090" i="11"/>
  <c r="C3089" i="11"/>
  <c r="C3088" i="11"/>
  <c r="C3087" i="11"/>
  <c r="C3086" i="11"/>
  <c r="C3085" i="11"/>
  <c r="C3084" i="11"/>
  <c r="C3083" i="11"/>
  <c r="C3082" i="11"/>
  <c r="C3081" i="11"/>
  <c r="C3080" i="11"/>
  <c r="C3079" i="11"/>
  <c r="C3078" i="11"/>
  <c r="C3077" i="11"/>
  <c r="C3076" i="11"/>
  <c r="C3075" i="11"/>
  <c r="C3074" i="11"/>
  <c r="C3073" i="11"/>
  <c r="C3072" i="11"/>
  <c r="C3071" i="11"/>
  <c r="C3070" i="11"/>
  <c r="C3069" i="11"/>
  <c r="C3068" i="11"/>
  <c r="C3067" i="11"/>
  <c r="C3066" i="11"/>
  <c r="C3065" i="11"/>
  <c r="C3064" i="11"/>
  <c r="C3063" i="11"/>
  <c r="C3062" i="11"/>
  <c r="C3061" i="11"/>
  <c r="C3060" i="11"/>
  <c r="C3059" i="11"/>
  <c r="C3058" i="11"/>
  <c r="C3057" i="11"/>
  <c r="C3056" i="11"/>
  <c r="C3055" i="11"/>
  <c r="C3054" i="11"/>
  <c r="C3053" i="11"/>
  <c r="C3052" i="11"/>
  <c r="C3051" i="11"/>
  <c r="C3050" i="11"/>
  <c r="C3049" i="11"/>
  <c r="C3048" i="11"/>
  <c r="C3047" i="11"/>
  <c r="C3046" i="11"/>
  <c r="C3045" i="11"/>
  <c r="C3044" i="11"/>
  <c r="C3043" i="11"/>
  <c r="C3042" i="11"/>
  <c r="C3041" i="11"/>
  <c r="C3040" i="11"/>
  <c r="C3039" i="11"/>
  <c r="C3038" i="11"/>
  <c r="C3037" i="11"/>
  <c r="C3036" i="11"/>
  <c r="C3035" i="11"/>
  <c r="C3034" i="11"/>
  <c r="C3033" i="11"/>
  <c r="C3032" i="11"/>
  <c r="C3031" i="11"/>
  <c r="C3030" i="11"/>
  <c r="C3029" i="11"/>
  <c r="C3028" i="11"/>
  <c r="C3027" i="11"/>
  <c r="C3026" i="11"/>
  <c r="C3025" i="11"/>
  <c r="C3024" i="11"/>
  <c r="C3023" i="11"/>
  <c r="C3022" i="11"/>
  <c r="C3021" i="11"/>
  <c r="C3020" i="11"/>
  <c r="C3019" i="11"/>
  <c r="C3018" i="11"/>
  <c r="C3017" i="11"/>
  <c r="C3016" i="11"/>
  <c r="C3015" i="11"/>
  <c r="C3014" i="11"/>
  <c r="C3013" i="11"/>
  <c r="C3012" i="11"/>
  <c r="C3011" i="11"/>
  <c r="C3010" i="11"/>
  <c r="C3009" i="11"/>
  <c r="C3008" i="11"/>
  <c r="C3007" i="11"/>
  <c r="C3006" i="11"/>
  <c r="C3005" i="11"/>
  <c r="C3004" i="11"/>
  <c r="C3003" i="11"/>
  <c r="C3002" i="11"/>
  <c r="C3001" i="11"/>
  <c r="C3000" i="11"/>
  <c r="C2999" i="11"/>
  <c r="C2998" i="11"/>
  <c r="C2997" i="11"/>
  <c r="C2996" i="11"/>
  <c r="C2995" i="11"/>
  <c r="C2994" i="11"/>
  <c r="C2993" i="11"/>
  <c r="C2992" i="11"/>
  <c r="C2991" i="11"/>
  <c r="C2990" i="11"/>
  <c r="C2989" i="11"/>
  <c r="C2988" i="11"/>
  <c r="C2987" i="11"/>
  <c r="C2986" i="11"/>
  <c r="C2985" i="11"/>
  <c r="C2984" i="11"/>
  <c r="C2983" i="11"/>
  <c r="C2982" i="11"/>
  <c r="C2981" i="11"/>
  <c r="C2980" i="11"/>
  <c r="C2979" i="11"/>
  <c r="C2978" i="11"/>
  <c r="C2977" i="11"/>
  <c r="C2976" i="11"/>
  <c r="C2975" i="11"/>
  <c r="C2974" i="11"/>
  <c r="C2973" i="11"/>
  <c r="C2972" i="11"/>
  <c r="C2971" i="11"/>
  <c r="C2970" i="11"/>
  <c r="C2969" i="11"/>
  <c r="C2968" i="11"/>
  <c r="C2967" i="11"/>
  <c r="C2966" i="11"/>
  <c r="C2965" i="11"/>
  <c r="C2964" i="11"/>
  <c r="C2963" i="11"/>
  <c r="C2962" i="11"/>
  <c r="C2961" i="11"/>
  <c r="C2960" i="11"/>
  <c r="C2959" i="11"/>
  <c r="C2958" i="11"/>
  <c r="C2957" i="11"/>
  <c r="C2956" i="11"/>
  <c r="C2955" i="11"/>
  <c r="C2954" i="11"/>
  <c r="C2953" i="11"/>
  <c r="C2952" i="11"/>
  <c r="C2951" i="11"/>
  <c r="C2950" i="11"/>
  <c r="C2949" i="11"/>
  <c r="C2948" i="11"/>
  <c r="C2947" i="11"/>
  <c r="C2946" i="11"/>
  <c r="C2945" i="11"/>
  <c r="C2944" i="11"/>
  <c r="C2943" i="11"/>
  <c r="C2942" i="11"/>
  <c r="C2941" i="11"/>
  <c r="C2940" i="11"/>
  <c r="C2939" i="11"/>
  <c r="C2938" i="11"/>
  <c r="C2937" i="11"/>
  <c r="C2936" i="11"/>
  <c r="C2935" i="11"/>
  <c r="C2934" i="11"/>
  <c r="C2933" i="11"/>
  <c r="C2932" i="11"/>
  <c r="C2931" i="11"/>
  <c r="C2930" i="11"/>
  <c r="C2929" i="11"/>
  <c r="C2928" i="11"/>
  <c r="C2927" i="11"/>
  <c r="C2926" i="11"/>
  <c r="C2925" i="11"/>
  <c r="C2924" i="11"/>
  <c r="C2923" i="11"/>
  <c r="C2922" i="11"/>
  <c r="C2921" i="11"/>
  <c r="C2920" i="11"/>
  <c r="C2919" i="11"/>
  <c r="C2918" i="11"/>
  <c r="C2917" i="11"/>
  <c r="C2916" i="11"/>
  <c r="C2915" i="11"/>
  <c r="C2772" i="11"/>
  <c r="C2771" i="11"/>
  <c r="C2770" i="11"/>
  <c r="C2769" i="11"/>
  <c r="C2768" i="11"/>
  <c r="C2767" i="11"/>
  <c r="C2766" i="11"/>
  <c r="C2765" i="11"/>
  <c r="C2764" i="11"/>
  <c r="C2763" i="11"/>
  <c r="C2762" i="11"/>
  <c r="C2761" i="11"/>
  <c r="C2760" i="11"/>
  <c r="C2759" i="11"/>
  <c r="C2758" i="11"/>
  <c r="C2757" i="11"/>
  <c r="C2756" i="11"/>
  <c r="C2755" i="11"/>
  <c r="C2754" i="11"/>
  <c r="C2753" i="11"/>
  <c r="C2752" i="11"/>
  <c r="C2751" i="11"/>
  <c r="C2750" i="11"/>
  <c r="C2749" i="11"/>
  <c r="C2748" i="11"/>
  <c r="C2747" i="11"/>
  <c r="C2746" i="11"/>
  <c r="C2745" i="11"/>
  <c r="C2744" i="11"/>
  <c r="C2743" i="11"/>
  <c r="C2742" i="11"/>
  <c r="C2741" i="11"/>
  <c r="C2740" i="11"/>
  <c r="C2739" i="11"/>
  <c r="C2738" i="11"/>
  <c r="C2737" i="11"/>
  <c r="C2736" i="11"/>
  <c r="C2735" i="11"/>
  <c r="C2734" i="11"/>
  <c r="C2733" i="11"/>
  <c r="C2732" i="11"/>
  <c r="C2731" i="11"/>
  <c r="C2730" i="11"/>
  <c r="C2729" i="11"/>
  <c r="C2728" i="11"/>
  <c r="C2727" i="11"/>
  <c r="C2726" i="11"/>
  <c r="C2725" i="11"/>
  <c r="C2724" i="11"/>
  <c r="C2723" i="11"/>
  <c r="C2722" i="11"/>
  <c r="C2721" i="11"/>
  <c r="C2720" i="11"/>
  <c r="C2719" i="11"/>
  <c r="C2718" i="11"/>
  <c r="C2717" i="11"/>
  <c r="C2716" i="11"/>
  <c r="C2715" i="11"/>
  <c r="C2714" i="11"/>
  <c r="C2713" i="11"/>
  <c r="C2712" i="11"/>
  <c r="C2711" i="11"/>
  <c r="C2710" i="11"/>
  <c r="C2709" i="11"/>
  <c r="C2708" i="11"/>
  <c r="C2707" i="11"/>
  <c r="C2706" i="11"/>
  <c r="C2705" i="11"/>
  <c r="C2704" i="11"/>
  <c r="C2703" i="11"/>
  <c r="C2702" i="11"/>
  <c r="C2701" i="11"/>
  <c r="C2700" i="11"/>
  <c r="C2699" i="11"/>
  <c r="C2698" i="11"/>
  <c r="C2697" i="11"/>
  <c r="C2696" i="11"/>
  <c r="C2695" i="11"/>
  <c r="C2694" i="11"/>
  <c r="C2693" i="11"/>
  <c r="C2692" i="11"/>
  <c r="C2691" i="11"/>
  <c r="C2690" i="11"/>
  <c r="C2689" i="11"/>
  <c r="C2688" i="11"/>
  <c r="C2687" i="11"/>
  <c r="C2686" i="11"/>
  <c r="C2685" i="11"/>
  <c r="C2684" i="11"/>
  <c r="C2683" i="11"/>
  <c r="C2682" i="11"/>
  <c r="C2681" i="11"/>
  <c r="C2680" i="11"/>
  <c r="C2679" i="11"/>
  <c r="C2678" i="11"/>
  <c r="C2677" i="11"/>
  <c r="C2676" i="11"/>
  <c r="C2675" i="11"/>
  <c r="C2674" i="11"/>
  <c r="C2673" i="11"/>
  <c r="C2672" i="11"/>
  <c r="C2671" i="11"/>
  <c r="C2670" i="11"/>
  <c r="C2669" i="11"/>
  <c r="C2668" i="11"/>
  <c r="C2667" i="11"/>
  <c r="C2666" i="11"/>
  <c r="C2665" i="11"/>
  <c r="C2664" i="11"/>
  <c r="C2663" i="11"/>
  <c r="C2662" i="11"/>
  <c r="C2661" i="11"/>
  <c r="C2660" i="11"/>
  <c r="C2659" i="11"/>
  <c r="C2658" i="11"/>
  <c r="C2657" i="11"/>
  <c r="C2656" i="11"/>
  <c r="C2655" i="11"/>
  <c r="C2654" i="11"/>
  <c r="C2653" i="11"/>
  <c r="C2652" i="11"/>
  <c r="C2651" i="11"/>
  <c r="C2650" i="11"/>
  <c r="C2649" i="11"/>
  <c r="C2648" i="11"/>
  <c r="C2647" i="11"/>
  <c r="C2646" i="11"/>
  <c r="C2645" i="11"/>
  <c r="C2644" i="11"/>
  <c r="C2643" i="11"/>
  <c r="C2642" i="11"/>
  <c r="C2641" i="11"/>
  <c r="C2640" i="11"/>
  <c r="C2639" i="11"/>
  <c r="C2638" i="11"/>
  <c r="C2637" i="11"/>
  <c r="C2636" i="11"/>
  <c r="C2635" i="11"/>
  <c r="C2634" i="11"/>
  <c r="C2633" i="11"/>
  <c r="C2632" i="11"/>
  <c r="C2631" i="11"/>
  <c r="C2630" i="11"/>
  <c r="C2629" i="11"/>
  <c r="C2628" i="11"/>
  <c r="C2627" i="11"/>
  <c r="C2626" i="11"/>
  <c r="C2625" i="11"/>
  <c r="C2624" i="11"/>
  <c r="C2623" i="11"/>
  <c r="C2622" i="11"/>
  <c r="C2621" i="11"/>
  <c r="C2620" i="11"/>
  <c r="C2619" i="11"/>
  <c r="C2618" i="11"/>
  <c r="C2617" i="11"/>
  <c r="C2616" i="11"/>
  <c r="C2615" i="11"/>
  <c r="C2614" i="11"/>
  <c r="C2613" i="11"/>
  <c r="C2612" i="11"/>
  <c r="C2611" i="11"/>
  <c r="C2610" i="11"/>
  <c r="C2609" i="11"/>
  <c r="C2608" i="11"/>
  <c r="C2607" i="11"/>
  <c r="C2606" i="11"/>
  <c r="C2605" i="11"/>
  <c r="C2604" i="11"/>
  <c r="C2603" i="11"/>
  <c r="C2602" i="11"/>
  <c r="C2601" i="11"/>
  <c r="C2600" i="11"/>
  <c r="C2599" i="11"/>
  <c r="C2598" i="11"/>
  <c r="C2597" i="11"/>
  <c r="C2596" i="11"/>
  <c r="C2595" i="11"/>
  <c r="C2594" i="11"/>
  <c r="C2593" i="11"/>
  <c r="C2592" i="11"/>
  <c r="C2591" i="11"/>
  <c r="C2590" i="11"/>
  <c r="C2589" i="11"/>
  <c r="C2588" i="11"/>
  <c r="C2587" i="11"/>
  <c r="C2586" i="11"/>
  <c r="C2585" i="11"/>
  <c r="C2584" i="11"/>
  <c r="C2583" i="11"/>
  <c r="C2582" i="11"/>
  <c r="C2581" i="11"/>
  <c r="C2580" i="11"/>
  <c r="C2579" i="11"/>
  <c r="C2578" i="11"/>
  <c r="C2577" i="11"/>
  <c r="C2576" i="11"/>
  <c r="C2575" i="11"/>
  <c r="C2574" i="11"/>
  <c r="C2573" i="11"/>
  <c r="C2572" i="11"/>
  <c r="C2571" i="11"/>
  <c r="C2570" i="11"/>
  <c r="C2569" i="11"/>
  <c r="C2568" i="11"/>
  <c r="C2567" i="11"/>
  <c r="C2566" i="11"/>
  <c r="C2565" i="11"/>
  <c r="C2564" i="11"/>
  <c r="C2563" i="11"/>
  <c r="C2562" i="11"/>
  <c r="C2561" i="11"/>
  <c r="C2560" i="11"/>
  <c r="C2417" i="11"/>
  <c r="C2416" i="11"/>
  <c r="C2415" i="11"/>
  <c r="C2414" i="11"/>
  <c r="C2413" i="11"/>
  <c r="C2412" i="11"/>
  <c r="C2411" i="11"/>
  <c r="C2410" i="11"/>
  <c r="C2409" i="11"/>
  <c r="C2408" i="11"/>
  <c r="C2407" i="11"/>
  <c r="C2406" i="11"/>
  <c r="C2405" i="11"/>
  <c r="C2404" i="11"/>
  <c r="C2403" i="11"/>
  <c r="C2402" i="11"/>
  <c r="C2401" i="11"/>
  <c r="C2400" i="11"/>
  <c r="C2399" i="11"/>
  <c r="C2398" i="11"/>
  <c r="C2397" i="11"/>
  <c r="C2396" i="11"/>
  <c r="C2395" i="11"/>
  <c r="C2394" i="11"/>
  <c r="C2393" i="11"/>
  <c r="C2392" i="11"/>
  <c r="C2391" i="11"/>
  <c r="C2390" i="11"/>
  <c r="C2389" i="11"/>
  <c r="C2388" i="11"/>
  <c r="C2387" i="11"/>
  <c r="C2386" i="11"/>
  <c r="C2385" i="11"/>
  <c r="C2384" i="11"/>
  <c r="C2383" i="11"/>
  <c r="C2382" i="11"/>
  <c r="C2381" i="11"/>
  <c r="C2380" i="11"/>
  <c r="C2379" i="11"/>
  <c r="C2378" i="11"/>
  <c r="C2377" i="11"/>
  <c r="C2376" i="11"/>
  <c r="C2375" i="11"/>
  <c r="C2374" i="11"/>
  <c r="C2373" i="11"/>
  <c r="C2372" i="11"/>
  <c r="C2371" i="11"/>
  <c r="C2370" i="11"/>
  <c r="C2369" i="11"/>
  <c r="C2368" i="11"/>
  <c r="C2367" i="11"/>
  <c r="C2366" i="11"/>
  <c r="C2365" i="11"/>
  <c r="C2364" i="11"/>
  <c r="C2363" i="11"/>
  <c r="C2362" i="11"/>
  <c r="C2361" i="11"/>
  <c r="C2360" i="11"/>
  <c r="C2359" i="11"/>
  <c r="C2358" i="11"/>
  <c r="C2357" i="11"/>
  <c r="C2356" i="11"/>
  <c r="C2355" i="11"/>
  <c r="C2354" i="11"/>
  <c r="C2353" i="11"/>
  <c r="C2352" i="11"/>
  <c r="C2351" i="11"/>
  <c r="C2350" i="11"/>
  <c r="C2349" i="11"/>
  <c r="C2348" i="11"/>
  <c r="C2347" i="11"/>
  <c r="C2346" i="11"/>
  <c r="C2345" i="11"/>
  <c r="C2344" i="11"/>
  <c r="C2343" i="11"/>
  <c r="C2342" i="11"/>
  <c r="C2341" i="11"/>
  <c r="C2340" i="11"/>
  <c r="C2339" i="11"/>
  <c r="C2338" i="11"/>
  <c r="C2337" i="11"/>
  <c r="C2336" i="11"/>
  <c r="C2335" i="11"/>
  <c r="C2334" i="11"/>
  <c r="C2333" i="11"/>
  <c r="C2332" i="11"/>
  <c r="C2331" i="11"/>
  <c r="C2330" i="11"/>
  <c r="C2329" i="11"/>
  <c r="C2328" i="11"/>
  <c r="C2327" i="11"/>
  <c r="C2326" i="11"/>
  <c r="C2325" i="11"/>
  <c r="C2324" i="11"/>
  <c r="C2323" i="11"/>
  <c r="C2322" i="11"/>
  <c r="C2321" i="11"/>
  <c r="C2320" i="11"/>
  <c r="C2319" i="11"/>
  <c r="C2318" i="11"/>
  <c r="C2317" i="11"/>
  <c r="C2316" i="11"/>
  <c r="C2315" i="11"/>
  <c r="C2314" i="11"/>
  <c r="C2313" i="11"/>
  <c r="C2312" i="11"/>
  <c r="C2311" i="11"/>
  <c r="C2310" i="11"/>
  <c r="C2309" i="11"/>
  <c r="C2308" i="11"/>
  <c r="C2307" i="11"/>
  <c r="C2306" i="11"/>
  <c r="C2305" i="11"/>
  <c r="C2304" i="11"/>
  <c r="C2303" i="11"/>
  <c r="C2302" i="11"/>
  <c r="C2301" i="11"/>
  <c r="C2300" i="11"/>
  <c r="C2299" i="11"/>
  <c r="C2298" i="11"/>
  <c r="C2297" i="11"/>
  <c r="C2296" i="11"/>
  <c r="C2295" i="11"/>
  <c r="C2294" i="11"/>
  <c r="C2293" i="11"/>
  <c r="C2292" i="11"/>
  <c r="C2291" i="11"/>
  <c r="C2290" i="11"/>
  <c r="C2289" i="11"/>
  <c r="C2288" i="11"/>
  <c r="C2287" i="11"/>
  <c r="C2286" i="11"/>
  <c r="C2285" i="11"/>
  <c r="C2284" i="11"/>
  <c r="C2283" i="11"/>
  <c r="C2282" i="11"/>
  <c r="C2281" i="11"/>
  <c r="C2280" i="11"/>
  <c r="C2279" i="11"/>
  <c r="C2278" i="11"/>
  <c r="C2277" i="11"/>
  <c r="C2276" i="11"/>
  <c r="C2275" i="11"/>
  <c r="C2274" i="11"/>
  <c r="C2273" i="11"/>
  <c r="C2272" i="11"/>
  <c r="C2271" i="11"/>
  <c r="C2270" i="11"/>
  <c r="C2269" i="11"/>
  <c r="C2268" i="11"/>
  <c r="C2267" i="11"/>
  <c r="C2266" i="11"/>
  <c r="C2265" i="11"/>
  <c r="C2264" i="11"/>
  <c r="C2263" i="11"/>
  <c r="C2262" i="11"/>
  <c r="C2261" i="11"/>
  <c r="C2260" i="11"/>
  <c r="C2259" i="11"/>
  <c r="C2258" i="11"/>
  <c r="C2257" i="11"/>
  <c r="C2256" i="11"/>
  <c r="C2255" i="11"/>
  <c r="C2254" i="11"/>
  <c r="C2253" i="11"/>
  <c r="C2252" i="11"/>
  <c r="C2251" i="11"/>
  <c r="C2250" i="11"/>
  <c r="C2249" i="11"/>
  <c r="C2248" i="11"/>
  <c r="C2247" i="11"/>
  <c r="C2246" i="11"/>
  <c r="C2245" i="11"/>
  <c r="C2244" i="11"/>
  <c r="C2243" i="11"/>
  <c r="C2242" i="11"/>
  <c r="C2241" i="11"/>
  <c r="C2240" i="11"/>
  <c r="C2239" i="11"/>
  <c r="C2238" i="11"/>
  <c r="C2237" i="11"/>
  <c r="C2236" i="11"/>
  <c r="C2235" i="11"/>
  <c r="C2234" i="11"/>
  <c r="C2233" i="11"/>
  <c r="C2232" i="11"/>
  <c r="C2231" i="11"/>
  <c r="C2230" i="11"/>
  <c r="C2229" i="11"/>
  <c r="C2228" i="11"/>
  <c r="C2227" i="11"/>
  <c r="C2226" i="11"/>
  <c r="C2225" i="11"/>
  <c r="C2224" i="11"/>
  <c r="C2223" i="11"/>
  <c r="C2222" i="11"/>
  <c r="C2221" i="11"/>
  <c r="C2220" i="11"/>
  <c r="C2219" i="11"/>
  <c r="C2218" i="11"/>
  <c r="C2217" i="11"/>
  <c r="C2216" i="11"/>
  <c r="C2215" i="11"/>
  <c r="C2214" i="11"/>
  <c r="C2213" i="11"/>
  <c r="C2212" i="11"/>
  <c r="C2211" i="11"/>
  <c r="C2210" i="11"/>
  <c r="C2209" i="11"/>
  <c r="C2208" i="11"/>
  <c r="C2207" i="11"/>
  <c r="C2206" i="11"/>
  <c r="C2205" i="11"/>
  <c r="C2133" i="11"/>
  <c r="C2132" i="11"/>
  <c r="C2131" i="11"/>
  <c r="C2130" i="11"/>
  <c r="C2129" i="11"/>
  <c r="C2128" i="11"/>
  <c r="C2127" i="11"/>
  <c r="C2126" i="11"/>
  <c r="C2125" i="11"/>
  <c r="C2124" i="11"/>
  <c r="C2123" i="11"/>
  <c r="C2122" i="11"/>
  <c r="C2121" i="11"/>
  <c r="C2120" i="11"/>
  <c r="C2119" i="11"/>
  <c r="C2118" i="11"/>
  <c r="C2117" i="11"/>
  <c r="C2116" i="11"/>
  <c r="C2115" i="11"/>
  <c r="C2114" i="11"/>
  <c r="C2113" i="11"/>
  <c r="C2112" i="11"/>
  <c r="C2111" i="11"/>
  <c r="C2110" i="11"/>
  <c r="C2109" i="11"/>
  <c r="C2108" i="11"/>
  <c r="C2107" i="11"/>
  <c r="C2106" i="11"/>
  <c r="C2105" i="11"/>
  <c r="C2104" i="11"/>
  <c r="C2103" i="11"/>
  <c r="C2102" i="11"/>
  <c r="C2101" i="11"/>
  <c r="C2100" i="11"/>
  <c r="C2099" i="11"/>
  <c r="C2098" i="11"/>
  <c r="C2097" i="11"/>
  <c r="C2096" i="11"/>
  <c r="C2095" i="11"/>
  <c r="C2094" i="11"/>
  <c r="C2093" i="11"/>
  <c r="C2092" i="11"/>
  <c r="C2091" i="11"/>
  <c r="C2090" i="11"/>
  <c r="C2089" i="11"/>
  <c r="C2088" i="11"/>
  <c r="C2087" i="11"/>
  <c r="C2086" i="11"/>
  <c r="C2085" i="11"/>
  <c r="C2084" i="11"/>
  <c r="C2083" i="11"/>
  <c r="C2082" i="11"/>
  <c r="C2081" i="11"/>
  <c r="C2080" i="11"/>
  <c r="C2079" i="11"/>
  <c r="C2078" i="11"/>
  <c r="C2077" i="11"/>
  <c r="C2076" i="11"/>
  <c r="C2075" i="11"/>
  <c r="C2074" i="11"/>
  <c r="C2073" i="11"/>
  <c r="C2072" i="11"/>
  <c r="C2071" i="11"/>
  <c r="C2070" i="11"/>
  <c r="C2069" i="11"/>
  <c r="C2068" i="11"/>
  <c r="C2067" i="11"/>
  <c r="C2066" i="11"/>
  <c r="C2065" i="11"/>
  <c r="C2064" i="11"/>
  <c r="C2063" i="11"/>
  <c r="C2062" i="11"/>
  <c r="C2061" i="11"/>
  <c r="C2060" i="11"/>
  <c r="C2059" i="11"/>
  <c r="C2058" i="11"/>
  <c r="C2057" i="11"/>
  <c r="C2056" i="11"/>
  <c r="C2055" i="11"/>
  <c r="C2054" i="11"/>
  <c r="C2053" i="11"/>
  <c r="C2052" i="11"/>
  <c r="C2051" i="11"/>
  <c r="C2050" i="11"/>
  <c r="C2049" i="11"/>
  <c r="C2048" i="11"/>
  <c r="C2047" i="11"/>
  <c r="C2046" i="11"/>
  <c r="C2045" i="11"/>
  <c r="C2044" i="11"/>
  <c r="C2043" i="11"/>
  <c r="C2042" i="11"/>
  <c r="C2041" i="11"/>
  <c r="C2040" i="11"/>
  <c r="C2039" i="11"/>
  <c r="C2038" i="11"/>
  <c r="C2037" i="11"/>
  <c r="C2036" i="11"/>
  <c r="C2035" i="11"/>
  <c r="C2034" i="11"/>
  <c r="C2033" i="11"/>
  <c r="C2032" i="11"/>
  <c r="C2031" i="11"/>
  <c r="C2030" i="11"/>
  <c r="C2029" i="11"/>
  <c r="C2028" i="11"/>
  <c r="C2027" i="11"/>
  <c r="C2026" i="11"/>
  <c r="C2025" i="11"/>
  <c r="C2024" i="11"/>
  <c r="C2023" i="11"/>
  <c r="C2022" i="11"/>
  <c r="C2021" i="11"/>
  <c r="C2020" i="11"/>
  <c r="C2019" i="11"/>
  <c r="C2018" i="11"/>
  <c r="C2017" i="11"/>
  <c r="C2016" i="11"/>
  <c r="C2015" i="11"/>
  <c r="C2014" i="11"/>
  <c r="C2013" i="11"/>
  <c r="C2012" i="11"/>
  <c r="C2011" i="11"/>
  <c r="C2010" i="11"/>
  <c r="C2009" i="11"/>
  <c r="C2008" i="11"/>
  <c r="C2007" i="11"/>
  <c r="C2006" i="11"/>
  <c r="C2005" i="11"/>
  <c r="C2004" i="11"/>
  <c r="C2003" i="11"/>
  <c r="C2002" i="11"/>
  <c r="C2001" i="11"/>
  <c r="C2000" i="11"/>
  <c r="C1999" i="11"/>
  <c r="C1998" i="11"/>
  <c r="C1997" i="11"/>
  <c r="C1996" i="11"/>
  <c r="C1995" i="11"/>
  <c r="C1994" i="11"/>
  <c r="C1993" i="11"/>
  <c r="C1992" i="11"/>
  <c r="C1991" i="11"/>
  <c r="C1990" i="11"/>
  <c r="C1989" i="11"/>
  <c r="C1988" i="11"/>
  <c r="C1987" i="11"/>
  <c r="C1986" i="11"/>
  <c r="C1985" i="11"/>
  <c r="C1984" i="11"/>
  <c r="C1983" i="11"/>
  <c r="C1982" i="11"/>
  <c r="C1981" i="11"/>
  <c r="C1980" i="11"/>
  <c r="C1979" i="11"/>
  <c r="C1978" i="11"/>
  <c r="C1977" i="11"/>
  <c r="C1976" i="11"/>
  <c r="C1975" i="11"/>
  <c r="C1974" i="11"/>
  <c r="C1973" i="11"/>
  <c r="C1972" i="11"/>
  <c r="C1971" i="11"/>
  <c r="C1970" i="11"/>
  <c r="C1969" i="11"/>
  <c r="C1968" i="11"/>
  <c r="C1967" i="11"/>
  <c r="C1966" i="11"/>
  <c r="C1965" i="11"/>
  <c r="C1964" i="11"/>
  <c r="C1963" i="11"/>
  <c r="C1962" i="11"/>
  <c r="C1961" i="11"/>
  <c r="C1960" i="11"/>
  <c r="C1959" i="11"/>
  <c r="C1958" i="11"/>
  <c r="C1957" i="11"/>
  <c r="C1956" i="11"/>
  <c r="C1955" i="11"/>
  <c r="C1954" i="11"/>
  <c r="C1953" i="11"/>
  <c r="C1952" i="11"/>
  <c r="C1951" i="11"/>
  <c r="C1950" i="11"/>
  <c r="C1949" i="11"/>
  <c r="C1948" i="11"/>
  <c r="C1947" i="11"/>
  <c r="C1946" i="11"/>
  <c r="C1945" i="11"/>
  <c r="C1944" i="11"/>
  <c r="C1943" i="11"/>
  <c r="C1942" i="11"/>
  <c r="C1941" i="11"/>
  <c r="C1940" i="11"/>
  <c r="C1939" i="11"/>
  <c r="C1938" i="11"/>
  <c r="C1937" i="11"/>
  <c r="C1936" i="11"/>
  <c r="C1935" i="11"/>
  <c r="C1934" i="11"/>
  <c r="C1933" i="11"/>
  <c r="C1932" i="11"/>
  <c r="C1931" i="11"/>
  <c r="C1930" i="11"/>
  <c r="C1929" i="11"/>
  <c r="C1928" i="11"/>
  <c r="C1927" i="11"/>
  <c r="C1926" i="11"/>
  <c r="C1925" i="11"/>
  <c r="C1924" i="11"/>
  <c r="C1923" i="11"/>
  <c r="C1922" i="11"/>
  <c r="C1921" i="11"/>
  <c r="C1920" i="11"/>
  <c r="C1919" i="11"/>
  <c r="C1918" i="11"/>
  <c r="C1917" i="11"/>
  <c r="C1916" i="11"/>
  <c r="C1915" i="11"/>
  <c r="C1914" i="11"/>
  <c r="C1913" i="11"/>
  <c r="C1912" i="11"/>
  <c r="C1911" i="11"/>
  <c r="C1910" i="11"/>
  <c r="C1909" i="11"/>
  <c r="C1908" i="11"/>
  <c r="C1907" i="11"/>
  <c r="C1906" i="11"/>
  <c r="C1905" i="11"/>
  <c r="C1904" i="11"/>
  <c r="C1903" i="11"/>
  <c r="C1902" i="11"/>
  <c r="C1901" i="11"/>
  <c r="C1900" i="11"/>
  <c r="C1899" i="11"/>
  <c r="C1898" i="11"/>
  <c r="C1897" i="11"/>
  <c r="C1896" i="11"/>
  <c r="C1895" i="11"/>
  <c r="C1894" i="11"/>
  <c r="C1893" i="11"/>
  <c r="C1892" i="11"/>
  <c r="C1891" i="11"/>
  <c r="C1890" i="11"/>
  <c r="C1889" i="11"/>
  <c r="C1888" i="11"/>
  <c r="C1887" i="11"/>
  <c r="C1886" i="11"/>
  <c r="C1885" i="11"/>
  <c r="C1884" i="11"/>
  <c r="C1883" i="11"/>
  <c r="C1882" i="11"/>
  <c r="C1881" i="11"/>
  <c r="C1880" i="11"/>
  <c r="C1879" i="11"/>
  <c r="C1878" i="11"/>
  <c r="C1877" i="11"/>
  <c r="C1876" i="11"/>
  <c r="C1875" i="11"/>
  <c r="C1874" i="11"/>
  <c r="C1873" i="11"/>
  <c r="C1872" i="11"/>
  <c r="C1871" i="11"/>
  <c r="C1870" i="11"/>
  <c r="C1869" i="11"/>
  <c r="C1868" i="11"/>
  <c r="C1867" i="11"/>
  <c r="C1866" i="11"/>
  <c r="C1865" i="11"/>
  <c r="C1864" i="11"/>
  <c r="C1863" i="11"/>
  <c r="C1862" i="11"/>
  <c r="C1861" i="11"/>
  <c r="C1860" i="11"/>
  <c r="C1859" i="11"/>
  <c r="C1858" i="11"/>
  <c r="C1857" i="11"/>
  <c r="C1856" i="11"/>
  <c r="C1855" i="11"/>
  <c r="C1854" i="11"/>
  <c r="C1853" i="11"/>
  <c r="C1852" i="11"/>
  <c r="C1851" i="11"/>
  <c r="C1850" i="11"/>
  <c r="C1849" i="11"/>
  <c r="C1848" i="11"/>
  <c r="C1847" i="11"/>
  <c r="C1846" i="11"/>
  <c r="C1845" i="11"/>
  <c r="C1844" i="11"/>
  <c r="C1843" i="11"/>
  <c r="C1842" i="11"/>
  <c r="C1841" i="11"/>
  <c r="C1840" i="11"/>
  <c r="C1839" i="11"/>
  <c r="C1838" i="11"/>
  <c r="C1837" i="11"/>
  <c r="C1836" i="11"/>
  <c r="C1835" i="11"/>
  <c r="C1834" i="11"/>
  <c r="C1833" i="11"/>
  <c r="C1832" i="11"/>
  <c r="C1831" i="11"/>
  <c r="C1830" i="11"/>
  <c r="C1829" i="11"/>
  <c r="C1828" i="11"/>
  <c r="C1827" i="11"/>
  <c r="C1826" i="11"/>
  <c r="C1825" i="11"/>
  <c r="C1824" i="11"/>
  <c r="C1823" i="11"/>
  <c r="C1822" i="11"/>
  <c r="C1821" i="11"/>
  <c r="C1820" i="11"/>
  <c r="C1819" i="11"/>
  <c r="C1818" i="11"/>
  <c r="C1817" i="11"/>
  <c r="C1816" i="11"/>
  <c r="C1815" i="11"/>
  <c r="C1814" i="11"/>
  <c r="C1813" i="11"/>
  <c r="C1812" i="11"/>
  <c r="C1811" i="11"/>
  <c r="C1810" i="11"/>
  <c r="C1809" i="11"/>
  <c r="C1808" i="11"/>
  <c r="C1807" i="11"/>
  <c r="C1806" i="11"/>
  <c r="C1805" i="11"/>
  <c r="C1804" i="11"/>
  <c r="C1803" i="11"/>
  <c r="C1802" i="11"/>
  <c r="C1801" i="11"/>
  <c r="C1800" i="11"/>
  <c r="C1799" i="11"/>
  <c r="C1798" i="11"/>
  <c r="C1797" i="11"/>
  <c r="C1796" i="11"/>
  <c r="C1795" i="11"/>
  <c r="C1794" i="11"/>
  <c r="C1793" i="11"/>
  <c r="C1792" i="11"/>
  <c r="C1791" i="11"/>
  <c r="C1790" i="11"/>
  <c r="C1789" i="11"/>
  <c r="C1788" i="11"/>
  <c r="C1787" i="11"/>
  <c r="C1786" i="11"/>
  <c r="C1785" i="11"/>
  <c r="C1784" i="11"/>
  <c r="C1783" i="11"/>
  <c r="C1782" i="11"/>
  <c r="C1781" i="11"/>
  <c r="C1780" i="11"/>
  <c r="C1779" i="11"/>
  <c r="C1778" i="11"/>
  <c r="C1777" i="11"/>
  <c r="C1776" i="11"/>
  <c r="C1775" i="11"/>
  <c r="C1774" i="11"/>
  <c r="C1773" i="11"/>
  <c r="C1772" i="11"/>
  <c r="C1771" i="11"/>
  <c r="C1770" i="11"/>
  <c r="C1769" i="11"/>
  <c r="C1768" i="11"/>
  <c r="C1767" i="11"/>
  <c r="C1766" i="11"/>
  <c r="C1765" i="11"/>
  <c r="C1764" i="11"/>
  <c r="C1763" i="11"/>
  <c r="C1762" i="11"/>
  <c r="C1761" i="11"/>
  <c r="C1760" i="11"/>
  <c r="C1759" i="11"/>
  <c r="C1758" i="11"/>
  <c r="C1757" i="11"/>
  <c r="C1756" i="11"/>
  <c r="C1755" i="11"/>
  <c r="C1754" i="11"/>
  <c r="C1753" i="11"/>
  <c r="C1752" i="11"/>
  <c r="C1751" i="11"/>
  <c r="C1750" i="11"/>
  <c r="C1749" i="11"/>
  <c r="C1748" i="11"/>
  <c r="C1747" i="11"/>
  <c r="C1746" i="11"/>
  <c r="C1745" i="11"/>
  <c r="C1744" i="11"/>
  <c r="C1743" i="11"/>
  <c r="C1742" i="11"/>
  <c r="C1741" i="11"/>
  <c r="C1740" i="11"/>
  <c r="C1739" i="11"/>
  <c r="C1738" i="11"/>
  <c r="C1737" i="11"/>
  <c r="C1736" i="11"/>
  <c r="C1735" i="11"/>
  <c r="C1734" i="11"/>
  <c r="C1733" i="11"/>
  <c r="C1732" i="11"/>
  <c r="C1731" i="11"/>
  <c r="C1730" i="11"/>
  <c r="C1729" i="11"/>
  <c r="C1728" i="11"/>
  <c r="C1727" i="11"/>
  <c r="C1726" i="11"/>
  <c r="C1725" i="11"/>
  <c r="C1724" i="11"/>
  <c r="C1723" i="11"/>
  <c r="C1722" i="11"/>
  <c r="C1721" i="11"/>
  <c r="C1720" i="11"/>
  <c r="C1719" i="11"/>
  <c r="C1718" i="11"/>
  <c r="C1717" i="11"/>
  <c r="C1716" i="11"/>
  <c r="C1715" i="11"/>
  <c r="C1714" i="11"/>
  <c r="C1713" i="11"/>
  <c r="C1712" i="11"/>
  <c r="C1711" i="11"/>
  <c r="C1710" i="11"/>
  <c r="C1709" i="11"/>
  <c r="C1708" i="11"/>
  <c r="C1707" i="11"/>
  <c r="C1706" i="11"/>
  <c r="C1705" i="11"/>
  <c r="C1704" i="11"/>
  <c r="C1703" i="11"/>
  <c r="C1702" i="11"/>
  <c r="C1701" i="11"/>
  <c r="C1700" i="11"/>
  <c r="C1699" i="11"/>
  <c r="C1698" i="11"/>
  <c r="C1697" i="11"/>
  <c r="C1696" i="11"/>
  <c r="C1695" i="11"/>
  <c r="C1694" i="11"/>
  <c r="C1693" i="11"/>
  <c r="C1692" i="11"/>
  <c r="C1691" i="11"/>
  <c r="C1690" i="11"/>
  <c r="C1689" i="11"/>
  <c r="C1688" i="11"/>
  <c r="C1687" i="11"/>
  <c r="C1686" i="11"/>
  <c r="C1685" i="11"/>
  <c r="C1684" i="11"/>
  <c r="C1683" i="11"/>
  <c r="C1682" i="11"/>
  <c r="C1681" i="11"/>
  <c r="C1680" i="11"/>
  <c r="C1679" i="11"/>
  <c r="C1678" i="11"/>
  <c r="C1677" i="11"/>
  <c r="C1676" i="11"/>
  <c r="C1675" i="11"/>
  <c r="C1674" i="11"/>
  <c r="C1673" i="11"/>
  <c r="C1672" i="11"/>
  <c r="C1671" i="11"/>
  <c r="C1670" i="11"/>
  <c r="C1669" i="11"/>
  <c r="C1668" i="11"/>
  <c r="C1667" i="11"/>
  <c r="C1666" i="11"/>
  <c r="C1665" i="11"/>
  <c r="C1664" i="11"/>
  <c r="C1663" i="11"/>
  <c r="C1662" i="11"/>
  <c r="C1661" i="11"/>
  <c r="C1660" i="11"/>
  <c r="C1659" i="11"/>
  <c r="C1658" i="11"/>
  <c r="C1657" i="11"/>
  <c r="C1656" i="11"/>
  <c r="C1655" i="11"/>
  <c r="C1654" i="11"/>
  <c r="C1653" i="11"/>
  <c r="C1652" i="11"/>
  <c r="C1651" i="11"/>
  <c r="C1650" i="11"/>
  <c r="C1649" i="11"/>
  <c r="C1648" i="11"/>
  <c r="C1647" i="11"/>
  <c r="C1646" i="11"/>
  <c r="C1645" i="11"/>
  <c r="C1644" i="11"/>
  <c r="C1643" i="11"/>
  <c r="C1642" i="11"/>
  <c r="C1641" i="11"/>
  <c r="C1640" i="11"/>
  <c r="C1639" i="11"/>
  <c r="C1638" i="11"/>
  <c r="C1637" i="11"/>
  <c r="C1636" i="11"/>
  <c r="C1635" i="11"/>
  <c r="C1634" i="11"/>
  <c r="C1633" i="11"/>
  <c r="C1632" i="11"/>
  <c r="C1631" i="11"/>
  <c r="C1630" i="11"/>
  <c r="C1629" i="11"/>
  <c r="C1628" i="11"/>
  <c r="C1627" i="11"/>
  <c r="C1626" i="11"/>
  <c r="C1625" i="11"/>
  <c r="C1624" i="11"/>
  <c r="C1623" i="11"/>
  <c r="C1622" i="11"/>
  <c r="C1621" i="11"/>
  <c r="C1620" i="11"/>
  <c r="C1619" i="11"/>
  <c r="C1618" i="11"/>
  <c r="C1617" i="11"/>
  <c r="C1616" i="11"/>
  <c r="C1615" i="11"/>
  <c r="C1614" i="11"/>
  <c r="C1613" i="11"/>
  <c r="C1612" i="11"/>
  <c r="C1611" i="11"/>
  <c r="C1610" i="11"/>
  <c r="C1609" i="11"/>
  <c r="C1608" i="11"/>
  <c r="C1607" i="11"/>
  <c r="C1606" i="11"/>
  <c r="C1605" i="11"/>
  <c r="C1604" i="11"/>
  <c r="C1603" i="11"/>
  <c r="C1602" i="11"/>
  <c r="C1601" i="11"/>
  <c r="C1600" i="11"/>
  <c r="C1599" i="11"/>
  <c r="C1598" i="11"/>
  <c r="C1597" i="11"/>
  <c r="C1596" i="11"/>
  <c r="C1595" i="11"/>
  <c r="C1594" i="11"/>
  <c r="C1593" i="11"/>
  <c r="C1592" i="11"/>
  <c r="C1591" i="11"/>
  <c r="C1590" i="11"/>
  <c r="C1589" i="11"/>
  <c r="C1588" i="11"/>
  <c r="C1587" i="11"/>
  <c r="C1586" i="11"/>
  <c r="C1585" i="11"/>
  <c r="C1584" i="11"/>
  <c r="C1583" i="11"/>
  <c r="C1582" i="11"/>
  <c r="C1581" i="11"/>
  <c r="C1580" i="11"/>
  <c r="C1579" i="11"/>
  <c r="C1578" i="11"/>
  <c r="C1577" i="11"/>
  <c r="C1576" i="11"/>
  <c r="C1575" i="11"/>
  <c r="C1574" i="11"/>
  <c r="C1573" i="11"/>
  <c r="C1572" i="11"/>
  <c r="C1571" i="11"/>
  <c r="C1570" i="11"/>
  <c r="C1569" i="11"/>
  <c r="C1568" i="11"/>
  <c r="C1567" i="11"/>
  <c r="C1566" i="11"/>
  <c r="C1565" i="11"/>
  <c r="C1564" i="11"/>
  <c r="C1563" i="11"/>
  <c r="C1562" i="11"/>
  <c r="C1561" i="11"/>
  <c r="C1560" i="11"/>
  <c r="C1559" i="11"/>
  <c r="C1558" i="11"/>
  <c r="C1557" i="11"/>
  <c r="C1556" i="11"/>
  <c r="C1555" i="11"/>
  <c r="C1554" i="11"/>
  <c r="C1553" i="11"/>
  <c r="C1552" i="11"/>
  <c r="C1551" i="11"/>
  <c r="C1550" i="11"/>
  <c r="C1549" i="11"/>
  <c r="C1548" i="11"/>
  <c r="C1547" i="11"/>
  <c r="C1546" i="11"/>
  <c r="C1545" i="11"/>
  <c r="C1544" i="11"/>
  <c r="C1543" i="11"/>
  <c r="C1542" i="11"/>
  <c r="C1541" i="11"/>
  <c r="C1540" i="11"/>
  <c r="C1539" i="11"/>
  <c r="C1538" i="11"/>
  <c r="C1537" i="11"/>
  <c r="C1536" i="11"/>
  <c r="C1535" i="11"/>
  <c r="C1534" i="11"/>
  <c r="C1533" i="11"/>
  <c r="C1532" i="11"/>
  <c r="C1531" i="11"/>
  <c r="C1530" i="11"/>
  <c r="C1529" i="11"/>
  <c r="C1528" i="11"/>
  <c r="C1527" i="11"/>
  <c r="C1526" i="11"/>
  <c r="C1525" i="11"/>
  <c r="C1524" i="11"/>
  <c r="C1523" i="11"/>
  <c r="C1522" i="11"/>
  <c r="C1521" i="11"/>
  <c r="C1520" i="11"/>
  <c r="C1519" i="11"/>
  <c r="C1518" i="11"/>
  <c r="C1517" i="11"/>
  <c r="C1516" i="11"/>
  <c r="C1515" i="11"/>
  <c r="C1514" i="11"/>
  <c r="C1513" i="11"/>
  <c r="C1512" i="11"/>
  <c r="C1511" i="11"/>
  <c r="C1510" i="11"/>
  <c r="C1509" i="11"/>
  <c r="C1508" i="11"/>
  <c r="C1507" i="11"/>
  <c r="C1506" i="11"/>
  <c r="C1505" i="11"/>
  <c r="C1504" i="11"/>
  <c r="C1503" i="11"/>
  <c r="C1502" i="11"/>
  <c r="C1501" i="11"/>
  <c r="C1500" i="11"/>
  <c r="C1499" i="11"/>
  <c r="C1498" i="11"/>
  <c r="C1497" i="11"/>
  <c r="C1496" i="11"/>
  <c r="C1495" i="11"/>
  <c r="C1494" i="11"/>
  <c r="C1493" i="11"/>
  <c r="C1492" i="11"/>
  <c r="C1491" i="11"/>
  <c r="C1490" i="11"/>
  <c r="C1489" i="11"/>
  <c r="C1488" i="11"/>
  <c r="C1487" i="11"/>
  <c r="C1486" i="11"/>
  <c r="C1485" i="11"/>
  <c r="C1484" i="11"/>
  <c r="C1483" i="11"/>
  <c r="C1482" i="11"/>
  <c r="C1481" i="11"/>
  <c r="C1480" i="11"/>
  <c r="C1479" i="11"/>
  <c r="C1478" i="11"/>
  <c r="C1477" i="11"/>
  <c r="C1476" i="11"/>
  <c r="C1475" i="11"/>
  <c r="C1474" i="11"/>
  <c r="C1473" i="11"/>
  <c r="C1472" i="11"/>
  <c r="C1471" i="11"/>
  <c r="C1470" i="11"/>
  <c r="C1469" i="11"/>
  <c r="C1468" i="11"/>
  <c r="C1467" i="11"/>
  <c r="C1466" i="11"/>
  <c r="C1465" i="11"/>
  <c r="C1464" i="11"/>
  <c r="C1463" i="11"/>
  <c r="C1462" i="11"/>
  <c r="C1461" i="11"/>
  <c r="C1460" i="11"/>
  <c r="C1459" i="11"/>
  <c r="C1458" i="11"/>
  <c r="C1457" i="11"/>
  <c r="C1456" i="11"/>
  <c r="C1455" i="11"/>
  <c r="C1454" i="11"/>
  <c r="C1453" i="11"/>
  <c r="C1452" i="11"/>
  <c r="C1451" i="11"/>
  <c r="C1450" i="11"/>
  <c r="C1449" i="11"/>
  <c r="C1448" i="11"/>
  <c r="C1447" i="11"/>
  <c r="C1446" i="11"/>
  <c r="C1445" i="11"/>
  <c r="C1444" i="11"/>
  <c r="C1443" i="11"/>
  <c r="C1442" i="11"/>
  <c r="C1441" i="11"/>
  <c r="C1440" i="11"/>
  <c r="C1439" i="11"/>
  <c r="C1438" i="11"/>
  <c r="C1437" i="11"/>
  <c r="C1436" i="11"/>
  <c r="C1435" i="11"/>
  <c r="C1434" i="11"/>
  <c r="C1433" i="11"/>
  <c r="C1432" i="11"/>
  <c r="C1431" i="11"/>
  <c r="C1430" i="11"/>
  <c r="C1429" i="11"/>
  <c r="C1428" i="11"/>
  <c r="C1427" i="11"/>
  <c r="C1426" i="11"/>
  <c r="C1425" i="11"/>
  <c r="C1424" i="11"/>
  <c r="C2559" i="11"/>
  <c r="C2558" i="11"/>
  <c r="C2557" i="11"/>
  <c r="C2556" i="11"/>
  <c r="C2555" i="11"/>
  <c r="C2554" i="11"/>
  <c r="C2553" i="11"/>
  <c r="C2552" i="11"/>
  <c r="C2551" i="11"/>
  <c r="C2550" i="11"/>
  <c r="C2549" i="11"/>
  <c r="C2548" i="11"/>
  <c r="C2547" i="11"/>
  <c r="C2546" i="11"/>
  <c r="C2545" i="11"/>
  <c r="C2544" i="11"/>
  <c r="C2543" i="11"/>
  <c r="C2542" i="11"/>
  <c r="C2541" i="11"/>
  <c r="C2540" i="11"/>
  <c r="C2539" i="11"/>
  <c r="C2538" i="11"/>
  <c r="C2537" i="11"/>
  <c r="C2536" i="11"/>
  <c r="C2535" i="11"/>
  <c r="C2534" i="11"/>
  <c r="C2533" i="11"/>
  <c r="C2532" i="11"/>
  <c r="C2531" i="11"/>
  <c r="C2530" i="11"/>
  <c r="C2529" i="11"/>
  <c r="C2528" i="11"/>
  <c r="C2527" i="11"/>
  <c r="C2526" i="11"/>
  <c r="C2525" i="11"/>
  <c r="C2524" i="11"/>
  <c r="C2523" i="11"/>
  <c r="C2522" i="11"/>
  <c r="C2521" i="11"/>
  <c r="C2520" i="11"/>
  <c r="C2519" i="11"/>
  <c r="C2518" i="11"/>
  <c r="C2517" i="11"/>
  <c r="C2516" i="11"/>
  <c r="C2515" i="11"/>
  <c r="C2514" i="11"/>
  <c r="C2513" i="11"/>
  <c r="C2512" i="11"/>
  <c r="C2511" i="11"/>
  <c r="C2510" i="11"/>
  <c r="C2509" i="11"/>
  <c r="C2508" i="11"/>
  <c r="C2507" i="11"/>
  <c r="C2506" i="11"/>
  <c r="C2505" i="11"/>
  <c r="C2504" i="11"/>
  <c r="C2503" i="11"/>
  <c r="C2502" i="11"/>
  <c r="C2501" i="11"/>
  <c r="C2500" i="11"/>
  <c r="C2499" i="11"/>
  <c r="C2498" i="11"/>
  <c r="C2497" i="11"/>
  <c r="C2496" i="11"/>
  <c r="C2495" i="11"/>
  <c r="C2494" i="11"/>
  <c r="C2493" i="11"/>
  <c r="C2492" i="11"/>
  <c r="C2491" i="11"/>
  <c r="C2490" i="11"/>
  <c r="C2489" i="11"/>
  <c r="C1423" i="11"/>
  <c r="C1422" i="11"/>
  <c r="C1421" i="11"/>
  <c r="C1420" i="11"/>
  <c r="C1419" i="11"/>
  <c r="C1418" i="11"/>
  <c r="C1417" i="11"/>
  <c r="C1416" i="11"/>
  <c r="C1415" i="11"/>
  <c r="C1414" i="11"/>
  <c r="C1413" i="11"/>
  <c r="C1412" i="11"/>
  <c r="C1411" i="11"/>
  <c r="C1410" i="11"/>
  <c r="C1409" i="11"/>
  <c r="C1408" i="11"/>
  <c r="C1407" i="11"/>
  <c r="C1406" i="11"/>
  <c r="C1405" i="11"/>
  <c r="C1404" i="11"/>
  <c r="C1403" i="11"/>
  <c r="C1402" i="11"/>
  <c r="C1401" i="11"/>
  <c r="C1400" i="11"/>
  <c r="C1399" i="11"/>
  <c r="C1398" i="11"/>
  <c r="C1397" i="11"/>
  <c r="C1396" i="11"/>
  <c r="C1395" i="11"/>
  <c r="C1394" i="11"/>
  <c r="C1393" i="11"/>
  <c r="C1392" i="11"/>
  <c r="C1391" i="11"/>
  <c r="C1390" i="11"/>
  <c r="C1389" i="11"/>
  <c r="C1388" i="11"/>
  <c r="C1387" i="11"/>
  <c r="C1386" i="11"/>
  <c r="C1385" i="11"/>
  <c r="C1384" i="11"/>
  <c r="C1383" i="11"/>
  <c r="C1382" i="11"/>
  <c r="C1381" i="11"/>
  <c r="C1380" i="11"/>
  <c r="C1379" i="11"/>
  <c r="C1378" i="11"/>
  <c r="C1377" i="11"/>
  <c r="C1376" i="11"/>
  <c r="C1375" i="11"/>
  <c r="C1374" i="11"/>
  <c r="C1373" i="11"/>
  <c r="C1372" i="11"/>
  <c r="C1371" i="11"/>
  <c r="C1370" i="11"/>
  <c r="C1369" i="11"/>
  <c r="C1368" i="11"/>
  <c r="C1367" i="11"/>
  <c r="C1366" i="11"/>
  <c r="C1365" i="11"/>
  <c r="C1364" i="11"/>
  <c r="C1363" i="11"/>
  <c r="C1362" i="11"/>
  <c r="C1361" i="11"/>
  <c r="C1360" i="11"/>
  <c r="C1359" i="11"/>
  <c r="C1358" i="11"/>
  <c r="C1357" i="11"/>
  <c r="C1356" i="11"/>
  <c r="C1355" i="11"/>
  <c r="C1354" i="11"/>
  <c r="C1353" i="11"/>
  <c r="C1352" i="11"/>
  <c r="C1351" i="11"/>
  <c r="C1350" i="11"/>
  <c r="C1349" i="11"/>
  <c r="C1348" i="11"/>
  <c r="C1347" i="11"/>
  <c r="C1346" i="11"/>
  <c r="C1345" i="11"/>
  <c r="C1344" i="11"/>
  <c r="C1343" i="11"/>
  <c r="C1342" i="11"/>
  <c r="C1341" i="11"/>
  <c r="C1340" i="11"/>
  <c r="C1339" i="11"/>
  <c r="C1338" i="11"/>
  <c r="C1337" i="11"/>
  <c r="C1336" i="11"/>
  <c r="C1335" i="11"/>
  <c r="C1334" i="11"/>
  <c r="C1333" i="11"/>
  <c r="C1332" i="11"/>
  <c r="C1331" i="11"/>
  <c r="C1330" i="11"/>
  <c r="C1329" i="11"/>
  <c r="C1328" i="11"/>
  <c r="C1327" i="11"/>
  <c r="C1326" i="11"/>
  <c r="C1325" i="11"/>
  <c r="C1324" i="11"/>
  <c r="C1323" i="11"/>
  <c r="C1322" i="11"/>
  <c r="C1321" i="11"/>
  <c r="C1320" i="11"/>
  <c r="C1319" i="11"/>
  <c r="C1318" i="11"/>
  <c r="C1317" i="11"/>
  <c r="C1316" i="11"/>
  <c r="C1315" i="11"/>
  <c r="C1314" i="11"/>
  <c r="C1313" i="11"/>
  <c r="C1312" i="11"/>
  <c r="C1311" i="11"/>
  <c r="C1310" i="11"/>
  <c r="C1309" i="11"/>
  <c r="C1308" i="11"/>
  <c r="C1307" i="11"/>
  <c r="C1306" i="11"/>
  <c r="C1305" i="11"/>
  <c r="C1304" i="11"/>
  <c r="C1303" i="11"/>
  <c r="C1302" i="11"/>
  <c r="C1301" i="11"/>
  <c r="C1300" i="11"/>
  <c r="C1299" i="11"/>
  <c r="C1298" i="11"/>
  <c r="C1297" i="11"/>
  <c r="C1296" i="11"/>
  <c r="C1295" i="11"/>
  <c r="C1294" i="11"/>
  <c r="C1293" i="11"/>
  <c r="C1292" i="11"/>
  <c r="C1291" i="11"/>
  <c r="C1290" i="11"/>
  <c r="C1289" i="11"/>
  <c r="C1288" i="11"/>
  <c r="C1287" i="11"/>
  <c r="C1286" i="11"/>
  <c r="C1285" i="11"/>
  <c r="C1284" i="11"/>
  <c r="C1283" i="11"/>
  <c r="C1282" i="11"/>
  <c r="C1281" i="11"/>
  <c r="C1280" i="11"/>
  <c r="C1279" i="11"/>
  <c r="C1278" i="11"/>
  <c r="C1277" i="11"/>
  <c r="C1276" i="11"/>
  <c r="C1275" i="11"/>
  <c r="C1274" i="11"/>
  <c r="C1273" i="11"/>
  <c r="C1272" i="11"/>
  <c r="C1271" i="11"/>
  <c r="C1270" i="11"/>
  <c r="C1269" i="11"/>
  <c r="C1268" i="11"/>
  <c r="C1267" i="11"/>
  <c r="C1266" i="11"/>
  <c r="C1265" i="11"/>
  <c r="C1264" i="11"/>
  <c r="C1263" i="11"/>
  <c r="C1262" i="11"/>
  <c r="C1261" i="11"/>
  <c r="C1260" i="11"/>
  <c r="C1259" i="11"/>
  <c r="C1258" i="11"/>
  <c r="C1257" i="11"/>
  <c r="C1256" i="11"/>
  <c r="C1255" i="11"/>
  <c r="C1254" i="11"/>
  <c r="C1253" i="11"/>
  <c r="C1252" i="11"/>
  <c r="C1251" i="11"/>
  <c r="C1250" i="11"/>
  <c r="C1249" i="11"/>
  <c r="C1248" i="11"/>
  <c r="C1247" i="11"/>
  <c r="C1246" i="11"/>
  <c r="C1245" i="11"/>
  <c r="C1244" i="11"/>
  <c r="C1243" i="11"/>
  <c r="C1242" i="11"/>
  <c r="C1241" i="11"/>
  <c r="C1240" i="11"/>
  <c r="C1239" i="11"/>
  <c r="C1238" i="11"/>
  <c r="C1237" i="11"/>
  <c r="C1236" i="11"/>
  <c r="C1235" i="11"/>
  <c r="C1234" i="11"/>
  <c r="C1233" i="11"/>
  <c r="C1232" i="11"/>
  <c r="C1231" i="11"/>
  <c r="C1230" i="11"/>
  <c r="C1229" i="11"/>
  <c r="C1228" i="11"/>
  <c r="C1227" i="11"/>
  <c r="C1226" i="11"/>
  <c r="C1225" i="11"/>
  <c r="C1224" i="11"/>
  <c r="C1223" i="11"/>
  <c r="C1222" i="11"/>
  <c r="C1221" i="11"/>
  <c r="C1220" i="11"/>
  <c r="C1219" i="11"/>
  <c r="C1218" i="11"/>
  <c r="C1217" i="11"/>
  <c r="C1216" i="11"/>
  <c r="C1215" i="11"/>
  <c r="C1214" i="11"/>
  <c r="C1213" i="11"/>
  <c r="C1212" i="11"/>
  <c r="C1211" i="11"/>
  <c r="C1210" i="11"/>
  <c r="C1209" i="11"/>
  <c r="C1208" i="11"/>
  <c r="C1207" i="11"/>
  <c r="C1206" i="11"/>
  <c r="C1205" i="11"/>
  <c r="C1204" i="11"/>
  <c r="C1203" i="11"/>
  <c r="C1202" i="11"/>
  <c r="C1201" i="11"/>
  <c r="C1200" i="11"/>
  <c r="C1199" i="11"/>
  <c r="C1198" i="11"/>
  <c r="C1197" i="11"/>
  <c r="C1196" i="11"/>
  <c r="C1195" i="11"/>
  <c r="C1194" i="11"/>
  <c r="C1193" i="11"/>
  <c r="C1192" i="11"/>
  <c r="C1191" i="11"/>
  <c r="C1190" i="11"/>
  <c r="C1189" i="11"/>
  <c r="C1188" i="11"/>
  <c r="C1187" i="11"/>
  <c r="C1186" i="11"/>
  <c r="C1185" i="11"/>
  <c r="C1184" i="11"/>
  <c r="C1183" i="11"/>
  <c r="C1182" i="11"/>
  <c r="C1181" i="11"/>
  <c r="C1180" i="11"/>
  <c r="C1179" i="11"/>
  <c r="C1178" i="11"/>
  <c r="C1177" i="11"/>
  <c r="C1176" i="11"/>
  <c r="C1175" i="11"/>
  <c r="C1174" i="11"/>
  <c r="C1173" i="11"/>
  <c r="C1172" i="11"/>
  <c r="C1171" i="11"/>
  <c r="C1170" i="11"/>
  <c r="C1169" i="11"/>
  <c r="C1168" i="11"/>
  <c r="C1167" i="11"/>
  <c r="C1166" i="11"/>
  <c r="C1165" i="11"/>
  <c r="C1164" i="11"/>
  <c r="C1163" i="11"/>
  <c r="C1162" i="11"/>
  <c r="C1161" i="11"/>
  <c r="C1160" i="11"/>
  <c r="C1159" i="11"/>
  <c r="C1158" i="11"/>
  <c r="C1157" i="11"/>
  <c r="C1156" i="11"/>
  <c r="C1155" i="11"/>
  <c r="C1154" i="11"/>
  <c r="C1153" i="11"/>
  <c r="C1152" i="11"/>
  <c r="C1151" i="11"/>
  <c r="C1150" i="11"/>
  <c r="C1149" i="11"/>
  <c r="C1148" i="11"/>
  <c r="C1147" i="11"/>
  <c r="C1146" i="11"/>
  <c r="C1145" i="11"/>
  <c r="C1144" i="11"/>
  <c r="C1143" i="11"/>
  <c r="C1142" i="11"/>
  <c r="C1141" i="11"/>
  <c r="C1140" i="11"/>
  <c r="C1139" i="11"/>
  <c r="C1138" i="11"/>
  <c r="C1137" i="11"/>
  <c r="C1136" i="11"/>
  <c r="C1135" i="11"/>
  <c r="C1134" i="11"/>
  <c r="C1133" i="11"/>
  <c r="C1132" i="11"/>
  <c r="C1131" i="11"/>
  <c r="C1130" i="11"/>
  <c r="C1129" i="11"/>
  <c r="C1128" i="11"/>
  <c r="C1127" i="11"/>
  <c r="C1126" i="11"/>
  <c r="C1125" i="11"/>
  <c r="C1124" i="11"/>
  <c r="C1123" i="11"/>
  <c r="C1122" i="11"/>
  <c r="C1121" i="11"/>
  <c r="C1120" i="11"/>
  <c r="C1119" i="11"/>
  <c r="C1118" i="11"/>
  <c r="C1117" i="11"/>
  <c r="C1116" i="11"/>
  <c r="C1115" i="11"/>
  <c r="C1114" i="11"/>
  <c r="C1113" i="11"/>
  <c r="C1112" i="11"/>
  <c r="C1111" i="11"/>
  <c r="C1110" i="11"/>
  <c r="C1109" i="11"/>
  <c r="C1108" i="11"/>
  <c r="C1107" i="11"/>
  <c r="C1106" i="11"/>
  <c r="C1105" i="11"/>
  <c r="C1104" i="11"/>
  <c r="C1103" i="11"/>
  <c r="C1102" i="11"/>
  <c r="C1101" i="11"/>
  <c r="C1100" i="11"/>
  <c r="C1099" i="11"/>
  <c r="C1098" i="11"/>
  <c r="C1097" i="11"/>
  <c r="C1096" i="11"/>
  <c r="C1095" i="11"/>
  <c r="C1094" i="11"/>
  <c r="C1093" i="11"/>
  <c r="C1092" i="11"/>
  <c r="C1091" i="11"/>
  <c r="C1090" i="11"/>
  <c r="C1089" i="11"/>
  <c r="C1088" i="11"/>
  <c r="C1087" i="11"/>
  <c r="C1086" i="11"/>
  <c r="C1085" i="11"/>
  <c r="C1084" i="11"/>
  <c r="C1083" i="11"/>
  <c r="C1082" i="11"/>
  <c r="C1081" i="11"/>
  <c r="C1080" i="11"/>
  <c r="C1079" i="11"/>
  <c r="C1078" i="11"/>
  <c r="C1077" i="11"/>
  <c r="C1076" i="11"/>
  <c r="C1075" i="11"/>
  <c r="C1074" i="11"/>
  <c r="C1073" i="11"/>
  <c r="C1072" i="11"/>
  <c r="C1071" i="11"/>
  <c r="C1070" i="11"/>
  <c r="C1069" i="11"/>
  <c r="C1068" i="11"/>
  <c r="C1067" i="11"/>
  <c r="C1066" i="11"/>
  <c r="C1065" i="11"/>
  <c r="C1064" i="11"/>
  <c r="C1063" i="11"/>
  <c r="C1062" i="11"/>
  <c r="C1061" i="11"/>
  <c r="C1060" i="11"/>
  <c r="C1059" i="11"/>
  <c r="C1058" i="11"/>
  <c r="C1057" i="11"/>
  <c r="C1056" i="11"/>
  <c r="C1055" i="11"/>
  <c r="C1054" i="11"/>
  <c r="C1053" i="11"/>
  <c r="C1052" i="11"/>
  <c r="C1051" i="11"/>
  <c r="C1050" i="11"/>
  <c r="C1049" i="11"/>
  <c r="C1048" i="11"/>
  <c r="C1047" i="11"/>
  <c r="C1046" i="11"/>
  <c r="C1045" i="11"/>
  <c r="C1044" i="11"/>
  <c r="C1043" i="11"/>
  <c r="C1042" i="11"/>
  <c r="C1041" i="11"/>
  <c r="C1040" i="11"/>
  <c r="C1039" i="11"/>
  <c r="C1038" i="11"/>
  <c r="C1037" i="11"/>
  <c r="C1036" i="11"/>
  <c r="C1035" i="11"/>
  <c r="C1034" i="11"/>
  <c r="C1033" i="11"/>
  <c r="C1032" i="11"/>
  <c r="C1031" i="11"/>
  <c r="C1030" i="11"/>
  <c r="C1029" i="11"/>
  <c r="C1028" i="11"/>
  <c r="C1027" i="11"/>
  <c r="C1026" i="11"/>
  <c r="C1025" i="11"/>
  <c r="C1024" i="11"/>
  <c r="C1023" i="11"/>
  <c r="C1022" i="11"/>
  <c r="C1021" i="11"/>
  <c r="C1020" i="11"/>
  <c r="C1019" i="11"/>
  <c r="C1018" i="11"/>
  <c r="C1017" i="11"/>
  <c r="C1016" i="11"/>
  <c r="C1015" i="11"/>
  <c r="C1014" i="11"/>
  <c r="C1013" i="11"/>
  <c r="C1012" i="11"/>
  <c r="C1011" i="11"/>
  <c r="C1010" i="11"/>
  <c r="C1009" i="11"/>
  <c r="C1008" i="11"/>
  <c r="C1007" i="11"/>
  <c r="C1006" i="11"/>
  <c r="C1005" i="11"/>
  <c r="C1004" i="11"/>
  <c r="C1003" i="11"/>
  <c r="C1002" i="11"/>
  <c r="C1001" i="11"/>
  <c r="C1000" i="11"/>
  <c r="C999" i="11"/>
  <c r="C998" i="11"/>
  <c r="C2488" i="11"/>
  <c r="C2487" i="11"/>
  <c r="C2486" i="11"/>
  <c r="C2485" i="11"/>
  <c r="C2484" i="11"/>
  <c r="C2483" i="11"/>
  <c r="C2482" i="11"/>
  <c r="C2481" i="11"/>
  <c r="C2480" i="11"/>
  <c r="C2479" i="11"/>
  <c r="C2478" i="11"/>
  <c r="C2477" i="11"/>
  <c r="C2476" i="11"/>
  <c r="C2475" i="11"/>
  <c r="C2474" i="11"/>
  <c r="C2473" i="11"/>
  <c r="C2472" i="11"/>
  <c r="C2471" i="11"/>
  <c r="C2470" i="11"/>
  <c r="C2469" i="11"/>
  <c r="C2468" i="11"/>
  <c r="C2467" i="11"/>
  <c r="C2466" i="11"/>
  <c r="C2465" i="11"/>
  <c r="C2464" i="11"/>
  <c r="C2463" i="11"/>
  <c r="C2462" i="11"/>
  <c r="C2461" i="11"/>
  <c r="C2460" i="11"/>
  <c r="C2459" i="11"/>
  <c r="C2458" i="11"/>
  <c r="C2457" i="11"/>
  <c r="C2456" i="11"/>
  <c r="C2455" i="11"/>
  <c r="C2454" i="11"/>
  <c r="C2453" i="11"/>
  <c r="C2452" i="11"/>
  <c r="C2451" i="11"/>
  <c r="C2450" i="11"/>
  <c r="C2449" i="11"/>
  <c r="C2448" i="11"/>
  <c r="C2447" i="11"/>
  <c r="C2446" i="11"/>
  <c r="C2445" i="11"/>
  <c r="C2444" i="11"/>
  <c r="C2443" i="11"/>
  <c r="C2442" i="11"/>
  <c r="C2441" i="11"/>
  <c r="C2440" i="11"/>
  <c r="C2439" i="11"/>
  <c r="C2438" i="11"/>
  <c r="C2437" i="11"/>
  <c r="C2436" i="11"/>
  <c r="C2435" i="11"/>
  <c r="C2434" i="11"/>
  <c r="C2433" i="11"/>
  <c r="C2432" i="11"/>
  <c r="C2431" i="11"/>
  <c r="C2430" i="11"/>
  <c r="C2429" i="11"/>
  <c r="C2428" i="11"/>
  <c r="C2427" i="11"/>
  <c r="C2426" i="11"/>
  <c r="C2425" i="11"/>
  <c r="C2424" i="11"/>
  <c r="C2423" i="11"/>
  <c r="C2422" i="11"/>
  <c r="C2421" i="11"/>
  <c r="C2420" i="11"/>
  <c r="C2419" i="11"/>
  <c r="C2418" i="11"/>
  <c r="C926" i="11"/>
  <c r="C925" i="11"/>
  <c r="C924" i="11"/>
  <c r="C923" i="11"/>
  <c r="C922" i="11"/>
  <c r="C921" i="11"/>
  <c r="C920" i="11"/>
  <c r="C919" i="11"/>
  <c r="C918" i="11"/>
  <c r="C917" i="11"/>
  <c r="C916" i="11"/>
  <c r="C915" i="11"/>
  <c r="C914" i="11"/>
  <c r="C913" i="11"/>
  <c r="C912" i="11"/>
  <c r="C911" i="11"/>
  <c r="C910" i="11"/>
  <c r="C909" i="11"/>
  <c r="C908" i="11"/>
  <c r="C907" i="11"/>
  <c r="C906" i="11"/>
  <c r="C905" i="11"/>
  <c r="C904" i="11"/>
  <c r="C903" i="11"/>
  <c r="C902" i="11"/>
  <c r="C901" i="11"/>
  <c r="C900" i="11"/>
  <c r="C899" i="11"/>
  <c r="C898" i="11"/>
  <c r="C897" i="11"/>
  <c r="C896" i="11"/>
  <c r="C895" i="11"/>
  <c r="C894" i="11"/>
  <c r="C893" i="11"/>
  <c r="C892" i="11"/>
  <c r="C891" i="11"/>
  <c r="C890" i="11"/>
  <c r="C889" i="11"/>
  <c r="C888" i="11"/>
  <c r="C887" i="11"/>
  <c r="C886" i="11"/>
  <c r="C885" i="11"/>
  <c r="C884" i="11"/>
  <c r="C883" i="11"/>
  <c r="C882" i="11"/>
  <c r="C881" i="11"/>
  <c r="C880" i="11"/>
  <c r="C879" i="11"/>
  <c r="C878" i="11"/>
  <c r="C877" i="11"/>
  <c r="C876" i="11"/>
  <c r="C875" i="11"/>
  <c r="C874" i="11"/>
  <c r="C873" i="11"/>
  <c r="C872" i="11"/>
  <c r="C871" i="11"/>
  <c r="C870" i="11"/>
  <c r="C869" i="11"/>
  <c r="C868" i="11"/>
  <c r="C867" i="11"/>
  <c r="C866" i="11"/>
  <c r="C865" i="11"/>
  <c r="C864" i="11"/>
  <c r="C863" i="11"/>
  <c r="C862" i="11"/>
  <c r="C861" i="11"/>
  <c r="C860" i="11"/>
  <c r="C859" i="11"/>
  <c r="C858" i="11"/>
  <c r="C857" i="11"/>
  <c r="C856" i="11"/>
  <c r="C855" i="11"/>
  <c r="C854" i="11"/>
  <c r="C853" i="11"/>
  <c r="C852" i="11"/>
  <c r="C851" i="11"/>
  <c r="C850" i="11"/>
  <c r="C849" i="11"/>
  <c r="C848" i="11"/>
  <c r="C847" i="11"/>
  <c r="C846" i="11"/>
  <c r="C845" i="11"/>
  <c r="C844" i="11"/>
  <c r="C843" i="11"/>
  <c r="C842" i="11"/>
  <c r="C841" i="11"/>
  <c r="C840" i="11"/>
  <c r="C839" i="11"/>
  <c r="C838" i="11"/>
  <c r="C837" i="11"/>
  <c r="C836" i="11"/>
  <c r="C835" i="11"/>
  <c r="C834" i="11"/>
  <c r="C833" i="11"/>
  <c r="C832" i="11"/>
  <c r="C831" i="11"/>
  <c r="C830" i="11"/>
  <c r="C829" i="11"/>
  <c r="C828" i="11"/>
  <c r="C827" i="11"/>
  <c r="C826" i="11"/>
  <c r="C825" i="11"/>
  <c r="C824" i="11"/>
  <c r="C823" i="11"/>
  <c r="C822" i="11"/>
  <c r="C821" i="11"/>
  <c r="C820" i="11"/>
  <c r="C819" i="11"/>
  <c r="C818" i="11"/>
  <c r="C817" i="11"/>
  <c r="C816" i="11"/>
  <c r="C815" i="11"/>
  <c r="C814" i="11"/>
  <c r="C813" i="11"/>
  <c r="C812" i="11"/>
  <c r="C811" i="11"/>
  <c r="C810" i="11"/>
  <c r="C809" i="11"/>
  <c r="C808" i="11"/>
  <c r="C807" i="11"/>
  <c r="C806" i="11"/>
  <c r="C805" i="11"/>
  <c r="C804" i="11"/>
  <c r="C803" i="11"/>
  <c r="C802" i="11"/>
  <c r="C801" i="11"/>
  <c r="C800" i="11"/>
  <c r="C799" i="11"/>
  <c r="C798" i="11"/>
  <c r="C797" i="11"/>
  <c r="C796" i="11"/>
  <c r="C795" i="11"/>
  <c r="C794" i="11"/>
  <c r="C793" i="11"/>
  <c r="C792" i="11"/>
  <c r="C791" i="11"/>
  <c r="C790" i="11"/>
  <c r="C789" i="11"/>
  <c r="C788" i="11"/>
  <c r="C787" i="11"/>
  <c r="C786" i="11"/>
  <c r="C785" i="11"/>
  <c r="C784" i="11"/>
  <c r="C783" i="11"/>
  <c r="C782" i="11"/>
  <c r="C781" i="11"/>
  <c r="C780" i="11"/>
  <c r="C779" i="11"/>
  <c r="C778" i="11"/>
  <c r="C777" i="11"/>
  <c r="C776" i="11"/>
  <c r="C775" i="11"/>
  <c r="C774" i="11"/>
  <c r="C773" i="11"/>
  <c r="C772" i="11"/>
  <c r="C771" i="11"/>
  <c r="C770" i="11"/>
  <c r="C769" i="11"/>
  <c r="C768" i="11"/>
  <c r="C767" i="11"/>
  <c r="C766" i="11"/>
  <c r="C765" i="11"/>
  <c r="C764" i="11"/>
  <c r="C763" i="11"/>
  <c r="C762" i="11"/>
  <c r="C761" i="11"/>
  <c r="C760" i="11"/>
  <c r="C759" i="11"/>
  <c r="C758" i="11"/>
  <c r="C757" i="11"/>
  <c r="C756" i="11"/>
  <c r="C755" i="11"/>
  <c r="C754" i="11"/>
  <c r="C753" i="11"/>
  <c r="C752" i="11"/>
  <c r="C751" i="11"/>
  <c r="C750" i="11"/>
  <c r="C749" i="11"/>
  <c r="C748" i="11"/>
  <c r="C747" i="11"/>
  <c r="C746" i="11"/>
  <c r="C745" i="11"/>
  <c r="C744" i="11"/>
  <c r="C743" i="11"/>
  <c r="C742" i="11"/>
  <c r="C741" i="11"/>
  <c r="C740" i="11"/>
  <c r="C739" i="11"/>
  <c r="C738" i="11"/>
  <c r="C737" i="11"/>
  <c r="C736" i="11"/>
  <c r="C735" i="11"/>
  <c r="C734" i="11"/>
  <c r="C733" i="11"/>
  <c r="C732" i="11"/>
  <c r="C731" i="11"/>
  <c r="C730" i="11"/>
  <c r="C729" i="11"/>
  <c r="C728" i="11"/>
  <c r="C727" i="11"/>
  <c r="C726" i="11"/>
  <c r="C725" i="11"/>
  <c r="C724" i="11"/>
  <c r="C723" i="11"/>
  <c r="C722" i="11"/>
  <c r="C721" i="11"/>
  <c r="C720" i="11"/>
  <c r="C719" i="11"/>
  <c r="C718" i="11"/>
  <c r="C717" i="11"/>
  <c r="C716" i="11"/>
  <c r="C715" i="11"/>
  <c r="C714" i="11"/>
  <c r="C713" i="11"/>
  <c r="C712" i="11"/>
  <c r="C711" i="11"/>
  <c r="C710" i="11"/>
  <c r="C709" i="11"/>
  <c r="C708" i="11"/>
  <c r="C707" i="11"/>
  <c r="C706" i="11"/>
  <c r="C705" i="11"/>
  <c r="C704" i="11"/>
  <c r="C703" i="11"/>
  <c r="C702" i="11"/>
  <c r="C701" i="11"/>
  <c r="C700" i="11"/>
  <c r="C699" i="11"/>
  <c r="C698" i="11"/>
  <c r="C697" i="11"/>
  <c r="C696" i="11"/>
  <c r="C695" i="11"/>
  <c r="C694" i="11"/>
  <c r="C693" i="11"/>
  <c r="C692" i="11"/>
  <c r="C691" i="11"/>
  <c r="C690" i="11"/>
  <c r="C689" i="11"/>
  <c r="C688" i="11"/>
  <c r="C687" i="11"/>
  <c r="C686" i="11"/>
  <c r="C685" i="11"/>
  <c r="C684" i="11"/>
  <c r="C683" i="11"/>
  <c r="C682" i="11"/>
  <c r="C681" i="11"/>
  <c r="C680" i="11"/>
  <c r="C679" i="11"/>
  <c r="C678" i="11"/>
  <c r="C677" i="11"/>
  <c r="C676" i="11"/>
  <c r="C675" i="11"/>
  <c r="C674" i="11"/>
  <c r="C673" i="11"/>
  <c r="C672" i="11"/>
  <c r="C671" i="11"/>
  <c r="C670" i="11"/>
  <c r="C669" i="11"/>
  <c r="C668" i="11"/>
  <c r="C667" i="11"/>
  <c r="C666" i="11"/>
  <c r="C665" i="11"/>
  <c r="C664" i="11"/>
  <c r="C663" i="11"/>
  <c r="C662" i="11"/>
  <c r="C661" i="11"/>
  <c r="C660" i="11"/>
  <c r="C659" i="11"/>
  <c r="C658" i="11"/>
  <c r="C657" i="11"/>
  <c r="C656" i="11"/>
  <c r="C655" i="11"/>
  <c r="C654" i="11"/>
  <c r="C653" i="11"/>
  <c r="C652" i="11"/>
  <c r="C651" i="11"/>
  <c r="C650" i="11"/>
  <c r="C649" i="11"/>
  <c r="C648" i="11"/>
  <c r="C647" i="11"/>
  <c r="C646" i="11"/>
  <c r="C645" i="11"/>
  <c r="C644" i="11"/>
  <c r="C643" i="11"/>
  <c r="C642" i="11"/>
  <c r="C641" i="11"/>
  <c r="C640" i="11"/>
  <c r="C639" i="11"/>
  <c r="C638" i="11"/>
  <c r="C637" i="11"/>
  <c r="C636" i="11"/>
  <c r="C635" i="11"/>
  <c r="C634" i="11"/>
  <c r="C633" i="11"/>
  <c r="C632" i="11"/>
  <c r="C631" i="11"/>
  <c r="C630" i="11"/>
  <c r="C629" i="11"/>
  <c r="C628" i="11"/>
  <c r="C627" i="11"/>
  <c r="C626" i="11"/>
  <c r="C625" i="11"/>
  <c r="C624" i="11"/>
  <c r="C623" i="11"/>
  <c r="C622" i="11"/>
  <c r="C621" i="11"/>
  <c r="C620" i="11"/>
  <c r="C619" i="11"/>
  <c r="C618" i="11"/>
  <c r="C617" i="11"/>
  <c r="C616" i="11"/>
  <c r="C615" i="11"/>
  <c r="C614" i="11"/>
  <c r="C613" i="11"/>
  <c r="C612" i="11"/>
  <c r="C611" i="11"/>
  <c r="C610" i="11"/>
  <c r="C609" i="11"/>
  <c r="C608" i="11"/>
  <c r="C607" i="11"/>
  <c r="C606" i="11"/>
  <c r="C605" i="11"/>
  <c r="C604" i="11"/>
  <c r="C603" i="11"/>
  <c r="C602" i="11"/>
  <c r="C601" i="11"/>
  <c r="C600" i="11"/>
  <c r="C599" i="11"/>
  <c r="C598" i="11"/>
  <c r="C597" i="11"/>
  <c r="C596" i="11"/>
  <c r="C595" i="11"/>
  <c r="C594" i="11"/>
  <c r="C593" i="11"/>
  <c r="C592" i="11"/>
  <c r="C591" i="11"/>
  <c r="C590" i="11"/>
  <c r="C589" i="11"/>
  <c r="C588" i="11"/>
  <c r="C587" i="11"/>
  <c r="C586" i="11"/>
  <c r="C585" i="11"/>
  <c r="C584" i="11"/>
  <c r="C583" i="11"/>
  <c r="C582" i="11"/>
  <c r="C581" i="11"/>
  <c r="C580" i="11"/>
  <c r="C579" i="11"/>
  <c r="C578" i="11"/>
  <c r="C577" i="11"/>
  <c r="C576" i="11"/>
  <c r="C575" i="11"/>
  <c r="C574" i="11"/>
  <c r="C573" i="11"/>
  <c r="C572" i="11"/>
  <c r="C571" i="11"/>
  <c r="C570" i="11"/>
  <c r="C569" i="11"/>
  <c r="C568" i="11"/>
  <c r="C567" i="11"/>
  <c r="C566" i="11"/>
  <c r="C565" i="11"/>
  <c r="C564" i="11"/>
  <c r="C563" i="11"/>
  <c r="C562" i="11"/>
  <c r="C561" i="11"/>
  <c r="C560" i="11"/>
  <c r="C559" i="11"/>
  <c r="C558" i="11"/>
  <c r="C557" i="11"/>
  <c r="C556" i="11"/>
  <c r="C555" i="11"/>
  <c r="C554" i="11"/>
  <c r="C553" i="11"/>
  <c r="C552" i="11"/>
  <c r="C551" i="11"/>
  <c r="C550" i="11"/>
  <c r="C549" i="11"/>
  <c r="C548" i="11"/>
  <c r="C547" i="11"/>
  <c r="C546" i="11"/>
  <c r="C545" i="11"/>
  <c r="C544" i="11"/>
  <c r="C543" i="11"/>
  <c r="C542" i="11"/>
  <c r="C541" i="11"/>
  <c r="C540" i="11"/>
  <c r="C539" i="11"/>
  <c r="C538" i="11"/>
  <c r="C537" i="11"/>
  <c r="C536" i="11"/>
  <c r="C535" i="11"/>
  <c r="C534" i="11"/>
  <c r="C533" i="11"/>
  <c r="C532" i="11"/>
  <c r="C531" i="11"/>
  <c r="C530" i="11"/>
  <c r="C529" i="11"/>
  <c r="C528" i="11"/>
  <c r="C527" i="11"/>
  <c r="C526" i="11"/>
  <c r="C525" i="11"/>
  <c r="C524" i="11"/>
  <c r="C523" i="11"/>
  <c r="C522" i="11"/>
  <c r="C521" i="11"/>
  <c r="C520" i="11"/>
  <c r="C519" i="11"/>
  <c r="C518" i="11"/>
  <c r="C517" i="11"/>
  <c r="C516" i="11"/>
  <c r="C515" i="11"/>
  <c r="C514" i="11"/>
  <c r="C513" i="11"/>
  <c r="C512" i="11"/>
  <c r="C511" i="11"/>
  <c r="C510" i="11"/>
  <c r="C509" i="11"/>
  <c r="C508" i="11"/>
  <c r="C507" i="11"/>
  <c r="C506" i="11"/>
  <c r="C505" i="11"/>
  <c r="C504" i="11"/>
  <c r="C503" i="11"/>
  <c r="C502" i="11"/>
  <c r="C501" i="11"/>
  <c r="C2914" i="11"/>
  <c r="C2913" i="11"/>
  <c r="C2912" i="11"/>
  <c r="C2911" i="11"/>
  <c r="C2910" i="11"/>
  <c r="C2909" i="11"/>
  <c r="C2908" i="11"/>
  <c r="C2907" i="11"/>
  <c r="C2906" i="11"/>
  <c r="C2905" i="11"/>
  <c r="C2904" i="11"/>
  <c r="C2903" i="11"/>
  <c r="C2902" i="11"/>
  <c r="C2901" i="11"/>
  <c r="C2900" i="11"/>
  <c r="C2899" i="11"/>
  <c r="C2898" i="11"/>
  <c r="C2897" i="11"/>
  <c r="C2896" i="11"/>
  <c r="C2895" i="11"/>
  <c r="C2894" i="11"/>
  <c r="C2893" i="11"/>
  <c r="C2892" i="11"/>
  <c r="C2891" i="11"/>
  <c r="C2890" i="11"/>
  <c r="C2889" i="11"/>
  <c r="C2888" i="11"/>
  <c r="C2887" i="11"/>
  <c r="C2886" i="11"/>
  <c r="C2885" i="11"/>
  <c r="C2884" i="11"/>
  <c r="C2883" i="11"/>
  <c r="C2882" i="11"/>
  <c r="C2881" i="11"/>
  <c r="C2880" i="11"/>
  <c r="C2879" i="11"/>
  <c r="C2878" i="11"/>
  <c r="C2877" i="11"/>
  <c r="C2876" i="11"/>
  <c r="C2875" i="11"/>
  <c r="C2874" i="11"/>
  <c r="C2873" i="11"/>
  <c r="C2872" i="11"/>
  <c r="C2871" i="11"/>
  <c r="C2870" i="11"/>
  <c r="C2869" i="11"/>
  <c r="C2868" i="11"/>
  <c r="C2867" i="11"/>
  <c r="C2866" i="11"/>
  <c r="C2865" i="11"/>
  <c r="C2864" i="11"/>
  <c r="C2863" i="11"/>
  <c r="C2862" i="11"/>
  <c r="C2861" i="11"/>
  <c r="C2860" i="11"/>
  <c r="C2859" i="11"/>
  <c r="C2858" i="11"/>
  <c r="C2857" i="11"/>
  <c r="C2856" i="11"/>
  <c r="C2855" i="11"/>
  <c r="C2854" i="11"/>
  <c r="C2853" i="11"/>
  <c r="C2852" i="11"/>
  <c r="C2851" i="11"/>
  <c r="C2850" i="11"/>
  <c r="C2849" i="11"/>
  <c r="C2848" i="11"/>
  <c r="C2847" i="11"/>
  <c r="C2846" i="11"/>
  <c r="C2845" i="11"/>
  <c r="C2844" i="11"/>
  <c r="C500" i="11"/>
  <c r="C499" i="11"/>
  <c r="C498" i="11"/>
  <c r="C497" i="11"/>
  <c r="C496" i="11"/>
  <c r="C495" i="11"/>
  <c r="C494" i="11"/>
  <c r="C493" i="11"/>
  <c r="C492" i="11"/>
  <c r="C491" i="11"/>
  <c r="C490" i="11"/>
  <c r="C489" i="11"/>
  <c r="C488" i="11"/>
  <c r="C487" i="11"/>
  <c r="C486" i="11"/>
  <c r="C485" i="11"/>
  <c r="C484" i="11"/>
  <c r="C483" i="11"/>
  <c r="C482" i="11"/>
  <c r="C481" i="11"/>
  <c r="C480" i="11"/>
  <c r="C479" i="11"/>
  <c r="C478" i="11"/>
  <c r="C477" i="11"/>
  <c r="C476" i="11"/>
  <c r="C475" i="11"/>
  <c r="C474" i="11"/>
  <c r="C473" i="11"/>
  <c r="C472" i="11"/>
  <c r="C471" i="11"/>
  <c r="C470" i="11"/>
  <c r="C469" i="11"/>
  <c r="C468" i="11"/>
  <c r="C467" i="11"/>
  <c r="C466" i="11"/>
  <c r="C465" i="11"/>
  <c r="C464" i="11"/>
  <c r="C463" i="11"/>
  <c r="C462" i="11"/>
  <c r="C461" i="11"/>
  <c r="C460" i="11"/>
  <c r="C459" i="11"/>
  <c r="C458" i="11"/>
  <c r="C457" i="11"/>
  <c r="C456" i="11"/>
  <c r="C455" i="11"/>
  <c r="C454" i="11"/>
  <c r="C453" i="11"/>
  <c r="C452" i="11"/>
  <c r="C451" i="11"/>
  <c r="C450" i="11"/>
  <c r="C449" i="11"/>
  <c r="C448" i="11"/>
  <c r="C447" i="11"/>
  <c r="C446" i="11"/>
  <c r="C445" i="11"/>
  <c r="C444" i="11"/>
  <c r="C443" i="11"/>
  <c r="C442" i="11"/>
  <c r="C441" i="11"/>
  <c r="C440" i="11"/>
  <c r="C439" i="11"/>
  <c r="C438" i="11"/>
  <c r="C437" i="11"/>
  <c r="C436" i="11"/>
  <c r="C435" i="11"/>
  <c r="C434" i="11"/>
  <c r="C433" i="11"/>
  <c r="C432" i="11"/>
  <c r="C431" i="11"/>
  <c r="C430" i="11"/>
  <c r="C429" i="11"/>
  <c r="C428" i="11"/>
  <c r="C427" i="11"/>
  <c r="C426" i="11"/>
  <c r="C425" i="11"/>
  <c r="C424" i="11"/>
  <c r="C423" i="11"/>
  <c r="C422" i="11"/>
  <c r="C421" i="11"/>
  <c r="C420" i="11"/>
  <c r="C419" i="11"/>
  <c r="C418" i="11"/>
  <c r="C417" i="11"/>
  <c r="C416" i="11"/>
  <c r="C415" i="11"/>
  <c r="C414" i="11"/>
  <c r="C413" i="11"/>
  <c r="C412" i="11"/>
  <c r="C411" i="11"/>
  <c r="C410" i="11"/>
  <c r="C409" i="11"/>
  <c r="C408" i="11"/>
  <c r="C407" i="11"/>
  <c r="C406" i="11"/>
  <c r="C405" i="11"/>
  <c r="C404" i="11"/>
  <c r="C403" i="11"/>
  <c r="C402" i="11"/>
  <c r="C401" i="11"/>
  <c r="C400" i="11"/>
  <c r="C399" i="11"/>
  <c r="C398" i="11"/>
  <c r="C397" i="11"/>
  <c r="C396" i="11"/>
  <c r="C395" i="11"/>
  <c r="C394" i="11"/>
  <c r="C393" i="11"/>
  <c r="C392" i="11"/>
  <c r="C391" i="11"/>
  <c r="C390" i="11"/>
  <c r="C389" i="11"/>
  <c r="C388" i="11"/>
  <c r="C387" i="11"/>
  <c r="C386" i="11"/>
  <c r="C385" i="11"/>
  <c r="C384" i="11"/>
  <c r="C383" i="11"/>
  <c r="C382" i="11"/>
  <c r="C381" i="11"/>
  <c r="C380" i="11"/>
  <c r="C379" i="11"/>
  <c r="C378" i="11"/>
  <c r="C377" i="11"/>
  <c r="C376" i="11"/>
  <c r="C375" i="11"/>
  <c r="C374" i="11"/>
  <c r="C373" i="11"/>
  <c r="C372" i="11"/>
  <c r="C371" i="11"/>
  <c r="C370" i="11"/>
  <c r="C369" i="11"/>
  <c r="C368" i="11"/>
  <c r="C367" i="11"/>
  <c r="C366" i="11"/>
  <c r="C365" i="11"/>
  <c r="C364" i="11"/>
  <c r="C363" i="11"/>
  <c r="C362" i="11"/>
  <c r="C361" i="11"/>
  <c r="C360" i="11"/>
  <c r="C359" i="11"/>
  <c r="C358" i="11"/>
  <c r="C357" i="11"/>
  <c r="C356" i="11"/>
  <c r="C355" i="11"/>
  <c r="C354" i="11"/>
  <c r="C353" i="11"/>
  <c r="C352" i="11"/>
  <c r="C351" i="11"/>
  <c r="C350" i="11"/>
  <c r="C349" i="11"/>
  <c r="C348" i="11"/>
  <c r="C347" i="11"/>
  <c r="C346" i="11"/>
  <c r="C345" i="11"/>
  <c r="C344" i="11"/>
  <c r="C343" i="11"/>
  <c r="C342" i="11"/>
  <c r="C341" i="11"/>
  <c r="C340" i="11"/>
  <c r="C339" i="11"/>
  <c r="C338" i="11"/>
  <c r="C337" i="11"/>
  <c r="C336" i="11"/>
  <c r="C335" i="11"/>
  <c r="C334" i="11"/>
  <c r="C333" i="11"/>
  <c r="C332" i="11"/>
  <c r="C331" i="11"/>
  <c r="C330" i="11"/>
  <c r="C329" i="11"/>
  <c r="C328" i="11"/>
  <c r="C327" i="11"/>
  <c r="C326" i="11"/>
  <c r="C325" i="11"/>
  <c r="C324" i="11"/>
  <c r="C323" i="11"/>
  <c r="C322" i="11"/>
  <c r="C321" i="11"/>
  <c r="C320" i="11"/>
  <c r="C319" i="11"/>
  <c r="C318" i="11"/>
  <c r="C317" i="11"/>
  <c r="C316" i="11"/>
  <c r="C315" i="11"/>
  <c r="C314" i="11"/>
  <c r="C313" i="11"/>
  <c r="C312" i="11"/>
  <c r="C311" i="11"/>
  <c r="C310" i="11"/>
  <c r="C309" i="11"/>
  <c r="C308" i="11"/>
  <c r="C307" i="11"/>
  <c r="C306" i="11"/>
  <c r="C305" i="11"/>
  <c r="C304" i="11"/>
  <c r="C303" i="11"/>
  <c r="C302" i="11"/>
  <c r="C301" i="11"/>
  <c r="C300" i="11"/>
  <c r="C299" i="11"/>
  <c r="C298" i="11"/>
  <c r="C297" i="11"/>
  <c r="C296" i="11"/>
  <c r="C295" i="11"/>
  <c r="C294" i="11"/>
  <c r="C293" i="11"/>
  <c r="C292" i="11"/>
  <c r="C291" i="11"/>
  <c r="C290" i="11"/>
  <c r="C289" i="11"/>
  <c r="C288" i="11"/>
  <c r="C997" i="11"/>
  <c r="C996" i="11"/>
  <c r="C995" i="11"/>
  <c r="C994" i="11"/>
  <c r="C993" i="11"/>
  <c r="C992" i="11"/>
  <c r="C991" i="11"/>
  <c r="C990" i="11"/>
  <c r="C989" i="11"/>
  <c r="C988" i="11"/>
  <c r="C987" i="11"/>
  <c r="C986" i="11"/>
  <c r="C985" i="11"/>
  <c r="C984" i="11"/>
  <c r="C983" i="11"/>
  <c r="C982" i="11"/>
  <c r="C981" i="11"/>
  <c r="C980" i="11"/>
  <c r="C979" i="11"/>
  <c r="C978" i="11"/>
  <c r="C977" i="11"/>
  <c r="C976" i="11"/>
  <c r="C975" i="11"/>
  <c r="C974" i="11"/>
  <c r="C973" i="11"/>
  <c r="C972" i="11"/>
  <c r="C971" i="11"/>
  <c r="C970" i="11"/>
  <c r="C969" i="11"/>
  <c r="C968" i="11"/>
  <c r="C967" i="11"/>
  <c r="C966" i="11"/>
  <c r="C965" i="11"/>
  <c r="C964" i="11"/>
  <c r="C963" i="11"/>
  <c r="C962" i="11"/>
  <c r="C961" i="11"/>
  <c r="C960" i="11"/>
  <c r="C959" i="11"/>
  <c r="C958" i="11"/>
  <c r="C957" i="11"/>
  <c r="C956" i="11"/>
  <c r="C955" i="11"/>
  <c r="C954" i="11"/>
  <c r="C953" i="11"/>
  <c r="C952" i="11"/>
  <c r="C951" i="11"/>
  <c r="C950" i="11"/>
  <c r="C949" i="11"/>
  <c r="C948" i="11"/>
  <c r="C947" i="11"/>
  <c r="C946" i="11"/>
  <c r="C945" i="11"/>
  <c r="C944" i="11"/>
  <c r="C943" i="11"/>
  <c r="C942" i="11"/>
  <c r="C941" i="11"/>
  <c r="C940" i="11"/>
  <c r="C939" i="11"/>
  <c r="C938" i="11"/>
  <c r="C937" i="11"/>
  <c r="C936" i="11"/>
  <c r="C935" i="11"/>
  <c r="C934" i="11"/>
  <c r="C933" i="11"/>
  <c r="C932" i="11"/>
  <c r="C931" i="11"/>
  <c r="C930" i="11"/>
  <c r="C929" i="11"/>
  <c r="C928" i="11"/>
  <c r="C927" i="11"/>
  <c r="C2843" i="11"/>
  <c r="C2842" i="11"/>
  <c r="C2841" i="11"/>
  <c r="C2840" i="11"/>
  <c r="C2839" i="11"/>
  <c r="C2838" i="11"/>
  <c r="C2837" i="11"/>
  <c r="C2836" i="11"/>
  <c r="C2835" i="11"/>
  <c r="C2834" i="11"/>
  <c r="C2833" i="11"/>
  <c r="C2832" i="11"/>
  <c r="C2831" i="11"/>
  <c r="C2830" i="11"/>
  <c r="C2829" i="11"/>
  <c r="C2828" i="11"/>
  <c r="C2827" i="11"/>
  <c r="C2826" i="11"/>
  <c r="C2825" i="11"/>
  <c r="C2824" i="11"/>
  <c r="C2823" i="11"/>
  <c r="C2822" i="11"/>
  <c r="C2821" i="11"/>
  <c r="C2820" i="11"/>
  <c r="C2819" i="11"/>
  <c r="C2818" i="11"/>
  <c r="C2817" i="11"/>
  <c r="C2816" i="11"/>
  <c r="C2815" i="11"/>
  <c r="C2814" i="11"/>
  <c r="C2813" i="11"/>
  <c r="C2812" i="11"/>
  <c r="C2811" i="11"/>
  <c r="C2810" i="11"/>
  <c r="C2809" i="11"/>
  <c r="C2808" i="11"/>
  <c r="C2807" i="11"/>
  <c r="C2806" i="11"/>
  <c r="C2805" i="11"/>
  <c r="C2804" i="11"/>
  <c r="C2803" i="11"/>
  <c r="C2802" i="11"/>
  <c r="C2801" i="11"/>
  <c r="C2800" i="11"/>
  <c r="C2799" i="11"/>
  <c r="C2798" i="11"/>
  <c r="C2797" i="11"/>
  <c r="C2796" i="11"/>
  <c r="C2795" i="11"/>
  <c r="C2794" i="11"/>
  <c r="C2793" i="11"/>
  <c r="C2792" i="11"/>
  <c r="C2791" i="11"/>
  <c r="C2790" i="11"/>
  <c r="C2789" i="11"/>
  <c r="C2788" i="11"/>
  <c r="C2787" i="11"/>
  <c r="C2786" i="11"/>
  <c r="C2785" i="11"/>
  <c r="C2784" i="11"/>
  <c r="C2783" i="11"/>
  <c r="C2782" i="11"/>
  <c r="C2781" i="11"/>
  <c r="C2780" i="11"/>
  <c r="C2779" i="11"/>
  <c r="C2778" i="11"/>
  <c r="C2777" i="11"/>
  <c r="C2776" i="11"/>
  <c r="C2775" i="11"/>
  <c r="C2774" i="11"/>
  <c r="C2773" i="11"/>
  <c r="C287" i="11"/>
  <c r="C286" i="11"/>
  <c r="C285" i="11"/>
  <c r="C284" i="11"/>
  <c r="C283" i="11"/>
  <c r="C282" i="11"/>
  <c r="C281" i="11"/>
  <c r="C280" i="11"/>
  <c r="C279" i="11"/>
  <c r="C278" i="11"/>
  <c r="C277" i="11"/>
  <c r="C276" i="11"/>
  <c r="C275" i="11"/>
  <c r="C274" i="11"/>
  <c r="C273" i="11"/>
  <c r="C272" i="11"/>
  <c r="C271" i="11"/>
  <c r="C270" i="11"/>
  <c r="C269" i="11"/>
  <c r="C268" i="11"/>
  <c r="C267" i="11"/>
  <c r="C266" i="11"/>
  <c r="C265" i="11"/>
  <c r="C264" i="11"/>
  <c r="C263" i="11"/>
  <c r="C262" i="11"/>
  <c r="C261" i="11"/>
  <c r="C260" i="11"/>
  <c r="C259" i="11"/>
  <c r="C258" i="11"/>
  <c r="C257" i="11"/>
  <c r="C256" i="11"/>
  <c r="C255" i="11"/>
  <c r="C254" i="11"/>
  <c r="C253" i="11"/>
  <c r="C252" i="11"/>
  <c r="C251" i="11"/>
  <c r="C250" i="11"/>
  <c r="C249" i="11"/>
  <c r="C248" i="11"/>
  <c r="C247" i="11"/>
  <c r="C246" i="11"/>
  <c r="C245" i="11"/>
  <c r="C244" i="11"/>
  <c r="C243" i="11"/>
  <c r="C242" i="11"/>
  <c r="C241" i="11"/>
  <c r="C240" i="11"/>
  <c r="C239" i="11"/>
  <c r="C238" i="11"/>
  <c r="C237" i="11"/>
  <c r="C236" i="11"/>
  <c r="C235" i="11"/>
  <c r="C234" i="11"/>
  <c r="C233" i="11"/>
  <c r="C232" i="11"/>
  <c r="C231" i="11"/>
  <c r="C230" i="11"/>
  <c r="C229" i="11"/>
  <c r="C228" i="11"/>
  <c r="C227" i="11"/>
  <c r="C226" i="11"/>
  <c r="C225" i="11"/>
  <c r="C224" i="11"/>
  <c r="C223" i="11"/>
  <c r="C222" i="11"/>
  <c r="C221" i="11"/>
  <c r="C220" i="11"/>
  <c r="C219" i="11"/>
  <c r="C218" i="11"/>
  <c r="C217" i="11"/>
  <c r="C2204" i="11"/>
  <c r="C2203" i="11"/>
  <c r="C2202" i="11"/>
  <c r="C2201" i="11"/>
  <c r="C2200" i="11"/>
  <c r="C2199" i="11"/>
  <c r="C2198" i="11"/>
  <c r="C2197" i="11"/>
  <c r="C2196" i="11"/>
  <c r="C2195" i="11"/>
  <c r="C2194" i="11"/>
  <c r="C2193" i="11"/>
  <c r="C2192" i="11"/>
  <c r="C2191" i="11"/>
  <c r="C2190" i="11"/>
  <c r="C2189" i="11"/>
  <c r="C2188" i="11"/>
  <c r="C2187" i="11"/>
  <c r="C2186" i="11"/>
  <c r="C2185" i="11"/>
  <c r="C2184" i="11"/>
  <c r="C2183" i="11"/>
  <c r="C2182" i="11"/>
  <c r="C2181" i="11"/>
  <c r="C2180" i="11"/>
  <c r="C2179" i="11"/>
  <c r="C2178" i="11"/>
  <c r="C2177" i="11"/>
  <c r="C2176" i="11"/>
  <c r="C2175" i="11"/>
  <c r="C2174" i="11"/>
  <c r="C2173" i="11"/>
  <c r="C2172" i="11"/>
  <c r="C2171" i="11"/>
  <c r="C2170" i="11"/>
  <c r="C2169" i="11"/>
  <c r="C2168" i="11"/>
  <c r="C2167" i="11"/>
  <c r="C2166" i="11"/>
  <c r="C2165" i="11"/>
  <c r="C2164" i="11"/>
  <c r="C2163" i="11"/>
  <c r="C2162" i="11"/>
  <c r="C2161" i="11"/>
  <c r="C2160" i="11"/>
  <c r="C2159" i="11"/>
  <c r="C2158" i="11"/>
  <c r="C2157" i="11"/>
  <c r="C2156" i="11"/>
  <c r="C2155" i="11"/>
  <c r="C2154" i="11"/>
  <c r="C2153" i="11"/>
  <c r="C2152" i="11"/>
  <c r="C2151" i="11"/>
  <c r="C2150" i="11"/>
  <c r="C2149" i="11"/>
  <c r="C2148" i="11"/>
  <c r="C2147" i="11"/>
  <c r="C2146" i="11"/>
  <c r="C2145" i="11"/>
  <c r="C2144" i="11"/>
  <c r="C2143" i="11"/>
  <c r="C2142" i="11"/>
  <c r="C2141" i="11"/>
  <c r="C2140" i="11"/>
  <c r="C2139" i="11"/>
  <c r="C2138" i="11"/>
  <c r="C2137" i="11"/>
  <c r="C2136" i="11"/>
  <c r="C2135" i="11"/>
  <c r="C2134" i="11"/>
  <c r="C216" i="11"/>
  <c r="C215" i="11"/>
  <c r="C214" i="11"/>
  <c r="C213" i="11"/>
  <c r="C212" i="11"/>
  <c r="C211" i="11"/>
  <c r="C210" i="11"/>
  <c r="C209" i="11"/>
  <c r="C208" i="11"/>
  <c r="C207" i="11"/>
  <c r="C206" i="11"/>
  <c r="C205" i="11"/>
  <c r="C204" i="11"/>
  <c r="C203" i="11"/>
  <c r="C202" i="11"/>
  <c r="C201" i="11"/>
  <c r="C200" i="11"/>
  <c r="C199" i="11"/>
  <c r="C198" i="11"/>
  <c r="C197" i="11"/>
  <c r="C196" i="11"/>
  <c r="C195" i="11"/>
  <c r="C194" i="11"/>
  <c r="C193" i="11"/>
  <c r="C192" i="11"/>
  <c r="C191" i="11"/>
  <c r="C190" i="11"/>
  <c r="C189" i="11"/>
  <c r="C188" i="11"/>
  <c r="C187" i="11"/>
  <c r="C186" i="11"/>
  <c r="C185" i="11"/>
  <c r="C184" i="11"/>
  <c r="C183" i="11"/>
  <c r="C182" i="11"/>
  <c r="C181" i="11"/>
  <c r="C180" i="11"/>
  <c r="C179" i="11"/>
  <c r="C178" i="11"/>
  <c r="C177" i="11"/>
  <c r="C176" i="11"/>
  <c r="C175" i="11"/>
  <c r="C174" i="11"/>
  <c r="C173" i="11"/>
  <c r="C172" i="11"/>
  <c r="C171" i="11"/>
  <c r="C170" i="11"/>
  <c r="C169" i="11"/>
  <c r="C168" i="11"/>
  <c r="C167" i="11"/>
  <c r="C166" i="11"/>
  <c r="C165" i="11"/>
  <c r="C164" i="11"/>
  <c r="C163" i="11"/>
  <c r="C162" i="11"/>
  <c r="C161" i="11"/>
  <c r="C160" i="11"/>
  <c r="C159" i="11"/>
  <c r="C158" i="11"/>
  <c r="C157" i="11"/>
  <c r="C156" i="11"/>
  <c r="C155" i="11"/>
  <c r="C154" i="11"/>
  <c r="C153" i="11"/>
  <c r="C152" i="11"/>
  <c r="C151" i="11"/>
  <c r="C150" i="11"/>
  <c r="C149" i="11"/>
  <c r="C148" i="11"/>
  <c r="C147" i="11"/>
  <c r="C146" i="11"/>
  <c r="C145" i="11"/>
  <c r="C144" i="11"/>
  <c r="C143" i="11"/>
  <c r="C142" i="11"/>
  <c r="C141" i="11"/>
  <c r="C140" i="11"/>
  <c r="C139" i="11"/>
  <c r="C138" i="11"/>
  <c r="C137" i="11"/>
  <c r="C136" i="11"/>
  <c r="C135" i="11"/>
  <c r="C134" i="11"/>
  <c r="C133" i="11"/>
  <c r="C132" i="11"/>
  <c r="C131" i="11"/>
  <c r="C130" i="11"/>
  <c r="C129" i="11"/>
  <c r="C128" i="11"/>
  <c r="C127" i="11"/>
  <c r="C126" i="11"/>
  <c r="C125" i="11"/>
  <c r="C124" i="11"/>
  <c r="C123" i="11"/>
  <c r="C122" i="11"/>
  <c r="C121" i="11"/>
  <c r="C120" i="11"/>
  <c r="C119" i="11"/>
  <c r="C118" i="11"/>
  <c r="C117" i="11"/>
  <c r="C116" i="11"/>
  <c r="C115" i="11"/>
  <c r="C114" i="11"/>
  <c r="C113" i="11"/>
  <c r="C112" i="11"/>
  <c r="C111" i="11"/>
  <c r="C110" i="11"/>
  <c r="C109" i="11"/>
  <c r="C108" i="11"/>
  <c r="C107" i="11"/>
  <c r="C106" i="11"/>
  <c r="C105" i="11"/>
  <c r="C104" i="11"/>
  <c r="C103" i="11"/>
  <c r="C102" i="11"/>
  <c r="C101" i="11"/>
  <c r="C100" i="11"/>
  <c r="C99" i="11"/>
  <c r="C98" i="11"/>
  <c r="C97" i="11"/>
  <c r="C96" i="11"/>
  <c r="C95" i="11"/>
  <c r="C94" i="11"/>
  <c r="C93" i="11"/>
  <c r="C92" i="11"/>
  <c r="C91" i="11"/>
  <c r="C90" i="11"/>
  <c r="C89" i="11"/>
  <c r="C88" i="11"/>
  <c r="C87" i="11"/>
  <c r="C86" i="11"/>
  <c r="C85" i="11"/>
  <c r="C84" i="11"/>
  <c r="C83" i="11"/>
  <c r="C82" i="11"/>
  <c r="C81" i="11"/>
  <c r="C80" i="11"/>
  <c r="C79" i="11"/>
  <c r="C78" i="11"/>
  <c r="C77" i="11"/>
  <c r="C76" i="11"/>
  <c r="C75" i="11"/>
  <c r="C74" i="11"/>
  <c r="C73" i="11"/>
  <c r="C72" i="11"/>
  <c r="C71" i="11"/>
  <c r="C70" i="11"/>
  <c r="C69" i="11"/>
  <c r="C68" i="11"/>
  <c r="C67" i="11"/>
  <c r="C66" i="11"/>
  <c r="C65" i="11"/>
  <c r="C64" i="11"/>
  <c r="C63" i="11"/>
  <c r="C62" i="11"/>
  <c r="C61" i="11"/>
  <c r="C60" i="11"/>
  <c r="C59" i="11"/>
  <c r="C58" i="11"/>
  <c r="C57" i="11"/>
  <c r="C56" i="11"/>
  <c r="C55" i="11"/>
  <c r="C54" i="11"/>
  <c r="C53" i="11"/>
  <c r="C52" i="11"/>
  <c r="C51" i="11"/>
  <c r="C50" i="11"/>
  <c r="C49" i="11"/>
  <c r="C48" i="11"/>
  <c r="C47" i="11"/>
  <c r="C46" i="11"/>
  <c r="C45" i="11"/>
  <c r="C44" i="11"/>
  <c r="C43" i="11"/>
  <c r="C42" i="11"/>
  <c r="C41" i="11"/>
  <c r="C40" i="11"/>
  <c r="C39" i="11"/>
  <c r="C38" i="11"/>
  <c r="C37" i="11"/>
  <c r="C36" i="11"/>
  <c r="C35" i="11"/>
  <c r="C34" i="11"/>
  <c r="C33" i="11"/>
  <c r="C32" i="11"/>
  <c r="C31" i="11"/>
  <c r="C30" i="11"/>
  <c r="C29" i="11"/>
  <c r="C28" i="11"/>
  <c r="C27" i="11"/>
  <c r="C26" i="11"/>
  <c r="C25" i="11"/>
  <c r="C24" i="11"/>
  <c r="C23" i="11"/>
  <c r="C22" i="11"/>
  <c r="C21" i="11"/>
  <c r="C20" i="11"/>
  <c r="C19" i="11"/>
  <c r="C18" i="11"/>
  <c r="C17" i="11"/>
  <c r="C16" i="11"/>
  <c r="C15" i="11"/>
  <c r="C14" i="11"/>
  <c r="C13" i="11"/>
  <c r="C12" i="11"/>
  <c r="C11" i="11"/>
  <c r="C10" i="11"/>
  <c r="C9" i="11"/>
  <c r="C8" i="11"/>
  <c r="C7" i="11"/>
  <c r="C6" i="11"/>
  <c r="C5" i="11"/>
  <c r="C4" i="11"/>
  <c r="N2729" i="11"/>
  <c r="N2730" i="11"/>
  <c r="N2731" i="11"/>
  <c r="N2732" i="11"/>
  <c r="N2733" i="11"/>
  <c r="N2734" i="11"/>
  <c r="N2735" i="11"/>
  <c r="N2736" i="11"/>
  <c r="N2737" i="11"/>
  <c r="N2738" i="11"/>
  <c r="N2739" i="11"/>
  <c r="N2740" i="11"/>
  <c r="N2741" i="11"/>
  <c r="N2742" i="11"/>
  <c r="N2743" i="11"/>
  <c r="N2744" i="11"/>
  <c r="N2745" i="11"/>
  <c r="N2728" i="11"/>
  <c r="N2747" i="11"/>
  <c r="N2748" i="11"/>
  <c r="N2749" i="11"/>
  <c r="N2750" i="11"/>
  <c r="N2751" i="11"/>
  <c r="N2752" i="11"/>
  <c r="N2753" i="11"/>
  <c r="N2754" i="11"/>
  <c r="N2755" i="11"/>
  <c r="N2756" i="11"/>
  <c r="N2757" i="11"/>
  <c r="N2758" i="11"/>
  <c r="N2759" i="11"/>
  <c r="N2760" i="11"/>
  <c r="N2761" i="11"/>
  <c r="N2762" i="11"/>
  <c r="N2763" i="11"/>
  <c r="N2764" i="11"/>
  <c r="N2765" i="11"/>
  <c r="N2766" i="11"/>
  <c r="N2767" i="11"/>
  <c r="N2768" i="11"/>
  <c r="N2769" i="11"/>
  <c r="N2770" i="11"/>
  <c r="N2771" i="11"/>
  <c r="N2746" i="11"/>
  <c r="N2701" i="11"/>
  <c r="N2700" i="11"/>
  <c r="N2699" i="11"/>
  <c r="N2698" i="11"/>
  <c r="N2697" i="11"/>
  <c r="N2695" i="11"/>
  <c r="N2694" i="11"/>
  <c r="N2693" i="11"/>
  <c r="N2676" i="11"/>
  <c r="N2677" i="11"/>
  <c r="N2678" i="11"/>
  <c r="N2679" i="11"/>
  <c r="N2680" i="11"/>
  <c r="N2681" i="11"/>
  <c r="N2682" i="11"/>
  <c r="N2683" i="11"/>
  <c r="N2684" i="11"/>
  <c r="N2685" i="11"/>
  <c r="N2686" i="11"/>
  <c r="N2687" i="11"/>
  <c r="N2688" i="11"/>
  <c r="N2689" i="11"/>
  <c r="N2690" i="11"/>
  <c r="N2675" i="11"/>
  <c r="N2615" i="11"/>
  <c r="N2619" i="11"/>
  <c r="N2621" i="11"/>
  <c r="N2622" i="11"/>
  <c r="N2613" i="11"/>
  <c r="N2238" i="11"/>
  <c r="N2239" i="11"/>
  <c r="N2240" i="11"/>
  <c r="N2241" i="11"/>
  <c r="N2242" i="11"/>
  <c r="N2243" i="11"/>
  <c r="N2244" i="11"/>
  <c r="N2245" i="11"/>
  <c r="N2246" i="11"/>
  <c r="N2247" i="11"/>
  <c r="N2248" i="11"/>
  <c r="N2237" i="11"/>
  <c r="N2250" i="11"/>
  <c r="N2251" i="11"/>
  <c r="N2252" i="11"/>
  <c r="N2253" i="11"/>
  <c r="N2254" i="11"/>
  <c r="N2255" i="11"/>
  <c r="N2256" i="11"/>
  <c r="N2257" i="11"/>
  <c r="N2258" i="11"/>
  <c r="N2259" i="11"/>
  <c r="N2260" i="11"/>
  <c r="N2261" i="11"/>
  <c r="N2262" i="11"/>
  <c r="N2263" i="11"/>
  <c r="N2264" i="11"/>
  <c r="N2265" i="11"/>
  <c r="N2266" i="11"/>
  <c r="N2267" i="11"/>
  <c r="N2268" i="11"/>
  <c r="N2269" i="11"/>
  <c r="N2271" i="11"/>
  <c r="N2272" i="11"/>
  <c r="N2273" i="11"/>
  <c r="N2274" i="11"/>
  <c r="N2249" i="11"/>
  <c r="N2049" i="11"/>
  <c r="N2048" i="11"/>
  <c r="N2051" i="11"/>
  <c r="N2052" i="11"/>
  <c r="N2053" i="11"/>
  <c r="N2054" i="11"/>
  <c r="N2055" i="11"/>
  <c r="N2056" i="11"/>
  <c r="N2057" i="11"/>
  <c r="N2058" i="11"/>
  <c r="N2059" i="11"/>
  <c r="N2060" i="11"/>
  <c r="N2040" i="11"/>
  <c r="N2041" i="11"/>
  <c r="N1418" i="11"/>
  <c r="N1419" i="11"/>
  <c r="N1420" i="11"/>
  <c r="N1421" i="11"/>
  <c r="N1422" i="11"/>
  <c r="N1417" i="11"/>
  <c r="N852" i="11"/>
  <c r="N851" i="11"/>
  <c r="N849" i="11"/>
  <c r="N848" i="11"/>
  <c r="N428" i="11"/>
  <c r="N427" i="11"/>
  <c r="N426" i="11"/>
  <c r="N425" i="11"/>
  <c r="N423" i="11"/>
  <c r="N422" i="11"/>
  <c r="N421" i="11"/>
  <c r="N420" i="11"/>
  <c r="N419" i="11"/>
  <c r="N418" i="11"/>
  <c r="N417" i="11"/>
  <c r="N416" i="11"/>
  <c r="N415" i="11"/>
  <c r="N414" i="11"/>
  <c r="N413" i="11"/>
  <c r="N412" i="11"/>
  <c r="N411" i="11"/>
  <c r="N410" i="11"/>
  <c r="N406" i="11"/>
  <c r="N407" i="11"/>
  <c r="N408" i="11"/>
  <c r="N405" i="11"/>
  <c r="N201" i="11"/>
  <c r="N202" i="11"/>
  <c r="N203" i="11"/>
  <c r="N204" i="11"/>
  <c r="N205" i="11"/>
  <c r="N206" i="11"/>
  <c r="N210" i="11"/>
  <c r="N212" i="11"/>
  <c r="N213" i="11"/>
  <c r="N214" i="11"/>
  <c r="N215" i="11"/>
  <c r="N200" i="11"/>
  <c r="K200" i="11" s="1"/>
  <c r="L3837" i="11"/>
  <c r="L3836" i="11"/>
  <c r="L3835" i="11"/>
  <c r="L3834" i="11"/>
  <c r="L3833" i="11"/>
  <c r="L3832" i="11"/>
  <c r="L3831" i="11"/>
  <c r="L3830" i="11"/>
  <c r="L3829" i="11"/>
  <c r="L3828" i="11"/>
  <c r="L3827" i="11"/>
  <c r="L3826" i="11"/>
  <c r="L3825" i="11"/>
  <c r="L3824" i="11"/>
  <c r="L3823" i="11"/>
  <c r="L3822" i="11"/>
  <c r="L3821" i="11"/>
  <c r="L3820" i="11"/>
  <c r="L3819" i="11"/>
  <c r="L3818" i="11"/>
  <c r="L3817" i="11"/>
  <c r="L3816" i="11"/>
  <c r="L3815" i="11"/>
  <c r="L3814" i="11"/>
  <c r="L3813" i="11"/>
  <c r="L3812" i="11"/>
  <c r="L3811" i="11"/>
  <c r="L3810" i="11"/>
  <c r="L3809" i="11"/>
  <c r="L3808" i="11"/>
  <c r="L3807" i="11"/>
  <c r="L3806" i="11"/>
  <c r="L3805" i="11"/>
  <c r="L3804" i="11"/>
  <c r="L3803" i="11"/>
  <c r="L3802" i="11"/>
  <c r="L3801" i="11"/>
  <c r="L3800" i="11"/>
  <c r="L3799" i="11"/>
  <c r="L3798" i="11"/>
  <c r="L3797" i="11"/>
  <c r="L3796" i="11"/>
  <c r="L3795" i="11"/>
  <c r="L3794" i="11"/>
  <c r="L3793" i="11"/>
  <c r="L3792" i="11"/>
  <c r="L3791" i="11"/>
  <c r="L3790" i="11"/>
  <c r="L3789" i="11"/>
  <c r="L3788" i="11"/>
  <c r="L3787" i="11"/>
  <c r="L3786" i="11"/>
  <c r="L3785" i="11"/>
  <c r="L3784" i="11"/>
  <c r="L3783" i="11"/>
  <c r="L3782" i="11"/>
  <c r="L3781" i="11"/>
  <c r="L3780" i="11"/>
  <c r="L3779" i="11"/>
  <c r="L3778" i="11"/>
  <c r="L3777" i="11"/>
  <c r="L3776" i="11"/>
  <c r="L3775" i="11"/>
  <c r="L3774" i="11"/>
  <c r="L3773" i="11"/>
  <c r="L3772" i="11"/>
  <c r="L3771" i="11"/>
  <c r="L3770" i="11"/>
  <c r="L3769" i="11"/>
  <c r="L3768" i="11"/>
  <c r="L3767" i="11"/>
  <c r="L3766" i="11"/>
  <c r="L3765" i="11"/>
  <c r="L3764" i="11"/>
  <c r="L3763" i="11"/>
  <c r="L3762" i="11"/>
  <c r="L3761" i="11"/>
  <c r="L3760" i="11"/>
  <c r="L3759" i="11"/>
  <c r="L3758" i="11"/>
  <c r="L3757" i="11"/>
  <c r="L3756" i="11"/>
  <c r="L3755" i="11"/>
  <c r="L3754" i="11"/>
  <c r="L3753" i="11"/>
  <c r="L3752" i="11"/>
  <c r="L3751" i="11"/>
  <c r="L3750" i="11"/>
  <c r="L3749" i="11"/>
  <c r="L3748" i="11"/>
  <c r="L3747" i="11"/>
  <c r="L3746" i="11"/>
  <c r="L3745" i="11"/>
  <c r="L3744" i="11"/>
  <c r="L3743" i="11"/>
  <c r="L3742" i="11"/>
  <c r="L3741" i="11"/>
  <c r="L3740" i="11"/>
  <c r="L3739" i="11"/>
  <c r="L3738" i="11"/>
  <c r="L3737" i="11"/>
  <c r="L3736" i="11"/>
  <c r="L3735" i="11"/>
  <c r="L3734" i="11"/>
  <c r="L3733" i="11"/>
  <c r="L3732" i="11"/>
  <c r="L3731" i="11"/>
  <c r="L3730" i="11"/>
  <c r="L3729" i="11"/>
  <c r="L3728" i="11"/>
  <c r="L3727" i="11"/>
  <c r="L3726" i="11"/>
  <c r="L3725" i="11"/>
  <c r="L3724" i="11"/>
  <c r="L3723" i="11"/>
  <c r="L3722" i="11"/>
  <c r="L3721" i="11"/>
  <c r="L3720" i="11"/>
  <c r="L3719" i="11"/>
  <c r="L3718" i="11"/>
  <c r="L3717" i="11"/>
  <c r="L3716" i="11"/>
  <c r="L3715" i="11"/>
  <c r="L3714" i="11"/>
  <c r="L3713" i="11"/>
  <c r="L3712" i="11"/>
  <c r="L3711" i="11"/>
  <c r="L3710" i="11"/>
  <c r="L3709" i="11"/>
  <c r="L3708" i="11"/>
  <c r="L3707" i="11"/>
  <c r="L3706" i="11"/>
  <c r="L3705" i="11"/>
  <c r="L3704" i="11"/>
  <c r="L3703" i="11"/>
  <c r="L3702" i="11"/>
  <c r="L3701" i="11"/>
  <c r="L3700" i="11"/>
  <c r="L3699" i="11"/>
  <c r="L3698" i="11"/>
  <c r="L3697" i="11"/>
  <c r="L3696" i="11"/>
  <c r="L3695" i="11"/>
  <c r="L3694" i="11"/>
  <c r="L3693" i="11"/>
  <c r="L3692" i="11"/>
  <c r="L3691" i="11"/>
  <c r="L3690" i="11"/>
  <c r="L3689" i="11"/>
  <c r="L3688" i="11"/>
  <c r="L3687" i="11"/>
  <c r="L3686" i="11"/>
  <c r="L3685" i="11"/>
  <c r="L3684" i="11"/>
  <c r="L3683" i="11"/>
  <c r="L3682" i="11"/>
  <c r="L3681" i="11"/>
  <c r="L3680" i="11"/>
  <c r="L3679" i="11"/>
  <c r="L3678" i="11"/>
  <c r="L3677" i="11"/>
  <c r="L3676" i="11"/>
  <c r="L3675" i="11"/>
  <c r="L3674" i="11"/>
  <c r="L3673" i="11"/>
  <c r="L3672" i="11"/>
  <c r="L3671" i="11"/>
  <c r="L3670" i="11"/>
  <c r="L3669" i="11"/>
  <c r="L3668" i="11"/>
  <c r="L3667" i="11"/>
  <c r="L3666" i="11"/>
  <c r="L3665" i="11"/>
  <c r="L3664" i="11"/>
  <c r="L3663" i="11"/>
  <c r="L3662" i="11"/>
  <c r="L3661" i="11"/>
  <c r="L3660" i="11"/>
  <c r="L3659" i="11"/>
  <c r="L3658" i="11"/>
  <c r="L3657" i="11"/>
  <c r="L3656" i="11"/>
  <c r="L3655" i="11"/>
  <c r="L3654" i="11"/>
  <c r="L3653" i="11"/>
  <c r="L3652" i="11"/>
  <c r="L3651" i="11"/>
  <c r="L3650" i="11"/>
  <c r="L3649" i="11"/>
  <c r="L3648" i="11"/>
  <c r="L3647" i="11"/>
  <c r="L3646" i="11"/>
  <c r="L3645" i="11"/>
  <c r="L3644" i="11"/>
  <c r="L3643" i="11"/>
  <c r="L3642" i="11"/>
  <c r="L3641" i="11"/>
  <c r="L3640" i="11"/>
  <c r="L3639" i="11"/>
  <c r="L3638" i="11"/>
  <c r="L3637" i="11"/>
  <c r="L3636" i="11"/>
  <c r="L3635" i="11"/>
  <c r="L3634" i="11"/>
  <c r="L3633" i="11"/>
  <c r="L3632" i="11"/>
  <c r="L3631" i="11"/>
  <c r="L3630" i="11"/>
  <c r="L3629" i="11"/>
  <c r="L3628" i="11"/>
  <c r="L3627" i="11"/>
  <c r="L3626" i="11"/>
  <c r="L3625" i="11"/>
  <c r="L3624" i="11"/>
  <c r="L3623" i="11"/>
  <c r="L3622" i="11"/>
  <c r="L3621" i="11"/>
  <c r="L3620" i="11"/>
  <c r="L3619" i="11"/>
  <c r="L3618" i="11"/>
  <c r="L3617" i="11"/>
  <c r="L3616" i="11"/>
  <c r="L3615" i="11"/>
  <c r="L3614" i="11"/>
  <c r="L3613" i="11"/>
  <c r="L3612" i="11"/>
  <c r="L3611" i="11"/>
  <c r="L3610" i="11"/>
  <c r="L3609" i="11"/>
  <c r="L3608" i="11"/>
  <c r="L3607" i="11"/>
  <c r="L3606" i="11"/>
  <c r="L3605" i="11"/>
  <c r="L3604" i="11"/>
  <c r="L3603" i="11"/>
  <c r="L3602" i="11"/>
  <c r="L3601" i="11"/>
  <c r="L3600" i="11"/>
  <c r="L3599" i="11"/>
  <c r="L3598" i="11"/>
  <c r="L3597" i="11"/>
  <c r="L3596" i="11"/>
  <c r="L3595" i="11"/>
  <c r="L3594" i="11"/>
  <c r="L3593" i="11"/>
  <c r="L3592" i="11"/>
  <c r="L3591" i="11"/>
  <c r="L3590" i="11"/>
  <c r="L3589" i="11"/>
  <c r="L3588" i="11"/>
  <c r="L3587" i="11"/>
  <c r="L3586" i="11"/>
  <c r="L3585" i="11"/>
  <c r="L3584" i="11"/>
  <c r="L3583" i="11"/>
  <c r="L3582" i="11"/>
  <c r="L3581" i="11"/>
  <c r="L3580" i="11"/>
  <c r="L3579" i="11"/>
  <c r="L3578" i="11"/>
  <c r="L3577" i="11"/>
  <c r="L3576" i="11"/>
  <c r="L3575" i="11"/>
  <c r="L3574" i="11"/>
  <c r="L3573" i="11"/>
  <c r="L3572" i="11"/>
  <c r="L3571" i="11"/>
  <c r="L3570" i="11"/>
  <c r="L3569" i="11"/>
  <c r="L3568" i="11"/>
  <c r="L3567" i="11"/>
  <c r="L3566" i="11"/>
  <c r="L3565" i="11"/>
  <c r="L3564" i="11"/>
  <c r="L3563" i="11"/>
  <c r="L3562" i="11"/>
  <c r="L3561" i="11"/>
  <c r="L3560" i="11"/>
  <c r="L3559" i="11"/>
  <c r="L3558" i="11"/>
  <c r="L3557" i="11"/>
  <c r="L3556" i="11"/>
  <c r="L3555" i="11"/>
  <c r="L3554" i="11"/>
  <c r="L3553" i="11"/>
  <c r="L3552" i="11"/>
  <c r="L3551" i="11"/>
  <c r="L3550" i="11"/>
  <c r="L3549" i="11"/>
  <c r="L3548" i="11"/>
  <c r="L3547" i="11"/>
  <c r="L3546" i="11"/>
  <c r="L3545" i="11"/>
  <c r="L3544" i="11"/>
  <c r="L3543" i="11"/>
  <c r="L3542" i="11"/>
  <c r="L3541" i="11"/>
  <c r="L3540" i="11"/>
  <c r="L3539" i="11"/>
  <c r="L3538" i="11"/>
  <c r="L3537" i="11"/>
  <c r="L3536" i="11"/>
  <c r="L3535" i="11"/>
  <c r="L3534" i="11"/>
  <c r="L3533" i="11"/>
  <c r="L3532" i="11"/>
  <c r="L3531" i="11"/>
  <c r="L3530" i="11"/>
  <c r="L3529" i="11"/>
  <c r="L3528" i="11"/>
  <c r="L3527" i="11"/>
  <c r="L3526" i="11"/>
  <c r="L3525" i="11"/>
  <c r="L3524" i="11"/>
  <c r="L3523" i="11"/>
  <c r="L3522" i="11"/>
  <c r="L3521" i="11"/>
  <c r="L3520" i="11"/>
  <c r="L3519" i="11"/>
  <c r="L3518" i="11"/>
  <c r="L3517" i="11"/>
  <c r="L3516" i="11"/>
  <c r="L3515" i="11"/>
  <c r="L3514" i="11"/>
  <c r="L3513" i="11"/>
  <c r="L3512" i="11"/>
  <c r="L3511" i="11"/>
  <c r="L3510" i="11"/>
  <c r="L3509" i="11"/>
  <c r="L3508" i="11"/>
  <c r="L3507" i="11"/>
  <c r="L3506" i="11"/>
  <c r="L3505" i="11"/>
  <c r="L3504" i="11"/>
  <c r="L3503" i="11"/>
  <c r="L3502" i="11"/>
  <c r="L3501" i="11"/>
  <c r="L3500" i="11"/>
  <c r="L3499" i="11"/>
  <c r="L3498" i="11"/>
  <c r="L3497" i="11"/>
  <c r="L3496" i="11"/>
  <c r="L3495" i="11"/>
  <c r="L3494" i="11"/>
  <c r="L3493" i="11"/>
  <c r="L3492" i="11"/>
  <c r="L3491" i="11"/>
  <c r="L3490" i="11"/>
  <c r="L3489" i="11"/>
  <c r="L3488" i="11"/>
  <c r="L3487" i="11"/>
  <c r="L3486" i="11"/>
  <c r="L3485" i="11"/>
  <c r="L3484" i="11"/>
  <c r="L3483" i="11"/>
  <c r="L3482" i="11"/>
  <c r="L3481" i="11"/>
  <c r="L3480" i="11"/>
  <c r="L3479" i="11"/>
  <c r="L3478" i="11"/>
  <c r="L3477" i="11"/>
  <c r="L3476" i="11"/>
  <c r="L3475" i="11"/>
  <c r="L3474" i="11"/>
  <c r="L3473" i="11"/>
  <c r="L3472" i="11"/>
  <c r="L3471" i="11"/>
  <c r="L3470" i="11"/>
  <c r="L3469" i="11"/>
  <c r="L3468" i="11"/>
  <c r="L3467" i="11"/>
  <c r="L3466" i="11"/>
  <c r="L3465" i="11"/>
  <c r="L3464" i="11"/>
  <c r="L3463" i="11"/>
  <c r="L3462" i="11"/>
  <c r="L3461" i="11"/>
  <c r="L3460" i="11"/>
  <c r="L3459" i="11"/>
  <c r="L3458" i="11"/>
  <c r="L3457" i="11"/>
  <c r="L3456" i="11"/>
  <c r="L3455" i="11"/>
  <c r="L3454" i="11"/>
  <c r="L3453" i="11"/>
  <c r="L3452" i="11"/>
  <c r="L3451" i="11"/>
  <c r="L3450" i="11"/>
  <c r="L3449" i="11"/>
  <c r="L3448" i="11"/>
  <c r="L3447" i="11"/>
  <c r="L3446" i="11"/>
  <c r="L3445" i="11"/>
  <c r="L3444" i="11"/>
  <c r="L3443" i="11"/>
  <c r="L3442" i="11"/>
  <c r="L3441" i="11"/>
  <c r="L3440" i="11"/>
  <c r="L3439" i="11"/>
  <c r="L3438" i="11"/>
  <c r="L3437" i="11"/>
  <c r="L3436" i="11"/>
  <c r="L3435" i="11"/>
  <c r="L3434" i="11"/>
  <c r="L3433" i="11"/>
  <c r="L3432" i="11"/>
  <c r="L3431" i="11"/>
  <c r="L3430" i="11"/>
  <c r="L3429" i="11"/>
  <c r="L3428" i="11"/>
  <c r="L3427" i="11"/>
  <c r="L3426" i="11"/>
  <c r="L3425" i="11"/>
  <c r="L3424" i="11"/>
  <c r="L3423" i="11"/>
  <c r="L3422" i="11"/>
  <c r="L3421" i="11"/>
  <c r="L3420" i="11"/>
  <c r="L3419" i="11"/>
  <c r="L3418" i="11"/>
  <c r="L3417" i="11"/>
  <c r="L3416" i="11"/>
  <c r="L3415" i="11"/>
  <c r="L3414" i="11"/>
  <c r="L3413" i="11"/>
  <c r="L3412" i="11"/>
  <c r="L3411" i="11"/>
  <c r="L3410" i="11"/>
  <c r="L3409" i="11"/>
  <c r="L3408" i="11"/>
  <c r="L3407" i="11"/>
  <c r="L3406" i="11"/>
  <c r="L3405" i="11"/>
  <c r="L3404" i="11"/>
  <c r="L3403" i="11"/>
  <c r="L3402" i="11"/>
  <c r="L3401" i="11"/>
  <c r="L3400" i="11"/>
  <c r="L3399" i="11"/>
  <c r="L3398" i="11"/>
  <c r="L3397" i="11"/>
  <c r="L3396" i="11"/>
  <c r="L3395" i="11"/>
  <c r="L3394" i="11"/>
  <c r="L3393" i="11"/>
  <c r="L3392" i="11"/>
  <c r="L3391" i="11"/>
  <c r="L3390" i="11"/>
  <c r="L3389" i="11"/>
  <c r="L3388" i="11"/>
  <c r="L3387" i="11"/>
  <c r="L3386" i="11"/>
  <c r="L3385" i="11"/>
  <c r="L3384" i="11"/>
  <c r="L3383" i="11"/>
  <c r="L3382" i="11"/>
  <c r="L3381" i="11"/>
  <c r="L3380" i="11"/>
  <c r="L3379" i="11"/>
  <c r="L3378" i="11"/>
  <c r="L3377" i="11"/>
  <c r="L3376" i="11"/>
  <c r="L3375" i="11"/>
  <c r="L3374" i="11"/>
  <c r="L3373" i="11"/>
  <c r="L3372" i="11"/>
  <c r="L3371" i="11"/>
  <c r="L3370" i="11"/>
  <c r="L3369" i="11"/>
  <c r="L3368" i="11"/>
  <c r="L3367" i="11"/>
  <c r="L3366" i="11"/>
  <c r="L3365" i="11"/>
  <c r="L3364" i="11"/>
  <c r="L3363" i="11"/>
  <c r="L3362" i="11"/>
  <c r="L3361" i="11"/>
  <c r="L3360" i="11"/>
  <c r="L3359" i="11"/>
  <c r="L3358" i="11"/>
  <c r="L3357" i="11"/>
  <c r="L3356" i="11"/>
  <c r="L3355" i="11"/>
  <c r="L3354" i="11"/>
  <c r="L3353" i="11"/>
  <c r="L3352" i="11"/>
  <c r="L3351" i="11"/>
  <c r="L3350" i="11"/>
  <c r="L3349" i="11"/>
  <c r="L3348" i="11"/>
  <c r="L3347" i="11"/>
  <c r="L3346" i="11"/>
  <c r="L3345" i="11"/>
  <c r="L3344" i="11"/>
  <c r="L3343" i="11"/>
  <c r="L3342" i="11"/>
  <c r="L3341" i="11"/>
  <c r="L3340" i="11"/>
  <c r="L3339" i="11"/>
  <c r="L3338" i="11"/>
  <c r="L3337" i="11"/>
  <c r="L3336" i="11"/>
  <c r="L3335" i="11"/>
  <c r="L3334" i="11"/>
  <c r="L3333" i="11"/>
  <c r="L3332" i="11"/>
  <c r="L3331" i="11"/>
  <c r="L3330" i="11"/>
  <c r="L3329" i="11"/>
  <c r="L3328" i="11"/>
  <c r="L3327" i="11"/>
  <c r="L3326" i="11"/>
  <c r="L3325" i="11"/>
  <c r="L3324" i="11"/>
  <c r="L3323" i="11"/>
  <c r="L3322" i="11"/>
  <c r="L3321" i="11"/>
  <c r="L3320" i="11"/>
  <c r="L3319" i="11"/>
  <c r="L3318" i="11"/>
  <c r="L3317" i="11"/>
  <c r="L3316" i="11"/>
  <c r="L3315" i="11"/>
  <c r="L3314" i="11"/>
  <c r="L3313" i="11"/>
  <c r="L3312" i="11"/>
  <c r="L3311" i="11"/>
  <c r="L3310" i="11"/>
  <c r="L3309" i="11"/>
  <c r="L3308" i="11"/>
  <c r="L3307" i="11"/>
  <c r="L3306" i="11"/>
  <c r="L3305" i="11"/>
  <c r="L3304" i="11"/>
  <c r="L3303" i="11"/>
  <c r="L3302" i="11"/>
  <c r="L3301" i="11"/>
  <c r="L3300" i="11"/>
  <c r="L3299" i="11"/>
  <c r="L3298" i="11"/>
  <c r="L3297" i="11"/>
  <c r="L3296" i="11"/>
  <c r="L3295" i="11"/>
  <c r="L3294" i="11"/>
  <c r="L3293" i="11"/>
  <c r="L3292" i="11"/>
  <c r="L3291" i="11"/>
  <c r="L3290" i="11"/>
  <c r="L3289" i="11"/>
  <c r="L3288" i="11"/>
  <c r="L3287" i="11"/>
  <c r="L3286" i="11"/>
  <c r="L3285" i="11"/>
  <c r="L3284" i="11"/>
  <c r="L3283" i="11"/>
  <c r="L3282" i="11"/>
  <c r="L3281" i="11"/>
  <c r="L3280" i="11"/>
  <c r="L3279" i="11"/>
  <c r="L3278" i="11"/>
  <c r="L3277" i="11"/>
  <c r="L3276" i="11"/>
  <c r="L3275" i="11"/>
  <c r="L3274" i="11"/>
  <c r="L3273" i="11"/>
  <c r="L3272" i="11"/>
  <c r="L3271" i="11"/>
  <c r="L3270" i="11"/>
  <c r="L3269" i="11"/>
  <c r="L3268" i="11"/>
  <c r="L3267" i="11"/>
  <c r="L3266" i="11"/>
  <c r="L3265" i="11"/>
  <c r="L3264" i="11"/>
  <c r="L3263" i="11"/>
  <c r="L3262" i="11"/>
  <c r="L3261" i="11"/>
  <c r="L3260" i="11"/>
  <c r="L3259" i="11"/>
  <c r="L3258" i="11"/>
  <c r="L3257" i="11"/>
  <c r="L3256" i="11"/>
  <c r="L3255" i="11"/>
  <c r="L3254" i="11"/>
  <c r="L3253" i="11"/>
  <c r="L3252" i="11"/>
  <c r="L3251" i="11"/>
  <c r="L3250" i="11"/>
  <c r="L3249" i="11"/>
  <c r="L3248" i="11"/>
  <c r="L3247" i="11"/>
  <c r="L3246" i="11"/>
  <c r="L3245" i="11"/>
  <c r="L3244" i="11"/>
  <c r="L3243" i="11"/>
  <c r="L3242" i="11"/>
  <c r="L3241" i="11"/>
  <c r="L3240" i="11"/>
  <c r="L3239" i="11"/>
  <c r="L3238" i="11"/>
  <c r="L3237" i="11"/>
  <c r="L3236" i="11"/>
  <c r="L3235" i="11"/>
  <c r="L3234" i="11"/>
  <c r="L3233" i="11"/>
  <c r="L3232" i="11"/>
  <c r="L3231" i="11"/>
  <c r="L3230" i="11"/>
  <c r="L3229" i="11"/>
  <c r="L3228" i="11"/>
  <c r="L3227" i="11"/>
  <c r="L3226" i="11"/>
  <c r="L3225" i="11"/>
  <c r="L3224" i="11"/>
  <c r="L3223" i="11"/>
  <c r="L3222" i="11"/>
  <c r="L3221" i="11"/>
  <c r="L3220" i="11"/>
  <c r="L3219" i="11"/>
  <c r="L3218" i="11"/>
  <c r="L3217" i="11"/>
  <c r="L3216" i="11"/>
  <c r="L3215" i="11"/>
  <c r="L3214" i="11"/>
  <c r="L3213" i="11"/>
  <c r="L3212" i="11"/>
  <c r="L3211" i="11"/>
  <c r="L3210" i="11"/>
  <c r="L3209" i="11"/>
  <c r="L3208" i="11"/>
  <c r="L3207" i="11"/>
  <c r="L3206" i="11"/>
  <c r="L3205" i="11"/>
  <c r="L3204" i="11"/>
  <c r="L3203" i="11"/>
  <c r="L3202" i="11"/>
  <c r="L3201" i="11"/>
  <c r="L3200" i="11"/>
  <c r="L3199" i="11"/>
  <c r="L3198" i="11"/>
  <c r="L3197" i="11"/>
  <c r="L3196" i="11"/>
  <c r="L3195" i="11"/>
  <c r="L3194" i="11"/>
  <c r="L3193" i="11"/>
  <c r="L3192" i="11"/>
  <c r="L3191" i="11"/>
  <c r="L3190" i="11"/>
  <c r="L3189" i="11"/>
  <c r="L3188" i="11"/>
  <c r="L3187" i="11"/>
  <c r="L3186" i="11"/>
  <c r="L3185" i="11"/>
  <c r="L3184" i="11"/>
  <c r="L3183" i="11"/>
  <c r="L3182" i="11"/>
  <c r="L3181" i="11"/>
  <c r="L3180" i="11"/>
  <c r="L3179" i="11"/>
  <c r="L3178" i="11"/>
  <c r="L3177" i="11"/>
  <c r="L3176" i="11"/>
  <c r="L3175" i="11"/>
  <c r="L3174" i="11"/>
  <c r="L3173" i="11"/>
  <c r="L3172" i="11"/>
  <c r="L3171" i="11"/>
  <c r="L3170" i="11"/>
  <c r="L3169" i="11"/>
  <c r="L3168" i="11"/>
  <c r="L3167" i="11"/>
  <c r="L3166" i="11"/>
  <c r="L3165" i="11"/>
  <c r="L3164" i="11"/>
  <c r="L3163" i="11"/>
  <c r="L3162" i="11"/>
  <c r="L3161" i="11"/>
  <c r="L3160" i="11"/>
  <c r="L3159" i="11"/>
  <c r="L3158" i="11"/>
  <c r="L3157" i="11"/>
  <c r="L3156" i="11"/>
  <c r="L3155" i="11"/>
  <c r="L3154" i="11"/>
  <c r="L3153" i="11"/>
  <c r="L3152" i="11"/>
  <c r="L3151" i="11"/>
  <c r="L3150" i="11"/>
  <c r="L3149" i="11"/>
  <c r="L3148" i="11"/>
  <c r="L3147" i="11"/>
  <c r="L3146" i="11"/>
  <c r="L3145" i="11"/>
  <c r="L3144" i="11"/>
  <c r="L3143" i="11"/>
  <c r="L3142" i="11"/>
  <c r="L3141" i="11"/>
  <c r="L3140" i="11"/>
  <c r="L3139" i="11"/>
  <c r="L3138" i="11"/>
  <c r="L3137" i="11"/>
  <c r="L3136" i="11"/>
  <c r="L3135" i="11"/>
  <c r="L3134" i="11"/>
  <c r="L3133" i="11"/>
  <c r="L3132" i="11"/>
  <c r="L3131" i="11"/>
  <c r="L3130" i="11"/>
  <c r="L3129" i="11"/>
  <c r="L3128" i="11"/>
  <c r="L3127" i="11"/>
  <c r="L3126" i="11"/>
  <c r="L3125" i="11"/>
  <c r="L3124" i="11"/>
  <c r="L3123" i="11"/>
  <c r="L3122" i="11"/>
  <c r="L3121" i="11"/>
  <c r="L3120" i="11"/>
  <c r="L3119" i="11"/>
  <c r="L3118" i="11"/>
  <c r="L3117" i="11"/>
  <c r="L3116" i="11"/>
  <c r="L3115" i="11"/>
  <c r="L3114" i="11"/>
  <c r="L3113" i="11"/>
  <c r="L3112" i="11"/>
  <c r="L3111" i="11"/>
  <c r="L3110" i="11"/>
  <c r="L3109" i="11"/>
  <c r="L3108" i="11"/>
  <c r="L3107" i="11"/>
  <c r="L3106" i="11"/>
  <c r="L3105" i="11"/>
  <c r="L3104" i="11"/>
  <c r="L3103" i="11"/>
  <c r="L3102" i="11"/>
  <c r="L3101" i="11"/>
  <c r="L3100" i="11"/>
  <c r="L3099" i="11"/>
  <c r="L3098" i="11"/>
  <c r="L3097" i="11"/>
  <c r="L3096" i="11"/>
  <c r="L3095" i="11"/>
  <c r="L3094" i="11"/>
  <c r="L3093" i="11"/>
  <c r="L3092" i="11"/>
  <c r="L3091" i="11"/>
  <c r="L3090" i="11"/>
  <c r="L3089" i="11"/>
  <c r="L3088" i="11"/>
  <c r="L3087" i="11"/>
  <c r="L3086" i="11"/>
  <c r="L3085" i="11"/>
  <c r="L3084" i="11"/>
  <c r="L3083" i="11"/>
  <c r="L3082" i="11"/>
  <c r="L3081" i="11"/>
  <c r="L3080" i="11"/>
  <c r="L3079" i="11"/>
  <c r="L3078" i="11"/>
  <c r="L3077" i="11"/>
  <c r="L3076" i="11"/>
  <c r="L3075" i="11"/>
  <c r="L3074" i="11"/>
  <c r="L3073" i="11"/>
  <c r="L3072" i="11"/>
  <c r="L3071" i="11"/>
  <c r="L3070" i="11"/>
  <c r="L3069" i="11"/>
  <c r="L3068" i="11"/>
  <c r="L3067" i="11"/>
  <c r="L3066" i="11"/>
  <c r="L3065" i="11"/>
  <c r="L3064" i="11"/>
  <c r="L3063" i="11"/>
  <c r="L3062" i="11"/>
  <c r="L3061" i="11"/>
  <c r="L3060" i="11"/>
  <c r="L3059" i="11"/>
  <c r="L3058" i="11"/>
  <c r="L3057" i="11"/>
  <c r="L3056" i="11"/>
  <c r="L3055" i="11"/>
  <c r="L3054" i="11"/>
  <c r="L3053" i="11"/>
  <c r="L3052" i="11"/>
  <c r="L3051" i="11"/>
  <c r="L3050" i="11"/>
  <c r="L3049" i="11"/>
  <c r="L3048" i="11"/>
  <c r="L3047" i="11"/>
  <c r="L3046" i="11"/>
  <c r="L3045" i="11"/>
  <c r="L3044" i="11"/>
  <c r="L3043" i="11"/>
  <c r="L3042" i="11"/>
  <c r="L3041" i="11"/>
  <c r="L3040" i="11"/>
  <c r="L3039" i="11"/>
  <c r="L3038" i="11"/>
  <c r="L3037" i="11"/>
  <c r="L3036" i="11"/>
  <c r="L3035" i="11"/>
  <c r="L3034" i="11"/>
  <c r="L3033" i="11"/>
  <c r="L3032" i="11"/>
  <c r="L3031" i="11"/>
  <c r="L3030" i="11"/>
  <c r="L3029" i="11"/>
  <c r="L3028" i="11"/>
  <c r="L3027" i="11"/>
  <c r="L3026" i="11"/>
  <c r="L3025" i="11"/>
  <c r="L3024" i="11"/>
  <c r="L3023" i="11"/>
  <c r="L3022" i="11"/>
  <c r="L3021" i="11"/>
  <c r="L3020" i="11"/>
  <c r="L3019" i="11"/>
  <c r="L3018" i="11"/>
  <c r="L3017" i="11"/>
  <c r="L3016" i="11"/>
  <c r="L3015" i="11"/>
  <c r="L3014" i="11"/>
  <c r="L3013" i="11"/>
  <c r="L3012" i="11"/>
  <c r="L3011" i="11"/>
  <c r="L3010" i="11"/>
  <c r="L3009" i="11"/>
  <c r="L3008" i="11"/>
  <c r="L3007" i="11"/>
  <c r="L3006" i="11"/>
  <c r="L3005" i="11"/>
  <c r="L3004" i="11"/>
  <c r="L3003" i="11"/>
  <c r="L3002" i="11"/>
  <c r="L3001" i="11"/>
  <c r="L3000" i="11"/>
  <c r="L2999" i="11"/>
  <c r="L2998" i="11"/>
  <c r="L2997" i="11"/>
  <c r="L2996" i="11"/>
  <c r="L2995" i="11"/>
  <c r="L2994" i="11"/>
  <c r="L2993" i="11"/>
  <c r="L2992" i="11"/>
  <c r="L2991" i="11"/>
  <c r="L2990" i="11"/>
  <c r="L2989" i="11"/>
  <c r="L2988" i="11"/>
  <c r="L2987" i="11"/>
  <c r="L2986" i="11"/>
  <c r="L2985" i="11"/>
  <c r="L2984" i="11"/>
  <c r="L2983" i="11"/>
  <c r="L2982" i="11"/>
  <c r="L2981" i="11"/>
  <c r="L2980" i="11"/>
  <c r="L2979" i="11"/>
  <c r="L2978" i="11"/>
  <c r="L2977" i="11"/>
  <c r="L2976" i="11"/>
  <c r="L2975" i="11"/>
  <c r="L2974" i="11"/>
  <c r="L2973" i="11"/>
  <c r="L2972" i="11"/>
  <c r="L2971" i="11"/>
  <c r="L2970" i="11"/>
  <c r="L2969" i="11"/>
  <c r="L2968" i="11"/>
  <c r="L2967" i="11"/>
  <c r="L2966" i="11"/>
  <c r="L2965" i="11"/>
  <c r="L2964" i="11"/>
  <c r="L2963" i="11"/>
  <c r="L2962" i="11"/>
  <c r="L2961" i="11"/>
  <c r="L2960" i="11"/>
  <c r="L2959" i="11"/>
  <c r="L2958" i="11"/>
  <c r="L2957" i="11"/>
  <c r="L2956" i="11"/>
  <c r="L2955" i="11"/>
  <c r="L2954" i="11"/>
  <c r="L2953" i="11"/>
  <c r="L2952" i="11"/>
  <c r="L2951" i="11"/>
  <c r="L2950" i="11"/>
  <c r="L2949" i="11"/>
  <c r="L2948" i="11"/>
  <c r="L2947" i="11"/>
  <c r="L2946" i="11"/>
  <c r="L2945" i="11"/>
  <c r="L2944" i="11"/>
  <c r="L2943" i="11"/>
  <c r="L2942" i="11"/>
  <c r="L2941" i="11"/>
  <c r="L2940" i="11"/>
  <c r="L2939" i="11"/>
  <c r="L2938" i="11"/>
  <c r="L2937" i="11"/>
  <c r="L2936" i="11"/>
  <c r="L2935" i="11"/>
  <c r="L2934" i="11"/>
  <c r="L2933" i="11"/>
  <c r="L2932" i="11"/>
  <c r="L2931" i="11"/>
  <c r="L2930" i="11"/>
  <c r="L2929" i="11"/>
  <c r="L2928" i="11"/>
  <c r="L2927" i="11"/>
  <c r="L2926" i="11"/>
  <c r="L2925" i="11"/>
  <c r="L2924" i="11"/>
  <c r="L2923" i="11"/>
  <c r="L2922" i="11"/>
  <c r="L2921" i="11"/>
  <c r="L2920" i="11"/>
  <c r="L2919" i="11"/>
  <c r="L2918" i="11"/>
  <c r="L2917" i="11"/>
  <c r="L2916" i="11"/>
  <c r="L2915" i="11"/>
  <c r="L2772" i="11"/>
  <c r="L2771" i="11"/>
  <c r="L2770" i="11"/>
  <c r="L2769" i="11"/>
  <c r="L2768" i="11"/>
  <c r="L2767" i="11"/>
  <c r="L2766" i="11"/>
  <c r="L2765" i="11"/>
  <c r="L2764" i="11"/>
  <c r="L2763" i="11"/>
  <c r="L2762" i="11"/>
  <c r="L2761" i="11"/>
  <c r="L2760" i="11"/>
  <c r="L2759" i="11"/>
  <c r="L2758" i="11"/>
  <c r="L2757" i="11"/>
  <c r="L2756" i="11"/>
  <c r="L2755" i="11"/>
  <c r="L2754" i="11"/>
  <c r="L2753" i="11"/>
  <c r="L2752" i="11"/>
  <c r="L2751" i="11"/>
  <c r="L2750" i="11"/>
  <c r="L2749" i="11"/>
  <c r="L2748" i="11"/>
  <c r="L2747" i="11"/>
  <c r="L2746" i="11"/>
  <c r="L2745" i="11"/>
  <c r="L2744" i="11"/>
  <c r="L2743" i="11"/>
  <c r="L2742" i="11"/>
  <c r="L2741" i="11"/>
  <c r="L2740" i="11"/>
  <c r="L2739" i="11"/>
  <c r="L2738" i="11"/>
  <c r="L2737" i="11"/>
  <c r="L2736" i="11"/>
  <c r="L2735" i="11"/>
  <c r="L2734" i="11"/>
  <c r="L2733" i="11"/>
  <c r="L2732" i="11"/>
  <c r="L2731" i="11"/>
  <c r="L2730" i="11"/>
  <c r="L2729" i="11"/>
  <c r="L2728" i="11"/>
  <c r="L2727" i="11"/>
  <c r="L2726" i="11"/>
  <c r="L2725" i="11"/>
  <c r="L2724" i="11"/>
  <c r="L2723" i="11"/>
  <c r="L2722" i="11"/>
  <c r="L2721" i="11"/>
  <c r="L2720" i="11"/>
  <c r="L2719" i="11"/>
  <c r="L2718" i="11"/>
  <c r="L2717" i="11"/>
  <c r="L2716" i="11"/>
  <c r="L2715" i="11"/>
  <c r="L2714" i="11"/>
  <c r="L2713" i="11"/>
  <c r="L2712" i="11"/>
  <c r="L2711" i="11"/>
  <c r="L2710" i="11"/>
  <c r="L2709" i="11"/>
  <c r="L2708" i="11"/>
  <c r="L2707" i="11"/>
  <c r="L2706" i="11"/>
  <c r="L2705" i="11"/>
  <c r="L2704" i="11"/>
  <c r="L2703" i="11"/>
  <c r="L2702" i="11"/>
  <c r="L2701" i="11"/>
  <c r="L2700" i="11"/>
  <c r="L2699" i="11"/>
  <c r="L2698" i="11"/>
  <c r="L2697" i="11"/>
  <c r="L2696" i="11"/>
  <c r="L2695" i="11"/>
  <c r="L2694" i="11"/>
  <c r="L2693" i="11"/>
  <c r="L2692" i="11"/>
  <c r="L2691" i="11"/>
  <c r="L2690" i="11"/>
  <c r="L2689" i="11"/>
  <c r="L2688" i="11"/>
  <c r="L2687" i="11"/>
  <c r="L2686" i="11"/>
  <c r="L2685" i="11"/>
  <c r="L2684" i="11"/>
  <c r="L2683" i="11"/>
  <c r="L2682" i="11"/>
  <c r="L2681" i="11"/>
  <c r="L2680" i="11"/>
  <c r="L2679" i="11"/>
  <c r="L2678" i="11"/>
  <c r="L2677" i="11"/>
  <c r="L2676" i="11"/>
  <c r="L2675" i="11"/>
  <c r="L2674" i="11"/>
  <c r="L2673" i="11"/>
  <c r="L2672" i="11"/>
  <c r="L2671" i="11"/>
  <c r="L2670" i="11"/>
  <c r="L2669" i="11"/>
  <c r="L2668" i="11"/>
  <c r="L2667" i="11"/>
  <c r="L2666" i="11"/>
  <c r="L2665" i="11"/>
  <c r="L2664" i="11"/>
  <c r="L2663" i="11"/>
  <c r="L2662" i="11"/>
  <c r="L2661" i="11"/>
  <c r="L2660" i="11"/>
  <c r="L2659" i="11"/>
  <c r="L2658" i="11"/>
  <c r="L2657" i="11"/>
  <c r="L2656" i="11"/>
  <c r="L2655" i="11"/>
  <c r="L2654" i="11"/>
  <c r="L2653" i="11"/>
  <c r="L2652" i="11"/>
  <c r="L2651" i="11"/>
  <c r="L2650" i="11"/>
  <c r="L2649" i="11"/>
  <c r="L2648" i="11"/>
  <c r="L2647" i="11"/>
  <c r="L2646" i="11"/>
  <c r="L2645" i="11"/>
  <c r="L2644" i="11"/>
  <c r="L2643" i="11"/>
  <c r="L2642" i="11"/>
  <c r="L2641" i="11"/>
  <c r="L2640" i="11"/>
  <c r="L2639" i="11"/>
  <c r="L2638" i="11"/>
  <c r="L2637" i="11"/>
  <c r="L2636" i="11"/>
  <c r="L2635" i="11"/>
  <c r="L2634" i="11"/>
  <c r="L2633" i="11"/>
  <c r="L2632" i="11"/>
  <c r="L2631" i="11"/>
  <c r="L2630" i="11"/>
  <c r="L2629" i="11"/>
  <c r="L2628" i="11"/>
  <c r="L2627" i="11"/>
  <c r="L2626" i="11"/>
  <c r="L2625" i="11"/>
  <c r="L2624" i="11"/>
  <c r="L2623" i="11"/>
  <c r="L2622" i="11"/>
  <c r="L2621" i="11"/>
  <c r="L2620" i="11"/>
  <c r="L2619" i="11"/>
  <c r="L2618" i="11"/>
  <c r="L2617" i="11"/>
  <c r="L2616" i="11"/>
  <c r="L2615" i="11"/>
  <c r="L2614" i="11"/>
  <c r="L2613" i="11"/>
  <c r="L2612" i="11"/>
  <c r="L2611" i="11"/>
  <c r="L2610" i="11"/>
  <c r="L2609" i="11"/>
  <c r="L2608" i="11"/>
  <c r="L2607" i="11"/>
  <c r="L2606" i="11"/>
  <c r="L2605" i="11"/>
  <c r="L2604" i="11"/>
  <c r="L2603" i="11"/>
  <c r="L2602" i="11"/>
  <c r="L2601" i="11"/>
  <c r="L2600" i="11"/>
  <c r="L2599" i="11"/>
  <c r="L2598" i="11"/>
  <c r="L2597" i="11"/>
  <c r="L2596" i="11"/>
  <c r="L2595" i="11"/>
  <c r="L2594" i="11"/>
  <c r="L2593" i="11"/>
  <c r="L2592" i="11"/>
  <c r="L2591" i="11"/>
  <c r="L2590" i="11"/>
  <c r="L2589" i="11"/>
  <c r="L2588" i="11"/>
  <c r="L2587" i="11"/>
  <c r="L2586" i="11"/>
  <c r="L2585" i="11"/>
  <c r="L2584" i="11"/>
  <c r="L2583" i="11"/>
  <c r="L2582" i="11"/>
  <c r="L2581" i="11"/>
  <c r="L2580" i="11"/>
  <c r="L2579" i="11"/>
  <c r="L2578" i="11"/>
  <c r="L2577" i="11"/>
  <c r="L2576" i="11"/>
  <c r="L2575" i="11"/>
  <c r="L2574" i="11"/>
  <c r="L2573" i="11"/>
  <c r="L2572" i="11"/>
  <c r="L2571" i="11"/>
  <c r="L2570" i="11"/>
  <c r="L2569" i="11"/>
  <c r="L2568" i="11"/>
  <c r="L2567" i="11"/>
  <c r="L2566" i="11"/>
  <c r="L2565" i="11"/>
  <c r="L2564" i="11"/>
  <c r="L2563" i="11"/>
  <c r="L2562" i="11"/>
  <c r="L2561" i="11"/>
  <c r="L2560" i="11"/>
  <c r="L2417" i="11"/>
  <c r="L2416" i="11"/>
  <c r="L2415" i="11"/>
  <c r="L2414" i="11"/>
  <c r="L2413" i="11"/>
  <c r="L2412" i="11"/>
  <c r="L2411" i="11"/>
  <c r="L2410" i="11"/>
  <c r="L2409" i="11"/>
  <c r="L2408" i="11"/>
  <c r="L2407" i="11"/>
  <c r="L2406" i="11"/>
  <c r="L2405" i="11"/>
  <c r="L2404" i="11"/>
  <c r="L2403" i="11"/>
  <c r="L2402" i="11"/>
  <c r="L2401" i="11"/>
  <c r="L2400" i="11"/>
  <c r="L2399" i="11"/>
  <c r="L2398" i="11"/>
  <c r="L2397" i="11"/>
  <c r="L2396" i="11"/>
  <c r="L2395" i="11"/>
  <c r="L2394" i="11"/>
  <c r="L2393" i="11"/>
  <c r="L2392" i="11"/>
  <c r="L2391" i="11"/>
  <c r="L2390" i="11"/>
  <c r="L2389" i="11"/>
  <c r="L2388" i="11"/>
  <c r="L2387" i="11"/>
  <c r="L2386" i="11"/>
  <c r="L2385" i="11"/>
  <c r="L2384" i="11"/>
  <c r="L2383" i="11"/>
  <c r="L2382" i="11"/>
  <c r="L2381" i="11"/>
  <c r="L2380" i="11"/>
  <c r="L2379" i="11"/>
  <c r="L2378" i="11"/>
  <c r="L2377" i="11"/>
  <c r="L2376" i="11"/>
  <c r="L2375" i="11"/>
  <c r="L2374" i="11"/>
  <c r="L2373" i="11"/>
  <c r="L2372" i="11"/>
  <c r="L2371" i="11"/>
  <c r="L2370" i="11"/>
  <c r="L2369" i="11"/>
  <c r="L2368" i="11"/>
  <c r="L2367" i="11"/>
  <c r="L2366" i="11"/>
  <c r="L2365" i="11"/>
  <c r="L2364" i="11"/>
  <c r="L2363" i="11"/>
  <c r="L2362" i="11"/>
  <c r="L2361" i="11"/>
  <c r="L2360" i="11"/>
  <c r="L2359" i="11"/>
  <c r="L2358" i="11"/>
  <c r="L2357" i="11"/>
  <c r="L2356" i="11"/>
  <c r="L2355" i="11"/>
  <c r="L2354" i="11"/>
  <c r="L2353" i="11"/>
  <c r="L2352" i="11"/>
  <c r="L2351" i="11"/>
  <c r="L2350" i="11"/>
  <c r="L2349" i="11"/>
  <c r="L2348" i="11"/>
  <c r="L2347" i="11"/>
  <c r="L2346" i="11"/>
  <c r="L2345" i="11"/>
  <c r="L2344" i="11"/>
  <c r="L2343" i="11"/>
  <c r="L2342" i="11"/>
  <c r="L2341" i="11"/>
  <c r="L2340" i="11"/>
  <c r="L2339" i="11"/>
  <c r="L2338" i="11"/>
  <c r="L2337" i="11"/>
  <c r="L2336" i="11"/>
  <c r="L2335" i="11"/>
  <c r="L2334" i="11"/>
  <c r="L2333" i="11"/>
  <c r="L2332" i="11"/>
  <c r="L2331" i="11"/>
  <c r="L2330" i="11"/>
  <c r="L2329" i="11"/>
  <c r="L2328" i="11"/>
  <c r="L2327" i="11"/>
  <c r="L2326" i="11"/>
  <c r="L2325" i="11"/>
  <c r="L2324" i="11"/>
  <c r="L2323" i="11"/>
  <c r="L2322" i="11"/>
  <c r="L2321" i="11"/>
  <c r="L2320" i="11"/>
  <c r="L2319" i="11"/>
  <c r="L2318" i="11"/>
  <c r="L2317" i="11"/>
  <c r="L2316" i="11"/>
  <c r="L2315" i="11"/>
  <c r="L2314" i="11"/>
  <c r="L2313" i="11"/>
  <c r="L2312" i="11"/>
  <c r="L2311" i="11"/>
  <c r="L2310" i="11"/>
  <c r="L2309" i="11"/>
  <c r="L2308" i="11"/>
  <c r="L2307" i="11"/>
  <c r="L2306" i="11"/>
  <c r="L2305" i="11"/>
  <c r="L2304" i="11"/>
  <c r="L2303" i="11"/>
  <c r="L2302" i="11"/>
  <c r="L2301" i="11"/>
  <c r="L2300" i="11"/>
  <c r="L2299" i="11"/>
  <c r="L2298" i="11"/>
  <c r="L2297" i="11"/>
  <c r="L2296" i="11"/>
  <c r="L2295" i="11"/>
  <c r="L2294" i="11"/>
  <c r="L2293" i="11"/>
  <c r="L2292" i="11"/>
  <c r="L2291" i="11"/>
  <c r="L2290" i="11"/>
  <c r="L2289" i="11"/>
  <c r="L2288" i="11"/>
  <c r="L2287" i="11"/>
  <c r="L2286" i="11"/>
  <c r="L2285" i="11"/>
  <c r="L2284" i="11"/>
  <c r="L2283" i="11"/>
  <c r="L2282" i="11"/>
  <c r="L2281" i="11"/>
  <c r="L2280" i="11"/>
  <c r="L2279" i="11"/>
  <c r="L2278" i="11"/>
  <c r="L2277" i="11"/>
  <c r="L2276" i="11"/>
  <c r="L2275" i="11"/>
  <c r="L2274" i="11"/>
  <c r="L2273" i="11"/>
  <c r="L2272" i="11"/>
  <c r="L2271" i="11"/>
  <c r="L2270" i="11"/>
  <c r="L2269" i="11"/>
  <c r="L2268" i="11"/>
  <c r="L2267" i="11"/>
  <c r="L2266" i="11"/>
  <c r="L2265" i="11"/>
  <c r="L2264" i="11"/>
  <c r="L2263" i="11"/>
  <c r="L2262" i="11"/>
  <c r="L2261" i="11"/>
  <c r="L2260" i="11"/>
  <c r="L2259" i="11"/>
  <c r="L2258" i="11"/>
  <c r="L2257" i="11"/>
  <c r="L2256" i="11"/>
  <c r="L2255" i="11"/>
  <c r="L2254" i="11"/>
  <c r="L2253" i="11"/>
  <c r="L2252" i="11"/>
  <c r="L2251" i="11"/>
  <c r="L2250" i="11"/>
  <c r="L2249" i="11"/>
  <c r="L2248" i="11"/>
  <c r="L2247" i="11"/>
  <c r="L2246" i="11"/>
  <c r="L2245" i="11"/>
  <c r="L2244" i="11"/>
  <c r="L2243" i="11"/>
  <c r="L2242" i="11"/>
  <c r="L2241" i="11"/>
  <c r="L2240" i="11"/>
  <c r="L2239" i="11"/>
  <c r="L2238" i="11"/>
  <c r="L2237" i="11"/>
  <c r="L2236" i="11"/>
  <c r="L2235" i="11"/>
  <c r="L2234" i="11"/>
  <c r="L2233" i="11"/>
  <c r="L2232" i="11"/>
  <c r="L2231" i="11"/>
  <c r="L2230" i="11"/>
  <c r="L2229" i="11"/>
  <c r="L2228" i="11"/>
  <c r="L2227" i="11"/>
  <c r="L2226" i="11"/>
  <c r="L2225" i="11"/>
  <c r="L2224" i="11"/>
  <c r="L2223" i="11"/>
  <c r="L2222" i="11"/>
  <c r="L2221" i="11"/>
  <c r="L2220" i="11"/>
  <c r="L2219" i="11"/>
  <c r="L2218" i="11"/>
  <c r="L2217" i="11"/>
  <c r="L2216" i="11"/>
  <c r="L2215" i="11"/>
  <c r="L2214" i="11"/>
  <c r="L2213" i="11"/>
  <c r="L2212" i="11"/>
  <c r="L2211" i="11"/>
  <c r="L2210" i="11"/>
  <c r="L2209" i="11"/>
  <c r="L2208" i="11"/>
  <c r="L2207" i="11"/>
  <c r="L2206" i="11"/>
  <c r="L2205" i="11"/>
  <c r="L2133" i="11"/>
  <c r="L2132" i="11"/>
  <c r="L2131" i="11"/>
  <c r="L2130" i="11"/>
  <c r="L2129" i="11"/>
  <c r="L2128" i="11"/>
  <c r="L2127" i="11"/>
  <c r="L2126" i="11"/>
  <c r="L2125" i="11"/>
  <c r="L2124" i="11"/>
  <c r="L2123" i="11"/>
  <c r="L2122" i="11"/>
  <c r="L2121" i="11"/>
  <c r="L2120" i="11"/>
  <c r="L2119" i="11"/>
  <c r="L2118" i="11"/>
  <c r="L2117" i="11"/>
  <c r="L2116" i="11"/>
  <c r="L2115" i="11"/>
  <c r="L2114" i="11"/>
  <c r="L2113" i="11"/>
  <c r="L2112" i="11"/>
  <c r="L2111" i="11"/>
  <c r="L2110" i="11"/>
  <c r="L2109" i="11"/>
  <c r="L2108" i="11"/>
  <c r="L2107" i="11"/>
  <c r="L2106" i="11"/>
  <c r="L2105" i="11"/>
  <c r="L2104" i="11"/>
  <c r="L2103" i="11"/>
  <c r="L2102" i="11"/>
  <c r="L2101" i="11"/>
  <c r="L2100" i="11"/>
  <c r="L2099" i="11"/>
  <c r="L2098" i="11"/>
  <c r="L2097" i="11"/>
  <c r="L2096" i="11"/>
  <c r="L2095" i="11"/>
  <c r="L2094" i="11"/>
  <c r="L2093" i="11"/>
  <c r="L2092" i="11"/>
  <c r="L2091" i="11"/>
  <c r="L2090" i="11"/>
  <c r="L2089" i="11"/>
  <c r="L2088" i="11"/>
  <c r="L2087" i="11"/>
  <c r="L2086" i="11"/>
  <c r="L2085" i="11"/>
  <c r="L2084" i="11"/>
  <c r="L2083" i="11"/>
  <c r="L2082" i="11"/>
  <c r="L2081" i="11"/>
  <c r="L2080" i="11"/>
  <c r="L2079" i="11"/>
  <c r="L2078" i="11"/>
  <c r="L2077" i="11"/>
  <c r="L2076" i="11"/>
  <c r="L2075" i="11"/>
  <c r="L2074" i="11"/>
  <c r="L2073" i="11"/>
  <c r="L2072" i="11"/>
  <c r="L2071" i="11"/>
  <c r="L2070" i="11"/>
  <c r="L2069" i="11"/>
  <c r="L2068" i="11"/>
  <c r="L2067" i="11"/>
  <c r="L2066" i="11"/>
  <c r="L2065" i="11"/>
  <c r="L2064" i="11"/>
  <c r="L2063" i="11"/>
  <c r="L2062" i="11"/>
  <c r="L2061" i="11"/>
  <c r="L2060" i="11"/>
  <c r="L2059" i="11"/>
  <c r="L2058" i="11"/>
  <c r="L2057" i="11"/>
  <c r="L2056" i="11"/>
  <c r="L2055" i="11"/>
  <c r="L2054" i="11"/>
  <c r="L2053" i="11"/>
  <c r="L2052" i="11"/>
  <c r="L2051" i="11"/>
  <c r="L2050" i="11"/>
  <c r="L2049" i="11"/>
  <c r="L2048" i="11"/>
  <c r="L2047" i="11"/>
  <c r="L2046" i="11"/>
  <c r="L2045" i="11"/>
  <c r="L2044" i="11"/>
  <c r="L2043" i="11"/>
  <c r="L2042" i="11"/>
  <c r="L2041" i="11"/>
  <c r="L2040" i="11"/>
  <c r="L2039" i="11"/>
  <c r="L2038" i="11"/>
  <c r="L2037" i="11"/>
  <c r="L2036" i="11"/>
  <c r="L2035" i="11"/>
  <c r="L2034" i="11"/>
  <c r="L2033" i="11"/>
  <c r="L2032" i="11"/>
  <c r="L2031" i="11"/>
  <c r="L2030" i="11"/>
  <c r="L2029" i="11"/>
  <c r="L2028" i="11"/>
  <c r="L2027" i="11"/>
  <c r="L2026" i="11"/>
  <c r="L2025" i="11"/>
  <c r="L2024" i="11"/>
  <c r="L2023" i="11"/>
  <c r="L2022" i="11"/>
  <c r="L2021" i="11"/>
  <c r="L2020" i="11"/>
  <c r="L2019" i="11"/>
  <c r="L2018" i="11"/>
  <c r="L2017" i="11"/>
  <c r="L2016" i="11"/>
  <c r="L2015" i="11"/>
  <c r="L2014" i="11"/>
  <c r="L2013" i="11"/>
  <c r="L2012" i="11"/>
  <c r="L2011" i="11"/>
  <c r="L2010" i="11"/>
  <c r="L2009" i="11"/>
  <c r="L2008" i="11"/>
  <c r="L2007" i="11"/>
  <c r="L2006" i="11"/>
  <c r="L2005" i="11"/>
  <c r="L2004" i="11"/>
  <c r="L2003" i="11"/>
  <c r="L2002" i="11"/>
  <c r="L2001" i="11"/>
  <c r="L2000" i="11"/>
  <c r="L1999" i="11"/>
  <c r="L1998" i="11"/>
  <c r="L1997" i="11"/>
  <c r="L1996" i="11"/>
  <c r="L1995" i="11"/>
  <c r="L1994" i="11"/>
  <c r="L1993" i="11"/>
  <c r="L1992" i="11"/>
  <c r="L1991" i="11"/>
  <c r="L1990" i="11"/>
  <c r="L1989" i="11"/>
  <c r="L1988" i="11"/>
  <c r="L1987" i="11"/>
  <c r="L1986" i="11"/>
  <c r="L1985" i="11"/>
  <c r="L1984" i="11"/>
  <c r="L1983" i="11"/>
  <c r="L1982" i="11"/>
  <c r="L1981" i="11"/>
  <c r="L1980" i="11"/>
  <c r="L1979" i="11"/>
  <c r="L1978" i="11"/>
  <c r="L1977" i="11"/>
  <c r="L1976" i="11"/>
  <c r="L1975" i="11"/>
  <c r="L1974" i="11"/>
  <c r="L1973" i="11"/>
  <c r="L1972" i="11"/>
  <c r="L1971" i="11"/>
  <c r="L1970" i="11"/>
  <c r="L1969" i="11"/>
  <c r="L1968" i="11"/>
  <c r="L1967" i="11"/>
  <c r="L1966" i="11"/>
  <c r="L1965" i="11"/>
  <c r="L1964" i="11"/>
  <c r="L1963" i="11"/>
  <c r="L1962" i="11"/>
  <c r="L1961" i="11"/>
  <c r="L1960" i="11"/>
  <c r="L1959" i="11"/>
  <c r="L1958" i="11"/>
  <c r="L1957" i="11"/>
  <c r="L1956" i="11"/>
  <c r="L1955" i="11"/>
  <c r="L1954" i="11"/>
  <c r="L1953" i="11"/>
  <c r="L1952" i="11"/>
  <c r="L1951" i="11"/>
  <c r="L1950" i="11"/>
  <c r="L1949" i="11"/>
  <c r="L1948" i="11"/>
  <c r="L1947" i="11"/>
  <c r="L1946" i="11"/>
  <c r="L1945" i="11"/>
  <c r="L1944" i="11"/>
  <c r="L1943" i="11"/>
  <c r="L1942" i="11"/>
  <c r="L1941" i="11"/>
  <c r="L1940" i="11"/>
  <c r="L1939" i="11"/>
  <c r="L1938" i="11"/>
  <c r="L1937" i="11"/>
  <c r="L1936" i="11"/>
  <c r="L1935" i="11"/>
  <c r="L1934" i="11"/>
  <c r="L1933" i="11"/>
  <c r="L1932" i="11"/>
  <c r="L1931" i="11"/>
  <c r="L1930" i="11"/>
  <c r="L1929" i="11"/>
  <c r="L1928" i="11"/>
  <c r="L1927" i="11"/>
  <c r="L1926" i="11"/>
  <c r="L1925" i="11"/>
  <c r="L1924" i="11"/>
  <c r="L1923" i="11"/>
  <c r="L1922" i="11"/>
  <c r="L1921" i="11"/>
  <c r="L1920" i="11"/>
  <c r="L1919" i="11"/>
  <c r="L1918" i="11"/>
  <c r="L1917" i="11"/>
  <c r="L1916" i="11"/>
  <c r="L1915" i="11"/>
  <c r="L1914" i="11"/>
  <c r="L1913" i="11"/>
  <c r="L1912" i="11"/>
  <c r="L1911" i="11"/>
  <c r="L1910" i="11"/>
  <c r="L1909" i="11"/>
  <c r="L1908" i="11"/>
  <c r="L1907" i="11"/>
  <c r="L1906" i="11"/>
  <c r="L1905" i="11"/>
  <c r="L1904" i="11"/>
  <c r="L1903" i="11"/>
  <c r="L1902" i="11"/>
  <c r="L1901" i="11"/>
  <c r="L1900" i="11"/>
  <c r="L1899" i="11"/>
  <c r="L1898" i="11"/>
  <c r="L1897" i="11"/>
  <c r="L1896" i="11"/>
  <c r="L1895" i="11"/>
  <c r="L1894" i="11"/>
  <c r="L1893" i="11"/>
  <c r="L1892" i="11"/>
  <c r="L1891" i="11"/>
  <c r="L1890" i="11"/>
  <c r="L1889" i="11"/>
  <c r="L1888" i="11"/>
  <c r="L1887" i="11"/>
  <c r="L1886" i="11"/>
  <c r="L1885" i="11"/>
  <c r="L1884" i="11"/>
  <c r="L1883" i="11"/>
  <c r="L1882" i="11"/>
  <c r="L1881" i="11"/>
  <c r="L1880" i="11"/>
  <c r="L1879" i="11"/>
  <c r="L1878" i="11"/>
  <c r="L1877" i="11"/>
  <c r="L1876" i="11"/>
  <c r="L1875" i="11"/>
  <c r="L1874" i="11"/>
  <c r="L1873" i="11"/>
  <c r="L1872" i="11"/>
  <c r="L1871" i="11"/>
  <c r="L1870" i="11"/>
  <c r="L1869" i="11"/>
  <c r="L1868" i="11"/>
  <c r="L1867" i="11"/>
  <c r="L1866" i="11"/>
  <c r="L1865" i="11"/>
  <c r="L1864" i="11"/>
  <c r="L1863" i="11"/>
  <c r="L1862" i="11"/>
  <c r="L1861" i="11"/>
  <c r="L1860" i="11"/>
  <c r="L1859" i="11"/>
  <c r="L1858" i="11"/>
  <c r="L1857" i="11"/>
  <c r="L1856" i="11"/>
  <c r="L1855" i="11"/>
  <c r="L1854" i="11"/>
  <c r="L1853" i="11"/>
  <c r="L1852" i="11"/>
  <c r="L1851" i="11"/>
  <c r="L1850" i="11"/>
  <c r="L1849" i="11"/>
  <c r="L1848" i="11"/>
  <c r="L1847" i="11"/>
  <c r="L1846" i="11"/>
  <c r="L1845" i="11"/>
  <c r="L1844" i="11"/>
  <c r="L1843" i="11"/>
  <c r="L1842" i="11"/>
  <c r="L1841" i="11"/>
  <c r="L1840" i="11"/>
  <c r="L1839" i="11"/>
  <c r="L1838" i="11"/>
  <c r="L1837" i="11"/>
  <c r="L1836" i="11"/>
  <c r="L1835" i="11"/>
  <c r="L1834" i="11"/>
  <c r="L1833" i="11"/>
  <c r="L1832" i="11"/>
  <c r="L1831" i="11"/>
  <c r="L1830" i="11"/>
  <c r="L1829" i="11"/>
  <c r="L1828" i="11"/>
  <c r="L1827" i="11"/>
  <c r="L1826" i="11"/>
  <c r="L1825" i="11"/>
  <c r="L1824" i="11"/>
  <c r="L1823" i="11"/>
  <c r="L1822" i="11"/>
  <c r="L1821" i="11"/>
  <c r="L1820" i="11"/>
  <c r="L1819" i="11"/>
  <c r="L1818" i="11"/>
  <c r="L1817" i="11"/>
  <c r="L1816" i="11"/>
  <c r="L1815" i="11"/>
  <c r="L1814" i="11"/>
  <c r="L1813" i="11"/>
  <c r="L1812" i="11"/>
  <c r="L1811" i="11"/>
  <c r="L1810" i="11"/>
  <c r="L1809" i="11"/>
  <c r="L1808" i="11"/>
  <c r="L1807" i="11"/>
  <c r="L1806" i="11"/>
  <c r="L1805" i="11"/>
  <c r="L1804" i="11"/>
  <c r="L1803" i="11"/>
  <c r="L1802" i="11"/>
  <c r="L1801" i="11"/>
  <c r="L1800" i="11"/>
  <c r="L1799" i="11"/>
  <c r="L1798" i="11"/>
  <c r="L1797" i="11"/>
  <c r="L1796" i="11"/>
  <c r="L1795" i="11"/>
  <c r="L1794" i="11"/>
  <c r="L1793" i="11"/>
  <c r="L1792" i="11"/>
  <c r="L1791" i="11"/>
  <c r="L1790" i="11"/>
  <c r="L1789" i="11"/>
  <c r="L1788" i="11"/>
  <c r="L1787" i="11"/>
  <c r="L1786" i="11"/>
  <c r="L1785" i="11"/>
  <c r="L1784" i="11"/>
  <c r="L1783" i="11"/>
  <c r="L1782" i="11"/>
  <c r="L1781" i="11"/>
  <c r="L1780" i="11"/>
  <c r="L1779" i="11"/>
  <c r="L1778" i="11"/>
  <c r="L1777" i="11"/>
  <c r="L1776" i="11"/>
  <c r="L1775" i="11"/>
  <c r="L1774" i="11"/>
  <c r="L1773" i="11"/>
  <c r="L1772" i="11"/>
  <c r="L1771" i="11"/>
  <c r="L1770" i="11"/>
  <c r="L1769" i="11"/>
  <c r="L1768" i="11"/>
  <c r="L1767" i="11"/>
  <c r="L1766" i="11"/>
  <c r="L1765" i="11"/>
  <c r="L1764" i="11"/>
  <c r="L1763" i="11"/>
  <c r="L1762" i="11"/>
  <c r="L1761" i="11"/>
  <c r="L1760" i="11"/>
  <c r="L1759" i="11"/>
  <c r="L1758" i="11"/>
  <c r="L1757" i="11"/>
  <c r="L1756" i="11"/>
  <c r="L1755" i="11"/>
  <c r="L1754" i="11"/>
  <c r="L1753" i="11"/>
  <c r="L1752" i="11"/>
  <c r="L1751" i="11"/>
  <c r="L1750" i="11"/>
  <c r="L1749" i="11"/>
  <c r="L1748" i="11"/>
  <c r="L1747" i="11"/>
  <c r="L1746" i="11"/>
  <c r="L1745" i="11"/>
  <c r="L1744" i="11"/>
  <c r="L1743" i="11"/>
  <c r="L1742" i="11"/>
  <c r="L1741" i="11"/>
  <c r="L1740" i="11"/>
  <c r="L1739" i="11"/>
  <c r="L1738" i="11"/>
  <c r="L1737" i="11"/>
  <c r="L1736" i="11"/>
  <c r="L1735" i="11"/>
  <c r="L1734" i="11"/>
  <c r="L1733" i="11"/>
  <c r="L1732" i="11"/>
  <c r="L1731" i="11"/>
  <c r="L1730" i="11"/>
  <c r="L1729" i="11"/>
  <c r="L1728" i="11"/>
  <c r="L1727" i="11"/>
  <c r="L1726" i="11"/>
  <c r="L1725" i="11"/>
  <c r="L1724" i="11"/>
  <c r="L1723" i="11"/>
  <c r="L1722" i="11"/>
  <c r="L1721" i="11"/>
  <c r="L1720" i="11"/>
  <c r="L1719" i="11"/>
  <c r="L1718" i="11"/>
  <c r="L1717" i="11"/>
  <c r="L1716" i="11"/>
  <c r="L1715" i="11"/>
  <c r="L1714" i="11"/>
  <c r="L1713" i="11"/>
  <c r="L1712" i="11"/>
  <c r="L1711" i="11"/>
  <c r="L1710" i="11"/>
  <c r="L1709" i="11"/>
  <c r="L1708" i="11"/>
  <c r="L1707" i="11"/>
  <c r="L1706" i="11"/>
  <c r="L1705" i="11"/>
  <c r="L1704" i="11"/>
  <c r="L1703" i="11"/>
  <c r="L1702" i="11"/>
  <c r="L1701" i="11"/>
  <c r="L1700" i="11"/>
  <c r="L1699" i="11"/>
  <c r="L1698" i="11"/>
  <c r="L1697" i="11"/>
  <c r="L1696" i="11"/>
  <c r="L1695" i="11"/>
  <c r="L1694" i="11"/>
  <c r="L1693" i="11"/>
  <c r="L1692" i="11"/>
  <c r="L1691" i="11"/>
  <c r="L1690" i="11"/>
  <c r="L1689" i="11"/>
  <c r="L1688" i="11"/>
  <c r="L1687" i="11"/>
  <c r="L1686" i="11"/>
  <c r="L1685" i="11"/>
  <c r="L1684" i="11"/>
  <c r="L1683" i="11"/>
  <c r="L1682" i="11"/>
  <c r="L1681" i="11"/>
  <c r="L1680" i="11"/>
  <c r="L1679" i="11"/>
  <c r="L1678" i="11"/>
  <c r="L1677" i="11"/>
  <c r="L1676" i="11"/>
  <c r="L1675" i="11"/>
  <c r="L1674" i="11"/>
  <c r="L1673" i="11"/>
  <c r="L1672" i="11"/>
  <c r="L1671" i="11"/>
  <c r="L1670" i="11"/>
  <c r="L1669" i="11"/>
  <c r="L1668" i="11"/>
  <c r="L1667" i="11"/>
  <c r="L1666" i="11"/>
  <c r="L1665" i="11"/>
  <c r="L1664" i="11"/>
  <c r="L1663" i="11"/>
  <c r="L1662" i="11"/>
  <c r="L1661" i="11"/>
  <c r="L1660" i="11"/>
  <c r="L1659" i="11"/>
  <c r="L1658" i="11"/>
  <c r="L1657" i="11"/>
  <c r="L1656" i="11"/>
  <c r="L1655" i="11"/>
  <c r="L1654" i="11"/>
  <c r="L1653" i="11"/>
  <c r="L1652" i="11"/>
  <c r="L1651" i="11"/>
  <c r="L1650" i="11"/>
  <c r="L1649" i="11"/>
  <c r="L1648" i="11"/>
  <c r="L1647" i="11"/>
  <c r="L1646" i="11"/>
  <c r="L1645" i="11"/>
  <c r="L1644" i="11"/>
  <c r="L1643" i="11"/>
  <c r="L1642" i="11"/>
  <c r="L1641" i="11"/>
  <c r="L1640" i="11"/>
  <c r="L1639" i="11"/>
  <c r="L1638" i="11"/>
  <c r="L1637" i="11"/>
  <c r="L1636" i="11"/>
  <c r="L1635" i="11"/>
  <c r="L1634" i="11"/>
  <c r="L1633" i="11"/>
  <c r="L1632" i="11"/>
  <c r="L1631" i="11"/>
  <c r="L1630" i="11"/>
  <c r="L1629" i="11"/>
  <c r="L1628" i="11"/>
  <c r="L1627" i="11"/>
  <c r="L1626" i="11"/>
  <c r="L1625" i="11"/>
  <c r="L1624" i="11"/>
  <c r="L1623" i="11"/>
  <c r="L1622" i="11"/>
  <c r="L1621" i="11"/>
  <c r="L1620" i="11"/>
  <c r="L1619" i="11"/>
  <c r="L1618" i="11"/>
  <c r="L1617" i="11"/>
  <c r="L1616" i="11"/>
  <c r="L1615" i="11"/>
  <c r="L1614" i="11"/>
  <c r="L1613" i="11"/>
  <c r="L1612" i="11"/>
  <c r="L1611" i="11"/>
  <c r="L1610" i="11"/>
  <c r="L1609" i="11"/>
  <c r="L1608" i="11"/>
  <c r="L1607" i="11"/>
  <c r="L1606" i="11"/>
  <c r="L1605" i="11"/>
  <c r="L1604" i="11"/>
  <c r="L1603" i="11"/>
  <c r="L1602" i="11"/>
  <c r="L1601" i="11"/>
  <c r="L1600" i="11"/>
  <c r="L1599" i="11"/>
  <c r="L1598" i="11"/>
  <c r="L1597" i="11"/>
  <c r="L1596" i="11"/>
  <c r="L1595" i="11"/>
  <c r="L1594" i="11"/>
  <c r="L1593" i="11"/>
  <c r="L1592" i="11"/>
  <c r="L1591" i="11"/>
  <c r="L1590" i="11"/>
  <c r="L1589" i="11"/>
  <c r="L1588" i="11"/>
  <c r="L1587" i="11"/>
  <c r="L1586" i="11"/>
  <c r="L1585" i="11"/>
  <c r="L1584" i="11"/>
  <c r="L1583" i="11"/>
  <c r="L1582" i="11"/>
  <c r="L1581" i="11"/>
  <c r="L1580" i="11"/>
  <c r="L1579" i="11"/>
  <c r="L1578" i="11"/>
  <c r="L1577" i="11"/>
  <c r="L1576" i="11"/>
  <c r="L1575" i="11"/>
  <c r="L1574" i="11"/>
  <c r="L1573" i="11"/>
  <c r="L1572" i="11"/>
  <c r="L1571" i="11"/>
  <c r="L1570" i="11"/>
  <c r="L1569" i="11"/>
  <c r="L1568" i="11"/>
  <c r="L1567" i="11"/>
  <c r="L1566" i="11"/>
  <c r="L1565" i="11"/>
  <c r="L1564" i="11"/>
  <c r="L1563" i="11"/>
  <c r="L1562" i="11"/>
  <c r="L1561" i="11"/>
  <c r="L1560" i="11"/>
  <c r="L1559" i="11"/>
  <c r="L1558" i="11"/>
  <c r="L1557" i="11"/>
  <c r="L1556" i="11"/>
  <c r="L1555" i="11"/>
  <c r="L1554" i="11"/>
  <c r="L1553" i="11"/>
  <c r="L1552" i="11"/>
  <c r="L1551" i="11"/>
  <c r="L1550" i="11"/>
  <c r="L1549" i="11"/>
  <c r="L1548" i="11"/>
  <c r="L1547" i="11"/>
  <c r="L1546" i="11"/>
  <c r="L1545" i="11"/>
  <c r="L1544" i="11"/>
  <c r="L1543" i="11"/>
  <c r="L1542" i="11"/>
  <c r="L1541" i="11"/>
  <c r="L1540" i="11"/>
  <c r="L1539" i="11"/>
  <c r="L1538" i="11"/>
  <c r="L1537" i="11"/>
  <c r="L1536" i="11"/>
  <c r="L1535" i="11"/>
  <c r="L1534" i="11"/>
  <c r="L1533" i="11"/>
  <c r="L1532" i="11"/>
  <c r="L1531" i="11"/>
  <c r="L1530" i="11"/>
  <c r="L1529" i="11"/>
  <c r="L1528" i="11"/>
  <c r="L1527" i="11"/>
  <c r="L1526" i="11"/>
  <c r="L1525" i="11"/>
  <c r="L1524" i="11"/>
  <c r="L1523" i="11"/>
  <c r="L1522" i="11"/>
  <c r="L1521" i="11"/>
  <c r="L1520" i="11"/>
  <c r="L1519" i="11"/>
  <c r="L1518" i="11"/>
  <c r="L1517" i="11"/>
  <c r="L1516" i="11"/>
  <c r="L1515" i="11"/>
  <c r="L1514" i="11"/>
  <c r="L1513" i="11"/>
  <c r="L1512" i="11"/>
  <c r="L1511" i="11"/>
  <c r="L1510" i="11"/>
  <c r="L1509" i="11"/>
  <c r="L1508" i="11"/>
  <c r="L1507" i="11"/>
  <c r="L1506" i="11"/>
  <c r="L1505" i="11"/>
  <c r="L1504" i="11"/>
  <c r="L1503" i="11"/>
  <c r="L1502" i="11"/>
  <c r="L1501" i="11"/>
  <c r="L1500" i="11"/>
  <c r="L1499" i="11"/>
  <c r="L1498" i="11"/>
  <c r="L1497" i="11"/>
  <c r="L1496" i="11"/>
  <c r="L1495" i="11"/>
  <c r="L1494" i="11"/>
  <c r="L1493" i="11"/>
  <c r="L1492" i="11"/>
  <c r="L1491" i="11"/>
  <c r="L1490" i="11"/>
  <c r="L1489" i="11"/>
  <c r="L1488" i="11"/>
  <c r="L1487" i="11"/>
  <c r="L1486" i="11"/>
  <c r="L1485" i="11"/>
  <c r="L1484" i="11"/>
  <c r="L1483" i="11"/>
  <c r="L1482" i="11"/>
  <c r="L1481" i="11"/>
  <c r="L1480" i="11"/>
  <c r="L1479" i="11"/>
  <c r="L1478" i="11"/>
  <c r="L1477" i="11"/>
  <c r="L1476" i="11"/>
  <c r="L1475" i="11"/>
  <c r="L1474" i="11"/>
  <c r="L1473" i="11"/>
  <c r="L1472" i="11"/>
  <c r="L1471" i="11"/>
  <c r="L1470" i="11"/>
  <c r="L1469" i="11"/>
  <c r="L1468" i="11"/>
  <c r="L1467" i="11"/>
  <c r="L1466" i="11"/>
  <c r="L1465" i="11"/>
  <c r="L1464" i="11"/>
  <c r="L1463" i="11"/>
  <c r="L1462" i="11"/>
  <c r="L1461" i="11"/>
  <c r="L1460" i="11"/>
  <c r="L1459" i="11"/>
  <c r="L1458" i="11"/>
  <c r="L1457" i="11"/>
  <c r="L1456" i="11"/>
  <c r="L1455" i="11"/>
  <c r="L1454" i="11"/>
  <c r="L1453" i="11"/>
  <c r="L1452" i="11"/>
  <c r="L1451" i="11"/>
  <c r="L1450" i="11"/>
  <c r="L1449" i="11"/>
  <c r="L1448" i="11"/>
  <c r="L1447" i="11"/>
  <c r="L1446" i="11"/>
  <c r="L1445" i="11"/>
  <c r="L1444" i="11"/>
  <c r="L1443" i="11"/>
  <c r="L1442" i="11"/>
  <c r="L1441" i="11"/>
  <c r="L1440" i="11"/>
  <c r="L1439" i="11"/>
  <c r="L1438" i="11"/>
  <c r="L1437" i="11"/>
  <c r="L1436" i="11"/>
  <c r="L1435" i="11"/>
  <c r="L1434" i="11"/>
  <c r="L1433" i="11"/>
  <c r="L1432" i="11"/>
  <c r="L1431" i="11"/>
  <c r="L1430" i="11"/>
  <c r="L1429" i="11"/>
  <c r="L1428" i="11"/>
  <c r="L1427" i="11"/>
  <c r="L1426" i="11"/>
  <c r="L1425" i="11"/>
  <c r="L1424" i="11"/>
  <c r="L2559" i="11"/>
  <c r="L2558" i="11"/>
  <c r="L2557" i="11"/>
  <c r="L2556" i="11"/>
  <c r="L2555" i="11"/>
  <c r="L2554" i="11"/>
  <c r="L2553" i="11"/>
  <c r="L2552" i="11"/>
  <c r="L2551" i="11"/>
  <c r="L2550" i="11"/>
  <c r="L2549" i="11"/>
  <c r="L2548" i="11"/>
  <c r="L2547" i="11"/>
  <c r="L2546" i="11"/>
  <c r="L2545" i="11"/>
  <c r="L2544" i="11"/>
  <c r="L2543" i="11"/>
  <c r="L2542" i="11"/>
  <c r="L2541" i="11"/>
  <c r="L2540" i="11"/>
  <c r="L2539" i="11"/>
  <c r="L2538" i="11"/>
  <c r="L2537" i="11"/>
  <c r="L2536" i="11"/>
  <c r="L2535" i="11"/>
  <c r="L2534" i="11"/>
  <c r="L2533" i="11"/>
  <c r="L2532" i="11"/>
  <c r="L2531" i="11"/>
  <c r="L2530" i="11"/>
  <c r="L2529" i="11"/>
  <c r="L2528" i="11"/>
  <c r="L2527" i="11"/>
  <c r="L2526" i="11"/>
  <c r="L2525" i="11"/>
  <c r="L2524" i="11"/>
  <c r="L2523" i="11"/>
  <c r="L2522" i="11"/>
  <c r="L2521" i="11"/>
  <c r="L2520" i="11"/>
  <c r="L2519" i="11"/>
  <c r="L2518" i="11"/>
  <c r="L2517" i="11"/>
  <c r="L2516" i="11"/>
  <c r="L2515" i="11"/>
  <c r="L2514" i="11"/>
  <c r="L2513" i="11"/>
  <c r="L2512" i="11"/>
  <c r="L2511" i="11"/>
  <c r="L2510" i="11"/>
  <c r="L2509" i="11"/>
  <c r="L2508" i="11"/>
  <c r="L2507" i="11"/>
  <c r="L2506" i="11"/>
  <c r="L2505" i="11"/>
  <c r="L2504" i="11"/>
  <c r="L2503" i="11"/>
  <c r="L2502" i="11"/>
  <c r="L2501" i="11"/>
  <c r="L2500" i="11"/>
  <c r="L2499" i="11"/>
  <c r="L2498" i="11"/>
  <c r="L2497" i="11"/>
  <c r="L2496" i="11"/>
  <c r="L2495" i="11"/>
  <c r="L2494" i="11"/>
  <c r="L2493" i="11"/>
  <c r="L2492" i="11"/>
  <c r="L2491" i="11"/>
  <c r="L2490" i="11"/>
  <c r="L2489" i="11"/>
  <c r="L1423" i="11"/>
  <c r="L1422" i="11"/>
  <c r="L1421" i="11"/>
  <c r="L1420" i="11"/>
  <c r="L1419" i="11"/>
  <c r="L1418" i="11"/>
  <c r="L1417" i="11"/>
  <c r="L1416" i="11"/>
  <c r="L1415" i="11"/>
  <c r="L1414" i="11"/>
  <c r="L1413" i="11"/>
  <c r="L1412" i="11"/>
  <c r="L1411" i="11"/>
  <c r="L1410" i="11"/>
  <c r="L1409" i="11"/>
  <c r="L1408" i="11"/>
  <c r="L1407" i="11"/>
  <c r="L1406" i="11"/>
  <c r="L1405" i="11"/>
  <c r="L1404" i="11"/>
  <c r="L1403" i="11"/>
  <c r="L1402" i="11"/>
  <c r="L1401" i="11"/>
  <c r="L1400" i="11"/>
  <c r="L1399" i="11"/>
  <c r="L1398" i="11"/>
  <c r="L1397" i="11"/>
  <c r="L1396" i="11"/>
  <c r="L1395" i="11"/>
  <c r="L1394" i="11"/>
  <c r="L1393" i="11"/>
  <c r="L1392" i="11"/>
  <c r="L1391" i="11"/>
  <c r="L1390" i="11"/>
  <c r="L1389" i="11"/>
  <c r="L1388" i="11"/>
  <c r="L1387" i="11"/>
  <c r="L1386" i="11"/>
  <c r="L1385" i="11"/>
  <c r="L1384" i="11"/>
  <c r="L1383" i="11"/>
  <c r="L1382" i="11"/>
  <c r="L1381" i="11"/>
  <c r="L1380" i="11"/>
  <c r="L1379" i="11"/>
  <c r="L1378" i="11"/>
  <c r="L1377" i="11"/>
  <c r="L1376" i="11"/>
  <c r="L1375" i="11"/>
  <c r="L1374" i="11"/>
  <c r="L1373" i="11"/>
  <c r="L1372" i="11"/>
  <c r="L1371" i="11"/>
  <c r="L1370" i="11"/>
  <c r="L1369" i="11"/>
  <c r="L1368" i="11"/>
  <c r="L1367" i="11"/>
  <c r="L1366" i="11"/>
  <c r="L1365" i="11"/>
  <c r="L1364" i="11"/>
  <c r="L1363" i="11"/>
  <c r="L1362" i="11"/>
  <c r="L1361" i="11"/>
  <c r="L1360" i="11"/>
  <c r="L1359" i="11"/>
  <c r="L1358" i="11"/>
  <c r="L1357" i="11"/>
  <c r="L1356" i="11"/>
  <c r="L1355" i="11"/>
  <c r="L1354" i="11"/>
  <c r="L1353" i="11"/>
  <c r="L1352" i="11"/>
  <c r="L1351" i="11"/>
  <c r="L1350" i="11"/>
  <c r="L1349" i="11"/>
  <c r="L1348" i="11"/>
  <c r="L1347" i="11"/>
  <c r="L1346" i="11"/>
  <c r="L1345" i="11"/>
  <c r="L1344" i="11"/>
  <c r="L1343" i="11"/>
  <c r="L1342" i="11"/>
  <c r="L1341" i="11"/>
  <c r="L1340" i="11"/>
  <c r="L1339" i="11"/>
  <c r="L1338" i="11"/>
  <c r="L1337" i="11"/>
  <c r="L1336" i="11"/>
  <c r="L1335" i="11"/>
  <c r="L1334" i="11"/>
  <c r="L1333" i="11"/>
  <c r="L1332" i="11"/>
  <c r="L1331" i="11"/>
  <c r="L1330" i="11"/>
  <c r="L1329" i="11"/>
  <c r="L1328" i="11"/>
  <c r="L1327" i="11"/>
  <c r="L1326" i="11"/>
  <c r="L1325" i="11"/>
  <c r="L1324" i="11"/>
  <c r="L1323" i="11"/>
  <c r="L1322" i="11"/>
  <c r="L1321" i="11"/>
  <c r="L1320" i="11"/>
  <c r="L1319" i="11"/>
  <c r="L1318" i="11"/>
  <c r="L1317" i="11"/>
  <c r="L1316" i="11"/>
  <c r="L1315" i="11"/>
  <c r="L1314" i="11"/>
  <c r="L1313" i="11"/>
  <c r="L1312" i="11"/>
  <c r="L1311" i="11"/>
  <c r="L1310" i="11"/>
  <c r="L1309" i="11"/>
  <c r="L1308" i="11"/>
  <c r="L1307" i="11"/>
  <c r="L1306" i="11"/>
  <c r="L1305" i="11"/>
  <c r="L1304" i="11"/>
  <c r="L1303" i="11"/>
  <c r="L1302" i="11"/>
  <c r="L1301" i="11"/>
  <c r="L1300" i="11"/>
  <c r="L1299" i="11"/>
  <c r="L1298" i="11"/>
  <c r="L1297" i="11"/>
  <c r="L1296" i="11"/>
  <c r="L1295" i="11"/>
  <c r="L1294" i="11"/>
  <c r="L1293" i="11"/>
  <c r="L1292" i="11"/>
  <c r="L1291" i="11"/>
  <c r="L1290" i="11"/>
  <c r="L1289" i="11"/>
  <c r="L1288" i="11"/>
  <c r="L1287" i="11"/>
  <c r="L1286" i="11"/>
  <c r="L1285" i="11"/>
  <c r="L1284" i="11"/>
  <c r="L1283" i="11"/>
  <c r="L1282" i="11"/>
  <c r="L1281" i="11"/>
  <c r="L1280" i="11"/>
  <c r="L1279" i="11"/>
  <c r="L1278" i="11"/>
  <c r="L1277" i="11"/>
  <c r="L1276" i="11"/>
  <c r="L1275" i="11"/>
  <c r="L1274" i="11"/>
  <c r="L1273" i="11"/>
  <c r="L1272" i="11"/>
  <c r="L1271" i="11"/>
  <c r="L1270" i="11"/>
  <c r="L1269" i="11"/>
  <c r="L1268" i="11"/>
  <c r="L1267" i="11"/>
  <c r="L1266" i="11"/>
  <c r="L1265" i="11"/>
  <c r="L1264" i="11"/>
  <c r="L1263" i="11"/>
  <c r="L1262" i="11"/>
  <c r="L1261" i="11"/>
  <c r="L1260" i="11"/>
  <c r="L1259" i="11"/>
  <c r="L1258" i="11"/>
  <c r="L1257" i="11"/>
  <c r="L1256" i="11"/>
  <c r="L1255" i="11"/>
  <c r="L1254" i="11"/>
  <c r="L1253" i="11"/>
  <c r="L1252" i="11"/>
  <c r="L1251" i="11"/>
  <c r="L1250" i="11"/>
  <c r="L1249" i="11"/>
  <c r="L1248" i="11"/>
  <c r="L1247" i="11"/>
  <c r="L1246" i="11"/>
  <c r="L1245" i="11"/>
  <c r="L1244" i="11"/>
  <c r="L1243" i="11"/>
  <c r="L1242" i="11"/>
  <c r="L1241" i="11"/>
  <c r="L1240" i="11"/>
  <c r="L1239" i="11"/>
  <c r="L1238" i="11"/>
  <c r="L1237" i="11"/>
  <c r="L1236" i="11"/>
  <c r="L1235" i="11"/>
  <c r="L1234" i="11"/>
  <c r="L1233" i="11"/>
  <c r="L1232" i="11"/>
  <c r="L1231" i="11"/>
  <c r="L1230" i="11"/>
  <c r="L1229" i="11"/>
  <c r="L1228" i="11"/>
  <c r="L1227" i="11"/>
  <c r="L1226" i="11"/>
  <c r="L1225" i="11"/>
  <c r="L1224" i="11"/>
  <c r="L1223" i="11"/>
  <c r="L1222" i="11"/>
  <c r="L1221" i="11"/>
  <c r="L1220" i="11"/>
  <c r="L1219" i="11"/>
  <c r="L1218" i="11"/>
  <c r="L1217" i="11"/>
  <c r="L1216" i="11"/>
  <c r="L1215" i="11"/>
  <c r="L1214" i="11"/>
  <c r="L1213" i="11"/>
  <c r="L1212" i="11"/>
  <c r="L1211" i="11"/>
  <c r="L1210" i="11"/>
  <c r="L1209" i="11"/>
  <c r="L1208" i="11"/>
  <c r="L1207" i="11"/>
  <c r="L1206" i="11"/>
  <c r="L1205" i="11"/>
  <c r="L1204" i="11"/>
  <c r="L1203" i="11"/>
  <c r="L1202" i="11"/>
  <c r="L1201" i="11"/>
  <c r="L1200" i="11"/>
  <c r="L1199" i="11"/>
  <c r="L1198" i="11"/>
  <c r="L1197" i="11"/>
  <c r="L1196" i="11"/>
  <c r="L1195" i="11"/>
  <c r="L1194" i="11"/>
  <c r="L1193" i="11"/>
  <c r="L1192" i="11"/>
  <c r="L1191" i="11"/>
  <c r="L1190" i="11"/>
  <c r="L1189" i="11"/>
  <c r="L1188" i="11"/>
  <c r="L1187" i="11"/>
  <c r="L1186" i="11"/>
  <c r="L1185" i="11"/>
  <c r="L1184" i="11"/>
  <c r="L1183" i="11"/>
  <c r="L1182" i="11"/>
  <c r="L1181" i="11"/>
  <c r="L1180" i="11"/>
  <c r="L1179" i="11"/>
  <c r="L1178" i="11"/>
  <c r="L1177" i="11"/>
  <c r="L1176" i="11"/>
  <c r="L1175" i="11"/>
  <c r="L1174" i="11"/>
  <c r="L1173" i="11"/>
  <c r="L1172" i="11"/>
  <c r="L1171" i="11"/>
  <c r="L1170" i="11"/>
  <c r="L1169" i="11"/>
  <c r="L1168" i="11"/>
  <c r="L1167" i="11"/>
  <c r="L1166" i="11"/>
  <c r="L1165" i="11"/>
  <c r="L1164" i="11"/>
  <c r="L1163" i="11"/>
  <c r="L1162" i="11"/>
  <c r="L1161" i="11"/>
  <c r="L1160" i="11"/>
  <c r="L1159" i="11"/>
  <c r="L1158" i="11"/>
  <c r="L1157" i="11"/>
  <c r="L1156" i="11"/>
  <c r="L1155" i="11"/>
  <c r="L1154" i="11"/>
  <c r="L1153" i="11"/>
  <c r="L1152" i="11"/>
  <c r="L1151" i="11"/>
  <c r="L1149" i="11"/>
  <c r="L1148" i="11"/>
  <c r="L1147" i="11"/>
  <c r="L1146" i="11"/>
  <c r="L1145" i="11"/>
  <c r="L1144" i="11"/>
  <c r="L1143" i="11"/>
  <c r="L1142" i="11"/>
  <c r="L1141" i="11"/>
  <c r="L1140" i="11"/>
  <c r="L1139" i="11"/>
  <c r="L1138" i="11"/>
  <c r="L1137" i="11"/>
  <c r="L1136" i="11"/>
  <c r="L1135" i="11"/>
  <c r="L1134" i="11"/>
  <c r="L1133" i="11"/>
  <c r="L1132" i="11"/>
  <c r="L1131" i="11"/>
  <c r="L1130" i="11"/>
  <c r="L1129" i="11"/>
  <c r="L1128" i="11"/>
  <c r="L1127" i="11"/>
  <c r="L1126" i="11"/>
  <c r="L1125" i="11"/>
  <c r="L1124" i="11"/>
  <c r="L1123" i="11"/>
  <c r="L1122" i="11"/>
  <c r="L1121" i="11"/>
  <c r="L1120" i="11"/>
  <c r="L1119" i="11"/>
  <c r="L1118" i="11"/>
  <c r="L1117" i="11"/>
  <c r="L1116" i="11"/>
  <c r="L1115" i="11"/>
  <c r="L1114" i="11"/>
  <c r="L1113" i="11"/>
  <c r="L1112" i="11"/>
  <c r="L1111" i="11"/>
  <c r="L1110" i="11"/>
  <c r="L1109" i="11"/>
  <c r="L1108" i="11"/>
  <c r="L1107" i="11"/>
  <c r="L1106" i="11"/>
  <c r="L1105" i="11"/>
  <c r="L1104" i="11"/>
  <c r="L1103" i="11"/>
  <c r="L1102" i="11"/>
  <c r="L1101" i="11"/>
  <c r="L1100" i="11"/>
  <c r="L1099" i="11"/>
  <c r="L1098" i="11"/>
  <c r="L1097" i="11"/>
  <c r="L1096" i="11"/>
  <c r="L1095" i="11"/>
  <c r="L1094" i="11"/>
  <c r="L1093" i="11"/>
  <c r="L1092" i="11"/>
  <c r="L1091" i="11"/>
  <c r="L1090" i="11"/>
  <c r="L1089" i="11"/>
  <c r="L1088" i="11"/>
  <c r="L1087" i="11"/>
  <c r="L1086" i="11"/>
  <c r="L1085" i="11"/>
  <c r="L1084" i="11"/>
  <c r="L1083" i="11"/>
  <c r="L1082" i="11"/>
  <c r="L1081" i="11"/>
  <c r="L1080" i="11"/>
  <c r="L1079" i="11"/>
  <c r="L1078" i="11"/>
  <c r="L1077" i="11"/>
  <c r="L1076" i="11"/>
  <c r="L1075" i="11"/>
  <c r="L1074" i="11"/>
  <c r="L1073" i="11"/>
  <c r="L1072" i="11"/>
  <c r="L1071" i="11"/>
  <c r="L1070" i="11"/>
  <c r="L1069" i="11"/>
  <c r="L1068" i="11"/>
  <c r="L1067" i="11"/>
  <c r="L1066" i="11"/>
  <c r="L1065" i="11"/>
  <c r="L1064" i="11"/>
  <c r="L1063" i="11"/>
  <c r="L1062" i="11"/>
  <c r="L1061" i="11"/>
  <c r="L1060" i="11"/>
  <c r="L1059" i="11"/>
  <c r="L1058" i="11"/>
  <c r="L1057" i="11"/>
  <c r="L1056" i="11"/>
  <c r="L1055" i="11"/>
  <c r="L1054" i="11"/>
  <c r="L1053" i="11"/>
  <c r="L1052" i="11"/>
  <c r="L1051" i="11"/>
  <c r="L1050" i="11"/>
  <c r="L1049" i="11"/>
  <c r="L1048" i="11"/>
  <c r="L1047" i="11"/>
  <c r="L1046" i="11"/>
  <c r="L1045" i="11"/>
  <c r="L1044" i="11"/>
  <c r="L1043" i="11"/>
  <c r="L1042" i="11"/>
  <c r="L1041" i="11"/>
  <c r="L1040" i="11"/>
  <c r="L1039" i="11"/>
  <c r="L1038" i="11"/>
  <c r="L1037" i="11"/>
  <c r="L1036" i="11"/>
  <c r="L1035" i="11"/>
  <c r="L1034" i="11"/>
  <c r="L1033" i="11"/>
  <c r="L1032" i="11"/>
  <c r="L1031" i="11"/>
  <c r="L1030" i="11"/>
  <c r="L1029" i="11"/>
  <c r="L1028" i="11"/>
  <c r="L1027" i="11"/>
  <c r="L1026" i="11"/>
  <c r="L1025" i="11"/>
  <c r="L1024" i="11"/>
  <c r="L1023" i="11"/>
  <c r="L1022" i="11"/>
  <c r="L1021" i="11"/>
  <c r="L1020" i="11"/>
  <c r="L1019" i="11"/>
  <c r="L1018" i="11"/>
  <c r="L1017" i="11"/>
  <c r="L1016" i="11"/>
  <c r="L1015" i="11"/>
  <c r="L1014" i="11"/>
  <c r="L1013" i="11"/>
  <c r="L1012" i="11"/>
  <c r="L1011" i="11"/>
  <c r="L1010" i="11"/>
  <c r="L1009" i="11"/>
  <c r="L1008" i="11"/>
  <c r="L1007" i="11"/>
  <c r="L1006" i="11"/>
  <c r="L1005" i="11"/>
  <c r="L1004" i="11"/>
  <c r="L1003" i="11"/>
  <c r="L1002" i="11"/>
  <c r="L1001" i="11"/>
  <c r="L1000" i="11"/>
  <c r="L999" i="11"/>
  <c r="L998" i="11"/>
  <c r="L2488" i="11"/>
  <c r="L2487" i="11"/>
  <c r="L2486" i="11"/>
  <c r="L2485" i="11"/>
  <c r="L2484" i="11"/>
  <c r="L2483" i="11"/>
  <c r="L2482" i="11"/>
  <c r="L2481" i="11"/>
  <c r="L2480" i="11"/>
  <c r="L2479" i="11"/>
  <c r="L2478" i="11"/>
  <c r="L2477" i="11"/>
  <c r="L2476" i="11"/>
  <c r="L2475" i="11"/>
  <c r="L2474" i="11"/>
  <c r="L2473" i="11"/>
  <c r="L2472" i="11"/>
  <c r="L2471" i="11"/>
  <c r="L2470" i="11"/>
  <c r="L2469" i="11"/>
  <c r="L2468" i="11"/>
  <c r="L2467" i="11"/>
  <c r="L2466" i="11"/>
  <c r="L2465" i="11"/>
  <c r="L2464" i="11"/>
  <c r="L2463" i="11"/>
  <c r="L2462" i="11"/>
  <c r="L2461" i="11"/>
  <c r="L2460" i="11"/>
  <c r="L2459" i="11"/>
  <c r="L2458" i="11"/>
  <c r="L2457" i="11"/>
  <c r="L2456" i="11"/>
  <c r="L2455" i="11"/>
  <c r="L2454" i="11"/>
  <c r="L2453" i="11"/>
  <c r="L2452" i="11"/>
  <c r="L2451" i="11"/>
  <c r="L2450" i="11"/>
  <c r="L2449" i="11"/>
  <c r="L2448" i="11"/>
  <c r="L2447" i="11"/>
  <c r="L2446" i="11"/>
  <c r="L2445" i="11"/>
  <c r="L2444" i="11"/>
  <c r="L2443" i="11"/>
  <c r="L2442" i="11"/>
  <c r="L2441" i="11"/>
  <c r="L2440" i="11"/>
  <c r="L2439" i="11"/>
  <c r="L2438" i="11"/>
  <c r="L2437" i="11"/>
  <c r="L2436" i="11"/>
  <c r="L2435" i="11"/>
  <c r="L2434" i="11"/>
  <c r="L2433" i="11"/>
  <c r="L2432" i="11"/>
  <c r="L2431" i="11"/>
  <c r="L2430" i="11"/>
  <c r="L2429" i="11"/>
  <c r="L2428" i="11"/>
  <c r="L2427" i="11"/>
  <c r="L2426" i="11"/>
  <c r="L2425" i="11"/>
  <c r="L2424" i="11"/>
  <c r="L2423" i="11"/>
  <c r="L2422" i="11"/>
  <c r="L2421" i="11"/>
  <c r="L2420" i="11"/>
  <c r="L2419" i="11"/>
  <c r="L2418" i="11"/>
  <c r="L926" i="11"/>
  <c r="L925" i="11"/>
  <c r="L924" i="11"/>
  <c r="L923" i="11"/>
  <c r="L922" i="11"/>
  <c r="L921" i="11"/>
  <c r="L920" i="11"/>
  <c r="L919" i="11"/>
  <c r="L918" i="11"/>
  <c r="L917" i="11"/>
  <c r="L916" i="11"/>
  <c r="L915" i="11"/>
  <c r="L914" i="11"/>
  <c r="L913" i="11"/>
  <c r="L912" i="11"/>
  <c r="L911" i="11"/>
  <c r="L910" i="11"/>
  <c r="L909" i="11"/>
  <c r="L908" i="11"/>
  <c r="L907" i="11"/>
  <c r="L906" i="11"/>
  <c r="L905" i="11"/>
  <c r="L904" i="11"/>
  <c r="L903" i="11"/>
  <c r="L902" i="11"/>
  <c r="L901" i="11"/>
  <c r="L900" i="11"/>
  <c r="L899" i="11"/>
  <c r="L898" i="11"/>
  <c r="L897" i="11"/>
  <c r="L896" i="11"/>
  <c r="L895" i="11"/>
  <c r="L894" i="11"/>
  <c r="L893" i="11"/>
  <c r="L892" i="11"/>
  <c r="L891" i="11"/>
  <c r="L890" i="11"/>
  <c r="L889" i="11"/>
  <c r="L888" i="11"/>
  <c r="L887" i="11"/>
  <c r="L886" i="11"/>
  <c r="L885" i="11"/>
  <c r="L884" i="11"/>
  <c r="L883" i="11"/>
  <c r="L882" i="11"/>
  <c r="L881" i="11"/>
  <c r="L880" i="11"/>
  <c r="L879" i="11"/>
  <c r="L878" i="11"/>
  <c r="L877" i="11"/>
  <c r="L876" i="11"/>
  <c r="L875" i="11"/>
  <c r="L874" i="11"/>
  <c r="L873" i="11"/>
  <c r="L872" i="11"/>
  <c r="L871" i="11"/>
  <c r="L870" i="11"/>
  <c r="L869" i="11"/>
  <c r="L868" i="11"/>
  <c r="L867" i="11"/>
  <c r="L866" i="11"/>
  <c r="L865" i="11"/>
  <c r="L864" i="11"/>
  <c r="L863" i="11"/>
  <c r="L862" i="11"/>
  <c r="L861" i="11"/>
  <c r="L860" i="11"/>
  <c r="L859" i="11"/>
  <c r="L858" i="11"/>
  <c r="L857" i="11"/>
  <c r="L856" i="11"/>
  <c r="L855" i="11"/>
  <c r="L854" i="11"/>
  <c r="L853" i="11"/>
  <c r="L852" i="11"/>
  <c r="L851" i="11"/>
  <c r="L850" i="11"/>
  <c r="L849" i="11"/>
  <c r="L848" i="11"/>
  <c r="L847" i="11"/>
  <c r="L846" i="11"/>
  <c r="L845" i="11"/>
  <c r="L844" i="11"/>
  <c r="L843" i="11"/>
  <c r="L842" i="11"/>
  <c r="L841" i="11"/>
  <c r="L840" i="11"/>
  <c r="L839" i="11"/>
  <c r="L838" i="11"/>
  <c r="L837" i="11"/>
  <c r="L836" i="11"/>
  <c r="L835" i="11"/>
  <c r="L834" i="11"/>
  <c r="L833" i="11"/>
  <c r="L832" i="11"/>
  <c r="L831" i="11"/>
  <c r="L830" i="11"/>
  <c r="L829" i="11"/>
  <c r="L828" i="11"/>
  <c r="L827" i="11"/>
  <c r="L826" i="11"/>
  <c r="L825" i="11"/>
  <c r="L824" i="11"/>
  <c r="L823" i="11"/>
  <c r="L822" i="11"/>
  <c r="L821" i="11"/>
  <c r="L820" i="11"/>
  <c r="L819" i="11"/>
  <c r="L818" i="11"/>
  <c r="L817" i="11"/>
  <c r="L816" i="11"/>
  <c r="L815" i="11"/>
  <c r="L814" i="11"/>
  <c r="L813" i="11"/>
  <c r="L812" i="11"/>
  <c r="L811" i="11"/>
  <c r="L810" i="11"/>
  <c r="L809" i="11"/>
  <c r="L808" i="11"/>
  <c r="L807" i="11"/>
  <c r="L806" i="11"/>
  <c r="L805" i="11"/>
  <c r="L804" i="11"/>
  <c r="L803" i="11"/>
  <c r="L802" i="11"/>
  <c r="L801" i="11"/>
  <c r="L800" i="11"/>
  <c r="L799" i="11"/>
  <c r="L798" i="11"/>
  <c r="L797" i="11"/>
  <c r="L796" i="11"/>
  <c r="L795" i="11"/>
  <c r="L794" i="11"/>
  <c r="L793" i="11"/>
  <c r="L792" i="11"/>
  <c r="L791" i="11"/>
  <c r="L790" i="11"/>
  <c r="L789" i="11"/>
  <c r="L788" i="11"/>
  <c r="L787" i="11"/>
  <c r="L786" i="11"/>
  <c r="L785" i="11"/>
  <c r="L784" i="11"/>
  <c r="L783" i="11"/>
  <c r="L782" i="11"/>
  <c r="L781" i="11"/>
  <c r="L780" i="11"/>
  <c r="L779" i="11"/>
  <c r="L778" i="11"/>
  <c r="L777" i="11"/>
  <c r="L776" i="11"/>
  <c r="L775" i="11"/>
  <c r="L774" i="11"/>
  <c r="L773" i="11"/>
  <c r="L772" i="11"/>
  <c r="L771" i="11"/>
  <c r="L770" i="11"/>
  <c r="L769" i="11"/>
  <c r="L768" i="11"/>
  <c r="L767" i="11"/>
  <c r="L766" i="11"/>
  <c r="L765" i="11"/>
  <c r="L764" i="11"/>
  <c r="L763" i="11"/>
  <c r="L762" i="11"/>
  <c r="L761" i="11"/>
  <c r="L760" i="11"/>
  <c r="L759" i="11"/>
  <c r="L758" i="11"/>
  <c r="L757" i="11"/>
  <c r="L756" i="11"/>
  <c r="L755" i="11"/>
  <c r="L754" i="11"/>
  <c r="L753" i="11"/>
  <c r="L752" i="11"/>
  <c r="L751" i="11"/>
  <c r="L750" i="11"/>
  <c r="L749" i="11"/>
  <c r="L748" i="11"/>
  <c r="L747" i="11"/>
  <c r="L746" i="11"/>
  <c r="L745" i="11"/>
  <c r="L744" i="11"/>
  <c r="L743" i="11"/>
  <c r="L742" i="11"/>
  <c r="L741" i="11"/>
  <c r="L740" i="11"/>
  <c r="L739" i="11"/>
  <c r="L738" i="11"/>
  <c r="L737" i="11"/>
  <c r="L736" i="11"/>
  <c r="L735" i="11"/>
  <c r="L734" i="11"/>
  <c r="L733" i="11"/>
  <c r="L732" i="11"/>
  <c r="L731" i="11"/>
  <c r="L730" i="11"/>
  <c r="L729" i="11"/>
  <c r="L728" i="11"/>
  <c r="L727" i="11"/>
  <c r="L726" i="11"/>
  <c r="L725" i="11"/>
  <c r="L724" i="11"/>
  <c r="L723" i="11"/>
  <c r="L722" i="11"/>
  <c r="L721" i="11"/>
  <c r="L720" i="11"/>
  <c r="L719" i="11"/>
  <c r="L718" i="11"/>
  <c r="L717" i="11"/>
  <c r="L716" i="11"/>
  <c r="L715" i="11"/>
  <c r="L714" i="11"/>
  <c r="L713" i="11"/>
  <c r="L712" i="11"/>
  <c r="L711" i="11"/>
  <c r="L710" i="11"/>
  <c r="L709" i="11"/>
  <c r="L708" i="11"/>
  <c r="L707" i="11"/>
  <c r="L706" i="11"/>
  <c r="L705" i="11"/>
  <c r="L704" i="11"/>
  <c r="L703" i="11"/>
  <c r="L702" i="11"/>
  <c r="L701" i="11"/>
  <c r="L700" i="11"/>
  <c r="L699" i="11"/>
  <c r="L698" i="11"/>
  <c r="L697" i="11"/>
  <c r="L696" i="11"/>
  <c r="L695" i="11"/>
  <c r="L694" i="11"/>
  <c r="L693" i="11"/>
  <c r="L692" i="11"/>
  <c r="L691" i="11"/>
  <c r="L690" i="11"/>
  <c r="L689" i="11"/>
  <c r="L688" i="11"/>
  <c r="L687" i="11"/>
  <c r="L686" i="11"/>
  <c r="L685" i="11"/>
  <c r="L684" i="11"/>
  <c r="L683" i="11"/>
  <c r="L682" i="11"/>
  <c r="L681" i="11"/>
  <c r="L680" i="11"/>
  <c r="L679" i="11"/>
  <c r="L678" i="11"/>
  <c r="L677" i="11"/>
  <c r="L676" i="11"/>
  <c r="L675" i="11"/>
  <c r="L674" i="11"/>
  <c r="L673" i="11"/>
  <c r="L672" i="11"/>
  <c r="L671" i="11"/>
  <c r="L670" i="11"/>
  <c r="L669" i="11"/>
  <c r="L668" i="11"/>
  <c r="L667" i="11"/>
  <c r="L666" i="11"/>
  <c r="L665" i="11"/>
  <c r="L664" i="11"/>
  <c r="L663" i="11"/>
  <c r="L662" i="11"/>
  <c r="L661" i="11"/>
  <c r="L660" i="11"/>
  <c r="L659" i="11"/>
  <c r="L658" i="11"/>
  <c r="L657" i="11"/>
  <c r="L656" i="11"/>
  <c r="L655" i="11"/>
  <c r="L654" i="11"/>
  <c r="L653" i="11"/>
  <c r="L652" i="11"/>
  <c r="L651" i="11"/>
  <c r="L650" i="11"/>
  <c r="L649" i="11"/>
  <c r="L648" i="11"/>
  <c r="L647" i="11"/>
  <c r="L646" i="11"/>
  <c r="L645" i="11"/>
  <c r="L644" i="11"/>
  <c r="L643" i="11"/>
  <c r="L642" i="11"/>
  <c r="L641" i="11"/>
  <c r="L640" i="11"/>
  <c r="L639" i="11"/>
  <c r="L638" i="11"/>
  <c r="L637" i="11"/>
  <c r="L636" i="11"/>
  <c r="L635" i="11"/>
  <c r="L634" i="11"/>
  <c r="L633" i="11"/>
  <c r="L632" i="11"/>
  <c r="L631" i="11"/>
  <c r="L630" i="11"/>
  <c r="L629" i="11"/>
  <c r="L628" i="11"/>
  <c r="L627" i="11"/>
  <c r="L626" i="11"/>
  <c r="L625" i="11"/>
  <c r="L624" i="11"/>
  <c r="L623" i="11"/>
  <c r="L622" i="11"/>
  <c r="L621" i="11"/>
  <c r="L620" i="11"/>
  <c r="L619" i="11"/>
  <c r="L618" i="11"/>
  <c r="L617" i="11"/>
  <c r="L616" i="11"/>
  <c r="L615" i="11"/>
  <c r="L614" i="11"/>
  <c r="L613" i="11"/>
  <c r="L612" i="11"/>
  <c r="L611" i="11"/>
  <c r="L610" i="11"/>
  <c r="L609" i="11"/>
  <c r="L608" i="11"/>
  <c r="L607" i="11"/>
  <c r="L606" i="11"/>
  <c r="L605" i="11"/>
  <c r="L604" i="11"/>
  <c r="L603" i="11"/>
  <c r="L602" i="11"/>
  <c r="L601" i="11"/>
  <c r="L600" i="11"/>
  <c r="L599" i="11"/>
  <c r="L598" i="11"/>
  <c r="L597" i="11"/>
  <c r="L596" i="11"/>
  <c r="L595" i="11"/>
  <c r="L594" i="11"/>
  <c r="L593" i="11"/>
  <c r="L592" i="11"/>
  <c r="L591" i="11"/>
  <c r="L590" i="11"/>
  <c r="L589" i="11"/>
  <c r="L588" i="11"/>
  <c r="L587" i="11"/>
  <c r="L586" i="11"/>
  <c r="L585" i="11"/>
  <c r="L584" i="11"/>
  <c r="L583" i="11"/>
  <c r="L582" i="11"/>
  <c r="L581" i="11"/>
  <c r="L580" i="11"/>
  <c r="L579" i="11"/>
  <c r="L578" i="11"/>
  <c r="L577" i="11"/>
  <c r="L576" i="11"/>
  <c r="L575" i="11"/>
  <c r="L574" i="11"/>
  <c r="L573" i="11"/>
  <c r="L572" i="11"/>
  <c r="L571" i="11"/>
  <c r="L570" i="11"/>
  <c r="L569" i="11"/>
  <c r="L568" i="11"/>
  <c r="L567" i="11"/>
  <c r="L566" i="11"/>
  <c r="L565" i="11"/>
  <c r="L564" i="11"/>
  <c r="L563" i="11"/>
  <c r="L562" i="11"/>
  <c r="L561" i="11"/>
  <c r="L560" i="11"/>
  <c r="L559" i="11"/>
  <c r="L558" i="11"/>
  <c r="L557" i="11"/>
  <c r="L556" i="11"/>
  <c r="L555" i="11"/>
  <c r="L554" i="11"/>
  <c r="L553" i="11"/>
  <c r="L552" i="11"/>
  <c r="L551" i="11"/>
  <c r="L550" i="11"/>
  <c r="L549" i="11"/>
  <c r="L548" i="11"/>
  <c r="L547" i="11"/>
  <c r="L546" i="11"/>
  <c r="L545" i="11"/>
  <c r="L544" i="11"/>
  <c r="L543" i="11"/>
  <c r="L542" i="11"/>
  <c r="L541" i="11"/>
  <c r="L540" i="11"/>
  <c r="L539" i="11"/>
  <c r="L538" i="11"/>
  <c r="L537" i="11"/>
  <c r="L536" i="11"/>
  <c r="L535" i="11"/>
  <c r="L534" i="11"/>
  <c r="L533" i="11"/>
  <c r="L532" i="11"/>
  <c r="L531" i="11"/>
  <c r="L530" i="11"/>
  <c r="L529" i="11"/>
  <c r="L528" i="11"/>
  <c r="L527" i="11"/>
  <c r="L526" i="11"/>
  <c r="L525" i="11"/>
  <c r="L524" i="11"/>
  <c r="L523" i="11"/>
  <c r="L522" i="11"/>
  <c r="L521" i="11"/>
  <c r="L520" i="11"/>
  <c r="L519" i="11"/>
  <c r="L518" i="11"/>
  <c r="L517" i="11"/>
  <c r="L516" i="11"/>
  <c r="L515" i="11"/>
  <c r="L514" i="11"/>
  <c r="L513" i="11"/>
  <c r="L512" i="11"/>
  <c r="L511" i="11"/>
  <c r="L510" i="11"/>
  <c r="L509" i="11"/>
  <c r="L508" i="11"/>
  <c r="L507" i="11"/>
  <c r="L506" i="11"/>
  <c r="L505" i="11"/>
  <c r="L504" i="11"/>
  <c r="L503" i="11"/>
  <c r="L502" i="11"/>
  <c r="L501" i="11"/>
  <c r="L2914" i="11"/>
  <c r="L2913" i="11"/>
  <c r="L2912" i="11"/>
  <c r="L2911" i="11"/>
  <c r="L2910" i="11"/>
  <c r="L2909" i="11"/>
  <c r="L2908" i="11"/>
  <c r="L2907" i="11"/>
  <c r="L2906" i="11"/>
  <c r="L2905" i="11"/>
  <c r="L2904" i="11"/>
  <c r="L2903" i="11"/>
  <c r="L2902" i="11"/>
  <c r="L2901" i="11"/>
  <c r="L2900" i="11"/>
  <c r="L2899" i="11"/>
  <c r="L2898" i="11"/>
  <c r="L2897" i="11"/>
  <c r="L2896" i="11"/>
  <c r="L2895" i="11"/>
  <c r="L2894" i="11"/>
  <c r="L2893" i="11"/>
  <c r="L2892" i="11"/>
  <c r="L2891" i="11"/>
  <c r="L2890" i="11"/>
  <c r="L2889" i="11"/>
  <c r="L2888" i="11"/>
  <c r="L2887" i="11"/>
  <c r="L2886" i="11"/>
  <c r="L2885" i="11"/>
  <c r="L2884" i="11"/>
  <c r="L2883" i="11"/>
  <c r="L2882" i="11"/>
  <c r="L2881" i="11"/>
  <c r="L2880" i="11"/>
  <c r="L2879" i="11"/>
  <c r="L2878" i="11"/>
  <c r="L2877" i="11"/>
  <c r="L2876" i="11"/>
  <c r="L2875" i="11"/>
  <c r="L2874" i="11"/>
  <c r="L2873" i="11"/>
  <c r="L2872" i="11"/>
  <c r="L2871" i="11"/>
  <c r="L2870" i="11"/>
  <c r="L2869" i="11"/>
  <c r="L2868" i="11"/>
  <c r="L2867" i="11"/>
  <c r="L2866" i="11"/>
  <c r="L2865" i="11"/>
  <c r="L2864" i="11"/>
  <c r="L2863" i="11"/>
  <c r="L2862" i="11"/>
  <c r="L2861" i="11"/>
  <c r="L2860" i="11"/>
  <c r="L2859" i="11"/>
  <c r="L2858" i="11"/>
  <c r="L2857" i="11"/>
  <c r="L2856" i="11"/>
  <c r="L2855" i="11"/>
  <c r="L2854" i="11"/>
  <c r="L2853" i="11"/>
  <c r="L2852" i="11"/>
  <c r="L2851" i="11"/>
  <c r="L2850" i="11"/>
  <c r="L2849" i="11"/>
  <c r="L2848" i="11"/>
  <c r="L2847" i="11"/>
  <c r="L2846" i="11"/>
  <c r="L2845" i="11"/>
  <c r="L2844" i="11"/>
  <c r="L500" i="11"/>
  <c r="L499" i="11"/>
  <c r="L498" i="11"/>
  <c r="L497" i="11"/>
  <c r="L496" i="11"/>
  <c r="L495" i="11"/>
  <c r="L494" i="11"/>
  <c r="L493" i="11"/>
  <c r="L492" i="11"/>
  <c r="L491" i="11"/>
  <c r="L490" i="11"/>
  <c r="L489" i="11"/>
  <c r="L488" i="11"/>
  <c r="L487" i="11"/>
  <c r="L486" i="11"/>
  <c r="L485" i="11"/>
  <c r="L484" i="11"/>
  <c r="L483" i="11"/>
  <c r="L482" i="11"/>
  <c r="L481" i="11"/>
  <c r="L480" i="11"/>
  <c r="L479" i="11"/>
  <c r="L478" i="11"/>
  <c r="L477" i="11"/>
  <c r="L476" i="11"/>
  <c r="L475" i="11"/>
  <c r="L474" i="11"/>
  <c r="L473" i="11"/>
  <c r="L472" i="11"/>
  <c r="L471" i="11"/>
  <c r="L470" i="11"/>
  <c r="L469" i="11"/>
  <c r="L468" i="11"/>
  <c r="L467" i="11"/>
  <c r="L466" i="11"/>
  <c r="L465" i="11"/>
  <c r="L464" i="11"/>
  <c r="L463" i="11"/>
  <c r="L462" i="11"/>
  <c r="L461" i="11"/>
  <c r="L460" i="11"/>
  <c r="L459" i="11"/>
  <c r="L458" i="11"/>
  <c r="L457" i="11"/>
  <c r="L456" i="11"/>
  <c r="L455" i="11"/>
  <c r="L454" i="11"/>
  <c r="L453" i="11"/>
  <c r="L452" i="11"/>
  <c r="L451" i="11"/>
  <c r="L450" i="11"/>
  <c r="L449" i="11"/>
  <c r="L448" i="11"/>
  <c r="L447" i="11"/>
  <c r="L446" i="11"/>
  <c r="L445" i="11"/>
  <c r="L444" i="11"/>
  <c r="L443" i="11"/>
  <c r="L442" i="11"/>
  <c r="L441" i="11"/>
  <c r="L440" i="11"/>
  <c r="L439" i="11"/>
  <c r="L438" i="11"/>
  <c r="L437" i="11"/>
  <c r="L436" i="11"/>
  <c r="L435" i="11"/>
  <c r="L434" i="11"/>
  <c r="L433" i="11"/>
  <c r="L432" i="11"/>
  <c r="L431" i="11"/>
  <c r="L430" i="11"/>
  <c r="L429" i="11"/>
  <c r="L428" i="11"/>
  <c r="L427" i="11"/>
  <c r="L426" i="11"/>
  <c r="L425" i="11"/>
  <c r="L424" i="11"/>
  <c r="L423" i="11"/>
  <c r="L422" i="11"/>
  <c r="L421" i="11"/>
  <c r="L420" i="11"/>
  <c r="L419" i="11"/>
  <c r="L418" i="11"/>
  <c r="L417" i="11"/>
  <c r="L416" i="11"/>
  <c r="L415" i="11"/>
  <c r="L414" i="11"/>
  <c r="L413" i="11"/>
  <c r="L412" i="11"/>
  <c r="L411" i="11"/>
  <c r="L410" i="11"/>
  <c r="L409" i="11"/>
  <c r="L408" i="11"/>
  <c r="L407" i="11"/>
  <c r="L406" i="11"/>
  <c r="L405" i="11"/>
  <c r="L404" i="11"/>
  <c r="L403" i="11"/>
  <c r="L402" i="11"/>
  <c r="L401" i="11"/>
  <c r="L400" i="11"/>
  <c r="L399" i="11"/>
  <c r="L398" i="11"/>
  <c r="L397" i="11"/>
  <c r="L396" i="11"/>
  <c r="L395" i="11"/>
  <c r="L394" i="11"/>
  <c r="L393" i="11"/>
  <c r="L392" i="11"/>
  <c r="L391" i="11"/>
  <c r="L390" i="11"/>
  <c r="L389" i="11"/>
  <c r="L388" i="11"/>
  <c r="L387" i="11"/>
  <c r="L386" i="11"/>
  <c r="L385" i="11"/>
  <c r="L384" i="11"/>
  <c r="L383" i="11"/>
  <c r="L382" i="11"/>
  <c r="L381" i="11"/>
  <c r="L380" i="11"/>
  <c r="L379" i="11"/>
  <c r="L378" i="11"/>
  <c r="L377" i="11"/>
  <c r="L376" i="11"/>
  <c r="L375" i="11"/>
  <c r="L374" i="11"/>
  <c r="L373" i="11"/>
  <c r="L372" i="11"/>
  <c r="L371" i="11"/>
  <c r="L370" i="11"/>
  <c r="L369" i="11"/>
  <c r="L368" i="11"/>
  <c r="L367" i="11"/>
  <c r="L366" i="11"/>
  <c r="L365" i="11"/>
  <c r="L364" i="11"/>
  <c r="L363" i="11"/>
  <c r="L362" i="11"/>
  <c r="L361" i="11"/>
  <c r="L360" i="11"/>
  <c r="L359" i="11"/>
  <c r="L358" i="11"/>
  <c r="L357" i="11"/>
  <c r="L356" i="11"/>
  <c r="L355" i="11"/>
  <c r="L354" i="11"/>
  <c r="L353" i="11"/>
  <c r="L352" i="11"/>
  <c r="L351" i="11"/>
  <c r="L350" i="11"/>
  <c r="L349" i="11"/>
  <c r="L348" i="11"/>
  <c r="L347" i="11"/>
  <c r="L346" i="11"/>
  <c r="L345" i="11"/>
  <c r="L344" i="11"/>
  <c r="L343" i="11"/>
  <c r="L342" i="11"/>
  <c r="L341" i="11"/>
  <c r="L340" i="11"/>
  <c r="L339" i="11"/>
  <c r="L338" i="11"/>
  <c r="L337" i="11"/>
  <c r="L336" i="11"/>
  <c r="L335" i="11"/>
  <c r="L334" i="11"/>
  <c r="L333" i="11"/>
  <c r="L332" i="11"/>
  <c r="L331" i="11"/>
  <c r="L330" i="11"/>
  <c r="L329" i="11"/>
  <c r="L328" i="11"/>
  <c r="L327" i="11"/>
  <c r="L326" i="11"/>
  <c r="L325" i="11"/>
  <c r="L324" i="11"/>
  <c r="L323" i="11"/>
  <c r="L322" i="11"/>
  <c r="L321" i="11"/>
  <c r="L320" i="11"/>
  <c r="L319" i="11"/>
  <c r="L318" i="11"/>
  <c r="L317" i="11"/>
  <c r="L316" i="11"/>
  <c r="L315" i="11"/>
  <c r="L314" i="11"/>
  <c r="L313" i="11"/>
  <c r="L312" i="11"/>
  <c r="L311" i="11"/>
  <c r="L310" i="11"/>
  <c r="L309" i="11"/>
  <c r="L308" i="11"/>
  <c r="L307" i="11"/>
  <c r="L306" i="11"/>
  <c r="L305" i="11"/>
  <c r="L304" i="11"/>
  <c r="L303" i="11"/>
  <c r="L302" i="11"/>
  <c r="L301" i="11"/>
  <c r="L300" i="11"/>
  <c r="L299" i="11"/>
  <c r="L298" i="11"/>
  <c r="L297" i="11"/>
  <c r="L296" i="11"/>
  <c r="L295" i="11"/>
  <c r="L294" i="11"/>
  <c r="L293" i="11"/>
  <c r="L292" i="11"/>
  <c r="L291" i="11"/>
  <c r="L290" i="11"/>
  <c r="L289" i="11"/>
  <c r="L288" i="11"/>
  <c r="L997" i="11"/>
  <c r="L996" i="11"/>
  <c r="L995" i="11"/>
  <c r="L994" i="11"/>
  <c r="L993" i="11"/>
  <c r="L992" i="11"/>
  <c r="L991" i="11"/>
  <c r="L990" i="11"/>
  <c r="L989" i="11"/>
  <c r="L988" i="11"/>
  <c r="L987" i="11"/>
  <c r="L986" i="11"/>
  <c r="L985" i="11"/>
  <c r="L984" i="11"/>
  <c r="L983" i="11"/>
  <c r="L982" i="11"/>
  <c r="L981" i="11"/>
  <c r="L980" i="11"/>
  <c r="L979" i="11"/>
  <c r="L978" i="11"/>
  <c r="L977" i="11"/>
  <c r="L976" i="11"/>
  <c r="L975" i="11"/>
  <c r="L974" i="11"/>
  <c r="L973" i="11"/>
  <c r="L972" i="11"/>
  <c r="L971" i="11"/>
  <c r="L970" i="11"/>
  <c r="L969" i="11"/>
  <c r="L968" i="11"/>
  <c r="L967" i="11"/>
  <c r="L966" i="11"/>
  <c r="L965" i="11"/>
  <c r="L964" i="11"/>
  <c r="L963" i="11"/>
  <c r="L962" i="11"/>
  <c r="L961" i="11"/>
  <c r="L960" i="11"/>
  <c r="L959" i="11"/>
  <c r="L958" i="11"/>
  <c r="L957" i="11"/>
  <c r="L956" i="11"/>
  <c r="L955" i="11"/>
  <c r="L954" i="11"/>
  <c r="L953" i="11"/>
  <c r="L952" i="11"/>
  <c r="L951" i="11"/>
  <c r="L950" i="11"/>
  <c r="L949" i="11"/>
  <c r="L948" i="11"/>
  <c r="L947" i="11"/>
  <c r="L946" i="11"/>
  <c r="L945" i="11"/>
  <c r="L944" i="11"/>
  <c r="L943" i="11"/>
  <c r="L942" i="11"/>
  <c r="L941" i="11"/>
  <c r="L940" i="11"/>
  <c r="L939" i="11"/>
  <c r="L938" i="11"/>
  <c r="L937" i="11"/>
  <c r="L936" i="11"/>
  <c r="L935" i="11"/>
  <c r="L934" i="11"/>
  <c r="L933" i="11"/>
  <c r="L932" i="11"/>
  <c r="L931" i="11"/>
  <c r="L930" i="11"/>
  <c r="L929" i="11"/>
  <c r="L928" i="11"/>
  <c r="L927" i="11"/>
  <c r="L2843" i="11"/>
  <c r="L2842" i="11"/>
  <c r="L2841" i="11"/>
  <c r="L2840" i="11"/>
  <c r="L2839" i="11"/>
  <c r="L2838" i="11"/>
  <c r="L2837" i="11"/>
  <c r="L2836" i="11"/>
  <c r="L2835" i="11"/>
  <c r="L2834" i="11"/>
  <c r="L2833" i="11"/>
  <c r="L2832" i="11"/>
  <c r="L2831" i="11"/>
  <c r="L2830" i="11"/>
  <c r="L2829" i="11"/>
  <c r="L2828" i="11"/>
  <c r="L2827" i="11"/>
  <c r="L2826" i="11"/>
  <c r="L2825" i="11"/>
  <c r="L2824" i="11"/>
  <c r="L2823" i="11"/>
  <c r="L2822" i="11"/>
  <c r="L2821" i="11"/>
  <c r="L2820" i="11"/>
  <c r="L2819" i="11"/>
  <c r="L2818" i="11"/>
  <c r="L2817" i="11"/>
  <c r="L2816" i="11"/>
  <c r="L2815" i="11"/>
  <c r="L2814" i="11"/>
  <c r="L2813" i="11"/>
  <c r="L2812" i="11"/>
  <c r="L2811" i="11"/>
  <c r="L2810" i="11"/>
  <c r="L2809" i="11"/>
  <c r="L2808" i="11"/>
  <c r="L2807" i="11"/>
  <c r="L2806" i="11"/>
  <c r="L2805" i="11"/>
  <c r="L2804" i="11"/>
  <c r="L2803" i="11"/>
  <c r="L2802" i="11"/>
  <c r="L2801" i="11"/>
  <c r="L2800" i="11"/>
  <c r="L2799" i="11"/>
  <c r="L2798" i="11"/>
  <c r="L2797" i="11"/>
  <c r="L2796" i="11"/>
  <c r="L2795" i="11"/>
  <c r="L2794" i="11"/>
  <c r="L2793" i="11"/>
  <c r="L2792" i="11"/>
  <c r="L2791" i="11"/>
  <c r="L2790" i="11"/>
  <c r="L2789" i="11"/>
  <c r="L2788" i="11"/>
  <c r="L2787" i="11"/>
  <c r="L2786" i="11"/>
  <c r="L2785" i="11"/>
  <c r="L2784" i="11"/>
  <c r="L2783" i="11"/>
  <c r="L2782" i="11"/>
  <c r="L2781" i="11"/>
  <c r="L2780" i="11"/>
  <c r="L2779" i="11"/>
  <c r="L2778" i="11"/>
  <c r="L2777" i="11"/>
  <c r="L2776" i="11"/>
  <c r="L2775" i="11"/>
  <c r="L2774" i="11"/>
  <c r="L2773" i="11"/>
  <c r="L287" i="11"/>
  <c r="L286" i="11"/>
  <c r="L285" i="11"/>
  <c r="L284" i="11"/>
  <c r="L283" i="11"/>
  <c r="L282" i="11"/>
  <c r="L281" i="11"/>
  <c r="L280" i="11"/>
  <c r="L279" i="11"/>
  <c r="L278" i="11"/>
  <c r="L277" i="11"/>
  <c r="L276" i="11"/>
  <c r="L275" i="11"/>
  <c r="L274" i="11"/>
  <c r="L273" i="11"/>
  <c r="L272" i="11"/>
  <c r="L271" i="11"/>
  <c r="L270" i="11"/>
  <c r="L269" i="11"/>
  <c r="L268" i="11"/>
  <c r="L267" i="11"/>
  <c r="L266" i="11"/>
  <c r="L265" i="11"/>
  <c r="L264" i="11"/>
  <c r="L263" i="11"/>
  <c r="L262" i="11"/>
  <c r="L261" i="11"/>
  <c r="L260" i="11"/>
  <c r="L259" i="11"/>
  <c r="L258" i="11"/>
  <c r="L257" i="11"/>
  <c r="L256" i="11"/>
  <c r="L255" i="11"/>
  <c r="L254" i="11"/>
  <c r="L253" i="11"/>
  <c r="L252" i="11"/>
  <c r="L251" i="11"/>
  <c r="L250" i="11"/>
  <c r="L249" i="11"/>
  <c r="L248" i="11"/>
  <c r="L247" i="11"/>
  <c r="L246" i="11"/>
  <c r="L245" i="11"/>
  <c r="L244" i="11"/>
  <c r="L243" i="11"/>
  <c r="L242" i="11"/>
  <c r="L241" i="11"/>
  <c r="L240" i="11"/>
  <c r="L239" i="11"/>
  <c r="L238" i="11"/>
  <c r="L237" i="11"/>
  <c r="L236" i="11"/>
  <c r="L235" i="11"/>
  <c r="L234" i="11"/>
  <c r="L233" i="11"/>
  <c r="L232" i="11"/>
  <c r="L231" i="11"/>
  <c r="L230" i="11"/>
  <c r="L229" i="11"/>
  <c r="L228" i="11"/>
  <c r="L227" i="11"/>
  <c r="L226" i="11"/>
  <c r="L225" i="11"/>
  <c r="L224" i="11"/>
  <c r="L223" i="11"/>
  <c r="L222" i="11"/>
  <c r="L221" i="11"/>
  <c r="L220" i="11"/>
  <c r="L219" i="11"/>
  <c r="L218" i="11"/>
  <c r="L217" i="11"/>
  <c r="L2204" i="11"/>
  <c r="L2203" i="11"/>
  <c r="L2202" i="11"/>
  <c r="L2201" i="11"/>
  <c r="L2200" i="11"/>
  <c r="L2199" i="11"/>
  <c r="L2198" i="11"/>
  <c r="L2197" i="11"/>
  <c r="L2196" i="11"/>
  <c r="L2195" i="11"/>
  <c r="L2194" i="11"/>
  <c r="L2193" i="11"/>
  <c r="L2192" i="11"/>
  <c r="L2191" i="11"/>
  <c r="L2190" i="11"/>
  <c r="L2189" i="11"/>
  <c r="L2188" i="11"/>
  <c r="L2187" i="11"/>
  <c r="L2186" i="11"/>
  <c r="L2185" i="11"/>
  <c r="L2184" i="11"/>
  <c r="L2183" i="11"/>
  <c r="L2182" i="11"/>
  <c r="L2181" i="11"/>
  <c r="L2180" i="11"/>
  <c r="L2179" i="11"/>
  <c r="L2178" i="11"/>
  <c r="L2177" i="11"/>
  <c r="L2176" i="11"/>
  <c r="L2175" i="11"/>
  <c r="L2174" i="11"/>
  <c r="L2173" i="11"/>
  <c r="L2172" i="11"/>
  <c r="L2171" i="11"/>
  <c r="L2170" i="11"/>
  <c r="L2169" i="11"/>
  <c r="L2168" i="11"/>
  <c r="L2167" i="11"/>
  <c r="L2166" i="11"/>
  <c r="L2165" i="11"/>
  <c r="L2164" i="11"/>
  <c r="L2163" i="11"/>
  <c r="L2162" i="11"/>
  <c r="L2161" i="11"/>
  <c r="L2160" i="11"/>
  <c r="L2159" i="11"/>
  <c r="L2158" i="11"/>
  <c r="L2157" i="11"/>
  <c r="L2156" i="11"/>
  <c r="L2155" i="11"/>
  <c r="L2154" i="11"/>
  <c r="L2153" i="11"/>
  <c r="L2152" i="11"/>
  <c r="L2151" i="11"/>
  <c r="L2150" i="11"/>
  <c r="L2149" i="11"/>
  <c r="L2148" i="11"/>
  <c r="L2147" i="11"/>
  <c r="L2146" i="11"/>
  <c r="L2145" i="11"/>
  <c r="L2144" i="11"/>
  <c r="L2143" i="11"/>
  <c r="L2142" i="11"/>
  <c r="L2141" i="11"/>
  <c r="L2140" i="11"/>
  <c r="L2139" i="11"/>
  <c r="L2138" i="11"/>
  <c r="L2137" i="11"/>
  <c r="L2136" i="11"/>
  <c r="L2135" i="11"/>
  <c r="L2134" i="11"/>
  <c r="L216" i="11"/>
  <c r="L215" i="11"/>
  <c r="L214" i="11"/>
  <c r="L213" i="11"/>
  <c r="L212" i="11"/>
  <c r="L211" i="11"/>
  <c r="L210" i="11"/>
  <c r="L209" i="11"/>
  <c r="L208" i="11"/>
  <c r="L207" i="11"/>
  <c r="L206" i="11"/>
  <c r="L205" i="11"/>
  <c r="L204" i="11"/>
  <c r="L203" i="11"/>
  <c r="L202" i="11"/>
  <c r="L201" i="11"/>
  <c r="L200" i="11"/>
  <c r="L199" i="11"/>
  <c r="L198" i="11"/>
  <c r="L197" i="11"/>
  <c r="L196" i="11"/>
  <c r="L195" i="11"/>
  <c r="L194" i="11"/>
  <c r="L193" i="11"/>
  <c r="L192" i="11"/>
  <c r="L191" i="11"/>
  <c r="L190" i="11"/>
  <c r="L189" i="11"/>
  <c r="L188" i="11"/>
  <c r="L187" i="11"/>
  <c r="L186" i="11"/>
  <c r="L185" i="11"/>
  <c r="L184" i="11"/>
  <c r="L183" i="11"/>
  <c r="L182" i="11"/>
  <c r="L181" i="11"/>
  <c r="L180" i="11"/>
  <c r="L179" i="11"/>
  <c r="L178" i="11"/>
  <c r="L177" i="11"/>
  <c r="L176" i="11"/>
  <c r="L175" i="11"/>
  <c r="L174" i="11"/>
  <c r="L173" i="11"/>
  <c r="L172" i="11"/>
  <c r="L171" i="11"/>
  <c r="L170" i="11"/>
  <c r="L169" i="11"/>
  <c r="L168" i="11"/>
  <c r="L167" i="11"/>
  <c r="L166" i="11"/>
  <c r="L165" i="11"/>
  <c r="L164" i="11"/>
  <c r="L163" i="11"/>
  <c r="L162" i="11"/>
  <c r="L161" i="11"/>
  <c r="L160" i="11"/>
  <c r="L159" i="11"/>
  <c r="L158" i="11"/>
  <c r="L157" i="11"/>
  <c r="L156" i="11"/>
  <c r="L155" i="11"/>
  <c r="L154" i="11"/>
  <c r="L153" i="11"/>
  <c r="L152" i="11"/>
  <c r="L151" i="11"/>
  <c r="L150" i="11"/>
  <c r="L149" i="11"/>
  <c r="L148" i="11"/>
  <c r="L147" i="11"/>
  <c r="L146" i="11"/>
  <c r="L145" i="11"/>
  <c r="L144" i="11"/>
  <c r="L143" i="11"/>
  <c r="L142" i="11"/>
  <c r="L141" i="11"/>
  <c r="L140" i="11"/>
  <c r="L139" i="11"/>
  <c r="L138" i="11"/>
  <c r="L137" i="11"/>
  <c r="L136" i="11"/>
  <c r="L135" i="11"/>
  <c r="L134" i="11"/>
  <c r="L133" i="11"/>
  <c r="L132" i="11"/>
  <c r="L131" i="11"/>
  <c r="L130" i="11"/>
  <c r="L129" i="11"/>
  <c r="L128" i="11"/>
  <c r="L127" i="11"/>
  <c r="L126" i="11"/>
  <c r="L125" i="11"/>
  <c r="L124" i="11"/>
  <c r="L123" i="11"/>
  <c r="L122" i="11"/>
  <c r="L121" i="11"/>
  <c r="L120" i="11"/>
  <c r="L119" i="11"/>
  <c r="L118" i="11"/>
  <c r="L117" i="11"/>
  <c r="L116" i="11"/>
  <c r="L115" i="11"/>
  <c r="L114" i="11"/>
  <c r="L113" i="11"/>
  <c r="L112" i="11"/>
  <c r="L111" i="11"/>
  <c r="L110" i="11"/>
  <c r="L109" i="11"/>
  <c r="L108" i="11"/>
  <c r="L107" i="11"/>
  <c r="L106" i="11"/>
  <c r="L105" i="11"/>
  <c r="L104" i="11"/>
  <c r="L103" i="11"/>
  <c r="L102" i="11"/>
  <c r="L101" i="11"/>
  <c r="L100" i="11"/>
  <c r="L99" i="11"/>
  <c r="L98" i="11"/>
  <c r="L97" i="11"/>
  <c r="L96" i="11"/>
  <c r="L95" i="11"/>
  <c r="L94" i="11"/>
  <c r="L93" i="11"/>
  <c r="L92" i="11"/>
  <c r="L91" i="11"/>
  <c r="L90" i="11"/>
  <c r="L89" i="11"/>
  <c r="L88" i="11"/>
  <c r="L87" i="11"/>
  <c r="L86" i="11"/>
  <c r="L85" i="11"/>
  <c r="L84" i="11"/>
  <c r="L83" i="11"/>
  <c r="L82" i="11"/>
  <c r="L81" i="11"/>
  <c r="L80" i="11"/>
  <c r="L79" i="11"/>
  <c r="L78" i="11"/>
  <c r="L77" i="11"/>
  <c r="L76" i="11"/>
  <c r="L75" i="11"/>
  <c r="L74" i="11"/>
  <c r="L73" i="11"/>
  <c r="L72" i="11"/>
  <c r="L71" i="11"/>
  <c r="L70" i="11"/>
  <c r="L69" i="11"/>
  <c r="L68" i="11"/>
  <c r="L67" i="11"/>
  <c r="L66" i="11"/>
  <c r="L65" i="11"/>
  <c r="L64" i="11"/>
  <c r="L63" i="11"/>
  <c r="L62" i="11"/>
  <c r="L61" i="11"/>
  <c r="L60" i="11"/>
  <c r="L59" i="11"/>
  <c r="L58" i="11"/>
  <c r="L57" i="11"/>
  <c r="L56" i="11"/>
  <c r="L55" i="11"/>
  <c r="L54" i="11"/>
  <c r="L53" i="11"/>
  <c r="L52" i="11"/>
  <c r="L51" i="11"/>
  <c r="L50" i="11"/>
  <c r="L49" i="11"/>
  <c r="L48" i="11"/>
  <c r="L47" i="11"/>
  <c r="L46" i="11"/>
  <c r="L45" i="11"/>
  <c r="L44" i="11"/>
  <c r="L43" i="11"/>
  <c r="L42" i="11"/>
  <c r="L41" i="11"/>
  <c r="L40" i="11"/>
  <c r="L39" i="11"/>
  <c r="L38" i="11"/>
  <c r="L37" i="11"/>
  <c r="L36" i="11"/>
  <c r="L35" i="11"/>
  <c r="L34" i="11"/>
  <c r="L33" i="11"/>
  <c r="L32" i="11"/>
  <c r="L31" i="11"/>
  <c r="L30" i="11"/>
  <c r="L29" i="11"/>
  <c r="L28" i="11"/>
  <c r="L27" i="11"/>
  <c r="L26" i="11"/>
  <c r="L25" i="11"/>
  <c r="L24" i="11"/>
  <c r="L23" i="11"/>
  <c r="L22" i="11"/>
  <c r="L21" i="11"/>
  <c r="L20" i="11"/>
  <c r="L19" i="11"/>
  <c r="L18" i="11"/>
  <c r="L17" i="11"/>
  <c r="L16" i="11"/>
  <c r="L15" i="11"/>
  <c r="L14" i="11"/>
  <c r="L13" i="11"/>
  <c r="L12" i="11"/>
  <c r="L11" i="11"/>
  <c r="L10" i="11"/>
  <c r="L9" i="11"/>
  <c r="L8" i="11"/>
  <c r="L7" i="11"/>
  <c r="L6" i="11"/>
  <c r="L5" i="11"/>
  <c r="L4" i="11"/>
  <c r="L1150" i="11"/>
  <c r="F228" i="7"/>
  <c r="F24" i="7"/>
  <c r="F34" i="7"/>
  <c r="F36" i="7"/>
  <c r="F76" i="7"/>
  <c r="F92" i="7"/>
  <c r="F117" i="7"/>
  <c r="F111" i="7"/>
  <c r="W9" i="23" l="1"/>
  <c r="V7" i="23"/>
  <c r="X7" i="23"/>
  <c r="W7" i="23"/>
  <c r="V9" i="23"/>
  <c r="X9" i="23"/>
  <c r="I20" i="25"/>
  <c r="I11" i="25"/>
  <c r="V6" i="25"/>
  <c r="W6" i="25"/>
  <c r="I18" i="25"/>
  <c r="I35" i="25"/>
  <c r="I6" i="25"/>
  <c r="J6" i="25" s="1"/>
  <c r="I13" i="25"/>
  <c r="I43" i="25"/>
  <c r="N6" i="25"/>
  <c r="X6" i="25"/>
  <c r="I51" i="25"/>
  <c r="I59" i="25"/>
  <c r="AD10" i="1"/>
  <c r="AD5" i="1"/>
  <c r="AD4" i="1"/>
  <c r="AD9" i="1"/>
  <c r="AD8" i="1"/>
  <c r="AD7" i="1"/>
  <c r="AD6" i="1"/>
  <c r="I8" i="25"/>
  <c r="I16" i="25"/>
  <c r="I29" i="25"/>
  <c r="I31" i="25"/>
  <c r="I33" i="25"/>
  <c r="I38" i="25"/>
  <c r="I46" i="25"/>
  <c r="I54" i="25"/>
  <c r="I62" i="25"/>
  <c r="I23" i="25"/>
  <c r="I25" i="25"/>
  <c r="I27" i="25"/>
  <c r="I41" i="25"/>
  <c r="I49" i="25"/>
  <c r="I57" i="25"/>
  <c r="I14" i="25"/>
  <c r="I36" i="25"/>
  <c r="I44" i="25"/>
  <c r="I52" i="25"/>
  <c r="I60" i="25"/>
  <c r="I9" i="25"/>
  <c r="I17" i="25"/>
  <c r="I19" i="25"/>
  <c r="I21" i="25"/>
  <c r="I34" i="25"/>
  <c r="I39" i="25"/>
  <c r="I47" i="25"/>
  <c r="I55" i="25"/>
  <c r="I63" i="25"/>
  <c r="I12" i="25"/>
  <c r="I28" i="25"/>
  <c r="I30" i="25"/>
  <c r="I32" i="25"/>
  <c r="I42" i="25"/>
  <c r="I50" i="25"/>
  <c r="I58" i="25"/>
  <c r="U6" i="25"/>
  <c r="I7" i="25"/>
  <c r="I15" i="25"/>
  <c r="I24" i="25"/>
  <c r="I26" i="25"/>
  <c r="I37" i="25"/>
  <c r="I45" i="25"/>
  <c r="I53" i="25"/>
  <c r="I61" i="25"/>
  <c r="I10" i="25"/>
  <c r="I22" i="25"/>
  <c r="I40" i="25"/>
  <c r="I48" i="25"/>
  <c r="I56" i="25"/>
  <c r="AC55" i="1"/>
  <c r="W6" i="24"/>
  <c r="I36" i="24"/>
  <c r="I44" i="24"/>
  <c r="I52" i="24"/>
  <c r="I13" i="24"/>
  <c r="I6" i="24"/>
  <c r="J6" i="24" s="1"/>
  <c r="I21" i="24"/>
  <c r="N6" i="24"/>
  <c r="X6" i="24"/>
  <c r="I25" i="24"/>
  <c r="AC53" i="1"/>
  <c r="AC7" i="1"/>
  <c r="AC13" i="1"/>
  <c r="AC21" i="1"/>
  <c r="AC22" i="1"/>
  <c r="AC45" i="1"/>
  <c r="U6" i="24"/>
  <c r="I7" i="24"/>
  <c r="I15" i="24"/>
  <c r="I19" i="24"/>
  <c r="I23" i="24"/>
  <c r="I33" i="24"/>
  <c r="I38" i="24"/>
  <c r="I46" i="24"/>
  <c r="I54" i="24"/>
  <c r="I62" i="24"/>
  <c r="V6" i="24"/>
  <c r="I10" i="24"/>
  <c r="I30" i="24"/>
  <c r="I41" i="24"/>
  <c r="I49" i="24"/>
  <c r="I57" i="24"/>
  <c r="I60" i="24"/>
  <c r="I8" i="24"/>
  <c r="I16" i="24"/>
  <c r="I18" i="24"/>
  <c r="I32" i="24"/>
  <c r="I34" i="24"/>
  <c r="I39" i="24"/>
  <c r="I47" i="24"/>
  <c r="I55" i="24"/>
  <c r="I63" i="24"/>
  <c r="I11" i="24"/>
  <c r="I27" i="24"/>
  <c r="I29" i="24"/>
  <c r="I42" i="24"/>
  <c r="I50" i="24"/>
  <c r="I58" i="24"/>
  <c r="I14" i="24"/>
  <c r="I20" i="24"/>
  <c r="I22" i="24"/>
  <c r="I24" i="24"/>
  <c r="I37" i="24"/>
  <c r="I45" i="24"/>
  <c r="I53" i="24"/>
  <c r="I61" i="24"/>
  <c r="I9" i="24"/>
  <c r="I17" i="24"/>
  <c r="I31" i="24"/>
  <c r="I40" i="24"/>
  <c r="I48" i="24"/>
  <c r="I56" i="24"/>
  <c r="I64" i="24"/>
  <c r="I12" i="24"/>
  <c r="I26" i="24"/>
  <c r="I28" i="24"/>
  <c r="I35" i="24"/>
  <c r="I43" i="24"/>
  <c r="I51" i="24"/>
  <c r="Y6" i="23"/>
  <c r="X6" i="23"/>
  <c r="J13" i="23"/>
  <c r="J6" i="23"/>
  <c r="K6" i="23" s="1"/>
  <c r="J38" i="23"/>
  <c r="O6" i="23"/>
  <c r="W6" i="23"/>
  <c r="J46" i="23"/>
  <c r="J54" i="23"/>
  <c r="J20" i="23"/>
  <c r="J62" i="23"/>
  <c r="J18" i="23"/>
  <c r="J8" i="23"/>
  <c r="J16" i="23"/>
  <c r="J33" i="23"/>
  <c r="J41" i="23"/>
  <c r="J49" i="23"/>
  <c r="J57" i="23"/>
  <c r="J11" i="23"/>
  <c r="J23" i="23"/>
  <c r="J25" i="23"/>
  <c r="J27" i="23"/>
  <c r="J29" i="23"/>
  <c r="J31" i="23"/>
  <c r="J36" i="23"/>
  <c r="J44" i="23"/>
  <c r="J52" i="23"/>
  <c r="J60" i="23"/>
  <c r="J14" i="23"/>
  <c r="J39" i="23"/>
  <c r="J47" i="23"/>
  <c r="J55" i="23"/>
  <c r="J63" i="23"/>
  <c r="J9" i="23"/>
  <c r="J17" i="23"/>
  <c r="J19" i="23"/>
  <c r="J21" i="23"/>
  <c r="J34" i="23"/>
  <c r="J42" i="23"/>
  <c r="J50" i="23"/>
  <c r="J58" i="23"/>
  <c r="J12" i="23"/>
  <c r="J37" i="23"/>
  <c r="J45" i="23"/>
  <c r="J53" i="23"/>
  <c r="J61" i="23"/>
  <c r="V6" i="23"/>
  <c r="J7" i="23"/>
  <c r="J15" i="23"/>
  <c r="J24" i="23"/>
  <c r="J26" i="23"/>
  <c r="J28" i="23"/>
  <c r="J30" i="23"/>
  <c r="J32" i="23"/>
  <c r="J40" i="23"/>
  <c r="J48" i="23"/>
  <c r="J56" i="23"/>
  <c r="J64" i="23"/>
  <c r="J10" i="23"/>
  <c r="J22" i="23"/>
  <c r="J35" i="23"/>
  <c r="J43" i="23"/>
  <c r="J51" i="23"/>
  <c r="AC30" i="1"/>
  <c r="AC4" i="1"/>
  <c r="AC19" i="1"/>
  <c r="AC27" i="1"/>
  <c r="AC35" i="1"/>
  <c r="AC43" i="1"/>
  <c r="AC51" i="1"/>
  <c r="AC38" i="1"/>
  <c r="AC5" i="1"/>
  <c r="AC12" i="1"/>
  <c r="AC20" i="1"/>
  <c r="AC28" i="1"/>
  <c r="AC36" i="1"/>
  <c r="AC44" i="1"/>
  <c r="AC52" i="1"/>
  <c r="AC37" i="1"/>
  <c r="AC54" i="1"/>
  <c r="AC8" i="1"/>
  <c r="AC15" i="1"/>
  <c r="AC23" i="1"/>
  <c r="AC31" i="1"/>
  <c r="AC39" i="1"/>
  <c r="AC47" i="1"/>
  <c r="AC14" i="1"/>
  <c r="AE58" i="1"/>
  <c r="AC9" i="1"/>
  <c r="AC16" i="1"/>
  <c r="AC24" i="1"/>
  <c r="AC32" i="1"/>
  <c r="AC40" i="1"/>
  <c r="AC48" i="1"/>
  <c r="AC56" i="1"/>
  <c r="AC6" i="1"/>
  <c r="AC29" i="1"/>
  <c r="AC46" i="1"/>
  <c r="AC10" i="1"/>
  <c r="AC17" i="1"/>
  <c r="AC25" i="1"/>
  <c r="AC33" i="1"/>
  <c r="AC41" i="1"/>
  <c r="AC49" i="1"/>
  <c r="AC57" i="1"/>
  <c r="AE2" i="1"/>
  <c r="AC11" i="1"/>
  <c r="AC18" i="1"/>
  <c r="AC26" i="1"/>
  <c r="AC34" i="1"/>
  <c r="AC42" i="1"/>
  <c r="AC50" i="1"/>
  <c r="AC58" i="1"/>
  <c r="AE4" i="1"/>
  <c r="AE19" i="1"/>
  <c r="AE27" i="1"/>
  <c r="AE35" i="1"/>
  <c r="AE43" i="1"/>
  <c r="AE51" i="1"/>
  <c r="AE5" i="1"/>
  <c r="AE12" i="1"/>
  <c r="AE20" i="1"/>
  <c r="AE28" i="1"/>
  <c r="AE36" i="1"/>
  <c r="AE44" i="1"/>
  <c r="AE52" i="1"/>
  <c r="AE6" i="1"/>
  <c r="AE13" i="1"/>
  <c r="AE21" i="1"/>
  <c r="AE29" i="1"/>
  <c r="AE37" i="1"/>
  <c r="AE45" i="1"/>
  <c r="AE53" i="1"/>
  <c r="AE7" i="1"/>
  <c r="AE14" i="1"/>
  <c r="AE22" i="1"/>
  <c r="AE30" i="1"/>
  <c r="AE38" i="1"/>
  <c r="AE46" i="1"/>
  <c r="AE54" i="1"/>
  <c r="AE8" i="1"/>
  <c r="AE15" i="1"/>
  <c r="AE23" i="1"/>
  <c r="AE31" i="1"/>
  <c r="AE39" i="1"/>
  <c r="AE47" i="1"/>
  <c r="AE55" i="1"/>
  <c r="AE9" i="1"/>
  <c r="AE16" i="1"/>
  <c r="AE24" i="1"/>
  <c r="AE32" i="1"/>
  <c r="AE40" i="1"/>
  <c r="AE48" i="1"/>
  <c r="AE56" i="1"/>
  <c r="AE10" i="1"/>
  <c r="AE17" i="1"/>
  <c r="AE25" i="1"/>
  <c r="AE33" i="1"/>
  <c r="AE41" i="1"/>
  <c r="AE49" i="1"/>
  <c r="AE57" i="1"/>
  <c r="AE11" i="1"/>
  <c r="AE18" i="1"/>
  <c r="AE26" i="1"/>
  <c r="AE34" i="1"/>
  <c r="AE42" i="1"/>
  <c r="AE50" i="1"/>
  <c r="D3" i="7"/>
  <c r="C3" i="7"/>
  <c r="E3" i="7" s="1"/>
  <c r="Z7" i="23" l="1"/>
  <c r="X8" i="23" s="1"/>
  <c r="Z9" i="23"/>
  <c r="V10" i="23" s="1"/>
  <c r="J7" i="25"/>
  <c r="J8" i="25" s="1"/>
  <c r="J9" i="25" s="1"/>
  <c r="J10" i="25" s="1"/>
  <c r="Z6" i="25" s="1"/>
  <c r="Y6" i="25"/>
  <c r="J7" i="24"/>
  <c r="J8" i="24" s="1"/>
  <c r="J9" i="24" s="1"/>
  <c r="J10" i="24" s="1"/>
  <c r="Y6" i="24"/>
  <c r="K7" i="23"/>
  <c r="K8" i="23" s="1"/>
  <c r="K9" i="23" s="1"/>
  <c r="K10" i="23" s="1"/>
  <c r="AA6" i="23" s="1"/>
  <c r="Z6" i="23"/>
  <c r="AG66" i="9"/>
  <c r="AF66" i="9"/>
  <c r="AG65" i="9"/>
  <c r="AF65" i="9"/>
  <c r="AG64" i="9"/>
  <c r="AF64" i="9"/>
  <c r="AG63" i="9"/>
  <c r="AF63" i="9"/>
  <c r="AG62" i="9"/>
  <c r="AF62" i="9"/>
  <c r="AG61" i="9"/>
  <c r="AF61" i="9"/>
  <c r="AG60" i="9"/>
  <c r="AF60" i="9"/>
  <c r="AG59" i="9"/>
  <c r="AF59" i="9"/>
  <c r="AG58" i="9"/>
  <c r="AF58" i="9"/>
  <c r="AG57" i="9"/>
  <c r="AF57" i="9"/>
  <c r="AG56" i="9"/>
  <c r="AF56" i="9"/>
  <c r="AG55" i="9"/>
  <c r="AF55" i="9"/>
  <c r="AG54" i="9"/>
  <c r="AF54" i="9"/>
  <c r="AG53" i="9"/>
  <c r="AF53" i="9"/>
  <c r="AG52" i="9"/>
  <c r="AF52" i="9"/>
  <c r="AG51" i="9"/>
  <c r="AF51" i="9"/>
  <c r="AG50" i="9"/>
  <c r="AF50" i="9"/>
  <c r="AG49" i="9"/>
  <c r="AF49" i="9"/>
  <c r="AG48" i="9"/>
  <c r="AF48" i="9"/>
  <c r="AG47" i="9"/>
  <c r="AF47" i="9"/>
  <c r="AG46" i="9"/>
  <c r="AF46" i="9"/>
  <c r="AG45" i="9"/>
  <c r="AF45" i="9"/>
  <c r="AG44" i="9"/>
  <c r="AF44" i="9"/>
  <c r="AG43" i="9"/>
  <c r="AF43" i="9"/>
  <c r="AG42" i="9"/>
  <c r="AF42" i="9"/>
  <c r="AG41" i="9"/>
  <c r="AF41" i="9"/>
  <c r="AG40" i="9"/>
  <c r="AF40" i="9"/>
  <c r="AG39" i="9"/>
  <c r="AF39" i="9"/>
  <c r="AG38" i="9"/>
  <c r="AF38" i="9"/>
  <c r="AG37" i="9"/>
  <c r="AF37" i="9"/>
  <c r="AG36" i="9"/>
  <c r="AF36" i="9"/>
  <c r="AG35" i="9"/>
  <c r="AF35" i="9"/>
  <c r="AG34" i="9"/>
  <c r="AF34" i="9"/>
  <c r="AG33" i="9"/>
  <c r="AF33" i="9"/>
  <c r="AG32" i="9"/>
  <c r="AF32" i="9"/>
  <c r="AG31" i="9"/>
  <c r="AF31" i="9"/>
  <c r="AG30" i="9"/>
  <c r="AF30" i="9"/>
  <c r="AG29" i="9"/>
  <c r="AF29" i="9"/>
  <c r="AG28" i="9"/>
  <c r="AF28" i="9"/>
  <c r="AG27" i="9"/>
  <c r="AF27" i="9"/>
  <c r="AG26" i="9"/>
  <c r="AF26" i="9"/>
  <c r="AG25" i="9"/>
  <c r="AF25" i="9"/>
  <c r="AG24" i="9"/>
  <c r="AF24" i="9"/>
  <c r="AG23" i="9"/>
  <c r="AF23" i="9"/>
  <c r="AG22" i="9"/>
  <c r="AF22" i="9"/>
  <c r="AG21" i="9"/>
  <c r="AF21" i="9"/>
  <c r="AG20" i="9"/>
  <c r="AF20" i="9"/>
  <c r="AG19" i="9"/>
  <c r="AF19" i="9"/>
  <c r="AG18" i="9"/>
  <c r="AF18" i="9"/>
  <c r="AG17" i="9"/>
  <c r="AF17" i="9"/>
  <c r="AG16" i="9"/>
  <c r="AF16" i="9"/>
  <c r="AG15" i="9"/>
  <c r="AF15" i="9"/>
  <c r="AG14" i="9"/>
  <c r="AF14" i="9"/>
  <c r="AG13" i="9"/>
  <c r="AF13" i="9"/>
  <c r="AG12" i="9"/>
  <c r="AF12" i="9"/>
  <c r="AG11" i="9"/>
  <c r="AF11" i="9"/>
  <c r="AG10" i="9"/>
  <c r="AF10" i="9"/>
  <c r="AG9" i="9"/>
  <c r="AF9" i="9"/>
  <c r="AG8" i="9"/>
  <c r="AF8" i="9"/>
  <c r="AG7" i="9"/>
  <c r="AF7" i="9"/>
  <c r="AG6" i="9"/>
  <c r="AF6" i="9"/>
  <c r="AG5" i="9"/>
  <c r="AF5" i="9"/>
  <c r="AG66" i="8"/>
  <c r="AF66" i="8"/>
  <c r="AG65" i="8"/>
  <c r="AF65" i="8"/>
  <c r="AG64" i="8"/>
  <c r="AF64" i="8"/>
  <c r="AG63" i="8"/>
  <c r="AF63" i="8"/>
  <c r="AG62" i="8"/>
  <c r="AF62" i="8"/>
  <c r="AG61" i="8"/>
  <c r="AF61" i="8"/>
  <c r="AG60" i="8"/>
  <c r="AF60" i="8"/>
  <c r="AG59" i="8"/>
  <c r="AF59" i="8"/>
  <c r="AG58" i="8"/>
  <c r="AF58" i="8"/>
  <c r="AG57" i="8"/>
  <c r="AF57" i="8"/>
  <c r="AG56" i="8"/>
  <c r="AF56" i="8"/>
  <c r="AG55" i="8"/>
  <c r="AF55" i="8"/>
  <c r="AG54" i="8"/>
  <c r="AF54" i="8"/>
  <c r="AG53" i="8"/>
  <c r="AF53" i="8"/>
  <c r="AG52" i="8"/>
  <c r="AF52" i="8"/>
  <c r="AG51" i="8"/>
  <c r="AF51" i="8"/>
  <c r="AG50" i="8"/>
  <c r="AF50" i="8"/>
  <c r="AG49" i="8"/>
  <c r="AF49" i="8"/>
  <c r="AG48" i="8"/>
  <c r="AF48" i="8"/>
  <c r="AG47" i="8"/>
  <c r="AF47" i="8"/>
  <c r="AG46" i="8"/>
  <c r="AF46" i="8"/>
  <c r="AG45" i="8"/>
  <c r="AF45" i="8"/>
  <c r="AG44" i="8"/>
  <c r="AF44" i="8"/>
  <c r="AG43" i="8"/>
  <c r="AF43" i="8"/>
  <c r="AG42" i="8"/>
  <c r="AF42" i="8"/>
  <c r="AG41" i="8"/>
  <c r="AF41" i="8"/>
  <c r="AG40" i="8"/>
  <c r="AF40" i="8"/>
  <c r="AG39" i="8"/>
  <c r="AF39" i="8"/>
  <c r="AG38" i="8"/>
  <c r="AF38" i="8"/>
  <c r="AG37" i="8"/>
  <c r="AF37" i="8"/>
  <c r="AG36" i="8"/>
  <c r="AF36" i="8"/>
  <c r="AG35" i="8"/>
  <c r="AF35" i="8"/>
  <c r="AG34" i="8"/>
  <c r="AF34" i="8"/>
  <c r="AG33" i="8"/>
  <c r="AF33" i="8"/>
  <c r="AG32" i="8"/>
  <c r="AF32" i="8"/>
  <c r="AG31" i="8"/>
  <c r="AF31" i="8"/>
  <c r="AG30" i="8"/>
  <c r="AF30" i="8"/>
  <c r="AG29" i="8"/>
  <c r="AF29" i="8"/>
  <c r="AG28" i="8"/>
  <c r="AF28" i="8"/>
  <c r="AG27" i="8"/>
  <c r="AF27" i="8"/>
  <c r="AG26" i="8"/>
  <c r="AF26" i="8"/>
  <c r="AG25" i="8"/>
  <c r="AF25" i="8"/>
  <c r="AG24" i="8"/>
  <c r="AF24" i="8"/>
  <c r="AG23" i="8"/>
  <c r="AF23" i="8"/>
  <c r="AG22" i="8"/>
  <c r="AF22" i="8"/>
  <c r="AG21" i="8"/>
  <c r="AF21" i="8"/>
  <c r="AG20" i="8"/>
  <c r="AF20" i="8"/>
  <c r="AG19" i="8"/>
  <c r="AF19" i="8"/>
  <c r="AG18" i="8"/>
  <c r="AF18" i="8"/>
  <c r="AG17" i="8"/>
  <c r="AF17" i="8"/>
  <c r="AG16" i="8"/>
  <c r="AF16" i="8"/>
  <c r="AG15" i="8"/>
  <c r="AF15" i="8"/>
  <c r="AG14" i="8"/>
  <c r="AF14" i="8"/>
  <c r="AG13" i="8"/>
  <c r="AF13" i="8"/>
  <c r="AG12" i="8"/>
  <c r="AF12" i="8"/>
  <c r="AG11" i="8"/>
  <c r="AF11" i="8"/>
  <c r="AG10" i="8"/>
  <c r="AF10" i="8"/>
  <c r="AG9" i="8"/>
  <c r="AF9" i="8"/>
  <c r="AG8" i="8"/>
  <c r="AF8" i="8"/>
  <c r="AG7" i="8"/>
  <c r="AF7" i="8"/>
  <c r="AG6" i="8"/>
  <c r="AF6" i="8"/>
  <c r="AG5" i="8"/>
  <c r="AF5" i="8"/>
  <c r="AC2" i="1"/>
  <c r="AH2" i="1"/>
  <c r="AI56" i="1" s="1"/>
  <c r="T3" i="2"/>
  <c r="R4" i="2"/>
  <c r="S4" i="2" s="1"/>
  <c r="R5" i="2"/>
  <c r="S5" i="2" s="1"/>
  <c r="R6" i="2"/>
  <c r="S6" i="2"/>
  <c r="R7" i="2"/>
  <c r="S7" i="2"/>
  <c r="R8" i="2"/>
  <c r="S8" i="2" s="1"/>
  <c r="R9" i="2"/>
  <c r="S9" i="2" s="1"/>
  <c r="R10" i="2"/>
  <c r="S10" i="2"/>
  <c r="R11" i="2"/>
  <c r="S11" i="2"/>
  <c r="R12" i="2"/>
  <c r="S12" i="2" s="1"/>
  <c r="R13" i="2"/>
  <c r="S13" i="2" s="1"/>
  <c r="R14" i="2"/>
  <c r="S14" i="2"/>
  <c r="R15" i="2"/>
  <c r="S15" i="2"/>
  <c r="R16" i="2"/>
  <c r="S16" i="2" s="1"/>
  <c r="R17" i="2"/>
  <c r="S17" i="2" s="1"/>
  <c r="R18" i="2"/>
  <c r="S18" i="2"/>
  <c r="R19" i="2"/>
  <c r="S19" i="2"/>
  <c r="R20" i="2"/>
  <c r="S20" i="2" s="1"/>
  <c r="R21" i="2"/>
  <c r="S21" i="2" s="1"/>
  <c r="R22" i="2"/>
  <c r="S22" i="2"/>
  <c r="R23" i="2"/>
  <c r="S23" i="2"/>
  <c r="R24" i="2"/>
  <c r="S24" i="2" s="1"/>
  <c r="R25" i="2"/>
  <c r="S25" i="2" s="1"/>
  <c r="R26" i="2"/>
  <c r="S26" i="2"/>
  <c r="R27" i="2"/>
  <c r="S27" i="2"/>
  <c r="R28" i="2"/>
  <c r="S28" i="2" s="1"/>
  <c r="R29" i="2"/>
  <c r="S29" i="2" s="1"/>
  <c r="R30" i="2"/>
  <c r="S30" i="2"/>
  <c r="R31" i="2"/>
  <c r="S31" i="2"/>
  <c r="R32" i="2"/>
  <c r="S32" i="2" s="1"/>
  <c r="R33" i="2"/>
  <c r="S33" i="2" s="1"/>
  <c r="R34" i="2"/>
  <c r="S34" i="2"/>
  <c r="R35" i="2"/>
  <c r="S35" i="2"/>
  <c r="R36" i="2"/>
  <c r="S36" i="2" s="1"/>
  <c r="R37" i="2"/>
  <c r="S37" i="2" s="1"/>
  <c r="R38" i="2"/>
  <c r="S38" i="2"/>
  <c r="R39" i="2"/>
  <c r="S39" i="2"/>
  <c r="R40" i="2"/>
  <c r="S40" i="2" s="1"/>
  <c r="R41" i="2"/>
  <c r="S41" i="2" s="1"/>
  <c r="R42" i="2"/>
  <c r="S42" i="2"/>
  <c r="R43" i="2"/>
  <c r="S43" i="2"/>
  <c r="R44" i="2"/>
  <c r="S44" i="2" s="1"/>
  <c r="R45" i="2"/>
  <c r="S45" i="2" s="1"/>
  <c r="R46" i="2"/>
  <c r="S46" i="2"/>
  <c r="R47" i="2"/>
  <c r="S47" i="2"/>
  <c r="R48" i="2"/>
  <c r="S48" i="2" s="1"/>
  <c r="R49" i="2"/>
  <c r="S49" i="2" s="1"/>
  <c r="R50" i="2"/>
  <c r="S50" i="2"/>
  <c r="R51" i="2"/>
  <c r="S51" i="2"/>
  <c r="R52" i="2"/>
  <c r="S52" i="2" s="1"/>
  <c r="R53" i="2"/>
  <c r="S53" i="2" s="1"/>
  <c r="R54" i="2"/>
  <c r="S54" i="2"/>
  <c r="R55" i="2"/>
  <c r="S55" i="2"/>
  <c r="R56" i="2"/>
  <c r="S56" i="2" s="1"/>
  <c r="S3" i="2"/>
  <c r="R3" i="2"/>
  <c r="AE8" i="2"/>
  <c r="AA14" i="2"/>
  <c r="AH14" i="2" s="1"/>
  <c r="AC19" i="2"/>
  <c r="AB26" i="2"/>
  <c r="AA30" i="2"/>
  <c r="AC38" i="2"/>
  <c r="AE43" i="2"/>
  <c r="AA49" i="2"/>
  <c r="AH49" i="2" s="1"/>
  <c r="AD54" i="2"/>
  <c r="AA3" i="2"/>
  <c r="T4" i="2"/>
  <c r="AA4" i="2" s="1"/>
  <c r="U4" i="2"/>
  <c r="AB4" i="2" s="1"/>
  <c r="V4" i="2"/>
  <c r="AC4" i="2" s="1"/>
  <c r="W4" i="2"/>
  <c r="AD4" i="2" s="1"/>
  <c r="X4" i="2"/>
  <c r="AE4" i="2" s="1"/>
  <c r="Y4" i="2"/>
  <c r="AF4" i="2" s="1"/>
  <c r="T5" i="2"/>
  <c r="AA5" i="2" s="1"/>
  <c r="U5" i="2"/>
  <c r="AB5" i="2" s="1"/>
  <c r="V5" i="2"/>
  <c r="AC5" i="2" s="1"/>
  <c r="W5" i="2"/>
  <c r="AD5" i="2" s="1"/>
  <c r="X5" i="2"/>
  <c r="AE5" i="2" s="1"/>
  <c r="Y5" i="2"/>
  <c r="AF5" i="2" s="1"/>
  <c r="T6" i="2"/>
  <c r="AA6" i="2" s="1"/>
  <c r="U6" i="2"/>
  <c r="AB6" i="2" s="1"/>
  <c r="V6" i="2"/>
  <c r="AC6" i="2" s="1"/>
  <c r="W6" i="2"/>
  <c r="AD6" i="2" s="1"/>
  <c r="X6" i="2"/>
  <c r="AE6" i="2" s="1"/>
  <c r="Y6" i="2"/>
  <c r="AF6" i="2" s="1"/>
  <c r="T7" i="2"/>
  <c r="AA7" i="2" s="1"/>
  <c r="U7" i="2"/>
  <c r="AB7" i="2" s="1"/>
  <c r="V7" i="2"/>
  <c r="AC7" i="2" s="1"/>
  <c r="W7" i="2"/>
  <c r="AD7" i="2" s="1"/>
  <c r="X7" i="2"/>
  <c r="AE7" i="2" s="1"/>
  <c r="Y7" i="2"/>
  <c r="AF7" i="2" s="1"/>
  <c r="T8" i="2"/>
  <c r="AA8" i="2" s="1"/>
  <c r="U8" i="2"/>
  <c r="AB8" i="2" s="1"/>
  <c r="V8" i="2"/>
  <c r="AC8" i="2" s="1"/>
  <c r="W8" i="2"/>
  <c r="AD8" i="2" s="1"/>
  <c r="X8" i="2"/>
  <c r="Y8" i="2"/>
  <c r="AF8" i="2" s="1"/>
  <c r="T9" i="2"/>
  <c r="AA9" i="2" s="1"/>
  <c r="U9" i="2"/>
  <c r="AB9" i="2" s="1"/>
  <c r="V9" i="2"/>
  <c r="AC9" i="2" s="1"/>
  <c r="W9" i="2"/>
  <c r="AD9" i="2" s="1"/>
  <c r="X9" i="2"/>
  <c r="AE9" i="2" s="1"/>
  <c r="Y9" i="2"/>
  <c r="AF9" i="2" s="1"/>
  <c r="T10" i="2"/>
  <c r="AA10" i="2" s="1"/>
  <c r="U10" i="2"/>
  <c r="AB10" i="2" s="1"/>
  <c r="V10" i="2"/>
  <c r="AC10" i="2" s="1"/>
  <c r="W10" i="2"/>
  <c r="AD10" i="2" s="1"/>
  <c r="X10" i="2"/>
  <c r="AE10" i="2" s="1"/>
  <c r="Y10" i="2"/>
  <c r="AF10" i="2" s="1"/>
  <c r="T11" i="2"/>
  <c r="AA11" i="2" s="1"/>
  <c r="U11" i="2"/>
  <c r="AB11" i="2" s="1"/>
  <c r="V11" i="2"/>
  <c r="AC11" i="2" s="1"/>
  <c r="W11" i="2"/>
  <c r="AD11" i="2" s="1"/>
  <c r="X11" i="2"/>
  <c r="AE11" i="2" s="1"/>
  <c r="Y11" i="2"/>
  <c r="AF11" i="2" s="1"/>
  <c r="T12" i="2"/>
  <c r="AA12" i="2" s="1"/>
  <c r="U12" i="2"/>
  <c r="AB12" i="2" s="1"/>
  <c r="V12" i="2"/>
  <c r="AC12" i="2" s="1"/>
  <c r="W12" i="2"/>
  <c r="AD12" i="2" s="1"/>
  <c r="X12" i="2"/>
  <c r="AE12" i="2" s="1"/>
  <c r="Y12" i="2"/>
  <c r="AF12" i="2" s="1"/>
  <c r="T13" i="2"/>
  <c r="AA13" i="2" s="1"/>
  <c r="U13" i="2"/>
  <c r="AB13" i="2" s="1"/>
  <c r="V13" i="2"/>
  <c r="AC13" i="2" s="1"/>
  <c r="W13" i="2"/>
  <c r="AD13" i="2" s="1"/>
  <c r="X13" i="2"/>
  <c r="AE13" i="2" s="1"/>
  <c r="Y13" i="2"/>
  <c r="AF13" i="2" s="1"/>
  <c r="T14" i="2"/>
  <c r="U14" i="2"/>
  <c r="AB14" i="2" s="1"/>
  <c r="V14" i="2"/>
  <c r="AC14" i="2" s="1"/>
  <c r="W14" i="2"/>
  <c r="AD14" i="2" s="1"/>
  <c r="X14" i="2"/>
  <c r="AE14" i="2" s="1"/>
  <c r="Y14" i="2"/>
  <c r="AF14" i="2" s="1"/>
  <c r="T15" i="2"/>
  <c r="AA15" i="2" s="1"/>
  <c r="U15" i="2"/>
  <c r="AB15" i="2" s="1"/>
  <c r="V15" i="2"/>
  <c r="AC15" i="2" s="1"/>
  <c r="W15" i="2"/>
  <c r="AD15" i="2" s="1"/>
  <c r="X15" i="2"/>
  <c r="AE15" i="2" s="1"/>
  <c r="Y15" i="2"/>
  <c r="AF15" i="2" s="1"/>
  <c r="T16" i="2"/>
  <c r="AA16" i="2" s="1"/>
  <c r="U16" i="2"/>
  <c r="AB16" i="2" s="1"/>
  <c r="V16" i="2"/>
  <c r="AC16" i="2" s="1"/>
  <c r="W16" i="2"/>
  <c r="AD16" i="2" s="1"/>
  <c r="X16" i="2"/>
  <c r="AE16" i="2" s="1"/>
  <c r="Y16" i="2"/>
  <c r="AF16" i="2" s="1"/>
  <c r="T17" i="2"/>
  <c r="AA17" i="2" s="1"/>
  <c r="U17" i="2"/>
  <c r="AB17" i="2" s="1"/>
  <c r="V17" i="2"/>
  <c r="AC17" i="2" s="1"/>
  <c r="W17" i="2"/>
  <c r="AD17" i="2" s="1"/>
  <c r="X17" i="2"/>
  <c r="AE17" i="2" s="1"/>
  <c r="Y17" i="2"/>
  <c r="AF17" i="2" s="1"/>
  <c r="T18" i="2"/>
  <c r="AA18" i="2" s="1"/>
  <c r="AH18" i="2" s="1"/>
  <c r="U18" i="2"/>
  <c r="V18" i="2"/>
  <c r="AC18" i="2" s="1"/>
  <c r="W18" i="2"/>
  <c r="AD18" i="2" s="1"/>
  <c r="X18" i="2"/>
  <c r="AE18" i="2" s="1"/>
  <c r="Y18" i="2"/>
  <c r="AF18" i="2" s="1"/>
  <c r="T19" i="2"/>
  <c r="AA19" i="2" s="1"/>
  <c r="AH19" i="2" s="1"/>
  <c r="U19" i="2"/>
  <c r="AB19" i="2" s="1"/>
  <c r="V19" i="2"/>
  <c r="W19" i="2"/>
  <c r="AD19" i="2" s="1"/>
  <c r="X19" i="2"/>
  <c r="AE19" i="2" s="1"/>
  <c r="Y19" i="2"/>
  <c r="AF19" i="2" s="1"/>
  <c r="T20" i="2"/>
  <c r="AA20" i="2" s="1"/>
  <c r="U20" i="2"/>
  <c r="AB20" i="2" s="1"/>
  <c r="V20" i="2"/>
  <c r="AC20" i="2" s="1"/>
  <c r="W20" i="2"/>
  <c r="AD20" i="2" s="1"/>
  <c r="X20" i="2"/>
  <c r="AE20" i="2" s="1"/>
  <c r="Y20" i="2"/>
  <c r="AF20" i="2" s="1"/>
  <c r="T21" i="2"/>
  <c r="AA21" i="2" s="1"/>
  <c r="U21" i="2"/>
  <c r="AB21" i="2" s="1"/>
  <c r="V21" i="2"/>
  <c r="AC21" i="2" s="1"/>
  <c r="W21" i="2"/>
  <c r="AD21" i="2" s="1"/>
  <c r="X21" i="2"/>
  <c r="AE21" i="2" s="1"/>
  <c r="Y21" i="2"/>
  <c r="AF21" i="2" s="1"/>
  <c r="T22" i="2"/>
  <c r="AA22" i="2" s="1"/>
  <c r="U22" i="2"/>
  <c r="AB22" i="2" s="1"/>
  <c r="V22" i="2"/>
  <c r="AC22" i="2" s="1"/>
  <c r="W22" i="2"/>
  <c r="AD22" i="2" s="1"/>
  <c r="X22" i="2"/>
  <c r="AE22" i="2" s="1"/>
  <c r="Y22" i="2"/>
  <c r="AF22" i="2" s="1"/>
  <c r="T23" i="2"/>
  <c r="AA23" i="2" s="1"/>
  <c r="U23" i="2"/>
  <c r="AB23" i="2" s="1"/>
  <c r="V23" i="2"/>
  <c r="AC23" i="2" s="1"/>
  <c r="W23" i="2"/>
  <c r="AD23" i="2" s="1"/>
  <c r="X23" i="2"/>
  <c r="AE23" i="2" s="1"/>
  <c r="Y23" i="2"/>
  <c r="AF23" i="2" s="1"/>
  <c r="T24" i="2"/>
  <c r="AA24" i="2" s="1"/>
  <c r="U24" i="2"/>
  <c r="AB24" i="2" s="1"/>
  <c r="V24" i="2"/>
  <c r="AC24" i="2" s="1"/>
  <c r="W24" i="2"/>
  <c r="AD24" i="2" s="1"/>
  <c r="X24" i="2"/>
  <c r="AE24" i="2" s="1"/>
  <c r="Y24" i="2"/>
  <c r="AF24" i="2" s="1"/>
  <c r="T25" i="2"/>
  <c r="AA25" i="2" s="1"/>
  <c r="U25" i="2"/>
  <c r="AB25" i="2" s="1"/>
  <c r="V25" i="2"/>
  <c r="AC25" i="2" s="1"/>
  <c r="W25" i="2"/>
  <c r="AD25" i="2" s="1"/>
  <c r="X25" i="2"/>
  <c r="AE25" i="2" s="1"/>
  <c r="Y25" i="2"/>
  <c r="AF25" i="2" s="1"/>
  <c r="T26" i="2"/>
  <c r="AA26" i="2" s="1"/>
  <c r="U26" i="2"/>
  <c r="V26" i="2"/>
  <c r="AC26" i="2" s="1"/>
  <c r="W26" i="2"/>
  <c r="AD26" i="2" s="1"/>
  <c r="X26" i="2"/>
  <c r="AE26" i="2" s="1"/>
  <c r="Y26" i="2"/>
  <c r="AF26" i="2" s="1"/>
  <c r="T27" i="2"/>
  <c r="AA27" i="2" s="1"/>
  <c r="U27" i="2"/>
  <c r="AB27" i="2" s="1"/>
  <c r="V27" i="2"/>
  <c r="AC27" i="2" s="1"/>
  <c r="W27" i="2"/>
  <c r="AD27" i="2" s="1"/>
  <c r="X27" i="2"/>
  <c r="AE27" i="2" s="1"/>
  <c r="Y27" i="2"/>
  <c r="AF27" i="2" s="1"/>
  <c r="T28" i="2"/>
  <c r="AA28" i="2" s="1"/>
  <c r="U28" i="2"/>
  <c r="AB28" i="2" s="1"/>
  <c r="V28" i="2"/>
  <c r="AC28" i="2" s="1"/>
  <c r="W28" i="2"/>
  <c r="AD28" i="2" s="1"/>
  <c r="X28" i="2"/>
  <c r="AE28" i="2" s="1"/>
  <c r="Y28" i="2"/>
  <c r="AF28" i="2" s="1"/>
  <c r="T29" i="2"/>
  <c r="AA29" i="2" s="1"/>
  <c r="U29" i="2"/>
  <c r="AB29" i="2" s="1"/>
  <c r="V29" i="2"/>
  <c r="AC29" i="2" s="1"/>
  <c r="W29" i="2"/>
  <c r="AD29" i="2" s="1"/>
  <c r="X29" i="2"/>
  <c r="AE29" i="2" s="1"/>
  <c r="Y29" i="2"/>
  <c r="AF29" i="2" s="1"/>
  <c r="T30" i="2"/>
  <c r="U30" i="2"/>
  <c r="AB30" i="2" s="1"/>
  <c r="V30" i="2"/>
  <c r="AC30" i="2" s="1"/>
  <c r="W30" i="2"/>
  <c r="AD30" i="2" s="1"/>
  <c r="X30" i="2"/>
  <c r="AE30" i="2" s="1"/>
  <c r="Y30" i="2"/>
  <c r="AF30" i="2" s="1"/>
  <c r="T31" i="2"/>
  <c r="AA31" i="2" s="1"/>
  <c r="U31" i="2"/>
  <c r="AB31" i="2" s="1"/>
  <c r="V31" i="2"/>
  <c r="AC31" i="2" s="1"/>
  <c r="W31" i="2"/>
  <c r="AD31" i="2" s="1"/>
  <c r="X31" i="2"/>
  <c r="AE31" i="2" s="1"/>
  <c r="Y31" i="2"/>
  <c r="AF31" i="2" s="1"/>
  <c r="T32" i="2"/>
  <c r="AA32" i="2" s="1"/>
  <c r="U32" i="2"/>
  <c r="AB32" i="2" s="1"/>
  <c r="V32" i="2"/>
  <c r="AC32" i="2" s="1"/>
  <c r="W32" i="2"/>
  <c r="AD32" i="2" s="1"/>
  <c r="X32" i="2"/>
  <c r="AE32" i="2" s="1"/>
  <c r="Y32" i="2"/>
  <c r="AF32" i="2" s="1"/>
  <c r="T33" i="2"/>
  <c r="AA33" i="2" s="1"/>
  <c r="U33" i="2"/>
  <c r="AB33" i="2" s="1"/>
  <c r="V33" i="2"/>
  <c r="AC33" i="2" s="1"/>
  <c r="W33" i="2"/>
  <c r="AD33" i="2" s="1"/>
  <c r="X33" i="2"/>
  <c r="AE33" i="2" s="1"/>
  <c r="Y33" i="2"/>
  <c r="AF33" i="2" s="1"/>
  <c r="T34" i="2"/>
  <c r="AA34" i="2" s="1"/>
  <c r="AH34" i="2" s="1"/>
  <c r="U34" i="2"/>
  <c r="V34" i="2"/>
  <c r="AC34" i="2" s="1"/>
  <c r="W34" i="2"/>
  <c r="AD34" i="2" s="1"/>
  <c r="X34" i="2"/>
  <c r="AE34" i="2" s="1"/>
  <c r="Y34" i="2"/>
  <c r="AF34" i="2" s="1"/>
  <c r="T35" i="2"/>
  <c r="AA35" i="2" s="1"/>
  <c r="U35" i="2"/>
  <c r="AB35" i="2" s="1"/>
  <c r="V35" i="2"/>
  <c r="AC35" i="2" s="1"/>
  <c r="W35" i="2"/>
  <c r="AD35" i="2" s="1"/>
  <c r="X35" i="2"/>
  <c r="AE35" i="2" s="1"/>
  <c r="Y35" i="2"/>
  <c r="AF35" i="2" s="1"/>
  <c r="T36" i="2"/>
  <c r="AA36" i="2" s="1"/>
  <c r="U36" i="2"/>
  <c r="AB36" i="2" s="1"/>
  <c r="V36" i="2"/>
  <c r="AC36" i="2" s="1"/>
  <c r="W36" i="2"/>
  <c r="AD36" i="2" s="1"/>
  <c r="X36" i="2"/>
  <c r="AE36" i="2" s="1"/>
  <c r="Y36" i="2"/>
  <c r="AF36" i="2" s="1"/>
  <c r="T37" i="2"/>
  <c r="AA37" i="2" s="1"/>
  <c r="U37" i="2"/>
  <c r="AB37" i="2" s="1"/>
  <c r="V37" i="2"/>
  <c r="AC37" i="2" s="1"/>
  <c r="W37" i="2"/>
  <c r="AD37" i="2" s="1"/>
  <c r="X37" i="2"/>
  <c r="AE37" i="2" s="1"/>
  <c r="Y37" i="2"/>
  <c r="AF37" i="2" s="1"/>
  <c r="T38" i="2"/>
  <c r="AA38" i="2" s="1"/>
  <c r="U38" i="2"/>
  <c r="AB38" i="2" s="1"/>
  <c r="V38" i="2"/>
  <c r="W38" i="2"/>
  <c r="AD38" i="2" s="1"/>
  <c r="X38" i="2"/>
  <c r="AE38" i="2" s="1"/>
  <c r="Y38" i="2"/>
  <c r="AF38" i="2" s="1"/>
  <c r="T39" i="2"/>
  <c r="AA39" i="2" s="1"/>
  <c r="U39" i="2"/>
  <c r="AB39" i="2" s="1"/>
  <c r="V39" i="2"/>
  <c r="AC39" i="2" s="1"/>
  <c r="W39" i="2"/>
  <c r="AD39" i="2" s="1"/>
  <c r="X39" i="2"/>
  <c r="AE39" i="2" s="1"/>
  <c r="Y39" i="2"/>
  <c r="AF39" i="2" s="1"/>
  <c r="T40" i="2"/>
  <c r="AA40" i="2" s="1"/>
  <c r="U40" i="2"/>
  <c r="AB40" i="2" s="1"/>
  <c r="V40" i="2"/>
  <c r="AC40" i="2" s="1"/>
  <c r="W40" i="2"/>
  <c r="AD40" i="2" s="1"/>
  <c r="X40" i="2"/>
  <c r="AE40" i="2" s="1"/>
  <c r="Y40" i="2"/>
  <c r="AF40" i="2" s="1"/>
  <c r="T41" i="2"/>
  <c r="AA41" i="2" s="1"/>
  <c r="U41" i="2"/>
  <c r="AB41" i="2" s="1"/>
  <c r="V41" i="2"/>
  <c r="AC41" i="2" s="1"/>
  <c r="W41" i="2"/>
  <c r="AD41" i="2" s="1"/>
  <c r="X41" i="2"/>
  <c r="AE41" i="2" s="1"/>
  <c r="Y41" i="2"/>
  <c r="AF41" i="2" s="1"/>
  <c r="T42" i="2"/>
  <c r="AA42" i="2" s="1"/>
  <c r="U42" i="2"/>
  <c r="AB42" i="2" s="1"/>
  <c r="V42" i="2"/>
  <c r="AC42" i="2" s="1"/>
  <c r="W42" i="2"/>
  <c r="AD42" i="2" s="1"/>
  <c r="X42" i="2"/>
  <c r="AE42" i="2" s="1"/>
  <c r="Y42" i="2"/>
  <c r="AF42" i="2" s="1"/>
  <c r="T43" i="2"/>
  <c r="AA43" i="2" s="1"/>
  <c r="U43" i="2"/>
  <c r="AB43" i="2" s="1"/>
  <c r="V43" i="2"/>
  <c r="AC43" i="2" s="1"/>
  <c r="W43" i="2"/>
  <c r="AD43" i="2" s="1"/>
  <c r="X43" i="2"/>
  <c r="Y43" i="2"/>
  <c r="AF43" i="2" s="1"/>
  <c r="T44" i="2"/>
  <c r="AA44" i="2" s="1"/>
  <c r="U44" i="2"/>
  <c r="AB44" i="2" s="1"/>
  <c r="V44" i="2"/>
  <c r="AC44" i="2" s="1"/>
  <c r="W44" i="2"/>
  <c r="AD44" i="2" s="1"/>
  <c r="X44" i="2"/>
  <c r="AE44" i="2" s="1"/>
  <c r="Y44" i="2"/>
  <c r="AF44" i="2" s="1"/>
  <c r="T45" i="2"/>
  <c r="AA45" i="2" s="1"/>
  <c r="U45" i="2"/>
  <c r="AB45" i="2" s="1"/>
  <c r="V45" i="2"/>
  <c r="AC45" i="2" s="1"/>
  <c r="W45" i="2"/>
  <c r="AD45" i="2" s="1"/>
  <c r="X45" i="2"/>
  <c r="AE45" i="2" s="1"/>
  <c r="Y45" i="2"/>
  <c r="AF45" i="2" s="1"/>
  <c r="T46" i="2"/>
  <c r="AA46" i="2" s="1"/>
  <c r="U46" i="2"/>
  <c r="AB46" i="2" s="1"/>
  <c r="V46" i="2"/>
  <c r="AC46" i="2" s="1"/>
  <c r="W46" i="2"/>
  <c r="AD46" i="2" s="1"/>
  <c r="X46" i="2"/>
  <c r="AE46" i="2" s="1"/>
  <c r="Y46" i="2"/>
  <c r="AF46" i="2" s="1"/>
  <c r="T47" i="2"/>
  <c r="AA47" i="2" s="1"/>
  <c r="U47" i="2"/>
  <c r="AB47" i="2" s="1"/>
  <c r="V47" i="2"/>
  <c r="AC47" i="2" s="1"/>
  <c r="W47" i="2"/>
  <c r="AD47" i="2" s="1"/>
  <c r="X47" i="2"/>
  <c r="AE47" i="2" s="1"/>
  <c r="Y47" i="2"/>
  <c r="AF47" i="2" s="1"/>
  <c r="T48" i="2"/>
  <c r="AA48" i="2" s="1"/>
  <c r="U48" i="2"/>
  <c r="AB48" i="2" s="1"/>
  <c r="V48" i="2"/>
  <c r="AC48" i="2" s="1"/>
  <c r="W48" i="2"/>
  <c r="AD48" i="2" s="1"/>
  <c r="X48" i="2"/>
  <c r="AE48" i="2" s="1"/>
  <c r="Y48" i="2"/>
  <c r="AF48" i="2" s="1"/>
  <c r="T49" i="2"/>
  <c r="U49" i="2"/>
  <c r="AB49" i="2" s="1"/>
  <c r="V49" i="2"/>
  <c r="AC49" i="2" s="1"/>
  <c r="W49" i="2"/>
  <c r="AD49" i="2" s="1"/>
  <c r="X49" i="2"/>
  <c r="AE49" i="2" s="1"/>
  <c r="Y49" i="2"/>
  <c r="AF49" i="2" s="1"/>
  <c r="T50" i="2"/>
  <c r="AA50" i="2" s="1"/>
  <c r="U50" i="2"/>
  <c r="AB50" i="2" s="1"/>
  <c r="V50" i="2"/>
  <c r="AC50" i="2" s="1"/>
  <c r="W50" i="2"/>
  <c r="AD50" i="2" s="1"/>
  <c r="X50" i="2"/>
  <c r="AE50" i="2" s="1"/>
  <c r="Y50" i="2"/>
  <c r="AF50" i="2" s="1"/>
  <c r="T51" i="2"/>
  <c r="AA51" i="2" s="1"/>
  <c r="U51" i="2"/>
  <c r="V51" i="2"/>
  <c r="AC51" i="2" s="1"/>
  <c r="W51" i="2"/>
  <c r="AD51" i="2" s="1"/>
  <c r="X51" i="2"/>
  <c r="AE51" i="2" s="1"/>
  <c r="Y51" i="2"/>
  <c r="AF51" i="2" s="1"/>
  <c r="T52" i="2"/>
  <c r="AA52" i="2" s="1"/>
  <c r="U52" i="2"/>
  <c r="AB52" i="2" s="1"/>
  <c r="V52" i="2"/>
  <c r="AC52" i="2" s="1"/>
  <c r="W52" i="2"/>
  <c r="AD52" i="2" s="1"/>
  <c r="X52" i="2"/>
  <c r="AE52" i="2" s="1"/>
  <c r="Y52" i="2"/>
  <c r="AF52" i="2" s="1"/>
  <c r="T53" i="2"/>
  <c r="AA53" i="2" s="1"/>
  <c r="U53" i="2"/>
  <c r="AB53" i="2" s="1"/>
  <c r="V53" i="2"/>
  <c r="AC53" i="2" s="1"/>
  <c r="W53" i="2"/>
  <c r="AD53" i="2" s="1"/>
  <c r="X53" i="2"/>
  <c r="AE53" i="2" s="1"/>
  <c r="Y53" i="2"/>
  <c r="AF53" i="2" s="1"/>
  <c r="T54" i="2"/>
  <c r="AA54" i="2" s="1"/>
  <c r="U54" i="2"/>
  <c r="AB54" i="2" s="1"/>
  <c r="V54" i="2"/>
  <c r="AC54" i="2" s="1"/>
  <c r="W54" i="2"/>
  <c r="X54" i="2"/>
  <c r="AE54" i="2" s="1"/>
  <c r="Y54" i="2"/>
  <c r="AF54" i="2" s="1"/>
  <c r="T55" i="2"/>
  <c r="AA55" i="2" s="1"/>
  <c r="U55" i="2"/>
  <c r="AB55" i="2" s="1"/>
  <c r="V55" i="2"/>
  <c r="AC55" i="2" s="1"/>
  <c r="W55" i="2"/>
  <c r="AD55" i="2" s="1"/>
  <c r="X55" i="2"/>
  <c r="AE55" i="2" s="1"/>
  <c r="Y55" i="2"/>
  <c r="AF55" i="2" s="1"/>
  <c r="T56" i="2"/>
  <c r="AA56" i="2" s="1"/>
  <c r="U56" i="2"/>
  <c r="AB56" i="2" s="1"/>
  <c r="V56" i="2"/>
  <c r="AC56" i="2" s="1"/>
  <c r="W56" i="2"/>
  <c r="AD56" i="2" s="1"/>
  <c r="X56" i="2"/>
  <c r="AE56" i="2" s="1"/>
  <c r="Y56" i="2"/>
  <c r="AF56" i="2" s="1"/>
  <c r="Y3" i="2"/>
  <c r="AF3" i="2" s="1"/>
  <c r="X3" i="2"/>
  <c r="AE3" i="2" s="1"/>
  <c r="W3" i="2"/>
  <c r="AD3" i="2" s="1"/>
  <c r="V3" i="2"/>
  <c r="AC3" i="2" s="1"/>
  <c r="U3" i="2"/>
  <c r="W8" i="23" l="1"/>
  <c r="V8" i="23"/>
  <c r="X10" i="23"/>
  <c r="W10" i="23"/>
  <c r="J11" i="25"/>
  <c r="J12" i="25" s="1"/>
  <c r="J13" i="25" s="1"/>
  <c r="J14" i="25" s="1"/>
  <c r="J15" i="25" s="1"/>
  <c r="AA6" i="25" s="1"/>
  <c r="J11" i="24"/>
  <c r="J12" i="24" s="1"/>
  <c r="J13" i="24" s="1"/>
  <c r="J14" i="24" s="1"/>
  <c r="J15" i="24" s="1"/>
  <c r="Z6" i="24"/>
  <c r="K11" i="23"/>
  <c r="K12" i="23" s="1"/>
  <c r="K13" i="23" s="1"/>
  <c r="K14" i="23" s="1"/>
  <c r="K15" i="23" s="1"/>
  <c r="AB6" i="23" s="1"/>
  <c r="AI41" i="1"/>
  <c r="AI11" i="1"/>
  <c r="AI17" i="1"/>
  <c r="AI50" i="1"/>
  <c r="AI25" i="1"/>
  <c r="AI57" i="1"/>
  <c r="AI26" i="1"/>
  <c r="AI58" i="1"/>
  <c r="AI34" i="1"/>
  <c r="AI10" i="1"/>
  <c r="AI42" i="1"/>
  <c r="AI49" i="1"/>
  <c r="AI18" i="1"/>
  <c r="AI33" i="1"/>
  <c r="AI60" i="1"/>
  <c r="AI19" i="1"/>
  <c r="AI27" i="1"/>
  <c r="AI35" i="1"/>
  <c r="AI43" i="1"/>
  <c r="AI51" i="1"/>
  <c r="AI5" i="1"/>
  <c r="AI12" i="1"/>
  <c r="AI20" i="1"/>
  <c r="AI28" i="1"/>
  <c r="AI36" i="1"/>
  <c r="AI44" i="1"/>
  <c r="AI52" i="1"/>
  <c r="AI6" i="1"/>
  <c r="AI13" i="1"/>
  <c r="AI21" i="1"/>
  <c r="AI29" i="1"/>
  <c r="AI37" i="1"/>
  <c r="AI45" i="1"/>
  <c r="AI53" i="1"/>
  <c r="AI7" i="1"/>
  <c r="AI14" i="1"/>
  <c r="AI22" i="1"/>
  <c r="AI30" i="1"/>
  <c r="AI38" i="1"/>
  <c r="AI46" i="1"/>
  <c r="AI54" i="1"/>
  <c r="AI8" i="1"/>
  <c r="AI15" i="1"/>
  <c r="AI23" i="1"/>
  <c r="AI31" i="1"/>
  <c r="AI39" i="1"/>
  <c r="AI47" i="1"/>
  <c r="AI55" i="1"/>
  <c r="AI9" i="1"/>
  <c r="AI16" i="1"/>
  <c r="AI24" i="1"/>
  <c r="AI32" i="1"/>
  <c r="AI40" i="1"/>
  <c r="AI48" i="1"/>
  <c r="AH22" i="2"/>
  <c r="AH23" i="2"/>
  <c r="AH35" i="2"/>
  <c r="AH11" i="2"/>
  <c r="AH47" i="2"/>
  <c r="AH32" i="2"/>
  <c r="AH28" i="2"/>
  <c r="AH24" i="2"/>
  <c r="AH20" i="2"/>
  <c r="AH7" i="2"/>
  <c r="AH51" i="2"/>
  <c r="AH46" i="2"/>
  <c r="AH38" i="2"/>
  <c r="AH39" i="2"/>
  <c r="AH55" i="2"/>
  <c r="AH43" i="2"/>
  <c r="AH15" i="2"/>
  <c r="AH26" i="2"/>
  <c r="AH56" i="2"/>
  <c r="AH52" i="2"/>
  <c r="AH48" i="2"/>
  <c r="AH44" i="2"/>
  <c r="AH40" i="2"/>
  <c r="AH36" i="2"/>
  <c r="AH16" i="2"/>
  <c r="AH12" i="2"/>
  <c r="AH8" i="2"/>
  <c r="AH4" i="2"/>
  <c r="AH37" i="2"/>
  <c r="AH3" i="2"/>
  <c r="AH42" i="2"/>
  <c r="AH53" i="2"/>
  <c r="AH33" i="2"/>
  <c r="AH29" i="2"/>
  <c r="AH25" i="2"/>
  <c r="AH21" i="2"/>
  <c r="AH17" i="2"/>
  <c r="AH13" i="2"/>
  <c r="AH9" i="2"/>
  <c r="AH5" i="2"/>
  <c r="AH41" i="2"/>
  <c r="AH6" i="2"/>
  <c r="AH54" i="2"/>
  <c r="AH45" i="2"/>
  <c r="AH31" i="2"/>
  <c r="AH10" i="2"/>
  <c r="AH50" i="2"/>
  <c r="AH30" i="2"/>
  <c r="AH27" i="2"/>
  <c r="J16" i="25" l="1"/>
  <c r="J17" i="25" s="1"/>
  <c r="J18" i="25" s="1"/>
  <c r="J19" i="25" s="1"/>
  <c r="J20" i="25" s="1"/>
  <c r="J21" i="25" s="1"/>
  <c r="J22" i="25" s="1"/>
  <c r="J23" i="25" s="1"/>
  <c r="J24" i="25" s="1"/>
  <c r="J25" i="25" s="1"/>
  <c r="J26" i="25" s="1"/>
  <c r="J27" i="25" s="1"/>
  <c r="J28" i="25" s="1"/>
  <c r="J29" i="25" s="1"/>
  <c r="J30" i="25" s="1"/>
  <c r="J31" i="25" s="1"/>
  <c r="J32" i="25" s="1"/>
  <c r="J33" i="25" s="1"/>
  <c r="J34" i="25" s="1"/>
  <c r="J35" i="25" s="1"/>
  <c r="J36" i="25" s="1"/>
  <c r="J37" i="25" s="1"/>
  <c r="J38" i="25" s="1"/>
  <c r="J39" i="25" s="1"/>
  <c r="J40" i="25" s="1"/>
  <c r="J41" i="25" s="1"/>
  <c r="J42" i="25" s="1"/>
  <c r="J43" i="25" s="1"/>
  <c r="J44" i="25" s="1"/>
  <c r="J45" i="25" s="1"/>
  <c r="J46" i="25" s="1"/>
  <c r="J47" i="25" s="1"/>
  <c r="J48" i="25" s="1"/>
  <c r="J49" i="25" s="1"/>
  <c r="J50" i="25" s="1"/>
  <c r="J51" i="25" s="1"/>
  <c r="J52" i="25" s="1"/>
  <c r="J53" i="25" s="1"/>
  <c r="J54" i="25" s="1"/>
  <c r="J55" i="25" s="1"/>
  <c r="J56" i="25" s="1"/>
  <c r="J57" i="25" s="1"/>
  <c r="J58" i="25" s="1"/>
  <c r="J59" i="25" s="1"/>
  <c r="J60" i="25" s="1"/>
  <c r="J61" i="25" s="1"/>
  <c r="J62" i="25" s="1"/>
  <c r="J63" i="25" s="1"/>
  <c r="J64" i="25" s="1"/>
  <c r="AA6" i="24"/>
  <c r="J16" i="24"/>
  <c r="J17" i="24" s="1"/>
  <c r="J18" i="24" s="1"/>
  <c r="J19" i="24" s="1"/>
  <c r="J20" i="24" s="1"/>
  <c r="J21" i="24" s="1"/>
  <c r="J22" i="24" s="1"/>
  <c r="J23" i="24" s="1"/>
  <c r="J24" i="24" s="1"/>
  <c r="J25" i="24" s="1"/>
  <c r="J26" i="24" s="1"/>
  <c r="J27" i="24" s="1"/>
  <c r="J28" i="24" s="1"/>
  <c r="J29" i="24" s="1"/>
  <c r="J30" i="24" s="1"/>
  <c r="J31" i="24" s="1"/>
  <c r="J32" i="24" s="1"/>
  <c r="J33" i="24" s="1"/>
  <c r="J34" i="24" s="1"/>
  <c r="J35" i="24" s="1"/>
  <c r="J36" i="24" s="1"/>
  <c r="J37" i="24" s="1"/>
  <c r="J38" i="24" s="1"/>
  <c r="J39" i="24" s="1"/>
  <c r="J40" i="24" s="1"/>
  <c r="J41" i="24" s="1"/>
  <c r="J42" i="24" s="1"/>
  <c r="J43" i="24" s="1"/>
  <c r="J44" i="24" s="1"/>
  <c r="J45" i="24" s="1"/>
  <c r="J46" i="24" s="1"/>
  <c r="J47" i="24" s="1"/>
  <c r="J48" i="24" s="1"/>
  <c r="J49" i="24" s="1"/>
  <c r="J50" i="24" s="1"/>
  <c r="J51" i="24" s="1"/>
  <c r="J52" i="24" s="1"/>
  <c r="J53" i="24" s="1"/>
  <c r="J54" i="24" s="1"/>
  <c r="J55" i="24" s="1"/>
  <c r="J56" i="24" s="1"/>
  <c r="J57" i="24" s="1"/>
  <c r="J58" i="24" s="1"/>
  <c r="J59" i="24" s="1"/>
  <c r="J60" i="24" s="1"/>
  <c r="J61" i="24" s="1"/>
  <c r="J62" i="24" s="1"/>
  <c r="J63" i="24" s="1"/>
  <c r="J64" i="24" s="1"/>
  <c r="K16" i="23"/>
  <c r="K17" i="23" s="1"/>
  <c r="K18" i="23" s="1"/>
  <c r="K19" i="23" s="1"/>
  <c r="K20" i="23" s="1"/>
  <c r="K21" i="23" s="1"/>
  <c r="K22" i="23" s="1"/>
  <c r="K23" i="23" s="1"/>
  <c r="K24" i="23" s="1"/>
  <c r="K25" i="23" s="1"/>
  <c r="K26" i="23" s="1"/>
  <c r="K27" i="23" s="1"/>
  <c r="K28" i="23" s="1"/>
  <c r="K29" i="23" s="1"/>
  <c r="K30" i="23" s="1"/>
  <c r="K31" i="23" s="1"/>
  <c r="K32" i="23" s="1"/>
  <c r="K33" i="23" s="1"/>
  <c r="K34" i="23" s="1"/>
  <c r="K35" i="23" s="1"/>
  <c r="K36" i="23" s="1"/>
  <c r="K37" i="23" s="1"/>
  <c r="K38" i="23" s="1"/>
  <c r="K39" i="23" s="1"/>
  <c r="K40" i="23" s="1"/>
  <c r="K41" i="23" s="1"/>
  <c r="K42" i="23" s="1"/>
  <c r="K43" i="23" s="1"/>
  <c r="K44" i="23" s="1"/>
  <c r="K45" i="23" s="1"/>
  <c r="K46" i="23" s="1"/>
  <c r="K47" i="23" s="1"/>
  <c r="K48" i="23" s="1"/>
  <c r="K49" i="23" s="1"/>
  <c r="K50" i="23" s="1"/>
  <c r="K51" i="23" s="1"/>
  <c r="K52" i="23" s="1"/>
  <c r="K53" i="23" s="1"/>
  <c r="K54" i="23" s="1"/>
  <c r="K55" i="23" s="1"/>
  <c r="K56" i="23" s="1"/>
  <c r="K57" i="23" s="1"/>
  <c r="K58" i="23" s="1"/>
  <c r="K59" i="23" s="1"/>
  <c r="K60" i="23" s="1"/>
  <c r="K61" i="23" s="1"/>
  <c r="K62" i="23" s="1"/>
  <c r="K63" i="23" s="1"/>
  <c r="K64" i="2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Luedke, Wilf</author>
    <author>McHugh, Diana</author>
  </authors>
  <commentList>
    <comment ref="E3" authorId="0" shapeId="0" xr:uid="{A5E6EAD3-E888-4B4B-B72B-7F32802651D0}">
      <text>
        <r>
          <rPr>
            <b/>
            <sz val="9"/>
            <color indexed="81"/>
            <rFont val="Tahoma"/>
            <family val="2"/>
          </rPr>
          <t>Luedke, Wilf:</t>
        </r>
        <r>
          <rPr>
            <sz val="9"/>
            <color indexed="81"/>
            <rFont val="Tahoma"/>
            <family val="2"/>
          </rPr>
          <t xml:space="preserve">
these are additive.   E.g. to get the 17 indicators you need to include ind6 and ind14 and ind17 in any pivot table 
</t>
        </r>
      </text>
    </comment>
    <comment ref="AE3" authorId="0" shapeId="0" xr:uid="{E92981EE-2575-4587-95B9-682A318E96F1}">
      <text>
        <r>
          <rPr>
            <b/>
            <sz val="9"/>
            <color indexed="81"/>
            <rFont val="Tahoma"/>
            <family val="2"/>
          </rPr>
          <t>Luedke, Wilf:</t>
        </r>
        <r>
          <rPr>
            <sz val="9"/>
            <color indexed="81"/>
            <rFont val="Tahoma"/>
            <family val="2"/>
          </rPr>
          <t xml:space="preserve">
DMc...need to do some p-averaging for 4 and 12 yr to allow totals</t>
        </r>
      </text>
    </comment>
    <comment ref="G18" authorId="1" shapeId="0" xr:uid="{42EF8053-B64C-4B50-AF3D-6BBA6168150E}">
      <text>
        <r>
          <rPr>
            <b/>
            <sz val="9"/>
            <color indexed="81"/>
            <rFont val="Tahoma"/>
            <family val="2"/>
          </rPr>
          <t>McHugh, Diana:</t>
        </r>
        <r>
          <rPr>
            <sz val="9"/>
            <color indexed="81"/>
            <rFont val="Tahoma"/>
            <family val="2"/>
          </rPr>
          <t xml:space="preserve">
In-River Spawners Above Stamp Falls </t>
        </r>
      </text>
    </comment>
    <comment ref="H18" authorId="1" shapeId="0" xr:uid="{22929BEF-11A0-492D-9E6D-F8F81F3FDA33}">
      <text>
        <r>
          <rPr>
            <b/>
            <sz val="9"/>
            <color indexed="81"/>
            <rFont val="Tahoma"/>
            <family val="2"/>
          </rPr>
          <t>McHugh, Diana:</t>
        </r>
        <r>
          <rPr>
            <sz val="9"/>
            <color indexed="81"/>
            <rFont val="Tahoma"/>
            <family val="2"/>
          </rPr>
          <t xml:space="preserve">
In-River Spawners Above Stamp Falls </t>
        </r>
      </text>
    </comment>
    <comment ref="J60" authorId="0" shapeId="0" xr:uid="{A601301B-9D42-43DE-84EF-88A8568F9AE4}">
      <text>
        <r>
          <rPr>
            <sz val="9"/>
            <color indexed="81"/>
            <rFont val="Tahoma"/>
            <family val="2"/>
          </rPr>
          <t xml:space="preserve">need to identify what this includes.  Should NOT include lake shoreline, only tribs like Doobah and Hobiton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Luedke, Wilf</author>
    <author>tc={849E1BA9-94D5-49FA-B693-051F0D4FE43F}</author>
    <author>McHugh, Diana</author>
    <author>tc={60084D81-71F4-4906-82D9-D27C89E1318A}</author>
  </authors>
  <commentList>
    <comment ref="I3" authorId="0" shapeId="0" xr:uid="{314832E4-9BC8-42D5-9433-2FB449540974}">
      <text>
        <r>
          <rPr>
            <b/>
            <sz val="9"/>
            <color indexed="81"/>
            <rFont val="Tahoma"/>
            <family val="2"/>
          </rPr>
          <t>DMch.  UNK were blanks in nuseds... To differentiate from UK in nuseds.</t>
        </r>
        <r>
          <rPr>
            <sz val="9"/>
            <color indexed="81"/>
            <rFont val="Tahoma"/>
            <family val="2"/>
          </rPr>
          <t xml:space="preserve">
</t>
        </r>
      </text>
    </comment>
    <comment ref="M3" authorId="1" shapeId="0" xr:uid="{849E1BA9-94D5-49FA-B693-051F0D4FE43F}">
      <text>
        <t>[Threaded comment]
Your version of Excel allows you to read this threaded comment; however, any edits to it will get removed if the file is opened in a newer version of Excel. Learn more: https://go.microsoft.com/fwlink/?linkid=870924
Comment:
    easier to enter pHOS and then subtract 1 - pHOS to equal pNOS</t>
      </text>
    </comment>
    <comment ref="E2702" authorId="2" shapeId="0" xr:uid="{7C07EFB0-DCDA-488D-960A-EBDEB19651A3}">
      <text>
        <r>
          <rPr>
            <b/>
            <sz val="9"/>
            <color indexed="81"/>
            <rFont val="Tahoma"/>
            <family val="2"/>
          </rPr>
          <t>McHugh, Diana:</t>
        </r>
        <r>
          <rPr>
            <sz val="9"/>
            <color indexed="81"/>
            <rFont val="Tahoma"/>
            <family val="2"/>
          </rPr>
          <t xml:space="preserve">
In-River Spawners Above Stamp Falls </t>
        </r>
      </text>
    </comment>
    <comment ref="F2702" authorId="2" shapeId="0" xr:uid="{3748D511-FCE6-4637-A750-FBBC691B1899}">
      <text>
        <r>
          <rPr>
            <b/>
            <sz val="9"/>
            <color indexed="81"/>
            <rFont val="Tahoma"/>
            <family val="2"/>
          </rPr>
          <t>McHugh, Diana:</t>
        </r>
        <r>
          <rPr>
            <sz val="9"/>
            <color indexed="81"/>
            <rFont val="Tahoma"/>
            <family val="2"/>
          </rPr>
          <t xml:space="preserve">
In-River Spawners Above Stamp Falls </t>
        </r>
      </text>
    </comment>
    <comment ref="E2703" authorId="2" shapeId="0" xr:uid="{A2BFE0E2-1823-4D5B-ABBA-BEB7820D445A}">
      <text>
        <r>
          <rPr>
            <b/>
            <sz val="9"/>
            <color indexed="81"/>
            <rFont val="Tahoma"/>
            <family val="2"/>
          </rPr>
          <t>McHugh, Diana:</t>
        </r>
        <r>
          <rPr>
            <sz val="9"/>
            <color indexed="81"/>
            <rFont val="Tahoma"/>
            <family val="2"/>
          </rPr>
          <t xml:space="preserve">
In-River Spawners Above Stamp Falls </t>
        </r>
      </text>
    </comment>
    <comment ref="F2703" authorId="2" shapeId="0" xr:uid="{A362BEEB-0AE5-4AA9-A679-81321BFF63A9}">
      <text>
        <r>
          <rPr>
            <b/>
            <sz val="9"/>
            <color indexed="81"/>
            <rFont val="Tahoma"/>
            <family val="2"/>
          </rPr>
          <t>McHugh, Diana:</t>
        </r>
        <r>
          <rPr>
            <sz val="9"/>
            <color indexed="81"/>
            <rFont val="Tahoma"/>
            <family val="2"/>
          </rPr>
          <t xml:space="preserve">
In-River Spawners Above Stamp Falls </t>
        </r>
      </text>
    </comment>
    <comment ref="S2703" authorId="3" shapeId="0" xr:uid="{60084D81-71F4-4906-82D9-D27C89E1318A}">
      <text>
        <t>[Threaded comment]
Your version of Excel allows you to read this threaded comment; however, any edits to it will get removed if the file is opened in a newer version of Excel. Learn more: https://go.microsoft.com/fwlink/?linkid=870924
Comment:
    Robertson Cr. releases</t>
      </text>
    </comment>
    <comment ref="E2704" authorId="2" shapeId="0" xr:uid="{A54AA945-4D45-4862-82B7-70A8423632FE}">
      <text>
        <r>
          <rPr>
            <b/>
            <sz val="9"/>
            <color indexed="81"/>
            <rFont val="Tahoma"/>
            <family val="2"/>
          </rPr>
          <t>McHugh, Diana:</t>
        </r>
        <r>
          <rPr>
            <sz val="9"/>
            <color indexed="81"/>
            <rFont val="Tahoma"/>
            <family val="2"/>
          </rPr>
          <t xml:space="preserve">
In-River Spawners Above Stamp Falls </t>
        </r>
      </text>
    </comment>
    <comment ref="F2704" authorId="2" shapeId="0" xr:uid="{A9001B31-C3F1-422D-9D32-66B0ADDB60CF}">
      <text>
        <r>
          <rPr>
            <b/>
            <sz val="9"/>
            <color indexed="81"/>
            <rFont val="Tahoma"/>
            <family val="2"/>
          </rPr>
          <t>McHugh, Diana:</t>
        </r>
        <r>
          <rPr>
            <sz val="9"/>
            <color indexed="81"/>
            <rFont val="Tahoma"/>
            <family val="2"/>
          </rPr>
          <t xml:space="preserve">
In-River Spawners Above Stamp Falls </t>
        </r>
      </text>
    </comment>
    <comment ref="E2705" authorId="2" shapeId="0" xr:uid="{E687D111-DA2B-42E0-ABEE-56FB2B854198}">
      <text>
        <r>
          <rPr>
            <b/>
            <sz val="9"/>
            <color indexed="81"/>
            <rFont val="Tahoma"/>
            <family val="2"/>
          </rPr>
          <t>McHugh, Diana:</t>
        </r>
        <r>
          <rPr>
            <sz val="9"/>
            <color indexed="81"/>
            <rFont val="Tahoma"/>
            <family val="2"/>
          </rPr>
          <t xml:space="preserve">
In-River Spawners Above Stamp Falls </t>
        </r>
      </text>
    </comment>
    <comment ref="F2705" authorId="2" shapeId="0" xr:uid="{CBED80C7-F7B6-4ADB-881A-66F293B43C67}">
      <text>
        <r>
          <rPr>
            <b/>
            <sz val="9"/>
            <color indexed="81"/>
            <rFont val="Tahoma"/>
            <family val="2"/>
          </rPr>
          <t>McHugh, Diana:</t>
        </r>
        <r>
          <rPr>
            <sz val="9"/>
            <color indexed="81"/>
            <rFont val="Tahoma"/>
            <family val="2"/>
          </rPr>
          <t xml:space="preserve">
In-River Spawners Above Stamp Falls </t>
        </r>
      </text>
    </comment>
    <comment ref="E2706" authorId="2" shapeId="0" xr:uid="{F8520572-404B-4F42-AF87-FE5F99FD9826}">
      <text>
        <r>
          <rPr>
            <b/>
            <sz val="9"/>
            <color indexed="81"/>
            <rFont val="Tahoma"/>
            <family val="2"/>
          </rPr>
          <t>McHugh, Diana:</t>
        </r>
        <r>
          <rPr>
            <sz val="9"/>
            <color indexed="81"/>
            <rFont val="Tahoma"/>
            <family val="2"/>
          </rPr>
          <t xml:space="preserve">
In-River Spawners Above Stamp Falls </t>
        </r>
      </text>
    </comment>
    <comment ref="F2706" authorId="2" shapeId="0" xr:uid="{BCD73549-CB40-440C-819B-C5BDFD9F482E}">
      <text>
        <r>
          <rPr>
            <b/>
            <sz val="9"/>
            <color indexed="81"/>
            <rFont val="Tahoma"/>
            <family val="2"/>
          </rPr>
          <t>McHugh, Diana:</t>
        </r>
        <r>
          <rPr>
            <sz val="9"/>
            <color indexed="81"/>
            <rFont val="Tahoma"/>
            <family val="2"/>
          </rPr>
          <t xml:space="preserve">
In-River Spawners Above Stamp Falls </t>
        </r>
      </text>
    </comment>
    <comment ref="E2707" authorId="2" shapeId="0" xr:uid="{A99A090D-B963-4AA1-AC33-FBB48C286446}">
      <text>
        <r>
          <rPr>
            <b/>
            <sz val="9"/>
            <color indexed="81"/>
            <rFont val="Tahoma"/>
            <family val="2"/>
          </rPr>
          <t>McHugh, Diana:</t>
        </r>
        <r>
          <rPr>
            <sz val="9"/>
            <color indexed="81"/>
            <rFont val="Tahoma"/>
            <family val="2"/>
          </rPr>
          <t xml:space="preserve">
In-River Spawners Above Stamp Falls </t>
        </r>
      </text>
    </comment>
    <comment ref="F2707" authorId="2" shapeId="0" xr:uid="{AECA5D8A-4AD7-41B8-A70B-9BFB375AFF4F}">
      <text>
        <r>
          <rPr>
            <b/>
            <sz val="9"/>
            <color indexed="81"/>
            <rFont val="Tahoma"/>
            <family val="2"/>
          </rPr>
          <t>McHugh, Diana:</t>
        </r>
        <r>
          <rPr>
            <sz val="9"/>
            <color indexed="81"/>
            <rFont val="Tahoma"/>
            <family val="2"/>
          </rPr>
          <t xml:space="preserve">
In-River Spawners Above Stamp Falls </t>
        </r>
      </text>
    </comment>
    <comment ref="E2708" authorId="2" shapeId="0" xr:uid="{A5CAEB44-DB01-4526-978A-E6DBDC0F1FAF}">
      <text>
        <r>
          <rPr>
            <b/>
            <sz val="9"/>
            <color indexed="81"/>
            <rFont val="Tahoma"/>
            <family val="2"/>
          </rPr>
          <t>McHugh, Diana:</t>
        </r>
        <r>
          <rPr>
            <sz val="9"/>
            <color indexed="81"/>
            <rFont val="Tahoma"/>
            <family val="2"/>
          </rPr>
          <t xml:space="preserve">
In-River Spawners Above Stamp Falls </t>
        </r>
      </text>
    </comment>
    <comment ref="F2708" authorId="2" shapeId="0" xr:uid="{C7B88E6F-13DE-472C-9D5A-371EB44C8F22}">
      <text>
        <r>
          <rPr>
            <b/>
            <sz val="9"/>
            <color indexed="81"/>
            <rFont val="Tahoma"/>
            <family val="2"/>
          </rPr>
          <t>McHugh, Diana:</t>
        </r>
        <r>
          <rPr>
            <sz val="9"/>
            <color indexed="81"/>
            <rFont val="Tahoma"/>
            <family val="2"/>
          </rPr>
          <t xml:space="preserve">
In-River Spawners Above Stamp Falls </t>
        </r>
      </text>
    </comment>
    <comment ref="E2709" authorId="2" shapeId="0" xr:uid="{5F54B625-B0F1-42B8-849A-04E1CD4ACDFB}">
      <text>
        <r>
          <rPr>
            <b/>
            <sz val="9"/>
            <color indexed="81"/>
            <rFont val="Tahoma"/>
            <family val="2"/>
          </rPr>
          <t>McHugh, Diana:</t>
        </r>
        <r>
          <rPr>
            <sz val="9"/>
            <color indexed="81"/>
            <rFont val="Tahoma"/>
            <family val="2"/>
          </rPr>
          <t xml:space="preserve">
In-River Spawners Above Stamp Falls </t>
        </r>
      </text>
    </comment>
    <comment ref="F2709" authorId="2" shapeId="0" xr:uid="{FC7233BF-3890-4F61-9661-3150AD92BC00}">
      <text>
        <r>
          <rPr>
            <b/>
            <sz val="9"/>
            <color indexed="81"/>
            <rFont val="Tahoma"/>
            <family val="2"/>
          </rPr>
          <t>McHugh, Diana:</t>
        </r>
        <r>
          <rPr>
            <sz val="9"/>
            <color indexed="81"/>
            <rFont val="Tahoma"/>
            <family val="2"/>
          </rPr>
          <t xml:space="preserve">
In-River Spawners Above Stamp Falls </t>
        </r>
      </text>
    </comment>
    <comment ref="E2710" authorId="2" shapeId="0" xr:uid="{C826FD66-B217-4B3C-A11E-65495667DCEF}">
      <text>
        <r>
          <rPr>
            <b/>
            <sz val="9"/>
            <color indexed="81"/>
            <rFont val="Tahoma"/>
            <family val="2"/>
          </rPr>
          <t>McHugh, Diana:</t>
        </r>
        <r>
          <rPr>
            <sz val="9"/>
            <color indexed="81"/>
            <rFont val="Tahoma"/>
            <family val="2"/>
          </rPr>
          <t xml:space="preserve">
In-River Spawners Above Stamp Falls </t>
        </r>
      </text>
    </comment>
    <comment ref="F2710" authorId="2" shapeId="0" xr:uid="{F8DA32BA-EB83-4911-9F9A-D8FC07C43897}">
      <text>
        <r>
          <rPr>
            <b/>
            <sz val="9"/>
            <color indexed="81"/>
            <rFont val="Tahoma"/>
            <family val="2"/>
          </rPr>
          <t>McHugh, Diana:</t>
        </r>
        <r>
          <rPr>
            <sz val="9"/>
            <color indexed="81"/>
            <rFont val="Tahoma"/>
            <family val="2"/>
          </rPr>
          <t xml:space="preserve">
In-River Spawners Above Stamp Falls </t>
        </r>
      </text>
    </comment>
    <comment ref="E2711" authorId="2" shapeId="0" xr:uid="{018DFFA8-F4D8-42FD-BF56-46D43F169F6F}">
      <text>
        <r>
          <rPr>
            <b/>
            <sz val="9"/>
            <color indexed="81"/>
            <rFont val="Tahoma"/>
            <family val="2"/>
          </rPr>
          <t>McHugh, Diana:</t>
        </r>
        <r>
          <rPr>
            <sz val="9"/>
            <color indexed="81"/>
            <rFont val="Tahoma"/>
            <family val="2"/>
          </rPr>
          <t xml:space="preserve">
In-River Spawners Above Stamp Falls </t>
        </r>
      </text>
    </comment>
    <comment ref="F2711" authorId="2" shapeId="0" xr:uid="{97EE55A9-8708-4D63-BCF9-10C099AD1914}">
      <text>
        <r>
          <rPr>
            <b/>
            <sz val="9"/>
            <color indexed="81"/>
            <rFont val="Tahoma"/>
            <family val="2"/>
          </rPr>
          <t>McHugh, Diana:</t>
        </r>
        <r>
          <rPr>
            <sz val="9"/>
            <color indexed="81"/>
            <rFont val="Tahoma"/>
            <family val="2"/>
          </rPr>
          <t xml:space="preserve">
In-River Spawners Above Stamp Falls </t>
        </r>
      </text>
    </comment>
    <comment ref="E2712" authorId="2" shapeId="0" xr:uid="{6E988EC1-B1E5-4B2C-8041-C5BDBD51C811}">
      <text>
        <r>
          <rPr>
            <b/>
            <sz val="9"/>
            <color indexed="81"/>
            <rFont val="Tahoma"/>
            <family val="2"/>
          </rPr>
          <t>McHugh, Diana:</t>
        </r>
        <r>
          <rPr>
            <sz val="9"/>
            <color indexed="81"/>
            <rFont val="Tahoma"/>
            <family val="2"/>
          </rPr>
          <t xml:space="preserve">
In-River Spawners Above Stamp Falls </t>
        </r>
      </text>
    </comment>
    <comment ref="F2712" authorId="2" shapeId="0" xr:uid="{B0F10B1F-0D57-4871-A826-B0EC9998EEBB}">
      <text>
        <r>
          <rPr>
            <b/>
            <sz val="9"/>
            <color indexed="81"/>
            <rFont val="Tahoma"/>
            <family val="2"/>
          </rPr>
          <t>McHugh, Diana:</t>
        </r>
        <r>
          <rPr>
            <sz val="9"/>
            <color indexed="81"/>
            <rFont val="Tahoma"/>
            <family val="2"/>
          </rPr>
          <t xml:space="preserve">
In-River Spawners Above Stamp Falls </t>
        </r>
      </text>
    </comment>
    <comment ref="E2713" authorId="2" shapeId="0" xr:uid="{454105EA-A918-4865-AD89-658D3AB0CDBA}">
      <text>
        <r>
          <rPr>
            <b/>
            <sz val="9"/>
            <color indexed="81"/>
            <rFont val="Tahoma"/>
            <family val="2"/>
          </rPr>
          <t>McHugh, Diana:</t>
        </r>
        <r>
          <rPr>
            <sz val="9"/>
            <color indexed="81"/>
            <rFont val="Tahoma"/>
            <family val="2"/>
          </rPr>
          <t xml:space="preserve">
In-River Spawners Above Stamp Falls </t>
        </r>
      </text>
    </comment>
    <comment ref="F2713" authorId="2" shapeId="0" xr:uid="{F4F700AE-8FFC-4D0D-94A2-B65F2DFA494A}">
      <text>
        <r>
          <rPr>
            <b/>
            <sz val="9"/>
            <color indexed="81"/>
            <rFont val="Tahoma"/>
            <family val="2"/>
          </rPr>
          <t>McHugh, Diana:</t>
        </r>
        <r>
          <rPr>
            <sz val="9"/>
            <color indexed="81"/>
            <rFont val="Tahoma"/>
            <family val="2"/>
          </rPr>
          <t xml:space="preserve">
In-River Spawners Above Stamp Falls </t>
        </r>
      </text>
    </comment>
    <comment ref="E2714" authorId="2" shapeId="0" xr:uid="{EB51D271-95F9-4BB3-90B8-3A76470FB2D6}">
      <text>
        <r>
          <rPr>
            <b/>
            <sz val="9"/>
            <color indexed="81"/>
            <rFont val="Tahoma"/>
            <family val="2"/>
          </rPr>
          <t>McHugh, Diana:</t>
        </r>
        <r>
          <rPr>
            <sz val="9"/>
            <color indexed="81"/>
            <rFont val="Tahoma"/>
            <family val="2"/>
          </rPr>
          <t xml:space="preserve">
In-River Spawners Above Stamp Falls </t>
        </r>
      </text>
    </comment>
    <comment ref="F2714" authorId="2" shapeId="0" xr:uid="{37D2AA19-C9E2-441C-963E-83D9DE03AD3E}">
      <text>
        <r>
          <rPr>
            <b/>
            <sz val="9"/>
            <color indexed="81"/>
            <rFont val="Tahoma"/>
            <family val="2"/>
          </rPr>
          <t>McHugh, Diana:</t>
        </r>
        <r>
          <rPr>
            <sz val="9"/>
            <color indexed="81"/>
            <rFont val="Tahoma"/>
            <family val="2"/>
          </rPr>
          <t xml:space="preserve">
In-River Spawners Above Stamp Falls </t>
        </r>
      </text>
    </comment>
    <comment ref="E2715" authorId="2" shapeId="0" xr:uid="{DD418BD3-1205-4851-9687-86FB1CA95B44}">
      <text>
        <r>
          <rPr>
            <b/>
            <sz val="9"/>
            <color indexed="81"/>
            <rFont val="Tahoma"/>
            <family val="2"/>
          </rPr>
          <t>McHugh, Diana:</t>
        </r>
        <r>
          <rPr>
            <sz val="9"/>
            <color indexed="81"/>
            <rFont val="Tahoma"/>
            <family val="2"/>
          </rPr>
          <t xml:space="preserve">
In-River Spawners Above Stamp Falls </t>
        </r>
      </text>
    </comment>
    <comment ref="F2715" authorId="2" shapeId="0" xr:uid="{EF26AD90-B966-45AD-872E-2F09B849BE3A}">
      <text>
        <r>
          <rPr>
            <b/>
            <sz val="9"/>
            <color indexed="81"/>
            <rFont val="Tahoma"/>
            <family val="2"/>
          </rPr>
          <t>McHugh, Diana:</t>
        </r>
        <r>
          <rPr>
            <sz val="9"/>
            <color indexed="81"/>
            <rFont val="Tahoma"/>
            <family val="2"/>
          </rPr>
          <t xml:space="preserve">
In-River Spawners Above Stamp Falls </t>
        </r>
      </text>
    </comment>
    <comment ref="E2716" authorId="2" shapeId="0" xr:uid="{936B2B4F-E225-4642-AE31-CB91B618ED2F}">
      <text>
        <r>
          <rPr>
            <b/>
            <sz val="9"/>
            <color indexed="81"/>
            <rFont val="Tahoma"/>
            <family val="2"/>
          </rPr>
          <t>McHugh, Diana:</t>
        </r>
        <r>
          <rPr>
            <sz val="9"/>
            <color indexed="81"/>
            <rFont val="Tahoma"/>
            <family val="2"/>
          </rPr>
          <t xml:space="preserve">
In-River Spawners Above Stamp Falls </t>
        </r>
      </text>
    </comment>
    <comment ref="F2716" authorId="2" shapeId="0" xr:uid="{D07F6DD8-56F5-49A9-9F3D-AE8DAE43EABD}">
      <text>
        <r>
          <rPr>
            <b/>
            <sz val="9"/>
            <color indexed="81"/>
            <rFont val="Tahoma"/>
            <family val="2"/>
          </rPr>
          <t>McHugh, Diana:</t>
        </r>
        <r>
          <rPr>
            <sz val="9"/>
            <color indexed="81"/>
            <rFont val="Tahoma"/>
            <family val="2"/>
          </rPr>
          <t xml:space="preserve">
In-River Spawners Above Stamp Falls </t>
        </r>
      </text>
    </comment>
    <comment ref="E2717" authorId="2" shapeId="0" xr:uid="{3956922A-247D-4729-BE4A-FE56188D1A5F}">
      <text>
        <r>
          <rPr>
            <b/>
            <sz val="9"/>
            <color indexed="81"/>
            <rFont val="Tahoma"/>
            <family val="2"/>
          </rPr>
          <t>McHugh, Diana:</t>
        </r>
        <r>
          <rPr>
            <sz val="9"/>
            <color indexed="81"/>
            <rFont val="Tahoma"/>
            <family val="2"/>
          </rPr>
          <t xml:space="preserve">
In-River Spawners Above Stamp Falls </t>
        </r>
      </text>
    </comment>
    <comment ref="F2717" authorId="2" shapeId="0" xr:uid="{3A90CDF7-B9D0-4F45-8B9B-3DF1ADFD21CF}">
      <text>
        <r>
          <rPr>
            <b/>
            <sz val="9"/>
            <color indexed="81"/>
            <rFont val="Tahoma"/>
            <family val="2"/>
          </rPr>
          <t>McHugh, Diana:</t>
        </r>
        <r>
          <rPr>
            <sz val="9"/>
            <color indexed="81"/>
            <rFont val="Tahoma"/>
            <family val="2"/>
          </rPr>
          <t xml:space="preserve">
In-River Spawners Above Stamp Falls </t>
        </r>
      </text>
    </comment>
    <comment ref="E2718" authorId="2" shapeId="0" xr:uid="{3B17A213-5286-410E-9E37-45C2EFBFD4CF}">
      <text>
        <r>
          <rPr>
            <b/>
            <sz val="9"/>
            <color indexed="81"/>
            <rFont val="Tahoma"/>
            <family val="2"/>
          </rPr>
          <t>McHugh, Diana:</t>
        </r>
        <r>
          <rPr>
            <sz val="9"/>
            <color indexed="81"/>
            <rFont val="Tahoma"/>
            <family val="2"/>
          </rPr>
          <t xml:space="preserve">
In-River Spawners Above Stamp Falls </t>
        </r>
      </text>
    </comment>
    <comment ref="F2718" authorId="2" shapeId="0" xr:uid="{9C9382C0-968C-40D9-8EAC-ACE8B2E63944}">
      <text>
        <r>
          <rPr>
            <b/>
            <sz val="9"/>
            <color indexed="81"/>
            <rFont val="Tahoma"/>
            <family val="2"/>
          </rPr>
          <t>McHugh, Diana:</t>
        </r>
        <r>
          <rPr>
            <sz val="9"/>
            <color indexed="81"/>
            <rFont val="Tahoma"/>
            <family val="2"/>
          </rPr>
          <t xml:space="preserve">
In-River Spawners Above Stamp Falls </t>
        </r>
      </text>
    </comment>
    <comment ref="E2719" authorId="2" shapeId="0" xr:uid="{29EF9A62-1713-4EA1-BB7C-B07558F36F2C}">
      <text>
        <r>
          <rPr>
            <b/>
            <sz val="9"/>
            <color indexed="81"/>
            <rFont val="Tahoma"/>
            <family val="2"/>
          </rPr>
          <t>McHugh, Diana:</t>
        </r>
        <r>
          <rPr>
            <sz val="9"/>
            <color indexed="81"/>
            <rFont val="Tahoma"/>
            <family val="2"/>
          </rPr>
          <t xml:space="preserve">
In-River Spawners Above Stamp Falls </t>
        </r>
      </text>
    </comment>
    <comment ref="F2719" authorId="2" shapeId="0" xr:uid="{5ACE0D5C-9BFB-4D97-964F-ED90938E894B}">
      <text>
        <r>
          <rPr>
            <b/>
            <sz val="9"/>
            <color indexed="81"/>
            <rFont val="Tahoma"/>
            <family val="2"/>
          </rPr>
          <t>McHugh, Diana:</t>
        </r>
        <r>
          <rPr>
            <sz val="9"/>
            <color indexed="81"/>
            <rFont val="Tahoma"/>
            <family val="2"/>
          </rPr>
          <t xml:space="preserve">
In-River Spawners Above Stamp Falls </t>
        </r>
      </text>
    </comment>
    <comment ref="E2720" authorId="2" shapeId="0" xr:uid="{77A70724-1427-4DA5-A17C-72EC988F15FC}">
      <text>
        <r>
          <rPr>
            <b/>
            <sz val="9"/>
            <color indexed="81"/>
            <rFont val="Tahoma"/>
            <family val="2"/>
          </rPr>
          <t>McHugh, Diana:</t>
        </r>
        <r>
          <rPr>
            <sz val="9"/>
            <color indexed="81"/>
            <rFont val="Tahoma"/>
            <family val="2"/>
          </rPr>
          <t xml:space="preserve">
In-River Spawners Above Stamp Falls </t>
        </r>
      </text>
    </comment>
    <comment ref="F2720" authorId="2" shapeId="0" xr:uid="{CCF023B0-1579-426B-AAED-A0C5BABCB5BE}">
      <text>
        <r>
          <rPr>
            <b/>
            <sz val="9"/>
            <color indexed="81"/>
            <rFont val="Tahoma"/>
            <family val="2"/>
          </rPr>
          <t>McHugh, Diana:</t>
        </r>
        <r>
          <rPr>
            <sz val="9"/>
            <color indexed="81"/>
            <rFont val="Tahoma"/>
            <family val="2"/>
          </rPr>
          <t xml:space="preserve">
In-River Spawners Above Stamp Falls </t>
        </r>
      </text>
    </comment>
    <comment ref="E2721" authorId="2" shapeId="0" xr:uid="{B5C9D731-B3C8-4DAC-8549-4FD1B52B96EC}">
      <text>
        <r>
          <rPr>
            <b/>
            <sz val="9"/>
            <color indexed="81"/>
            <rFont val="Tahoma"/>
            <family val="2"/>
          </rPr>
          <t>McHugh, Diana:</t>
        </r>
        <r>
          <rPr>
            <sz val="9"/>
            <color indexed="81"/>
            <rFont val="Tahoma"/>
            <family val="2"/>
          </rPr>
          <t xml:space="preserve">
In-River Spawners Above Stamp Falls </t>
        </r>
      </text>
    </comment>
    <comment ref="F2721" authorId="2" shapeId="0" xr:uid="{7D16EF78-C754-451D-ACBB-EC0587A52765}">
      <text>
        <r>
          <rPr>
            <b/>
            <sz val="9"/>
            <color indexed="81"/>
            <rFont val="Tahoma"/>
            <family val="2"/>
          </rPr>
          <t>McHugh, Diana:</t>
        </r>
        <r>
          <rPr>
            <sz val="9"/>
            <color indexed="81"/>
            <rFont val="Tahoma"/>
            <family val="2"/>
          </rPr>
          <t xml:space="preserve">
In-River Spawners Above Stamp Falls </t>
        </r>
      </text>
    </comment>
    <comment ref="E2722" authorId="2" shapeId="0" xr:uid="{8CBC5AAE-592A-49AA-8571-2DB162A4E522}">
      <text>
        <r>
          <rPr>
            <b/>
            <sz val="9"/>
            <color indexed="81"/>
            <rFont val="Tahoma"/>
            <family val="2"/>
          </rPr>
          <t>McHugh, Diana:</t>
        </r>
        <r>
          <rPr>
            <sz val="9"/>
            <color indexed="81"/>
            <rFont val="Tahoma"/>
            <family val="2"/>
          </rPr>
          <t xml:space="preserve">
In-River Spawners Above Stamp Falls </t>
        </r>
      </text>
    </comment>
    <comment ref="F2722" authorId="2" shapeId="0" xr:uid="{057339EA-EE1E-4622-8254-259755479716}">
      <text>
        <r>
          <rPr>
            <b/>
            <sz val="9"/>
            <color indexed="81"/>
            <rFont val="Tahoma"/>
            <family val="2"/>
          </rPr>
          <t>McHugh, Diana:</t>
        </r>
        <r>
          <rPr>
            <sz val="9"/>
            <color indexed="81"/>
            <rFont val="Tahoma"/>
            <family val="2"/>
          </rPr>
          <t xml:space="preserve">
In-River Spawners Above Stamp Falls </t>
        </r>
      </text>
    </comment>
    <comment ref="E2723" authorId="2" shapeId="0" xr:uid="{F2E53CEA-1EAC-43BC-91CA-D77D1EF7A1D9}">
      <text>
        <r>
          <rPr>
            <b/>
            <sz val="9"/>
            <color indexed="81"/>
            <rFont val="Tahoma"/>
            <family val="2"/>
          </rPr>
          <t>McHugh, Diana:</t>
        </r>
        <r>
          <rPr>
            <sz val="9"/>
            <color indexed="81"/>
            <rFont val="Tahoma"/>
            <family val="2"/>
          </rPr>
          <t xml:space="preserve">
In-River Spawners Above Stamp Falls </t>
        </r>
      </text>
    </comment>
    <comment ref="F2723" authorId="2" shapeId="0" xr:uid="{B642ADFD-A3D7-4334-A07D-A35C50CD4D6F}">
      <text>
        <r>
          <rPr>
            <b/>
            <sz val="9"/>
            <color indexed="81"/>
            <rFont val="Tahoma"/>
            <family val="2"/>
          </rPr>
          <t>McHugh, Diana:</t>
        </r>
        <r>
          <rPr>
            <sz val="9"/>
            <color indexed="81"/>
            <rFont val="Tahoma"/>
            <family val="2"/>
          </rPr>
          <t xml:space="preserve">
In-River Spawners Above Stamp Falls </t>
        </r>
      </text>
    </comment>
    <comment ref="E2724" authorId="2" shapeId="0" xr:uid="{209AE2E5-26EE-4284-8987-A8DEBA74AFAA}">
      <text>
        <r>
          <rPr>
            <b/>
            <sz val="9"/>
            <color indexed="81"/>
            <rFont val="Tahoma"/>
            <family val="2"/>
          </rPr>
          <t>McHugh, Diana:</t>
        </r>
        <r>
          <rPr>
            <sz val="9"/>
            <color indexed="81"/>
            <rFont val="Tahoma"/>
            <family val="2"/>
          </rPr>
          <t xml:space="preserve">
In-River Spawners Above Stamp Falls </t>
        </r>
      </text>
    </comment>
    <comment ref="F2724" authorId="2" shapeId="0" xr:uid="{9F0DB8AE-87CB-41C4-A03C-6158641712A0}">
      <text>
        <r>
          <rPr>
            <b/>
            <sz val="9"/>
            <color indexed="81"/>
            <rFont val="Tahoma"/>
            <family val="2"/>
          </rPr>
          <t>McHugh, Diana:</t>
        </r>
        <r>
          <rPr>
            <sz val="9"/>
            <color indexed="81"/>
            <rFont val="Tahoma"/>
            <family val="2"/>
          </rPr>
          <t xml:space="preserve">
In-River Spawners Above Stamp Falls </t>
        </r>
      </text>
    </comment>
    <comment ref="E2725" authorId="2" shapeId="0" xr:uid="{ECB08B82-D18F-4956-BCF8-2643FABD67CD}">
      <text>
        <r>
          <rPr>
            <b/>
            <sz val="9"/>
            <color indexed="81"/>
            <rFont val="Tahoma"/>
            <family val="2"/>
          </rPr>
          <t>McHugh, Diana:</t>
        </r>
        <r>
          <rPr>
            <sz val="9"/>
            <color indexed="81"/>
            <rFont val="Tahoma"/>
            <family val="2"/>
          </rPr>
          <t xml:space="preserve">
In-River Spawners Above Stamp Falls </t>
        </r>
      </text>
    </comment>
    <comment ref="F2725" authorId="2" shapeId="0" xr:uid="{16BE2FC6-7175-45BB-AB7D-4E64D9BAEBEB}">
      <text>
        <r>
          <rPr>
            <b/>
            <sz val="9"/>
            <color indexed="81"/>
            <rFont val="Tahoma"/>
            <family val="2"/>
          </rPr>
          <t>McHugh, Diana:</t>
        </r>
        <r>
          <rPr>
            <sz val="9"/>
            <color indexed="81"/>
            <rFont val="Tahoma"/>
            <family val="2"/>
          </rPr>
          <t xml:space="preserve">
In-River Spawners Above Stamp Falls </t>
        </r>
      </text>
    </comment>
    <comment ref="E2726" authorId="2" shapeId="0" xr:uid="{B2A4F0F7-23DF-4240-A97C-1EF6AD927907}">
      <text>
        <r>
          <rPr>
            <b/>
            <sz val="9"/>
            <color indexed="81"/>
            <rFont val="Tahoma"/>
            <family val="2"/>
          </rPr>
          <t>McHugh, Diana:</t>
        </r>
        <r>
          <rPr>
            <sz val="9"/>
            <color indexed="81"/>
            <rFont val="Tahoma"/>
            <family val="2"/>
          </rPr>
          <t xml:space="preserve">
In-River Spawners Above Stamp Falls </t>
        </r>
      </text>
    </comment>
    <comment ref="F2726" authorId="2" shapeId="0" xr:uid="{96EEF4AB-A7A9-496A-845C-4D48933C57C8}">
      <text>
        <r>
          <rPr>
            <b/>
            <sz val="9"/>
            <color indexed="81"/>
            <rFont val="Tahoma"/>
            <family val="2"/>
          </rPr>
          <t>McHugh, Diana:</t>
        </r>
        <r>
          <rPr>
            <sz val="9"/>
            <color indexed="81"/>
            <rFont val="Tahoma"/>
            <family val="2"/>
          </rPr>
          <t xml:space="preserve">
In-River Spawners Above Stamp Falls </t>
        </r>
      </text>
    </comment>
    <comment ref="E2727" authorId="2" shapeId="0" xr:uid="{6FC9FEDB-7E19-41FA-801D-E4D644A1D79D}">
      <text>
        <r>
          <rPr>
            <b/>
            <sz val="9"/>
            <color indexed="81"/>
            <rFont val="Tahoma"/>
            <family val="2"/>
          </rPr>
          <t>McHugh, Diana:</t>
        </r>
        <r>
          <rPr>
            <sz val="9"/>
            <color indexed="81"/>
            <rFont val="Tahoma"/>
            <family val="2"/>
          </rPr>
          <t xml:space="preserve">
In-River Spawners Above Stamp Falls </t>
        </r>
      </text>
    </comment>
    <comment ref="F2727" authorId="2" shapeId="0" xr:uid="{4FDD4209-9655-4438-8BC7-9CA7BB127135}">
      <text>
        <r>
          <rPr>
            <b/>
            <sz val="9"/>
            <color indexed="81"/>
            <rFont val="Tahoma"/>
            <family val="2"/>
          </rPr>
          <t>McHugh, Diana:</t>
        </r>
        <r>
          <rPr>
            <sz val="9"/>
            <color indexed="81"/>
            <rFont val="Tahoma"/>
            <family val="2"/>
          </rPr>
          <t xml:space="preserve">
In-River Spawners Above Stamp Falls </t>
        </r>
      </text>
    </comment>
    <comment ref="E2728" authorId="2" shapeId="0" xr:uid="{30A2F624-4C02-48DB-8451-AC2F5D797B74}">
      <text>
        <r>
          <rPr>
            <b/>
            <sz val="9"/>
            <color indexed="81"/>
            <rFont val="Tahoma"/>
            <family val="2"/>
          </rPr>
          <t>McHugh, Diana:</t>
        </r>
        <r>
          <rPr>
            <sz val="9"/>
            <color indexed="81"/>
            <rFont val="Tahoma"/>
            <family val="2"/>
          </rPr>
          <t xml:space="preserve">
In-River Spawners Above Stamp Falls </t>
        </r>
      </text>
    </comment>
    <comment ref="F2728" authorId="2" shapeId="0" xr:uid="{B2569746-B289-446D-B890-5E77036B2315}">
      <text>
        <r>
          <rPr>
            <b/>
            <sz val="9"/>
            <color indexed="81"/>
            <rFont val="Tahoma"/>
            <family val="2"/>
          </rPr>
          <t>McHugh, Diana:</t>
        </r>
        <r>
          <rPr>
            <sz val="9"/>
            <color indexed="81"/>
            <rFont val="Tahoma"/>
            <family val="2"/>
          </rPr>
          <t xml:space="preserve">
In-River Spawners Above Stamp Falls </t>
        </r>
      </text>
    </comment>
    <comment ref="E2729" authorId="2" shapeId="0" xr:uid="{9D4EB8EA-7BDA-4111-A31A-42842F49CCAB}">
      <text>
        <r>
          <rPr>
            <b/>
            <sz val="9"/>
            <color indexed="81"/>
            <rFont val="Tahoma"/>
            <family val="2"/>
          </rPr>
          <t>McHugh, Diana:</t>
        </r>
        <r>
          <rPr>
            <sz val="9"/>
            <color indexed="81"/>
            <rFont val="Tahoma"/>
            <family val="2"/>
          </rPr>
          <t xml:space="preserve">
In-River Spawners Above Stamp Falls </t>
        </r>
      </text>
    </comment>
    <comment ref="F2729" authorId="2" shapeId="0" xr:uid="{366CA46A-5E25-4251-BD68-95323642D5C0}">
      <text>
        <r>
          <rPr>
            <b/>
            <sz val="9"/>
            <color indexed="81"/>
            <rFont val="Tahoma"/>
            <family val="2"/>
          </rPr>
          <t>McHugh, Diana:</t>
        </r>
        <r>
          <rPr>
            <sz val="9"/>
            <color indexed="81"/>
            <rFont val="Tahoma"/>
            <family val="2"/>
          </rPr>
          <t xml:space="preserve">
In-River Spawners Above Stamp Falls </t>
        </r>
      </text>
    </comment>
    <comment ref="E2730" authorId="2" shapeId="0" xr:uid="{03899B57-F48F-414D-B261-C8657B12A42A}">
      <text>
        <r>
          <rPr>
            <b/>
            <sz val="9"/>
            <color indexed="81"/>
            <rFont val="Tahoma"/>
            <family val="2"/>
          </rPr>
          <t>McHugh, Diana:</t>
        </r>
        <r>
          <rPr>
            <sz val="9"/>
            <color indexed="81"/>
            <rFont val="Tahoma"/>
            <family val="2"/>
          </rPr>
          <t xml:space="preserve">
In-River Spawners Above Stamp Falls </t>
        </r>
      </text>
    </comment>
    <comment ref="F2730" authorId="2" shapeId="0" xr:uid="{7573CE40-7E12-4C6C-BCD1-3BE5C3A54810}">
      <text>
        <r>
          <rPr>
            <b/>
            <sz val="9"/>
            <color indexed="81"/>
            <rFont val="Tahoma"/>
            <family val="2"/>
          </rPr>
          <t>McHugh, Diana:</t>
        </r>
        <r>
          <rPr>
            <sz val="9"/>
            <color indexed="81"/>
            <rFont val="Tahoma"/>
            <family val="2"/>
          </rPr>
          <t xml:space="preserve">
In-River Spawners Above Stamp Falls </t>
        </r>
      </text>
    </comment>
    <comment ref="E2731" authorId="2" shapeId="0" xr:uid="{4EBC0329-D281-4C44-871B-128B97800187}">
      <text>
        <r>
          <rPr>
            <b/>
            <sz val="9"/>
            <color indexed="81"/>
            <rFont val="Tahoma"/>
            <family val="2"/>
          </rPr>
          <t>McHugh, Diana:</t>
        </r>
        <r>
          <rPr>
            <sz val="9"/>
            <color indexed="81"/>
            <rFont val="Tahoma"/>
            <family val="2"/>
          </rPr>
          <t xml:space="preserve">
In-River Spawners Above Stamp Falls </t>
        </r>
      </text>
    </comment>
    <comment ref="F2731" authorId="2" shapeId="0" xr:uid="{C4424883-92B2-4301-8261-AD297D0A4E79}">
      <text>
        <r>
          <rPr>
            <b/>
            <sz val="9"/>
            <color indexed="81"/>
            <rFont val="Tahoma"/>
            <family val="2"/>
          </rPr>
          <t>McHugh, Diana:</t>
        </r>
        <r>
          <rPr>
            <sz val="9"/>
            <color indexed="81"/>
            <rFont val="Tahoma"/>
            <family val="2"/>
          </rPr>
          <t xml:space="preserve">
In-River Spawners Above Stamp Falls </t>
        </r>
      </text>
    </comment>
    <comment ref="E2732" authorId="2" shapeId="0" xr:uid="{6478B02F-1992-45AB-987A-FDA3F3BD5E01}">
      <text>
        <r>
          <rPr>
            <b/>
            <sz val="9"/>
            <color indexed="81"/>
            <rFont val="Tahoma"/>
            <family val="2"/>
          </rPr>
          <t>McHugh, Diana:</t>
        </r>
        <r>
          <rPr>
            <sz val="9"/>
            <color indexed="81"/>
            <rFont val="Tahoma"/>
            <family val="2"/>
          </rPr>
          <t xml:space="preserve">
In-River Spawners Above Stamp Falls </t>
        </r>
      </text>
    </comment>
    <comment ref="F2732" authorId="2" shapeId="0" xr:uid="{B08521D6-D99D-4B0F-A709-870C32E74856}">
      <text>
        <r>
          <rPr>
            <b/>
            <sz val="9"/>
            <color indexed="81"/>
            <rFont val="Tahoma"/>
            <family val="2"/>
          </rPr>
          <t>McHugh, Diana:</t>
        </r>
        <r>
          <rPr>
            <sz val="9"/>
            <color indexed="81"/>
            <rFont val="Tahoma"/>
            <family val="2"/>
          </rPr>
          <t xml:space="preserve">
In-River Spawners Above Stamp Falls </t>
        </r>
      </text>
    </comment>
    <comment ref="E2733" authorId="2" shapeId="0" xr:uid="{1122C679-9D6C-4A3C-9800-B3EC90586C0E}">
      <text>
        <r>
          <rPr>
            <b/>
            <sz val="9"/>
            <color indexed="81"/>
            <rFont val="Tahoma"/>
            <family val="2"/>
          </rPr>
          <t>McHugh, Diana:</t>
        </r>
        <r>
          <rPr>
            <sz val="9"/>
            <color indexed="81"/>
            <rFont val="Tahoma"/>
            <family val="2"/>
          </rPr>
          <t xml:space="preserve">
In-River Spawners Above Stamp Falls </t>
        </r>
      </text>
    </comment>
    <comment ref="F2733" authorId="2" shapeId="0" xr:uid="{6BACB035-5EED-410E-A48E-AEBC7951F7E6}">
      <text>
        <r>
          <rPr>
            <b/>
            <sz val="9"/>
            <color indexed="81"/>
            <rFont val="Tahoma"/>
            <family val="2"/>
          </rPr>
          <t>McHugh, Diana:</t>
        </r>
        <r>
          <rPr>
            <sz val="9"/>
            <color indexed="81"/>
            <rFont val="Tahoma"/>
            <family val="2"/>
          </rPr>
          <t xml:space="preserve">
In-River Spawners Above Stamp Falls </t>
        </r>
      </text>
    </comment>
    <comment ref="E2734" authorId="2" shapeId="0" xr:uid="{23F4CEE3-AA34-4B78-9E34-50DA44A25F59}">
      <text>
        <r>
          <rPr>
            <b/>
            <sz val="9"/>
            <color indexed="81"/>
            <rFont val="Tahoma"/>
            <family val="2"/>
          </rPr>
          <t>McHugh, Diana:</t>
        </r>
        <r>
          <rPr>
            <sz val="9"/>
            <color indexed="81"/>
            <rFont val="Tahoma"/>
            <family val="2"/>
          </rPr>
          <t xml:space="preserve">
In-River Spawners Above Stamp Falls </t>
        </r>
      </text>
    </comment>
    <comment ref="F2734" authorId="2" shapeId="0" xr:uid="{70F90CC6-5B62-4555-87DF-D6F5F674015E}">
      <text>
        <r>
          <rPr>
            <b/>
            <sz val="9"/>
            <color indexed="81"/>
            <rFont val="Tahoma"/>
            <family val="2"/>
          </rPr>
          <t>McHugh, Diana:</t>
        </r>
        <r>
          <rPr>
            <sz val="9"/>
            <color indexed="81"/>
            <rFont val="Tahoma"/>
            <family val="2"/>
          </rPr>
          <t xml:space="preserve">
In-River Spawners Above Stamp Falls </t>
        </r>
      </text>
    </comment>
    <comment ref="E2735" authorId="2" shapeId="0" xr:uid="{0BD182D4-5E3F-4074-BD6C-457E24540894}">
      <text>
        <r>
          <rPr>
            <b/>
            <sz val="9"/>
            <color indexed="81"/>
            <rFont val="Tahoma"/>
            <family val="2"/>
          </rPr>
          <t>McHugh, Diana:</t>
        </r>
        <r>
          <rPr>
            <sz val="9"/>
            <color indexed="81"/>
            <rFont val="Tahoma"/>
            <family val="2"/>
          </rPr>
          <t xml:space="preserve">
In-River Spawners Above Stamp Falls </t>
        </r>
      </text>
    </comment>
    <comment ref="F2735" authorId="2" shapeId="0" xr:uid="{44DFA0E3-B30E-48F8-9899-D46CC0428228}">
      <text>
        <r>
          <rPr>
            <b/>
            <sz val="9"/>
            <color indexed="81"/>
            <rFont val="Tahoma"/>
            <family val="2"/>
          </rPr>
          <t>McHugh, Diana:</t>
        </r>
        <r>
          <rPr>
            <sz val="9"/>
            <color indexed="81"/>
            <rFont val="Tahoma"/>
            <family val="2"/>
          </rPr>
          <t xml:space="preserve">
In-River Spawners Above Stamp Falls </t>
        </r>
      </text>
    </comment>
    <comment ref="E2736" authorId="2" shapeId="0" xr:uid="{094B95B0-C7EC-4E6F-B51F-A413A92FB964}">
      <text>
        <r>
          <rPr>
            <b/>
            <sz val="9"/>
            <color indexed="81"/>
            <rFont val="Tahoma"/>
            <family val="2"/>
          </rPr>
          <t>McHugh, Diana:</t>
        </r>
        <r>
          <rPr>
            <sz val="9"/>
            <color indexed="81"/>
            <rFont val="Tahoma"/>
            <family val="2"/>
          </rPr>
          <t xml:space="preserve">
In-River Spawners Above Stamp Falls </t>
        </r>
      </text>
    </comment>
    <comment ref="F2736" authorId="2" shapeId="0" xr:uid="{29DBE2BE-45B9-41E1-8FED-3A318AB28031}">
      <text>
        <r>
          <rPr>
            <b/>
            <sz val="9"/>
            <color indexed="81"/>
            <rFont val="Tahoma"/>
            <family val="2"/>
          </rPr>
          <t>McHugh, Diana:</t>
        </r>
        <r>
          <rPr>
            <sz val="9"/>
            <color indexed="81"/>
            <rFont val="Tahoma"/>
            <family val="2"/>
          </rPr>
          <t xml:space="preserve">
In-River Spawners Above Stamp Falls </t>
        </r>
      </text>
    </comment>
    <comment ref="E2737" authorId="2" shapeId="0" xr:uid="{911F2458-11F2-4CC1-9B60-2403A2A6A683}">
      <text>
        <r>
          <rPr>
            <b/>
            <sz val="9"/>
            <color indexed="81"/>
            <rFont val="Tahoma"/>
            <family val="2"/>
          </rPr>
          <t>McHugh, Diana:</t>
        </r>
        <r>
          <rPr>
            <sz val="9"/>
            <color indexed="81"/>
            <rFont val="Tahoma"/>
            <family val="2"/>
          </rPr>
          <t xml:space="preserve">
In-River Spawners Above Stamp Falls </t>
        </r>
      </text>
    </comment>
    <comment ref="F2737" authorId="2" shapeId="0" xr:uid="{9FDAD0A5-CC25-4BF1-AE22-4873960CB4DF}">
      <text>
        <r>
          <rPr>
            <b/>
            <sz val="9"/>
            <color indexed="81"/>
            <rFont val="Tahoma"/>
            <family val="2"/>
          </rPr>
          <t>McHugh, Diana:</t>
        </r>
        <r>
          <rPr>
            <sz val="9"/>
            <color indexed="81"/>
            <rFont val="Tahoma"/>
            <family val="2"/>
          </rPr>
          <t xml:space="preserve">
In-River Spawners Above Stamp Falls </t>
        </r>
      </text>
    </comment>
    <comment ref="E2738" authorId="2" shapeId="0" xr:uid="{E780E8E0-AA8A-4DD6-9D5B-630EB85E888C}">
      <text>
        <r>
          <rPr>
            <b/>
            <sz val="9"/>
            <color indexed="81"/>
            <rFont val="Tahoma"/>
            <family val="2"/>
          </rPr>
          <t>McHugh, Diana:</t>
        </r>
        <r>
          <rPr>
            <sz val="9"/>
            <color indexed="81"/>
            <rFont val="Tahoma"/>
            <family val="2"/>
          </rPr>
          <t xml:space="preserve">
In-River Spawners Above Stamp Falls </t>
        </r>
      </text>
    </comment>
    <comment ref="F2738" authorId="2" shapeId="0" xr:uid="{C08D8348-304A-47DE-BC5E-836D77FD1BFF}">
      <text>
        <r>
          <rPr>
            <b/>
            <sz val="9"/>
            <color indexed="81"/>
            <rFont val="Tahoma"/>
            <family val="2"/>
          </rPr>
          <t>McHugh, Diana:</t>
        </r>
        <r>
          <rPr>
            <sz val="9"/>
            <color indexed="81"/>
            <rFont val="Tahoma"/>
            <family val="2"/>
          </rPr>
          <t xml:space="preserve">
In-River Spawners Above Stamp Falls </t>
        </r>
      </text>
    </comment>
    <comment ref="E2739" authorId="2" shapeId="0" xr:uid="{BD3621EE-C896-41E1-9CC1-1CA00A9D33BA}">
      <text>
        <r>
          <rPr>
            <b/>
            <sz val="9"/>
            <color indexed="81"/>
            <rFont val="Tahoma"/>
            <family val="2"/>
          </rPr>
          <t>McHugh, Diana:</t>
        </r>
        <r>
          <rPr>
            <sz val="9"/>
            <color indexed="81"/>
            <rFont val="Tahoma"/>
            <family val="2"/>
          </rPr>
          <t xml:space="preserve">
In-River Spawners Above Stamp Falls </t>
        </r>
      </text>
    </comment>
    <comment ref="F2739" authorId="2" shapeId="0" xr:uid="{4C02A0F4-08BF-43DC-840B-86FA9AFC0ABF}">
      <text>
        <r>
          <rPr>
            <b/>
            <sz val="9"/>
            <color indexed="81"/>
            <rFont val="Tahoma"/>
            <family val="2"/>
          </rPr>
          <t>McHugh, Diana:</t>
        </r>
        <r>
          <rPr>
            <sz val="9"/>
            <color indexed="81"/>
            <rFont val="Tahoma"/>
            <family val="2"/>
          </rPr>
          <t xml:space="preserve">
In-River Spawners Above Stamp Falls </t>
        </r>
      </text>
    </comment>
    <comment ref="E2740" authorId="2" shapeId="0" xr:uid="{F921CAE1-A07B-48B3-A87C-490E512C4CDA}">
      <text>
        <r>
          <rPr>
            <b/>
            <sz val="9"/>
            <color indexed="81"/>
            <rFont val="Tahoma"/>
            <family val="2"/>
          </rPr>
          <t>McHugh, Diana:</t>
        </r>
        <r>
          <rPr>
            <sz val="9"/>
            <color indexed="81"/>
            <rFont val="Tahoma"/>
            <family val="2"/>
          </rPr>
          <t xml:space="preserve">
In-River Spawners Above Stamp Falls </t>
        </r>
      </text>
    </comment>
    <comment ref="F2740" authorId="2" shapeId="0" xr:uid="{990C19F6-8A0D-4248-AB7D-ADB8DB55B313}">
      <text>
        <r>
          <rPr>
            <b/>
            <sz val="9"/>
            <color indexed="81"/>
            <rFont val="Tahoma"/>
            <family val="2"/>
          </rPr>
          <t>McHugh, Diana:</t>
        </r>
        <r>
          <rPr>
            <sz val="9"/>
            <color indexed="81"/>
            <rFont val="Tahoma"/>
            <family val="2"/>
          </rPr>
          <t xml:space="preserve">
In-River Spawners Above Stamp Falls </t>
        </r>
      </text>
    </comment>
    <comment ref="E2741" authorId="2" shapeId="0" xr:uid="{A50085A2-EA12-44ED-9867-E5FEB97F2CE5}">
      <text>
        <r>
          <rPr>
            <b/>
            <sz val="9"/>
            <color indexed="81"/>
            <rFont val="Tahoma"/>
            <family val="2"/>
          </rPr>
          <t>McHugh, Diana:</t>
        </r>
        <r>
          <rPr>
            <sz val="9"/>
            <color indexed="81"/>
            <rFont val="Tahoma"/>
            <family val="2"/>
          </rPr>
          <t xml:space="preserve">
In-River Spawners Above Stamp Falls </t>
        </r>
      </text>
    </comment>
    <comment ref="F2741" authorId="2" shapeId="0" xr:uid="{965A1105-40F5-4580-8AA5-5D27D34B541C}">
      <text>
        <r>
          <rPr>
            <b/>
            <sz val="9"/>
            <color indexed="81"/>
            <rFont val="Tahoma"/>
            <family val="2"/>
          </rPr>
          <t>McHugh, Diana:</t>
        </r>
        <r>
          <rPr>
            <sz val="9"/>
            <color indexed="81"/>
            <rFont val="Tahoma"/>
            <family val="2"/>
          </rPr>
          <t xml:space="preserve">
In-River Spawners Above Stamp Falls </t>
        </r>
      </text>
    </comment>
    <comment ref="E2742" authorId="2" shapeId="0" xr:uid="{25B7CE40-C8F9-443C-B7D6-94C53E483FA2}">
      <text>
        <r>
          <rPr>
            <b/>
            <sz val="9"/>
            <color indexed="81"/>
            <rFont val="Tahoma"/>
            <family val="2"/>
          </rPr>
          <t>McHugh, Diana:</t>
        </r>
        <r>
          <rPr>
            <sz val="9"/>
            <color indexed="81"/>
            <rFont val="Tahoma"/>
            <family val="2"/>
          </rPr>
          <t xml:space="preserve">
In-River Spawners Above Stamp Falls </t>
        </r>
      </text>
    </comment>
    <comment ref="F2742" authorId="2" shapeId="0" xr:uid="{F42CE9B4-8227-4A0D-A351-1A1096029644}">
      <text>
        <r>
          <rPr>
            <b/>
            <sz val="9"/>
            <color indexed="81"/>
            <rFont val="Tahoma"/>
            <family val="2"/>
          </rPr>
          <t>McHugh, Diana:</t>
        </r>
        <r>
          <rPr>
            <sz val="9"/>
            <color indexed="81"/>
            <rFont val="Tahoma"/>
            <family val="2"/>
          </rPr>
          <t xml:space="preserve">
In-River Spawners Above Stamp Falls </t>
        </r>
      </text>
    </comment>
    <comment ref="E2743" authorId="2" shapeId="0" xr:uid="{86D06DA7-4612-4D86-846B-41E37BA80EEB}">
      <text>
        <r>
          <rPr>
            <b/>
            <sz val="9"/>
            <color indexed="81"/>
            <rFont val="Tahoma"/>
            <family val="2"/>
          </rPr>
          <t>McHugh, Diana:</t>
        </r>
        <r>
          <rPr>
            <sz val="9"/>
            <color indexed="81"/>
            <rFont val="Tahoma"/>
            <family val="2"/>
          </rPr>
          <t xml:space="preserve">
In-River Spawners Above Stamp Falls </t>
        </r>
      </text>
    </comment>
    <comment ref="F2743" authorId="2" shapeId="0" xr:uid="{36B9EB5F-79AC-42B6-B88D-097C2D453CC3}">
      <text>
        <r>
          <rPr>
            <b/>
            <sz val="9"/>
            <color indexed="81"/>
            <rFont val="Tahoma"/>
            <family val="2"/>
          </rPr>
          <t>McHugh, Diana:</t>
        </r>
        <r>
          <rPr>
            <sz val="9"/>
            <color indexed="81"/>
            <rFont val="Tahoma"/>
            <family val="2"/>
          </rPr>
          <t xml:space="preserve">
In-River Spawners Above Stamp Falls </t>
        </r>
      </text>
    </comment>
    <comment ref="E2744" authorId="2" shapeId="0" xr:uid="{7CADE285-BA99-4337-B8A0-D84DB7EFB998}">
      <text>
        <r>
          <rPr>
            <b/>
            <sz val="9"/>
            <color indexed="81"/>
            <rFont val="Tahoma"/>
            <family val="2"/>
          </rPr>
          <t>McHugh, Diana:</t>
        </r>
        <r>
          <rPr>
            <sz val="9"/>
            <color indexed="81"/>
            <rFont val="Tahoma"/>
            <family val="2"/>
          </rPr>
          <t xml:space="preserve">
In-River Spawners Above Stamp Falls </t>
        </r>
      </text>
    </comment>
    <comment ref="F2744" authorId="2" shapeId="0" xr:uid="{9C1998F0-D1D1-426D-B525-E4825B0198C9}">
      <text>
        <r>
          <rPr>
            <b/>
            <sz val="9"/>
            <color indexed="81"/>
            <rFont val="Tahoma"/>
            <family val="2"/>
          </rPr>
          <t>McHugh, Diana:</t>
        </r>
        <r>
          <rPr>
            <sz val="9"/>
            <color indexed="81"/>
            <rFont val="Tahoma"/>
            <family val="2"/>
          </rPr>
          <t xml:space="preserve">
In-River Spawners Above Stamp Falls </t>
        </r>
      </text>
    </comment>
    <comment ref="E2745" authorId="2" shapeId="0" xr:uid="{50A9338C-C80D-442B-BD12-9D50FFA957EE}">
      <text>
        <r>
          <rPr>
            <b/>
            <sz val="9"/>
            <color indexed="81"/>
            <rFont val="Tahoma"/>
            <family val="2"/>
          </rPr>
          <t>McHugh, Diana:</t>
        </r>
        <r>
          <rPr>
            <sz val="9"/>
            <color indexed="81"/>
            <rFont val="Tahoma"/>
            <family val="2"/>
          </rPr>
          <t xml:space="preserve">
In-River Spawners Above Stamp Falls </t>
        </r>
      </text>
    </comment>
    <comment ref="F2745" authorId="2" shapeId="0" xr:uid="{DA503C1C-EAC4-4DD3-960F-5F2FC11AA8C5}">
      <text>
        <r>
          <rPr>
            <b/>
            <sz val="9"/>
            <color indexed="81"/>
            <rFont val="Tahoma"/>
            <family val="2"/>
          </rPr>
          <t>McHugh, Diana:</t>
        </r>
        <r>
          <rPr>
            <sz val="9"/>
            <color indexed="81"/>
            <rFont val="Tahoma"/>
            <family val="2"/>
          </rPr>
          <t xml:space="preserve">
In-River Spawners Above Stamp Falls </t>
        </r>
      </text>
    </comment>
    <comment ref="E2746" authorId="2" shapeId="0" xr:uid="{660EF214-7241-4033-851A-818DB00B10C5}">
      <text>
        <r>
          <rPr>
            <b/>
            <sz val="9"/>
            <color indexed="81"/>
            <rFont val="Tahoma"/>
            <family val="2"/>
          </rPr>
          <t>McHugh, Diana:</t>
        </r>
        <r>
          <rPr>
            <sz val="9"/>
            <color indexed="81"/>
            <rFont val="Tahoma"/>
            <family val="2"/>
          </rPr>
          <t xml:space="preserve">
In-River Spawners Above Stamp Falls </t>
        </r>
      </text>
    </comment>
    <comment ref="F2746" authorId="2" shapeId="0" xr:uid="{1B28E39A-D7F5-4413-B3F0-13333E4D0430}">
      <text>
        <r>
          <rPr>
            <b/>
            <sz val="9"/>
            <color indexed="81"/>
            <rFont val="Tahoma"/>
            <family val="2"/>
          </rPr>
          <t>McHugh, Diana:</t>
        </r>
        <r>
          <rPr>
            <sz val="9"/>
            <color indexed="81"/>
            <rFont val="Tahoma"/>
            <family val="2"/>
          </rPr>
          <t xml:space="preserve">
In-River Spawners Above Stamp Falls </t>
        </r>
      </text>
    </comment>
    <comment ref="E2747" authorId="2" shapeId="0" xr:uid="{06AE6B90-A29A-4FF6-8992-3BE7DD2C710A}">
      <text>
        <r>
          <rPr>
            <b/>
            <sz val="9"/>
            <color indexed="81"/>
            <rFont val="Tahoma"/>
            <family val="2"/>
          </rPr>
          <t>McHugh, Diana:</t>
        </r>
        <r>
          <rPr>
            <sz val="9"/>
            <color indexed="81"/>
            <rFont val="Tahoma"/>
            <family val="2"/>
          </rPr>
          <t xml:space="preserve">
In-River Spawners Above Stamp Falls </t>
        </r>
      </text>
    </comment>
    <comment ref="F2747" authorId="2" shapeId="0" xr:uid="{2677F665-4EE7-4397-A667-7796769DE94B}">
      <text>
        <r>
          <rPr>
            <b/>
            <sz val="9"/>
            <color indexed="81"/>
            <rFont val="Tahoma"/>
            <family val="2"/>
          </rPr>
          <t>McHugh, Diana:</t>
        </r>
        <r>
          <rPr>
            <sz val="9"/>
            <color indexed="81"/>
            <rFont val="Tahoma"/>
            <family val="2"/>
          </rPr>
          <t xml:space="preserve">
In-River Spawners Above Stamp Falls </t>
        </r>
      </text>
    </comment>
    <comment ref="E2748" authorId="2" shapeId="0" xr:uid="{E39176B9-090E-4AE3-942F-797D643AE41D}">
      <text>
        <r>
          <rPr>
            <b/>
            <sz val="9"/>
            <color indexed="81"/>
            <rFont val="Tahoma"/>
            <family val="2"/>
          </rPr>
          <t>McHugh, Diana:</t>
        </r>
        <r>
          <rPr>
            <sz val="9"/>
            <color indexed="81"/>
            <rFont val="Tahoma"/>
            <family val="2"/>
          </rPr>
          <t xml:space="preserve">
In-River Spawners Above Stamp Falls </t>
        </r>
      </text>
    </comment>
    <comment ref="F2748" authorId="2" shapeId="0" xr:uid="{97AF10AC-A4C2-4A0C-A68F-38F9C7E67590}">
      <text>
        <r>
          <rPr>
            <b/>
            <sz val="9"/>
            <color indexed="81"/>
            <rFont val="Tahoma"/>
            <family val="2"/>
          </rPr>
          <t>McHugh, Diana:</t>
        </r>
        <r>
          <rPr>
            <sz val="9"/>
            <color indexed="81"/>
            <rFont val="Tahoma"/>
            <family val="2"/>
          </rPr>
          <t xml:space="preserve">
In-River Spawners Above Stamp Falls </t>
        </r>
      </text>
    </comment>
    <comment ref="E2749" authorId="2" shapeId="0" xr:uid="{CED2A201-6978-4E66-9E7E-EBEA18AA1507}">
      <text>
        <r>
          <rPr>
            <b/>
            <sz val="9"/>
            <color indexed="81"/>
            <rFont val="Tahoma"/>
            <family val="2"/>
          </rPr>
          <t>McHugh, Diana:</t>
        </r>
        <r>
          <rPr>
            <sz val="9"/>
            <color indexed="81"/>
            <rFont val="Tahoma"/>
            <family val="2"/>
          </rPr>
          <t xml:space="preserve">
In-River Spawners Above Stamp Falls </t>
        </r>
      </text>
    </comment>
    <comment ref="F2749" authorId="2" shapeId="0" xr:uid="{8A68EC4B-1F1F-4A4B-8EC8-255153CF55B8}">
      <text>
        <r>
          <rPr>
            <b/>
            <sz val="9"/>
            <color indexed="81"/>
            <rFont val="Tahoma"/>
            <family val="2"/>
          </rPr>
          <t>McHugh, Diana:</t>
        </r>
        <r>
          <rPr>
            <sz val="9"/>
            <color indexed="81"/>
            <rFont val="Tahoma"/>
            <family val="2"/>
          </rPr>
          <t xml:space="preserve">
In-River Spawners Above Stamp Falls </t>
        </r>
      </text>
    </comment>
    <comment ref="E2750" authorId="2" shapeId="0" xr:uid="{91F5F120-3752-408E-B41D-F1C68BAF4FAD}">
      <text>
        <r>
          <rPr>
            <b/>
            <sz val="9"/>
            <color indexed="81"/>
            <rFont val="Tahoma"/>
            <family val="2"/>
          </rPr>
          <t>McHugh, Diana:</t>
        </r>
        <r>
          <rPr>
            <sz val="9"/>
            <color indexed="81"/>
            <rFont val="Tahoma"/>
            <family val="2"/>
          </rPr>
          <t xml:space="preserve">
In-River Spawners Above Stamp Falls </t>
        </r>
      </text>
    </comment>
    <comment ref="F2750" authorId="2" shapeId="0" xr:uid="{E2FAEC86-E417-4825-B3AD-EFB42E3BC543}">
      <text>
        <r>
          <rPr>
            <b/>
            <sz val="9"/>
            <color indexed="81"/>
            <rFont val="Tahoma"/>
            <family val="2"/>
          </rPr>
          <t>McHugh, Diana:</t>
        </r>
        <r>
          <rPr>
            <sz val="9"/>
            <color indexed="81"/>
            <rFont val="Tahoma"/>
            <family val="2"/>
          </rPr>
          <t xml:space="preserve">
In-River Spawners Above Stamp Falls </t>
        </r>
      </text>
    </comment>
    <comment ref="E2751" authorId="2" shapeId="0" xr:uid="{3625D727-1BAA-47D3-B3EA-D3C21FBD984E}">
      <text>
        <r>
          <rPr>
            <b/>
            <sz val="9"/>
            <color indexed="81"/>
            <rFont val="Tahoma"/>
            <family val="2"/>
          </rPr>
          <t>McHugh, Diana:</t>
        </r>
        <r>
          <rPr>
            <sz val="9"/>
            <color indexed="81"/>
            <rFont val="Tahoma"/>
            <family val="2"/>
          </rPr>
          <t xml:space="preserve">
In-River Spawners Above Stamp Falls </t>
        </r>
      </text>
    </comment>
    <comment ref="F2751" authorId="2" shapeId="0" xr:uid="{851C2166-8089-471F-B2D9-F0E6A9AA36CA}">
      <text>
        <r>
          <rPr>
            <b/>
            <sz val="9"/>
            <color indexed="81"/>
            <rFont val="Tahoma"/>
            <family val="2"/>
          </rPr>
          <t>McHugh, Diana:</t>
        </r>
        <r>
          <rPr>
            <sz val="9"/>
            <color indexed="81"/>
            <rFont val="Tahoma"/>
            <family val="2"/>
          </rPr>
          <t xml:space="preserve">
In-River Spawners Above Stamp Falls </t>
        </r>
      </text>
    </comment>
    <comment ref="E2752" authorId="2" shapeId="0" xr:uid="{6843A27A-606C-43F8-96A6-3F0434088A07}">
      <text>
        <r>
          <rPr>
            <b/>
            <sz val="9"/>
            <color indexed="81"/>
            <rFont val="Tahoma"/>
            <family val="2"/>
          </rPr>
          <t>McHugh, Diana:</t>
        </r>
        <r>
          <rPr>
            <sz val="9"/>
            <color indexed="81"/>
            <rFont val="Tahoma"/>
            <family val="2"/>
          </rPr>
          <t xml:space="preserve">
In-River Spawners Above Stamp Falls </t>
        </r>
      </text>
    </comment>
    <comment ref="F2752" authorId="2" shapeId="0" xr:uid="{AAD31ABE-BEF2-420F-937F-C28B2414341D}">
      <text>
        <r>
          <rPr>
            <b/>
            <sz val="9"/>
            <color indexed="81"/>
            <rFont val="Tahoma"/>
            <family val="2"/>
          </rPr>
          <t>McHugh, Diana:</t>
        </r>
        <r>
          <rPr>
            <sz val="9"/>
            <color indexed="81"/>
            <rFont val="Tahoma"/>
            <family val="2"/>
          </rPr>
          <t xml:space="preserve">
In-River Spawners Above Stamp Falls </t>
        </r>
      </text>
    </comment>
    <comment ref="E2753" authorId="2" shapeId="0" xr:uid="{50A89404-B558-4C2A-8DC8-8CE92A4584CA}">
      <text>
        <r>
          <rPr>
            <b/>
            <sz val="9"/>
            <color indexed="81"/>
            <rFont val="Tahoma"/>
            <family val="2"/>
          </rPr>
          <t>McHugh, Diana:</t>
        </r>
        <r>
          <rPr>
            <sz val="9"/>
            <color indexed="81"/>
            <rFont val="Tahoma"/>
            <family val="2"/>
          </rPr>
          <t xml:space="preserve">
In-River Spawners Above Stamp Falls </t>
        </r>
      </text>
    </comment>
    <comment ref="F2753" authorId="2" shapeId="0" xr:uid="{980A7874-FB9E-42E7-8EE0-0EE8B2D4E614}">
      <text>
        <r>
          <rPr>
            <b/>
            <sz val="9"/>
            <color indexed="81"/>
            <rFont val="Tahoma"/>
            <family val="2"/>
          </rPr>
          <t>McHugh, Diana:</t>
        </r>
        <r>
          <rPr>
            <sz val="9"/>
            <color indexed="81"/>
            <rFont val="Tahoma"/>
            <family val="2"/>
          </rPr>
          <t xml:space="preserve">
In-River Spawners Above Stamp Falls </t>
        </r>
      </text>
    </comment>
    <comment ref="E2754" authorId="2" shapeId="0" xr:uid="{A924C991-95CE-4758-984C-1554AF3FDE4C}">
      <text>
        <r>
          <rPr>
            <b/>
            <sz val="9"/>
            <color indexed="81"/>
            <rFont val="Tahoma"/>
            <family val="2"/>
          </rPr>
          <t>McHugh, Diana:</t>
        </r>
        <r>
          <rPr>
            <sz val="9"/>
            <color indexed="81"/>
            <rFont val="Tahoma"/>
            <family val="2"/>
          </rPr>
          <t xml:space="preserve">
In-River Spawners Above Stamp Falls </t>
        </r>
      </text>
    </comment>
    <comment ref="F2754" authorId="2" shapeId="0" xr:uid="{1F67D041-DB35-4FD8-9010-263D80AB93AA}">
      <text>
        <r>
          <rPr>
            <b/>
            <sz val="9"/>
            <color indexed="81"/>
            <rFont val="Tahoma"/>
            <family val="2"/>
          </rPr>
          <t>McHugh, Diana:</t>
        </r>
        <r>
          <rPr>
            <sz val="9"/>
            <color indexed="81"/>
            <rFont val="Tahoma"/>
            <family val="2"/>
          </rPr>
          <t xml:space="preserve">
In-River Spawners Above Stamp Falls </t>
        </r>
      </text>
    </comment>
    <comment ref="E2755" authorId="2" shapeId="0" xr:uid="{525998CE-399A-45D9-A26D-A1FB997B287A}">
      <text>
        <r>
          <rPr>
            <b/>
            <sz val="9"/>
            <color indexed="81"/>
            <rFont val="Tahoma"/>
            <family val="2"/>
          </rPr>
          <t>McHugh, Diana:</t>
        </r>
        <r>
          <rPr>
            <sz val="9"/>
            <color indexed="81"/>
            <rFont val="Tahoma"/>
            <family val="2"/>
          </rPr>
          <t xml:space="preserve">
In-River Spawners Above Stamp Falls </t>
        </r>
      </text>
    </comment>
    <comment ref="F2755" authorId="2" shapeId="0" xr:uid="{A688A25E-D8F6-421A-A5CC-33D050C5B467}">
      <text>
        <r>
          <rPr>
            <b/>
            <sz val="9"/>
            <color indexed="81"/>
            <rFont val="Tahoma"/>
            <family val="2"/>
          </rPr>
          <t>McHugh, Diana:</t>
        </r>
        <r>
          <rPr>
            <sz val="9"/>
            <color indexed="81"/>
            <rFont val="Tahoma"/>
            <family val="2"/>
          </rPr>
          <t xml:space="preserve">
In-River Spawners Above Stamp Falls </t>
        </r>
      </text>
    </comment>
    <comment ref="E2756" authorId="2" shapeId="0" xr:uid="{A7B15AAE-3348-4FB3-B903-E46258C67BF8}">
      <text>
        <r>
          <rPr>
            <b/>
            <sz val="9"/>
            <color indexed="81"/>
            <rFont val="Tahoma"/>
            <family val="2"/>
          </rPr>
          <t>McHugh, Diana:</t>
        </r>
        <r>
          <rPr>
            <sz val="9"/>
            <color indexed="81"/>
            <rFont val="Tahoma"/>
            <family val="2"/>
          </rPr>
          <t xml:space="preserve">
In-River Spawners Above Stamp Falls </t>
        </r>
      </text>
    </comment>
    <comment ref="F2756" authorId="2" shapeId="0" xr:uid="{7D5013DD-BBE5-4984-8B55-B465B3A28419}">
      <text>
        <r>
          <rPr>
            <b/>
            <sz val="9"/>
            <color indexed="81"/>
            <rFont val="Tahoma"/>
            <family val="2"/>
          </rPr>
          <t>McHugh, Diana:</t>
        </r>
        <r>
          <rPr>
            <sz val="9"/>
            <color indexed="81"/>
            <rFont val="Tahoma"/>
            <family val="2"/>
          </rPr>
          <t xml:space="preserve">
In-River Spawners Above Stamp Falls </t>
        </r>
      </text>
    </comment>
    <comment ref="E2757" authorId="2" shapeId="0" xr:uid="{B3B238EC-AB78-46A2-814C-010827B6933E}">
      <text>
        <r>
          <rPr>
            <b/>
            <sz val="9"/>
            <color indexed="81"/>
            <rFont val="Tahoma"/>
            <family val="2"/>
          </rPr>
          <t>McHugh, Diana:</t>
        </r>
        <r>
          <rPr>
            <sz val="9"/>
            <color indexed="81"/>
            <rFont val="Tahoma"/>
            <family val="2"/>
          </rPr>
          <t xml:space="preserve">
In-River Spawners Above Stamp Falls </t>
        </r>
      </text>
    </comment>
    <comment ref="F2757" authorId="2" shapeId="0" xr:uid="{388915D7-9D05-4866-BC0A-7E5E45240159}">
      <text>
        <r>
          <rPr>
            <b/>
            <sz val="9"/>
            <color indexed="81"/>
            <rFont val="Tahoma"/>
            <family val="2"/>
          </rPr>
          <t>McHugh, Diana:</t>
        </r>
        <r>
          <rPr>
            <sz val="9"/>
            <color indexed="81"/>
            <rFont val="Tahoma"/>
            <family val="2"/>
          </rPr>
          <t xml:space="preserve">
In-River Spawners Above Stamp Falls </t>
        </r>
      </text>
    </comment>
    <comment ref="E2758" authorId="2" shapeId="0" xr:uid="{5A9F5443-0E1F-4CA9-8128-DB8CA2F0AEFE}">
      <text>
        <r>
          <rPr>
            <b/>
            <sz val="9"/>
            <color indexed="81"/>
            <rFont val="Tahoma"/>
            <family val="2"/>
          </rPr>
          <t>McHugh, Diana:</t>
        </r>
        <r>
          <rPr>
            <sz val="9"/>
            <color indexed="81"/>
            <rFont val="Tahoma"/>
            <family val="2"/>
          </rPr>
          <t xml:space="preserve">
In-River Spawners Above Stamp Falls </t>
        </r>
      </text>
    </comment>
    <comment ref="F2758" authorId="2" shapeId="0" xr:uid="{6BC185E1-48C0-4A5E-BE96-192F80A3A2C6}">
      <text>
        <r>
          <rPr>
            <b/>
            <sz val="9"/>
            <color indexed="81"/>
            <rFont val="Tahoma"/>
            <family val="2"/>
          </rPr>
          <t>McHugh, Diana:</t>
        </r>
        <r>
          <rPr>
            <sz val="9"/>
            <color indexed="81"/>
            <rFont val="Tahoma"/>
            <family val="2"/>
          </rPr>
          <t xml:space="preserve">
In-River Spawners Above Stamp Falls </t>
        </r>
      </text>
    </comment>
    <comment ref="E2759" authorId="2" shapeId="0" xr:uid="{ECBA9EA5-DF69-45C2-A96F-FD69BEE59D54}">
      <text>
        <r>
          <rPr>
            <b/>
            <sz val="9"/>
            <color indexed="81"/>
            <rFont val="Tahoma"/>
            <family val="2"/>
          </rPr>
          <t>McHugh, Diana:</t>
        </r>
        <r>
          <rPr>
            <sz val="9"/>
            <color indexed="81"/>
            <rFont val="Tahoma"/>
            <family val="2"/>
          </rPr>
          <t xml:space="preserve">
In-River Spawners Above Stamp Falls </t>
        </r>
      </text>
    </comment>
    <comment ref="F2759" authorId="2" shapeId="0" xr:uid="{D6666C0E-C270-4058-B1B2-C93D83417DB8}">
      <text>
        <r>
          <rPr>
            <b/>
            <sz val="9"/>
            <color indexed="81"/>
            <rFont val="Tahoma"/>
            <family val="2"/>
          </rPr>
          <t>McHugh, Diana:</t>
        </r>
        <r>
          <rPr>
            <sz val="9"/>
            <color indexed="81"/>
            <rFont val="Tahoma"/>
            <family val="2"/>
          </rPr>
          <t xml:space="preserve">
In-River Spawners Above Stamp Falls </t>
        </r>
      </text>
    </comment>
    <comment ref="E2760" authorId="2" shapeId="0" xr:uid="{8A688BB0-23C5-4977-B117-389691981CF7}">
      <text>
        <r>
          <rPr>
            <b/>
            <sz val="9"/>
            <color indexed="81"/>
            <rFont val="Tahoma"/>
            <family val="2"/>
          </rPr>
          <t>McHugh, Diana:</t>
        </r>
        <r>
          <rPr>
            <sz val="9"/>
            <color indexed="81"/>
            <rFont val="Tahoma"/>
            <family val="2"/>
          </rPr>
          <t xml:space="preserve">
In-River Spawners Above Stamp Falls </t>
        </r>
      </text>
    </comment>
    <comment ref="F2760" authorId="2" shapeId="0" xr:uid="{DD05CB99-5680-417A-8B60-822DFBCF577D}">
      <text>
        <r>
          <rPr>
            <b/>
            <sz val="9"/>
            <color indexed="81"/>
            <rFont val="Tahoma"/>
            <family val="2"/>
          </rPr>
          <t>McHugh, Diana:</t>
        </r>
        <r>
          <rPr>
            <sz val="9"/>
            <color indexed="81"/>
            <rFont val="Tahoma"/>
            <family val="2"/>
          </rPr>
          <t xml:space="preserve">
In-River Spawners Above Stamp Falls </t>
        </r>
      </text>
    </comment>
    <comment ref="E2761" authorId="2" shapeId="0" xr:uid="{6DE79F9D-626D-4666-90A9-42B0437C102D}">
      <text>
        <r>
          <rPr>
            <b/>
            <sz val="9"/>
            <color indexed="81"/>
            <rFont val="Tahoma"/>
            <family val="2"/>
          </rPr>
          <t>McHugh, Diana:</t>
        </r>
        <r>
          <rPr>
            <sz val="9"/>
            <color indexed="81"/>
            <rFont val="Tahoma"/>
            <family val="2"/>
          </rPr>
          <t xml:space="preserve">
In-River Spawners Above Stamp Falls </t>
        </r>
      </text>
    </comment>
    <comment ref="F2761" authorId="2" shapeId="0" xr:uid="{0C360E44-95C4-4971-AFD1-72FA729ACC59}">
      <text>
        <r>
          <rPr>
            <b/>
            <sz val="9"/>
            <color indexed="81"/>
            <rFont val="Tahoma"/>
            <family val="2"/>
          </rPr>
          <t>McHugh, Diana:</t>
        </r>
        <r>
          <rPr>
            <sz val="9"/>
            <color indexed="81"/>
            <rFont val="Tahoma"/>
            <family val="2"/>
          </rPr>
          <t xml:space="preserve">
In-River Spawners Above Stamp Falls </t>
        </r>
      </text>
    </comment>
    <comment ref="E2762" authorId="2" shapeId="0" xr:uid="{E5911BD3-04C9-4E46-9CB9-7A77F73A617B}">
      <text>
        <r>
          <rPr>
            <b/>
            <sz val="9"/>
            <color indexed="81"/>
            <rFont val="Tahoma"/>
            <family val="2"/>
          </rPr>
          <t>McHugh, Diana:</t>
        </r>
        <r>
          <rPr>
            <sz val="9"/>
            <color indexed="81"/>
            <rFont val="Tahoma"/>
            <family val="2"/>
          </rPr>
          <t xml:space="preserve">
In-River Spawners Above Stamp Falls </t>
        </r>
      </text>
    </comment>
    <comment ref="F2762" authorId="2" shapeId="0" xr:uid="{406BC6CC-9901-4511-B386-8B844A9ACEC9}">
      <text>
        <r>
          <rPr>
            <b/>
            <sz val="9"/>
            <color indexed="81"/>
            <rFont val="Tahoma"/>
            <family val="2"/>
          </rPr>
          <t>McHugh, Diana:</t>
        </r>
        <r>
          <rPr>
            <sz val="9"/>
            <color indexed="81"/>
            <rFont val="Tahoma"/>
            <family val="2"/>
          </rPr>
          <t xml:space="preserve">
In-River Spawners Above Stamp Falls </t>
        </r>
      </text>
    </comment>
    <comment ref="E2763" authorId="2" shapeId="0" xr:uid="{23D4300D-8B4B-474C-B198-9B17CE9CD656}">
      <text>
        <r>
          <rPr>
            <b/>
            <sz val="9"/>
            <color indexed="81"/>
            <rFont val="Tahoma"/>
            <family val="2"/>
          </rPr>
          <t>McHugh, Diana:</t>
        </r>
        <r>
          <rPr>
            <sz val="9"/>
            <color indexed="81"/>
            <rFont val="Tahoma"/>
            <family val="2"/>
          </rPr>
          <t xml:space="preserve">
In-River Spawners Above Stamp Falls </t>
        </r>
      </text>
    </comment>
    <comment ref="F2763" authorId="2" shapeId="0" xr:uid="{09384721-320B-4612-BE02-6EC9181A6567}">
      <text>
        <r>
          <rPr>
            <b/>
            <sz val="9"/>
            <color indexed="81"/>
            <rFont val="Tahoma"/>
            <family val="2"/>
          </rPr>
          <t>McHugh, Diana:</t>
        </r>
        <r>
          <rPr>
            <sz val="9"/>
            <color indexed="81"/>
            <rFont val="Tahoma"/>
            <family val="2"/>
          </rPr>
          <t xml:space="preserve">
In-River Spawners Above Stamp Falls </t>
        </r>
      </text>
    </comment>
    <comment ref="E2764" authorId="2" shapeId="0" xr:uid="{5065988B-DF79-4B3D-AEEE-01BEA6215AF0}">
      <text>
        <r>
          <rPr>
            <b/>
            <sz val="9"/>
            <color indexed="81"/>
            <rFont val="Tahoma"/>
            <family val="2"/>
          </rPr>
          <t>McHugh, Diana:</t>
        </r>
        <r>
          <rPr>
            <sz val="9"/>
            <color indexed="81"/>
            <rFont val="Tahoma"/>
            <family val="2"/>
          </rPr>
          <t xml:space="preserve">
In-River Spawners Above Stamp Falls </t>
        </r>
      </text>
    </comment>
    <comment ref="F2764" authorId="2" shapeId="0" xr:uid="{B6BBB8D3-5C83-4954-8808-25ECFD8BB837}">
      <text>
        <r>
          <rPr>
            <b/>
            <sz val="9"/>
            <color indexed="81"/>
            <rFont val="Tahoma"/>
            <family val="2"/>
          </rPr>
          <t>McHugh, Diana:</t>
        </r>
        <r>
          <rPr>
            <sz val="9"/>
            <color indexed="81"/>
            <rFont val="Tahoma"/>
            <family val="2"/>
          </rPr>
          <t xml:space="preserve">
In-River Spawners Above Stamp Falls </t>
        </r>
      </text>
    </comment>
    <comment ref="E2765" authorId="2" shapeId="0" xr:uid="{CAED04A3-DFD5-43B3-9A25-BB1F177FEC60}">
      <text>
        <r>
          <rPr>
            <b/>
            <sz val="9"/>
            <color indexed="81"/>
            <rFont val="Tahoma"/>
            <family val="2"/>
          </rPr>
          <t>McHugh, Diana:</t>
        </r>
        <r>
          <rPr>
            <sz val="9"/>
            <color indexed="81"/>
            <rFont val="Tahoma"/>
            <family val="2"/>
          </rPr>
          <t xml:space="preserve">
In-River Spawners Above Stamp Falls </t>
        </r>
      </text>
    </comment>
    <comment ref="F2765" authorId="2" shapeId="0" xr:uid="{C90350E0-4D39-4E91-B5E4-27D1DFBB4AB0}">
      <text>
        <r>
          <rPr>
            <b/>
            <sz val="9"/>
            <color indexed="81"/>
            <rFont val="Tahoma"/>
            <family val="2"/>
          </rPr>
          <t>McHugh, Diana:</t>
        </r>
        <r>
          <rPr>
            <sz val="9"/>
            <color indexed="81"/>
            <rFont val="Tahoma"/>
            <family val="2"/>
          </rPr>
          <t xml:space="preserve">
In-River Spawners Above Stamp Falls </t>
        </r>
      </text>
    </comment>
    <comment ref="E2766" authorId="2" shapeId="0" xr:uid="{FCC5ECD3-AA9C-4798-B2C1-B97A3CBB526F}">
      <text>
        <r>
          <rPr>
            <b/>
            <sz val="9"/>
            <color indexed="81"/>
            <rFont val="Tahoma"/>
            <family val="2"/>
          </rPr>
          <t>McHugh, Diana:</t>
        </r>
        <r>
          <rPr>
            <sz val="9"/>
            <color indexed="81"/>
            <rFont val="Tahoma"/>
            <family val="2"/>
          </rPr>
          <t xml:space="preserve">
In-River Spawners Above Stamp Falls </t>
        </r>
      </text>
    </comment>
    <comment ref="F2766" authorId="2" shapeId="0" xr:uid="{2D81DE6D-BE7C-4883-A3DF-F9D4CE382CDF}">
      <text>
        <r>
          <rPr>
            <b/>
            <sz val="9"/>
            <color indexed="81"/>
            <rFont val="Tahoma"/>
            <family val="2"/>
          </rPr>
          <t>McHugh, Diana:</t>
        </r>
        <r>
          <rPr>
            <sz val="9"/>
            <color indexed="81"/>
            <rFont val="Tahoma"/>
            <family val="2"/>
          </rPr>
          <t xml:space="preserve">
In-River Spawners Above Stamp Falls </t>
        </r>
      </text>
    </comment>
    <comment ref="E2767" authorId="2" shapeId="0" xr:uid="{66C8899C-1C65-4C93-8A84-A7F6CA5BA175}">
      <text>
        <r>
          <rPr>
            <b/>
            <sz val="9"/>
            <color indexed="81"/>
            <rFont val="Tahoma"/>
            <family val="2"/>
          </rPr>
          <t>McHugh, Diana:</t>
        </r>
        <r>
          <rPr>
            <sz val="9"/>
            <color indexed="81"/>
            <rFont val="Tahoma"/>
            <family val="2"/>
          </rPr>
          <t xml:space="preserve">
In-River Spawners Above Stamp Falls </t>
        </r>
      </text>
    </comment>
    <comment ref="F2767" authorId="2" shapeId="0" xr:uid="{AC35BCC9-C872-450F-949D-E564AA00975A}">
      <text>
        <r>
          <rPr>
            <b/>
            <sz val="9"/>
            <color indexed="81"/>
            <rFont val="Tahoma"/>
            <family val="2"/>
          </rPr>
          <t>McHugh, Diana:</t>
        </r>
        <r>
          <rPr>
            <sz val="9"/>
            <color indexed="81"/>
            <rFont val="Tahoma"/>
            <family val="2"/>
          </rPr>
          <t xml:space="preserve">
In-River Spawners Above Stamp Falls </t>
        </r>
      </text>
    </comment>
    <comment ref="E2768" authorId="2" shapeId="0" xr:uid="{D849C6EE-3E0B-4014-8344-7089A48D11B9}">
      <text>
        <r>
          <rPr>
            <b/>
            <sz val="9"/>
            <color indexed="81"/>
            <rFont val="Tahoma"/>
            <family val="2"/>
          </rPr>
          <t>McHugh, Diana:</t>
        </r>
        <r>
          <rPr>
            <sz val="9"/>
            <color indexed="81"/>
            <rFont val="Tahoma"/>
            <family val="2"/>
          </rPr>
          <t xml:space="preserve">
In-River Spawners Above Stamp Falls </t>
        </r>
      </text>
    </comment>
    <comment ref="F2768" authorId="2" shapeId="0" xr:uid="{69336A9F-01B2-48BE-96F3-A57B16861668}">
      <text>
        <r>
          <rPr>
            <b/>
            <sz val="9"/>
            <color indexed="81"/>
            <rFont val="Tahoma"/>
            <family val="2"/>
          </rPr>
          <t>McHugh, Diana:</t>
        </r>
        <r>
          <rPr>
            <sz val="9"/>
            <color indexed="81"/>
            <rFont val="Tahoma"/>
            <family val="2"/>
          </rPr>
          <t xml:space="preserve">
In-River Spawners Above Stamp Falls </t>
        </r>
      </text>
    </comment>
    <comment ref="E2769" authorId="2" shapeId="0" xr:uid="{7D71195F-5266-4732-BE73-E690047E5EA2}">
      <text>
        <r>
          <rPr>
            <b/>
            <sz val="9"/>
            <color indexed="81"/>
            <rFont val="Tahoma"/>
            <family val="2"/>
          </rPr>
          <t>McHugh, Diana:</t>
        </r>
        <r>
          <rPr>
            <sz val="9"/>
            <color indexed="81"/>
            <rFont val="Tahoma"/>
            <family val="2"/>
          </rPr>
          <t xml:space="preserve">
In-River Spawners Above Stamp Falls </t>
        </r>
      </text>
    </comment>
    <comment ref="F2769" authorId="2" shapeId="0" xr:uid="{BBE8C93A-AA0C-42FB-A5AA-B14BD4267841}">
      <text>
        <r>
          <rPr>
            <b/>
            <sz val="9"/>
            <color indexed="81"/>
            <rFont val="Tahoma"/>
            <family val="2"/>
          </rPr>
          <t>McHugh, Diana:</t>
        </r>
        <r>
          <rPr>
            <sz val="9"/>
            <color indexed="81"/>
            <rFont val="Tahoma"/>
            <family val="2"/>
          </rPr>
          <t xml:space="preserve">
In-River Spawners Above Stamp Falls </t>
        </r>
      </text>
    </comment>
    <comment ref="E2770" authorId="2" shapeId="0" xr:uid="{7265FE7D-E58A-4A7E-A99B-E079D42465D7}">
      <text>
        <r>
          <rPr>
            <b/>
            <sz val="9"/>
            <color indexed="81"/>
            <rFont val="Tahoma"/>
            <family val="2"/>
          </rPr>
          <t>McHugh, Diana:</t>
        </r>
        <r>
          <rPr>
            <sz val="9"/>
            <color indexed="81"/>
            <rFont val="Tahoma"/>
            <family val="2"/>
          </rPr>
          <t xml:space="preserve">
In-River Spawners Above Stamp Falls </t>
        </r>
      </text>
    </comment>
    <comment ref="F2770" authorId="2" shapeId="0" xr:uid="{85496A95-29F0-4F12-ABA4-B122FCEA67D8}">
      <text>
        <r>
          <rPr>
            <b/>
            <sz val="9"/>
            <color indexed="81"/>
            <rFont val="Tahoma"/>
            <family val="2"/>
          </rPr>
          <t>McHugh, Diana:</t>
        </r>
        <r>
          <rPr>
            <sz val="9"/>
            <color indexed="81"/>
            <rFont val="Tahoma"/>
            <family val="2"/>
          </rPr>
          <t xml:space="preserve">
In-River Spawners Above Stamp Falls </t>
        </r>
      </text>
    </comment>
    <comment ref="E2771" authorId="2" shapeId="0" xr:uid="{172EC9F0-D9A1-4599-93BD-3A1C47087A89}">
      <text>
        <r>
          <rPr>
            <b/>
            <sz val="9"/>
            <color indexed="81"/>
            <rFont val="Tahoma"/>
            <family val="2"/>
          </rPr>
          <t>McHugh, Diana:</t>
        </r>
        <r>
          <rPr>
            <sz val="9"/>
            <color indexed="81"/>
            <rFont val="Tahoma"/>
            <family val="2"/>
          </rPr>
          <t xml:space="preserve">
In-River Spawners Above Stamp Falls </t>
        </r>
      </text>
    </comment>
    <comment ref="F2771" authorId="2" shapeId="0" xr:uid="{8C4101C0-AF04-4E9A-BF4E-C8335B0218D0}">
      <text>
        <r>
          <rPr>
            <b/>
            <sz val="9"/>
            <color indexed="81"/>
            <rFont val="Tahoma"/>
            <family val="2"/>
          </rPr>
          <t>McHugh, Diana:</t>
        </r>
        <r>
          <rPr>
            <sz val="9"/>
            <color indexed="81"/>
            <rFont val="Tahoma"/>
            <family val="2"/>
          </rPr>
          <t xml:space="preserve">
In-River Spawners Above Stamp Falls </t>
        </r>
      </text>
    </comment>
    <comment ref="E2772" authorId="2" shapeId="0" xr:uid="{173EC007-02B1-46F1-AE95-E8D1E1E616EE}">
      <text>
        <r>
          <rPr>
            <b/>
            <sz val="9"/>
            <color indexed="81"/>
            <rFont val="Tahoma"/>
            <family val="2"/>
          </rPr>
          <t>McHugh, Diana:</t>
        </r>
        <r>
          <rPr>
            <sz val="9"/>
            <color indexed="81"/>
            <rFont val="Tahoma"/>
            <family val="2"/>
          </rPr>
          <t xml:space="preserve">
In-River Spawners Above Stamp Falls </t>
        </r>
      </text>
    </comment>
    <comment ref="F2772" authorId="2" shapeId="0" xr:uid="{3D382748-192D-4624-8EF9-E2200E47C26A}">
      <text>
        <r>
          <rPr>
            <b/>
            <sz val="9"/>
            <color indexed="81"/>
            <rFont val="Tahoma"/>
            <family val="2"/>
          </rPr>
          <t>McHugh, Diana:</t>
        </r>
        <r>
          <rPr>
            <sz val="9"/>
            <color indexed="81"/>
            <rFont val="Tahoma"/>
            <family val="2"/>
          </rPr>
          <t xml:space="preserve">
In-River Spawners Above Stamp Falls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McHugh, Diana</author>
  </authors>
  <commentList>
    <comment ref="D37" authorId="0" shapeId="0" xr:uid="{5CD4DD3D-B9A4-4405-A9DB-E8144401265D}">
      <text>
        <r>
          <rPr>
            <b/>
            <sz val="9"/>
            <color indexed="81"/>
            <rFont val="Tahoma"/>
            <family val="2"/>
          </rPr>
          <t>McHugh, Diana:</t>
        </r>
        <r>
          <rPr>
            <sz val="9"/>
            <color indexed="81"/>
            <rFont val="Tahoma"/>
            <family val="2"/>
          </rPr>
          <t xml:space="preserve">
In-River Spawners Above Stamp Falls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McHugh, Diana</author>
  </authors>
  <commentList>
    <comment ref="P17" authorId="0" shapeId="0" xr:uid="{74430F94-6BC4-44C9-8572-C1E657BCCDDC}">
      <text>
        <r>
          <rPr>
            <b/>
            <sz val="9"/>
            <color indexed="81"/>
            <rFont val="Tahoma"/>
            <family val="2"/>
          </rPr>
          <t>McHugh, Diana:</t>
        </r>
        <r>
          <rPr>
            <sz val="9"/>
            <color indexed="81"/>
            <rFont val="Tahoma"/>
            <family val="2"/>
          </rPr>
          <t xml:space="preserve">
In-River Spawners Above Stamp Falls </t>
        </r>
      </text>
    </comment>
  </commentList>
</comments>
</file>

<file path=xl/sharedStrings.xml><?xml version="1.0" encoding="utf-8"?>
<sst xmlns="http://schemas.openxmlformats.org/spreadsheetml/2006/main" count="23809" uniqueCount="1536">
  <si>
    <t>Indicator</t>
  </si>
  <si>
    <t>CU</t>
  </si>
  <si>
    <t>Smsy</t>
  </si>
  <si>
    <t>Watershed</t>
  </si>
  <si>
    <t>Stat</t>
  </si>
  <si>
    <t>BURMAN RIVER</t>
  </si>
  <si>
    <t>GOLD RIVER</t>
  </si>
  <si>
    <t>MARBLE RIVER</t>
  </si>
  <si>
    <t>SARITA RIVER</t>
  </si>
  <si>
    <t>San Juan</t>
  </si>
  <si>
    <t>TAHSISH RIVER</t>
  </si>
  <si>
    <t>LEINER RIVER</t>
  </si>
  <si>
    <t>Srep</t>
  </si>
  <si>
    <t>TAHSIS RIVER</t>
  </si>
  <si>
    <t>ZEBALLOS RIVER</t>
  </si>
  <si>
    <t>BEDWELL/URSUS</t>
  </si>
  <si>
    <t>NAHMINT RIVER</t>
  </si>
  <si>
    <t>KAOUK RIVER</t>
  </si>
  <si>
    <t>COLONIAL/CAYEGHLE CREEKS</t>
  </si>
  <si>
    <t>ARTLISH RIVER</t>
  </si>
  <si>
    <t>TRANQUIL CREEK</t>
  </si>
  <si>
    <t>MOYEHA RIVER</t>
  </si>
  <si>
    <t>MEGIN RIVER</t>
  </si>
  <si>
    <t>Grand Total</t>
  </si>
  <si>
    <t>CK-SWVI [31]</t>
  </si>
  <si>
    <t>CYPRE RIVER</t>
  </si>
  <si>
    <t>Life</t>
  </si>
  <si>
    <t>History</t>
  </si>
  <si>
    <t>Run Reconstruction</t>
  </si>
  <si>
    <t>Parken</t>
  </si>
  <si>
    <t>all years</t>
  </si>
  <si>
    <t>Decadal Natural Spawners</t>
  </si>
  <si>
    <t>Decadal Releases</t>
  </si>
  <si>
    <t>Decadal PNI</t>
  </si>
  <si>
    <t>CU Name</t>
  </si>
  <si>
    <t>Culookup</t>
  </si>
  <si>
    <t>Stream Name</t>
  </si>
  <si>
    <t>Species</t>
  </si>
  <si>
    <t>Revised Accessible Watershed Area (km sq)</t>
  </si>
  <si>
    <t>Parken Sgen Range</t>
  </si>
  <si>
    <t>Parken Smsy Range</t>
  </si>
  <si>
    <t>Parken Srep Range</t>
  </si>
  <si>
    <t>4 yr average</t>
  </si>
  <si>
    <t>12 yr average</t>
  </si>
  <si>
    <t>min</t>
  </si>
  <si>
    <t>max</t>
  </si>
  <si>
    <t>1953-2022 Avg</t>
  </si>
  <si>
    <t>% of Sum of Avg</t>
  </si>
  <si>
    <t>geomean</t>
  </si>
  <si>
    <t>Avg 2020-present</t>
  </si>
  <si>
    <t>Avg 2010-2020</t>
  </si>
  <si>
    <t>Avg 2000-2010</t>
  </si>
  <si>
    <t>Avg 1990-2000</t>
  </si>
  <si>
    <t>Avg 1980-1990</t>
  </si>
  <si>
    <t>Avg 1970-1980</t>
  </si>
  <si>
    <t>Avg 1960-1970</t>
  </si>
  <si>
    <t>Avg 1953-1960</t>
  </si>
  <si>
    <t>Avg 1950-1960</t>
  </si>
  <si>
    <t>Southwest Vancouver Island</t>
  </si>
  <si>
    <t>SOOKE RIVER_Chinook</t>
  </si>
  <si>
    <t>Esc</t>
  </si>
  <si>
    <t>Sooke</t>
  </si>
  <si>
    <t>Sooke River</t>
  </si>
  <si>
    <t>Chinook</t>
  </si>
  <si>
    <t>CHARTERS RIVER_Chinook</t>
  </si>
  <si>
    <t>CHARTERS RIVER</t>
  </si>
  <si>
    <t>(1.2-31)</t>
  </si>
  <si>
    <t>(4.7-48)</t>
  </si>
  <si>
    <t>(11-110)</t>
  </si>
  <si>
    <t>(1-27)</t>
  </si>
  <si>
    <t>(4.6-47)</t>
  </si>
  <si>
    <t>(0.43-4.3)</t>
  </si>
  <si>
    <t>(3.8-38)</t>
  </si>
  <si>
    <t>DE MAMIEL CREEK_Chinook</t>
  </si>
  <si>
    <t>DE MAMIEL CREEK</t>
  </si>
  <si>
    <t>(24-370)</t>
  </si>
  <si>
    <t>(100-530)</t>
  </si>
  <si>
    <t>(240-1200)</t>
  </si>
  <si>
    <t>(20-330)</t>
  </si>
  <si>
    <t>(100-520)</t>
  </si>
  <si>
    <t>(9.4-47)</t>
  </si>
  <si>
    <t>(83-410)</t>
  </si>
  <si>
    <t>GORDON RIVER_Chinook</t>
  </si>
  <si>
    <t>GORDON RIVER</t>
  </si>
  <si>
    <t>(31-470)</t>
  </si>
  <si>
    <t>(140-680)</t>
  </si>
  <si>
    <t>(330-1500)</t>
  </si>
  <si>
    <t>(26-420)</t>
  </si>
  <si>
    <t>(140-660)</t>
  </si>
  <si>
    <t>(13-59)</t>
  </si>
  <si>
    <t>(110-520)</t>
  </si>
  <si>
    <t>HARRIS CREEK_Chinook</t>
  </si>
  <si>
    <t>Ind17</t>
  </si>
  <si>
    <t>HARRIS CREEK</t>
  </si>
  <si>
    <t>(27-410)</t>
  </si>
  <si>
    <t>(120-590)</t>
  </si>
  <si>
    <t>(280-1300)</t>
  </si>
  <si>
    <t>(22-370)</t>
  </si>
  <si>
    <t>(110-570)</t>
  </si>
  <si>
    <t>(11-51)</t>
  </si>
  <si>
    <t>(94-450)</t>
  </si>
  <si>
    <t>LENS CREEK_Chinook</t>
  </si>
  <si>
    <t>LENS CREEK</t>
  </si>
  <si>
    <t>(5.9-110)</t>
  </si>
  <si>
    <t>(25-170)</t>
  </si>
  <si>
    <t>(58-390)</t>
  </si>
  <si>
    <t>(5-100)</t>
  </si>
  <si>
    <t>(24-170)</t>
  </si>
  <si>
    <t>(2.2-15)</t>
  </si>
  <si>
    <t>(20-130)</t>
  </si>
  <si>
    <t>SAN JUAN RIVER_Chinook</t>
  </si>
  <si>
    <t>SAN JUAN RIVER</t>
  </si>
  <si>
    <t>(250-3100)</t>
  </si>
  <si>
    <t>(1200-4200)</t>
  </si>
  <si>
    <t>(2800-9400)</t>
  </si>
  <si>
    <t>(210-2800)</t>
  </si>
  <si>
    <t>(1200-4100)</t>
  </si>
  <si>
    <t>(110-370)</t>
  </si>
  <si>
    <t>(970-3200)</t>
  </si>
  <si>
    <t>(2800-9500)</t>
  </si>
  <si>
    <t>CAMPUS CREEK_Chinook</t>
  </si>
  <si>
    <t>Hatchery</t>
  </si>
  <si>
    <t>NITINAT</t>
  </si>
  <si>
    <t>CAMPUS CREEK</t>
  </si>
  <si>
    <t>(3.7-73)</t>
  </si>
  <si>
    <t>(15-110)</t>
  </si>
  <si>
    <t>(35-260)</t>
  </si>
  <si>
    <t>(3.1-65)</t>
  </si>
  <si>
    <t>(14-110)</t>
  </si>
  <si>
    <t>(1.3-10)</t>
  </si>
  <si>
    <t>(12-88)</t>
  </si>
  <si>
    <t>NITINAT RIVER_Chinook</t>
  </si>
  <si>
    <t>NITINAT LAKE</t>
  </si>
  <si>
    <t>(260-3300)</t>
  </si>
  <si>
    <t>(1300-4500)</t>
  </si>
  <si>
    <t>(3100-10000)</t>
  </si>
  <si>
    <t>(220-3000)</t>
  </si>
  <si>
    <t>(1300-4400)</t>
  </si>
  <si>
    <t>(270-3300)</t>
  </si>
  <si>
    <t>NITINAT RIVER</t>
  </si>
  <si>
    <t>(79-1100)</t>
  </si>
  <si>
    <t>(370-1500)</t>
  </si>
  <si>
    <t>(870-3400)</t>
  </si>
  <si>
    <t>(66-970)</t>
  </si>
  <si>
    <t>(360-1500)</t>
  </si>
  <si>
    <t>(34-130)</t>
  </si>
  <si>
    <t>(300-1200)</t>
  </si>
  <si>
    <t>(880-3400)</t>
  </si>
  <si>
    <t>EFFINGHAM RIVER_Chinook</t>
  </si>
  <si>
    <t>EFFINGHAM RIVER</t>
  </si>
  <si>
    <t>(12-200)</t>
  </si>
  <si>
    <t>(49-290)</t>
  </si>
  <si>
    <t>(120-670)</t>
  </si>
  <si>
    <t>(9.7-180)</t>
  </si>
  <si>
    <t>(48-290)</t>
  </si>
  <si>
    <t>(4.5-26)</t>
  </si>
  <si>
    <t>(40-230)</t>
  </si>
  <si>
    <t>CLEMENS CREEK_Chinook</t>
  </si>
  <si>
    <t>HENDERSON LAKE</t>
  </si>
  <si>
    <t>CLEMENS CREEK</t>
  </si>
  <si>
    <t>(11-180)</t>
  </si>
  <si>
    <t>(45-270)</t>
  </si>
  <si>
    <t>(110-620)</t>
  </si>
  <si>
    <t>(8.9-160)</t>
  </si>
  <si>
    <t>(44-260)</t>
  </si>
  <si>
    <t>(4.1-24)</t>
  </si>
  <si>
    <t>(36-210)</t>
  </si>
  <si>
    <t>(110-610)</t>
  </si>
  <si>
    <t>MERCANTILE CREEK_Chinook</t>
  </si>
  <si>
    <t>MERCANTILE CREEK</t>
  </si>
  <si>
    <t>(7.9-140)</t>
  </si>
  <si>
    <t>(33-210)</t>
  </si>
  <si>
    <t>(79-490)</t>
  </si>
  <si>
    <t>(6.6-130)</t>
  </si>
  <si>
    <t>(32-210)</t>
  </si>
  <si>
    <t>(3-19)</t>
  </si>
  <si>
    <t>(27-170)</t>
  </si>
  <si>
    <t>(78-490)</t>
  </si>
  <si>
    <t>NAHMINT RIVER_Chinook</t>
  </si>
  <si>
    <t>(28-430)</t>
  </si>
  <si>
    <t>(120-620)</t>
  </si>
  <si>
    <t>(290-1400)</t>
  </si>
  <si>
    <t>(23-380)</t>
  </si>
  <si>
    <t>(120-600)</t>
  </si>
  <si>
    <t>(11-54)</t>
  </si>
  <si>
    <t>(100-470)</t>
  </si>
  <si>
    <t>SARITA RIVER_Chinook</t>
  </si>
  <si>
    <t>(59-830)</t>
  </si>
  <si>
    <t>(270-1200)</t>
  </si>
  <si>
    <t>(640-2600)</t>
  </si>
  <si>
    <t>(50-750)</t>
  </si>
  <si>
    <t>(260-1100)</t>
  </si>
  <si>
    <t>(25-100)</t>
  </si>
  <si>
    <t>(220-900)</t>
  </si>
  <si>
    <t>SOMASS SYSTEM_Chinook</t>
  </si>
  <si>
    <t>SOMASS SYSTEM</t>
  </si>
  <si>
    <t>(810-9800)</t>
  </si>
  <si>
    <t>(4100-13000)</t>
  </si>
  <si>
    <t>(9600-30000)</t>
  </si>
  <si>
    <t>(680-8900)</t>
  </si>
  <si>
    <t>(4000-13000)</t>
  </si>
  <si>
    <t>(370-1100)</t>
  </si>
  <si>
    <t>(3300-10000)</t>
  </si>
  <si>
    <t>(9600-29000)</t>
  </si>
  <si>
    <t>THORNTON CREEK_Chinook</t>
  </si>
  <si>
    <t>THORNTON CREEK</t>
  </si>
  <si>
    <t>(1-26)</t>
  </si>
  <si>
    <t>(3.8-41)</t>
  </si>
  <si>
    <t>(9-94)</t>
  </si>
  <si>
    <t>(0.84-23)</t>
  </si>
  <si>
    <t>(3.7-40)</t>
  </si>
  <si>
    <t>(0.34-3.6)</t>
  </si>
  <si>
    <t>(3-32)</t>
  </si>
  <si>
    <t>(8.9-95)</t>
  </si>
  <si>
    <t>TOQUART RIVER_Chinook</t>
  </si>
  <si>
    <t>TOQUART RIVER</t>
  </si>
  <si>
    <t>(38-550)</t>
  </si>
  <si>
    <t>(170-790)</t>
  </si>
  <si>
    <t>(400-1800)</t>
  </si>
  <si>
    <t>(32-500)</t>
  </si>
  <si>
    <t>(170-770)</t>
  </si>
  <si>
    <t>(16-70)</t>
  </si>
  <si>
    <t>(140-620)</t>
  </si>
  <si>
    <t>(410-1800)</t>
  </si>
  <si>
    <t>BEDWELL/URSUS_Chinook</t>
  </si>
  <si>
    <t>(71-960)</t>
  </si>
  <si>
    <t>(330-1300)</t>
  </si>
  <si>
    <t>(770-3100)</t>
  </si>
  <si>
    <t>(59-860)</t>
  </si>
  <si>
    <t>(320-1300)</t>
  </si>
  <si>
    <t>(30-120)</t>
  </si>
  <si>
    <t>(260-1000)</t>
  </si>
  <si>
    <t>CYPRE RIVER_Chinook</t>
  </si>
  <si>
    <t>(26-400)</t>
  </si>
  <si>
    <t>(270-1300)</t>
  </si>
  <si>
    <t>(22-360)</t>
  </si>
  <si>
    <t>(110-560)</t>
  </si>
  <si>
    <t>(10-50)</t>
  </si>
  <si>
    <t>(92-440)</t>
  </si>
  <si>
    <t>ICE RIVER_Chinook</t>
  </si>
  <si>
    <t>ICE RIVER</t>
  </si>
  <si>
    <t>(7.8-140)</t>
  </si>
  <si>
    <t>(77-490)</t>
  </si>
  <si>
    <t>(6.5-130)</t>
  </si>
  <si>
    <t>(78-500)</t>
  </si>
  <si>
    <t>KENNEDY RIVER (LOWER)_Chinook</t>
  </si>
  <si>
    <t>Kennedy</t>
  </si>
  <si>
    <t>KENNEDY RIVER (LOWER)</t>
  </si>
  <si>
    <t>(180-2300)</t>
  </si>
  <si>
    <t>(880-3200)</t>
  </si>
  <si>
    <t>(2100-7200)</t>
  </si>
  <si>
    <t>(150-2100)</t>
  </si>
  <si>
    <t>(860-3100)</t>
  </si>
  <si>
    <t>(80-280)</t>
  </si>
  <si>
    <t>(710-2400)</t>
  </si>
  <si>
    <t>MEGIN RIVER_Chinook</t>
  </si>
  <si>
    <t>(870-3100)</t>
  </si>
  <si>
    <t>(2100-7100)</t>
  </si>
  <si>
    <t>(850-3100)</t>
  </si>
  <si>
    <t>(79-270)</t>
  </si>
  <si>
    <t>(700-2400)</t>
  </si>
  <si>
    <t>MOYEHA RIVER_Chinook</t>
  </si>
  <si>
    <t>(81-1100)</t>
  </si>
  <si>
    <t>(380-1600)</t>
  </si>
  <si>
    <t>(900-3500)</t>
  </si>
  <si>
    <t>(68-1000)</t>
  </si>
  <si>
    <t>(35-140)</t>
  </si>
  <si>
    <t>(310-1200)</t>
  </si>
  <si>
    <t>(910-3500)</t>
  </si>
  <si>
    <t>SYDNEY RIVER_Chinook</t>
  </si>
  <si>
    <t>SYDNEY RIVER</t>
  </si>
  <si>
    <t>(8.6-150)</t>
  </si>
  <si>
    <t>(36-230)</t>
  </si>
  <si>
    <t>(85-530)</t>
  </si>
  <si>
    <t>(7.2-140)</t>
  </si>
  <si>
    <t>(35-230)</t>
  </si>
  <si>
    <t>(3.3-20)</t>
  </si>
  <si>
    <t>(29-180)</t>
  </si>
  <si>
    <t>(86-530)</t>
  </si>
  <si>
    <t>TOFINO CREEK_Chinook</t>
  </si>
  <si>
    <t>TOFINO CREEK</t>
  </si>
  <si>
    <t>(6-110)</t>
  </si>
  <si>
    <t>TRANQUIL CREEK_Chinook</t>
  </si>
  <si>
    <t>(7.2-130)</t>
  </si>
  <si>
    <t>(30-200)</t>
  </si>
  <si>
    <t>(71-460)</t>
  </si>
  <si>
    <t>(6-120)</t>
  </si>
  <si>
    <t>(29-200)</t>
  </si>
  <si>
    <t>(2.7-18)</t>
  </si>
  <si>
    <t>(24-160)</t>
  </si>
  <si>
    <t>WATTA CREEK_Chinook</t>
  </si>
  <si>
    <t>WATTA CREEK</t>
  </si>
  <si>
    <t>(14-230)</t>
  </si>
  <si>
    <t>(60-340)</t>
  </si>
  <si>
    <t>(140-780)</t>
  </si>
  <si>
    <t>(12-210)</t>
  </si>
  <si>
    <t>(59-330)</t>
  </si>
  <si>
    <t>(5.5-30)</t>
  </si>
  <si>
    <t>(48-270)</t>
  </si>
  <si>
    <t>CK-NoKy [32]</t>
  </si>
  <si>
    <t>Nootka and Kyuquot</t>
  </si>
  <si>
    <t>BURMAN RIVER_Chinook</t>
  </si>
  <si>
    <t>(48-680)</t>
  </si>
  <si>
    <t>(220-980)</t>
  </si>
  <si>
    <t>(520-2200)</t>
  </si>
  <si>
    <t>(23-400)</t>
  </si>
  <si>
    <t>(200-880)</t>
  </si>
  <si>
    <t>(20-86)</t>
  </si>
  <si>
    <t>(180-760)</t>
  </si>
  <si>
    <t>CANTON CREEK_Chinook</t>
  </si>
  <si>
    <t>CANTON CREEK</t>
  </si>
  <si>
    <t>(2.8-65)</t>
  </si>
  <si>
    <t>(22-150)</t>
  </si>
  <si>
    <t>CONUMA RIVER_Chinook</t>
  </si>
  <si>
    <t>CONUMA RIVER</t>
  </si>
  <si>
    <t>(53-310)</t>
  </si>
  <si>
    <t>(120-710)</t>
  </si>
  <si>
    <t>(48-280)</t>
  </si>
  <si>
    <t>(4.8-27)</t>
  </si>
  <si>
    <t>(42-240)</t>
  </si>
  <si>
    <t>DESERTED CREEK_Chinook</t>
  </si>
  <si>
    <t>DESERTED CREEK</t>
  </si>
  <si>
    <t>(3.4-70)</t>
  </si>
  <si>
    <t>(32-250)</t>
  </si>
  <si>
    <t>(1.6-40)</t>
  </si>
  <si>
    <t>(12-98)</t>
  </si>
  <si>
    <t>(1.2-9.4)</t>
  </si>
  <si>
    <t>(11-83)</t>
  </si>
  <si>
    <t>(32-240)</t>
  </si>
  <si>
    <t>ESPINOSA CREEK_Chinook</t>
  </si>
  <si>
    <t>ESPINOSA CREEK</t>
  </si>
  <si>
    <t>(2.6-58)</t>
  </si>
  <si>
    <t>(10-89)</t>
  </si>
  <si>
    <t>(24-200)</t>
  </si>
  <si>
    <t>(1.2-33)</t>
  </si>
  <si>
    <t>(9.1-81)</t>
  </si>
  <si>
    <t>(0.92-7.8)</t>
  </si>
  <si>
    <t>(8.1-69)</t>
  </si>
  <si>
    <t>GOLD RIVER_Chinook</t>
  </si>
  <si>
    <t>Gold River Aggregate</t>
  </si>
  <si>
    <t>(660-7900)</t>
  </si>
  <si>
    <t>(3300-11000)</t>
  </si>
  <si>
    <t>(7700-24000)</t>
  </si>
  <si>
    <t>(310-4800)</t>
  </si>
  <si>
    <t>(2900-9600)</t>
  </si>
  <si>
    <t>(300-930)</t>
  </si>
  <si>
    <t>(2600-8200)</t>
  </si>
  <si>
    <t>KLEEPTEE CREEK_Chinook</t>
  </si>
  <si>
    <t>KLEEPTEE CREEK</t>
  </si>
  <si>
    <t>(8.7-150)</t>
  </si>
  <si>
    <t>(4.1-89)</t>
  </si>
  <si>
    <t>(85-520)</t>
  </si>
  <si>
    <t>LEINER RIVER_Chinook</t>
  </si>
  <si>
    <t>(850-3300)</t>
  </si>
  <si>
    <t>(38-630)</t>
  </si>
  <si>
    <t>(33-130)</t>
  </si>
  <si>
    <t>(290-1100)</t>
  </si>
  <si>
    <t>LITTLE ZEBALLOS RIVER_Chinook</t>
  </si>
  <si>
    <t>LITTLE ZEBALLOS RIVER</t>
  </si>
  <si>
    <t>(29-430)</t>
  </si>
  <si>
    <t>(130-630)</t>
  </si>
  <si>
    <t>(300-1400)</t>
  </si>
  <si>
    <t>(14-260)</t>
  </si>
  <si>
    <t>(12-55)</t>
  </si>
  <si>
    <t>(100-490)</t>
  </si>
  <si>
    <t>MOOYAH RIVER_Chinook</t>
  </si>
  <si>
    <t>MOOYAH RIVER</t>
  </si>
  <si>
    <t>(4.5-89)</t>
  </si>
  <si>
    <t>(18-130)</t>
  </si>
  <si>
    <t>(43-310)</t>
  </si>
  <si>
    <t>(2.1-51)</t>
  </si>
  <si>
    <t>(16-120)</t>
  </si>
  <si>
    <t>(1.7-12)</t>
  </si>
  <si>
    <t>(15-100)</t>
  </si>
  <si>
    <t>PARK RIVER_Chinook</t>
  </si>
  <si>
    <t>PARK RIVER</t>
  </si>
  <si>
    <t>SUCWOA RIVER_Chinook</t>
  </si>
  <si>
    <t>SUCWOA RIVER</t>
  </si>
  <si>
    <t>(16-260)</t>
  </si>
  <si>
    <t>(70-380)</t>
  </si>
  <si>
    <t>(160-880)</t>
  </si>
  <si>
    <t>(7.8-150)</t>
  </si>
  <si>
    <t>(63-350)</t>
  </si>
  <si>
    <t>(6.3-34)</t>
  </si>
  <si>
    <t>(56-300)</t>
  </si>
  <si>
    <t>TAHSIS RIVER_Chinook</t>
  </si>
  <si>
    <t>(53-750)</t>
  </si>
  <si>
    <t>(250-1100)</t>
  </si>
  <si>
    <t>(580-2400)</t>
  </si>
  <si>
    <t>(25-450)</t>
  </si>
  <si>
    <t>(220-970)</t>
  </si>
  <si>
    <t>(23-94)</t>
  </si>
  <si>
    <t>(200-840)</t>
  </si>
  <si>
    <t>(590-2400)</t>
  </si>
  <si>
    <t>TLUPANA RIVER_Chinook</t>
  </si>
  <si>
    <t>TLUPANA RIVER</t>
  </si>
  <si>
    <t>(13-210)</t>
  </si>
  <si>
    <t>(54-320)</t>
  </si>
  <si>
    <t>(130-720)</t>
  </si>
  <si>
    <t>(6-130)</t>
  </si>
  <si>
    <t>(4.8-28)</t>
  </si>
  <si>
    <t>(43-250)</t>
  </si>
  <si>
    <t>TSOWWIN RIVER_Chinook</t>
  </si>
  <si>
    <t>TSOWWIN RIVER</t>
  </si>
  <si>
    <t>(17-270)</t>
  </si>
  <si>
    <t>(72-390)</t>
  </si>
  <si>
    <t>(170-900)</t>
  </si>
  <si>
    <t>(8-160)</t>
  </si>
  <si>
    <t>(65-360)</t>
  </si>
  <si>
    <t>(6.6-35)</t>
  </si>
  <si>
    <t>(58-310)</t>
  </si>
  <si>
    <t>ZEBALLOS RIVER_Chinook</t>
  </si>
  <si>
    <t>(140-1800)</t>
  </si>
  <si>
    <t>(670-2500)</t>
  </si>
  <si>
    <t>(1600-5700)</t>
  </si>
  <si>
    <t>(67-1100)</t>
  </si>
  <si>
    <t>(610-2300)</t>
  </si>
  <si>
    <t>(62-220)</t>
  </si>
  <si>
    <t>(550-2000)</t>
  </si>
  <si>
    <t>ZEBALLOS RIVER*</t>
  </si>
  <si>
    <t>(2-45)</t>
  </si>
  <si>
    <t>(19-160)</t>
  </si>
  <si>
    <t>(0.97-26)</t>
  </si>
  <si>
    <t>(7.3-63)</t>
  </si>
  <si>
    <t>(0.73-6.1)</t>
  </si>
  <si>
    <t>(6.5-54)</t>
  </si>
  <si>
    <t>ARTLISH RIVER_Chinook</t>
  </si>
  <si>
    <t>(44-630)</t>
  </si>
  <si>
    <t>(200-890)</t>
  </si>
  <si>
    <t>(470-2000)</t>
  </si>
  <si>
    <t>(21-380)</t>
  </si>
  <si>
    <t>(180-810)</t>
  </si>
  <si>
    <t>(18-78)</t>
  </si>
  <si>
    <t>(160-690)</t>
  </si>
  <si>
    <t>EASY CREEK_Chinook</t>
  </si>
  <si>
    <t>EASY CREEK</t>
  </si>
  <si>
    <t>(7.3-130)</t>
  </si>
  <si>
    <t>(71-450)</t>
  </si>
  <si>
    <t>(3.5-77)</t>
  </si>
  <si>
    <t>(27-180)</t>
  </si>
  <si>
    <t>KAOUK RIVER_Chinook</t>
  </si>
  <si>
    <t>(72-980)</t>
  </si>
  <si>
    <t>(330-1400)</t>
  </si>
  <si>
    <t>(780-3100)</t>
  </si>
  <si>
    <t>(34-580)</t>
  </si>
  <si>
    <t>(270-1100)</t>
  </si>
  <si>
    <t>KAUWINCH RIVER_Chinook</t>
  </si>
  <si>
    <t>KAUWINCH RIVER</t>
  </si>
  <si>
    <t>(30-440)</t>
  </si>
  <si>
    <t>(130-640)</t>
  </si>
  <si>
    <t>(310-1500)</t>
  </si>
  <si>
    <t>(120-580)</t>
  </si>
  <si>
    <t>(12-56)</t>
  </si>
  <si>
    <t>(110-500)</t>
  </si>
  <si>
    <t>MALKSOPE RIVER_Chinook</t>
  </si>
  <si>
    <t>MALKSOPE RIVER</t>
  </si>
  <si>
    <t>(54-310)</t>
  </si>
  <si>
    <t>(130-710)</t>
  </si>
  <si>
    <t>(49-280)</t>
  </si>
  <si>
    <t>(4.9-28)</t>
  </si>
  <si>
    <t>(43-240)</t>
  </si>
  <si>
    <t>MCKAY COVE CREEK_Chinook</t>
  </si>
  <si>
    <t>MCKAY COVE CREEK</t>
  </si>
  <si>
    <t>(0.68-18)</t>
  </si>
  <si>
    <t>(2.6-29)</t>
  </si>
  <si>
    <t>(6-68)</t>
  </si>
  <si>
    <t>(0.32-10)</t>
  </si>
  <si>
    <t>(2.3-27)</t>
  </si>
  <si>
    <t>(0.23-2.6)</t>
  </si>
  <si>
    <t>(2-23)</t>
  </si>
  <si>
    <t>NARROWGUT CREEK_Chinook</t>
  </si>
  <si>
    <t>NARROWGUT CREEK</t>
  </si>
  <si>
    <t>(10-180)</t>
  </si>
  <si>
    <t>(43-270)</t>
  </si>
  <si>
    <t>(100-610)</t>
  </si>
  <si>
    <t>(4.9-100)</t>
  </si>
  <si>
    <t>(39-240)</t>
  </si>
  <si>
    <t>(3.9-23)</t>
  </si>
  <si>
    <t>(35-210)</t>
  </si>
  <si>
    <t>(100-600)</t>
  </si>
  <si>
    <t>OUOUKINSH RIVER_Chinook</t>
  </si>
  <si>
    <t>OUOUKINSH RIVER</t>
  </si>
  <si>
    <t>(44-270)</t>
  </si>
  <si>
    <t>(40-240)</t>
  </si>
  <si>
    <t>(4-24)</t>
  </si>
  <si>
    <t>TAHSISH RIVER_Chinook</t>
  </si>
  <si>
    <t>(130-1600)</t>
  </si>
  <si>
    <t>(590-2200)</t>
  </si>
  <si>
    <t>(1400-5100)</t>
  </si>
  <si>
    <t>(60-980)</t>
  </si>
  <si>
    <t>(530-2000)</t>
  </si>
  <si>
    <t>(54-190)</t>
  </si>
  <si>
    <t>(480-1700)</t>
  </si>
  <si>
    <t>CK-NWVI [33]</t>
  </si>
  <si>
    <t>Northwest Vancouver Island</t>
  </si>
  <si>
    <t>COLONIAL/CAYEGHLE CREEKS_Chinook</t>
  </si>
  <si>
    <t>(33-490)</t>
  </si>
  <si>
    <t>(150-710)</t>
  </si>
  <si>
    <t>(350-1600)</t>
  </si>
  <si>
    <t>(17-310)</t>
  </si>
  <si>
    <t>(130-650)</t>
  </si>
  <si>
    <t>(13-62)</t>
  </si>
  <si>
    <t>(120-550)</t>
  </si>
  <si>
    <t>MARBLE RIVER_Chinook</t>
  </si>
  <si>
    <t>(120-1600)</t>
  </si>
  <si>
    <t>(570-2200)</t>
  </si>
  <si>
    <t>(1400-5000)</t>
  </si>
  <si>
    <t>(62-1000)</t>
  </si>
  <si>
    <t>(520-2000)</t>
  </si>
  <si>
    <t>(52-190)</t>
  </si>
  <si>
    <t>(460-1700)</t>
  </si>
  <si>
    <t>Brock to populate</t>
  </si>
  <si>
    <t>Brood Year</t>
  </si>
  <si>
    <t>Spawners</t>
  </si>
  <si>
    <t>Wilf's pNOS'</t>
  </si>
  <si>
    <t>pHOS</t>
  </si>
  <si>
    <t>pNOS</t>
  </si>
  <si>
    <t>PNI</t>
  </si>
  <si>
    <t>Sample Source (thermal, CWT,etc.)</t>
  </si>
  <si>
    <t>Estimate Type (Direct, Partial-direct, etc.)</t>
  </si>
  <si>
    <t>pHOS-stray</t>
  </si>
  <si>
    <r>
      <rPr>
        <b/>
        <sz val="11"/>
        <color rgb="FF000000"/>
        <rFont val="Calibri"/>
        <family val="2"/>
        <scheme val="minor"/>
      </rPr>
      <t xml:space="preserve">SEP Releases
</t>
    </r>
    <r>
      <rPr>
        <sz val="11"/>
        <color rgb="FF000000"/>
        <rFont val="Calibri"/>
        <family val="2"/>
        <scheme val="minor"/>
      </rPr>
      <t xml:space="preserve"> (FF, smolts, &amp; Seapen)</t>
    </r>
  </si>
  <si>
    <t>NO</t>
  </si>
  <si>
    <t>NI</t>
  </si>
  <si>
    <t>AP</t>
  </si>
  <si>
    <t>thermal</t>
  </si>
  <si>
    <t>partial-direct</t>
  </si>
  <si>
    <t>UK</t>
  </si>
  <si>
    <t>Partial Direct</t>
  </si>
  <si>
    <t>cwt</t>
  </si>
  <si>
    <t>Direct</t>
  </si>
  <si>
    <t>direct</t>
  </si>
  <si>
    <t>Sum of Spawners</t>
  </si>
  <si>
    <t xml:space="preserve">Parameters for a linear approximation </t>
  </si>
  <si>
    <t>Using Parken 2006 eqn.</t>
  </si>
  <si>
    <t>Linear approximation</t>
  </si>
  <si>
    <t>rounded</t>
  </si>
  <si>
    <t>m</t>
  </si>
  <si>
    <t>b</t>
  </si>
  <si>
    <t>ln (Smsy)</t>
  </si>
  <si>
    <t>Smsy10%</t>
  </si>
  <si>
    <t>Smsy90%</t>
  </si>
  <si>
    <t>Srep10%</t>
  </si>
  <si>
    <t>Srep90%</t>
  </si>
  <si>
    <t>Concat</t>
  </si>
  <si>
    <t>Smsy pars</t>
  </si>
  <si>
    <t>10%-ile</t>
  </si>
  <si>
    <t>90%-ile</t>
  </si>
  <si>
    <t>Srep pars</t>
  </si>
  <si>
    <t>San Juan Aggregate</t>
  </si>
  <si>
    <t xml:space="preserve">Source: </t>
  </si>
  <si>
    <t>Parken, C.K.,R.E. McNicol, and J.R. Irvine. 2006. Habitat-based methods to estimate</t>
  </si>
  <si>
    <t>escapement goals for data limited Chinook salmon stocks in British Columbia, 2004. DFO Can. Sci. Adv. Sec.</t>
  </si>
  <si>
    <t>Res. Doc. 2006/083.</t>
  </si>
  <si>
    <t>Habitat-based model est</t>
  </si>
  <si>
    <t>Watershed areas (Table 12)</t>
  </si>
  <si>
    <t>Smsy (Table 15)</t>
  </si>
  <si>
    <t>Srep (Table 16)</t>
  </si>
  <si>
    <t>System</t>
  </si>
  <si>
    <t>Total Watershed area</t>
  </si>
  <si>
    <t>Inaccessible</t>
  </si>
  <si>
    <t>Watershed area used in model</t>
  </si>
  <si>
    <t>Area notes</t>
  </si>
  <si>
    <t>Est Smsy</t>
  </si>
  <si>
    <t>Est Srep</t>
  </si>
  <si>
    <t>Tahsis</t>
  </si>
  <si>
    <t>Area is outside of the predictive range of the model</t>
  </si>
  <si>
    <t>Burman</t>
  </si>
  <si>
    <t>Artlish</t>
  </si>
  <si>
    <t>Tahsish</t>
  </si>
  <si>
    <t>Kaouk</t>
  </si>
  <si>
    <t>Marble</t>
  </si>
  <si>
    <t>Table 4.</t>
  </si>
  <si>
    <t>Smsy Habitat Model</t>
  </si>
  <si>
    <t>Srep Hab Model</t>
  </si>
  <si>
    <t>Statistic</t>
  </si>
  <si>
    <t>Ocean type</t>
  </si>
  <si>
    <t>ln a</t>
  </si>
  <si>
    <t>ln Smsy = 2.2+(0.914*ln(watershed area)+(0.146/2)</t>
  </si>
  <si>
    <t>σ^2</t>
  </si>
  <si>
    <t>nuSEDS Watershed</t>
  </si>
  <si>
    <t>StatAr</t>
  </si>
  <si>
    <t>IndicatorGrp</t>
  </si>
  <si>
    <t>from SEP ePADS release site file</t>
  </si>
  <si>
    <t>from Weil et al pni data</t>
  </si>
  <si>
    <t>SEP PNI data</t>
  </si>
  <si>
    <t>year</t>
  </si>
  <si>
    <t>decade</t>
  </si>
  <si>
    <t>NWVI</t>
  </si>
  <si>
    <t>Alice Lk Outlet</t>
  </si>
  <si>
    <t>Artlish R</t>
  </si>
  <si>
    <t>wcvi</t>
  </si>
  <si>
    <t>2020-29</t>
  </si>
  <si>
    <t>Bedwell R</t>
  </si>
  <si>
    <t>Benson Lk</t>
  </si>
  <si>
    <t>Burman R</t>
  </si>
  <si>
    <t>Benson R</t>
  </si>
  <si>
    <t>Conuma R</t>
  </si>
  <si>
    <t>Burman Est</t>
  </si>
  <si>
    <t>Cypre R</t>
  </si>
  <si>
    <t>2010-19</t>
  </si>
  <si>
    <t>Gold R</t>
  </si>
  <si>
    <t>Cayeghle Cr</t>
  </si>
  <si>
    <t>Kaouk R</t>
  </si>
  <si>
    <t>Coal Hb Swamp</t>
  </si>
  <si>
    <t>Kauwinch R</t>
  </si>
  <si>
    <t>Coal Hb/NWVI</t>
  </si>
  <si>
    <t>Kennedy R - Lower</t>
  </si>
  <si>
    <t>Colonial Cr</t>
  </si>
  <si>
    <t>Leiner R</t>
  </si>
  <si>
    <t>Colonial+Cayeghle</t>
  </si>
  <si>
    <t>Marble R</t>
  </si>
  <si>
    <t>Conuma Est</t>
  </si>
  <si>
    <t>Megin R</t>
  </si>
  <si>
    <t>Moyeha R</t>
  </si>
  <si>
    <t>Critter Cv</t>
  </si>
  <si>
    <t>Nahmint R</t>
  </si>
  <si>
    <t>Eliza Pass</t>
  </si>
  <si>
    <t>Nitinat R</t>
  </si>
  <si>
    <t>2000-09</t>
  </si>
  <si>
    <t>Fidalgo Pass</t>
  </si>
  <si>
    <t>Robertson Cr</t>
  </si>
  <si>
    <t>Gold Est</t>
  </si>
  <si>
    <t>San Juan R</t>
  </si>
  <si>
    <t>Sarita R</t>
  </si>
  <si>
    <t>Goodspeed Est</t>
  </si>
  <si>
    <t>Sooke R</t>
  </si>
  <si>
    <t>Goodspeed R</t>
  </si>
  <si>
    <t>Sucwoa R</t>
  </si>
  <si>
    <t>Holberg In</t>
  </si>
  <si>
    <t>Tahsis R</t>
  </si>
  <si>
    <t>Horsetail Falls</t>
  </si>
  <si>
    <t>Tahsish R</t>
  </si>
  <si>
    <t>Kathleen Lk</t>
  </si>
  <si>
    <t>Tlupana R</t>
  </si>
  <si>
    <t>Koskimo Bay</t>
  </si>
  <si>
    <t>Toquart R</t>
  </si>
  <si>
    <t>Tranquil Cr</t>
  </si>
  <si>
    <t>1990-99</t>
  </si>
  <si>
    <t>Link R</t>
  </si>
  <si>
    <t>Zeballos R</t>
  </si>
  <si>
    <t>Marble Ch</t>
  </si>
  <si>
    <t>Capilano R</t>
  </si>
  <si>
    <t>smi</t>
  </si>
  <si>
    <t>Lang Cr</t>
  </si>
  <si>
    <t>Mooyah R</t>
  </si>
  <si>
    <t>Phillips R</t>
  </si>
  <si>
    <t>Moutcha Bay</t>
  </si>
  <si>
    <t>Chehalis R</t>
  </si>
  <si>
    <t>fr</t>
  </si>
  <si>
    <t>Muchalat Lk</t>
  </si>
  <si>
    <t>Chilliwack R</t>
  </si>
  <si>
    <t>Muchalat R</t>
  </si>
  <si>
    <t>Coldwater R</t>
  </si>
  <si>
    <t>Nesook R</t>
  </si>
  <si>
    <t>Harrison R</t>
  </si>
  <si>
    <t>Pinch Cr</t>
  </si>
  <si>
    <t>Maria Sl</t>
  </si>
  <si>
    <t>Quatsino Narrows</t>
  </si>
  <si>
    <t>Nicola R</t>
  </si>
  <si>
    <t>1980-89</t>
  </si>
  <si>
    <t>Quatsino Sd</t>
  </si>
  <si>
    <t>Salmon R/TOMF</t>
  </si>
  <si>
    <t>Sara Lk</t>
  </si>
  <si>
    <t>Shuswap R Low</t>
  </si>
  <si>
    <t>Sucwoa Est</t>
  </si>
  <si>
    <t>Shuswap R Middle</t>
  </si>
  <si>
    <t>Spius Cr</t>
  </si>
  <si>
    <t>Tahsis In</t>
  </si>
  <si>
    <t>Stave R</t>
  </si>
  <si>
    <t>Big Qualicum R</t>
  </si>
  <si>
    <t>ecvi</t>
  </si>
  <si>
    <t>Tlupana Est</t>
  </si>
  <si>
    <t>Campbell/Quinsam R</t>
  </si>
  <si>
    <t>Chemainus R</t>
  </si>
  <si>
    <t>Utluh Cr</t>
  </si>
  <si>
    <t>Cowichan R</t>
  </si>
  <si>
    <t>Waukwaas Cr</t>
  </si>
  <si>
    <t>L Qualicum R</t>
  </si>
  <si>
    <t>1970-79</t>
  </si>
  <si>
    <t>Yootook Cr</t>
  </si>
  <si>
    <t>Nanaimo R - Fall</t>
  </si>
  <si>
    <t>Nanaimo R - Summer</t>
  </si>
  <si>
    <t>NWVI Total</t>
  </si>
  <si>
    <t>Nimpkish R</t>
  </si>
  <si>
    <t>SWVI</t>
  </si>
  <si>
    <t>Alberni In</t>
  </si>
  <si>
    <t>Puntledge R - Fall</t>
  </si>
  <si>
    <t>Back Pd</t>
  </si>
  <si>
    <t>Puntledge R - Summer</t>
  </si>
  <si>
    <t>Barkley Sd</t>
  </si>
  <si>
    <t>Salmon R/JNST</t>
  </si>
  <si>
    <t>Becher Bay</t>
  </si>
  <si>
    <t>Bedwell Est</t>
  </si>
  <si>
    <t>Cannery Bay</t>
  </si>
  <si>
    <t>1960-69</t>
  </si>
  <si>
    <t>Charters Cr</t>
  </si>
  <si>
    <t>China Cr</t>
  </si>
  <si>
    <t>China Est</t>
  </si>
  <si>
    <t>Clemens Cr</t>
  </si>
  <si>
    <t>Cypre Est</t>
  </si>
  <si>
    <t>Esquimalt Hb</t>
  </si>
  <si>
    <t>Fairy Lk</t>
  </si>
  <si>
    <t>Four Mile Cr/SWVI</t>
  </si>
  <si>
    <t>Goldstream Est</t>
  </si>
  <si>
    <t>1950-59</t>
  </si>
  <si>
    <t>Great Central Lk</t>
  </si>
  <si>
    <t>Harbour Quay</t>
  </si>
  <si>
    <t>Harris Cr/SWVI</t>
  </si>
  <si>
    <t>Henderson Lk</t>
  </si>
  <si>
    <t>Henderson R</t>
  </si>
  <si>
    <t>Kanyon Cr</t>
  </si>
  <si>
    <t>Kennedy Lk</t>
  </si>
  <si>
    <t>Kennedy R Low</t>
  </si>
  <si>
    <t>Kennedy R Up</t>
  </si>
  <si>
    <t>Klanawa R</t>
  </si>
  <si>
    <t>L Nitinat R</t>
  </si>
  <si>
    <t>Maggie R</t>
  </si>
  <si>
    <t>Millstream Est</t>
  </si>
  <si>
    <t>Nahmint Est</t>
  </si>
  <si>
    <t>Nitinat Lk</t>
  </si>
  <si>
    <t>Nitinat R Up</t>
  </si>
  <si>
    <t>Parker Cr</t>
  </si>
  <si>
    <t>Poett Nook</t>
  </si>
  <si>
    <t>Port Renfrew</t>
  </si>
  <si>
    <t>Rainy Bay</t>
  </si>
  <si>
    <t>San Juan Est</t>
  </si>
  <si>
    <t>Somass R</t>
  </si>
  <si>
    <t>Sooke Hb</t>
  </si>
  <si>
    <t>Stamp R</t>
  </si>
  <si>
    <t>Sugsaw Cr</t>
  </si>
  <si>
    <t>Thornton Cr</t>
  </si>
  <si>
    <t>Thornton Est</t>
  </si>
  <si>
    <t>Toquart Est</t>
  </si>
  <si>
    <t>Toquart Lk</t>
  </si>
  <si>
    <t>Tranquil Est</t>
  </si>
  <si>
    <t>Young Lk</t>
  </si>
  <si>
    <t>From Weil et al PNI data</t>
  </si>
  <si>
    <t>the below row has formulae used to transform data</t>
  </si>
  <si>
    <t>RecipientRiver</t>
  </si>
  <si>
    <t>Year</t>
  </si>
  <si>
    <t>ESC watershed name from DMcH</t>
  </si>
  <si>
    <t>Region</t>
  </si>
  <si>
    <t>RiverYear</t>
  </si>
  <si>
    <t>pHOSlocal</t>
  </si>
  <si>
    <t>pHOSstray</t>
  </si>
  <si>
    <t>pHOSstray.OCU</t>
  </si>
  <si>
    <t>mark</t>
  </si>
  <si>
    <t>PNI.local</t>
  </si>
  <si>
    <t>comment</t>
  </si>
  <si>
    <t>MARBLE RIVER.2005</t>
  </si>
  <si>
    <t>Thermal Mark</t>
  </si>
  <si>
    <t>MARBLE RIVER.2006</t>
  </si>
  <si>
    <t>MARBLE RIVER.2008</t>
  </si>
  <si>
    <t>MARBLE RIVER.2009</t>
  </si>
  <si>
    <t>MARBLE RIVER.2012</t>
  </si>
  <si>
    <t>MARBLE RIVER.2013</t>
  </si>
  <si>
    <t>avg of years</t>
  </si>
  <si>
    <t>MARBLE RIVER.2015</t>
  </si>
  <si>
    <t>MARBLE RIVER.2016</t>
  </si>
  <si>
    <t>MARBLE RIVER.2019</t>
  </si>
  <si>
    <t>ARTLISH RIVER.2015</t>
  </si>
  <si>
    <t>ARTLISH RIVER.2016</t>
  </si>
  <si>
    <t>KAOUK RIVER.2009</t>
  </si>
  <si>
    <t>KAOUK RIVER.2010</t>
  </si>
  <si>
    <t>KAOUK RIVER.2012</t>
  </si>
  <si>
    <t>reviewed flows in area, not a low year</t>
  </si>
  <si>
    <t>KAOUK RIVER.2014</t>
  </si>
  <si>
    <t>low flow year</t>
  </si>
  <si>
    <t>KAOUK RIVER.2015</t>
  </si>
  <si>
    <t>KAOUK RIVER.2016</t>
  </si>
  <si>
    <t>KAOUK RIVER.2017</t>
  </si>
  <si>
    <t>KAUWINCH RIVER.2015</t>
  </si>
  <si>
    <t>TAHSISH RIVER.2013</t>
  </si>
  <si>
    <t>TAHSISH RIVER.2014</t>
  </si>
  <si>
    <t>TAHSISH RIVER.2015</t>
  </si>
  <si>
    <t>TAHSISH RIVER.2016</t>
  </si>
  <si>
    <t>TAHSISH RIVER.2017</t>
  </si>
  <si>
    <t>CONUMA RIVER.1998</t>
  </si>
  <si>
    <t>CONUMA RIVER.1999</t>
  </si>
  <si>
    <t>CONUMA RIVER.2000</t>
  </si>
  <si>
    <t>CONUMA RIVER.2001</t>
  </si>
  <si>
    <t>CONUMA RIVER.2002</t>
  </si>
  <si>
    <t>CONUMA RIVER.2004</t>
  </si>
  <si>
    <t>CONUMA RIVER.2005</t>
  </si>
  <si>
    <t>CONUMA RIVER.2006</t>
  </si>
  <si>
    <t>CONUMA RIVER.2007</t>
  </si>
  <si>
    <t>CONUMA RIVER.2008</t>
  </si>
  <si>
    <t>CONUMA RIVER.2009</t>
  </si>
  <si>
    <t>CONUMA RIVER.2010</t>
  </si>
  <si>
    <t>CONUMA RIVER.2011</t>
  </si>
  <si>
    <t>CONUMA RIVER.2012</t>
  </si>
  <si>
    <t>CONUMA RIVER.2013</t>
  </si>
  <si>
    <t>CONUMA RIVER.2014</t>
  </si>
  <si>
    <t>CONUMA RIVER.2015</t>
  </si>
  <si>
    <t>CONUMA RIVER.2016</t>
  </si>
  <si>
    <t>CONUMA RIVER.2017</t>
  </si>
  <si>
    <t>CONUMA RIVER.2018</t>
  </si>
  <si>
    <t>CONUMA RIVER.2019</t>
  </si>
  <si>
    <t>CONUMA RIVER.2020</t>
  </si>
  <si>
    <t>CONUMA RIVER.2021</t>
  </si>
  <si>
    <t>BURMAN RIVER.2004</t>
  </si>
  <si>
    <t>BURMAN RIVER.2005</t>
  </si>
  <si>
    <t>BURMAN RIVER.2006</t>
  </si>
  <si>
    <t>BURMAN RIVER.2007</t>
  </si>
  <si>
    <t>BURMAN RIVER.2008</t>
  </si>
  <si>
    <t>BURMAN RIVER.2009</t>
  </si>
  <si>
    <t>BURMAN RIVER.2010</t>
  </si>
  <si>
    <t>BURMAN RIVER.2011</t>
  </si>
  <si>
    <t>BURMAN RIVER.2012</t>
  </si>
  <si>
    <t>BURMAN RIVER.2013</t>
  </si>
  <si>
    <t>BURMAN RIVER.2014</t>
  </si>
  <si>
    <t>BURMAN RIVER.2015</t>
  </si>
  <si>
    <t>BURMAN RIVER.2016</t>
  </si>
  <si>
    <t>BURMAN RIVER.2017</t>
  </si>
  <si>
    <t>BURMAN RIVER.2018</t>
  </si>
  <si>
    <t>BURMAN RIVER.2019</t>
  </si>
  <si>
    <t>BURMAN RIVER.2020</t>
  </si>
  <si>
    <t>BURMAN RIVER.2021</t>
  </si>
  <si>
    <t>GOLD RIVER.2005</t>
  </si>
  <si>
    <t>GOLD RIVER.2011</t>
  </si>
  <si>
    <t>GOLD RIVER.2012</t>
  </si>
  <si>
    <t>GOLD RIVER.2013</t>
  </si>
  <si>
    <t>GOLD RIVER.2015</t>
  </si>
  <si>
    <t>GOLD RIVER.2016</t>
  </si>
  <si>
    <t>GOLD RIVER.2018</t>
  </si>
  <si>
    <t>GOLD RIVER.2019</t>
  </si>
  <si>
    <t>GOLD RIVER.2020</t>
  </si>
  <si>
    <t>LEINER RIVER.2006</t>
  </si>
  <si>
    <t>LEINER RIVER.2007</t>
  </si>
  <si>
    <t>LEINER RIVER.2009</t>
  </si>
  <si>
    <t>LEINER RIVER.2012</t>
  </si>
  <si>
    <t>LEINER RIVER.2013</t>
  </si>
  <si>
    <t>LEINER RIVER.2014</t>
  </si>
  <si>
    <t>LEINER RIVER.2015</t>
  </si>
  <si>
    <t>LEINER RIVER.2016</t>
  </si>
  <si>
    <t>LEINER RIVER.2017</t>
  </si>
  <si>
    <t>LEINER RIVER.2018</t>
  </si>
  <si>
    <t>LEINER RIVER.2019</t>
  </si>
  <si>
    <t>LEINER RIVER.2020</t>
  </si>
  <si>
    <t>LEINER RIVER.2021</t>
  </si>
  <si>
    <t>SUCWOA RIVER.2002</t>
  </si>
  <si>
    <t>SUCWOA RIVER.2005</t>
  </si>
  <si>
    <t>SUCWOA RIVER.2010</t>
  </si>
  <si>
    <t>SUCWOA RIVER.2012</t>
  </si>
  <si>
    <t>TAHSIS RIVER.2004</t>
  </si>
  <si>
    <t>TAHSIS RIVER.2005</t>
  </si>
  <si>
    <t>TAHSIS RIVER.2006</t>
  </si>
  <si>
    <t>TAHSIS RIVER.2008</t>
  </si>
  <si>
    <t>TAHSIS RIVER.2009</t>
  </si>
  <si>
    <t>TAHSIS RIVER.2010</t>
  </si>
  <si>
    <t>TAHSIS RIVER.2013</t>
  </si>
  <si>
    <t>TAHSIS RIVER.2014</t>
  </si>
  <si>
    <t>TAHSIS RIVER.2015</t>
  </si>
  <si>
    <t>TAHSIS RIVER.2016</t>
  </si>
  <si>
    <t>TAHSIS RIVER.2017</t>
  </si>
  <si>
    <t>TAHSIS RIVER.2018</t>
  </si>
  <si>
    <t>TAHSIS RIVER.2019</t>
  </si>
  <si>
    <t>TAHSIS RIVER.2020</t>
  </si>
  <si>
    <t>TAHSIS RIVER.2021</t>
  </si>
  <si>
    <t>TLUPANA RIVER.2001</t>
  </si>
  <si>
    <t>TLUPANA RIVER.2002</t>
  </si>
  <si>
    <t>TLUPANA RIVER.2003</t>
  </si>
  <si>
    <t>TLUPANA RIVER.2008</t>
  </si>
  <si>
    <t>TLUPANA RIVER.2010</t>
  </si>
  <si>
    <t>TLUPANA RIVER.2012</t>
  </si>
  <si>
    <t>TLUPANA RIVER.2013</t>
  </si>
  <si>
    <t>ZEBALLOS RIVER.2004</t>
  </si>
  <si>
    <t>ZEBALLOS RIVER.2005</t>
  </si>
  <si>
    <t>ZEBALLOS RIVER.2006</t>
  </si>
  <si>
    <t>ZEBALLOS RIVER.2007</t>
  </si>
  <si>
    <t>ZEBALLOS RIVER.2008</t>
  </si>
  <si>
    <t>ZEBALLOS RIVER.2009</t>
  </si>
  <si>
    <t>BEDWELL/URSUS.2014</t>
  </si>
  <si>
    <t>BEDWELL/URSUS.2015</t>
  </si>
  <si>
    <t>BEDWELL/URSUS.2016</t>
  </si>
  <si>
    <t>BEDWELL/URSUS.2017</t>
  </si>
  <si>
    <t>BEDWELL/URSUS.2018</t>
  </si>
  <si>
    <t>BEDWELL/URSUS.2019</t>
  </si>
  <si>
    <t>BEDWELL/URSUS.2020</t>
  </si>
  <si>
    <t>BEDWELL/URSUS.2021</t>
  </si>
  <si>
    <t>CYPRE RIVER.2011</t>
  </si>
  <si>
    <t>CYPRE RIVER.2014</t>
  </si>
  <si>
    <t>CYPRE RIVER.2015</t>
  </si>
  <si>
    <t>CYPRE RIVER.2016</t>
  </si>
  <si>
    <t>CYPRE RIVER.2017</t>
  </si>
  <si>
    <t>CYPRE RIVER.2019</t>
  </si>
  <si>
    <t>CYPRE RIVER.2020</t>
  </si>
  <si>
    <t>MEGIN RIVER.2015</t>
  </si>
  <si>
    <t>MEGIN RIVER.2017</t>
  </si>
  <si>
    <t>MOYEHA RIVER.2010</t>
  </si>
  <si>
    <t>MOYEHA RIVER.2011</t>
  </si>
  <si>
    <t>MOYEHA RIVER.2017</t>
  </si>
  <si>
    <t>TRANQUIL CREEK.2011</t>
  </si>
  <si>
    <t>TRANQUIL CREEK.2014</t>
  </si>
  <si>
    <t>TRANQUIL CREEK.2015</t>
  </si>
  <si>
    <t>TRANQUIL CREEK.2016</t>
  </si>
  <si>
    <t>TRANQUIL CREEK.2017</t>
  </si>
  <si>
    <t>TRANQUIL CREEK.2018</t>
  </si>
  <si>
    <t>TRANQUIL CREEK.2019</t>
  </si>
  <si>
    <t>TRANQUIL CREEK.2020</t>
  </si>
  <si>
    <t>TRANQUIL CREEK.2021</t>
  </si>
  <si>
    <t>SOMASS SYSTEM.1998</t>
  </si>
  <si>
    <t>SOMASS SYSTEM.1999</t>
  </si>
  <si>
    <t>SOMASS SYSTEM.2000</t>
  </si>
  <si>
    <t>SOMASS SYSTEM.2001</t>
  </si>
  <si>
    <t>SOMASS SYSTEM.2002</t>
  </si>
  <si>
    <t>SOMASS SYSTEM.2003</t>
  </si>
  <si>
    <t>SOMASS SYSTEM.2004</t>
  </si>
  <si>
    <t>SOMASS SYSTEM.2005</t>
  </si>
  <si>
    <t>SOMASS SYSTEM.2006</t>
  </si>
  <si>
    <t>SOMASS SYSTEM.2007</t>
  </si>
  <si>
    <t>SOMASS SYSTEM.2008</t>
  </si>
  <si>
    <t>SOMASS SYSTEM.2009</t>
  </si>
  <si>
    <t>SOMASS SYSTEM.2010</t>
  </si>
  <si>
    <t>SOMASS SYSTEM.2011</t>
  </si>
  <si>
    <t>SOMASS SYSTEM.2012</t>
  </si>
  <si>
    <t>SOMASS SYSTEM.2013</t>
  </si>
  <si>
    <t>SOMASS SYSTEM.2014</t>
  </si>
  <si>
    <t>SOMASS SYSTEM.2015</t>
  </si>
  <si>
    <t>SOMASS SYSTEM.2016</t>
  </si>
  <si>
    <t>SOMASS SYSTEM.2017</t>
  </si>
  <si>
    <t>SOMASS SYSTEM.2018</t>
  </si>
  <si>
    <t>SOMASS SYSTEM.2019</t>
  </si>
  <si>
    <t>SOMASS SYSTEM.2020</t>
  </si>
  <si>
    <t>SOMASS SYSTEM.2021</t>
  </si>
  <si>
    <t>NAHMINT RIVER.1999</t>
  </si>
  <si>
    <t>NAHMINT RIVER.2000</t>
  </si>
  <si>
    <t>NAHMINT RIVER.2001</t>
  </si>
  <si>
    <t>NAHMINT RIVER.2002</t>
  </si>
  <si>
    <t>NAHMINT RIVER.2003</t>
  </si>
  <si>
    <t>NAHMINT RIVER.2004</t>
  </si>
  <si>
    <t>NAHMINT RIVER.2005</t>
  </si>
  <si>
    <t>NAHMINT RIVER.2006</t>
  </si>
  <si>
    <t>NAHMINT RIVER.2008</t>
  </si>
  <si>
    <t>NAHMINT RIVER.2009</t>
  </si>
  <si>
    <t>NAHMINT RIVER.2010</t>
  </si>
  <si>
    <t>NAHMINT RIVER.2012</t>
  </si>
  <si>
    <t>NAHMINT RIVER.2013</t>
  </si>
  <si>
    <t>NAHMINT RIVER.2014</t>
  </si>
  <si>
    <t>NAHMINT RIVER.2015</t>
  </si>
  <si>
    <t>NAHMINT RIVER.2016</t>
  </si>
  <si>
    <t>NAHMINT RIVER.2017</t>
  </si>
  <si>
    <t>NAHMINT RIVER.2018</t>
  </si>
  <si>
    <t>NAHMINT RIVER.2019</t>
  </si>
  <si>
    <t>NAHMINT RIVER.2020</t>
  </si>
  <si>
    <t>NAHMINT RIVER.2021</t>
  </si>
  <si>
    <t>SARITA RIVER.1998</t>
  </si>
  <si>
    <t>SARITA RIVER.1999</t>
  </si>
  <si>
    <t>SARITA RIVER.2000</t>
  </si>
  <si>
    <t>SARITA RIVER.2001</t>
  </si>
  <si>
    <t>SARITA RIVER.2002</t>
  </si>
  <si>
    <t>SARITA RIVER.2003</t>
  </si>
  <si>
    <t>SARITA RIVER.2004</t>
  </si>
  <si>
    <t>SARITA RIVER.2005</t>
  </si>
  <si>
    <t>SARITA RIVER.2006</t>
  </si>
  <si>
    <t>SARITA RIVER.2007</t>
  </si>
  <si>
    <t>SARITA RIVER.2008</t>
  </si>
  <si>
    <t>SARITA RIVER.2009</t>
  </si>
  <si>
    <t>SARITA RIVER.2010</t>
  </si>
  <si>
    <t>SARITA RIVER.2011</t>
  </si>
  <si>
    <t>SARITA RIVER.2012</t>
  </si>
  <si>
    <t>SARITA RIVER.2013</t>
  </si>
  <si>
    <t>SARITA RIVER.2014</t>
  </si>
  <si>
    <t>SARITA RIVER.2015</t>
  </si>
  <si>
    <t>SARITA RIVER.2016</t>
  </si>
  <si>
    <t>SARITA RIVER.2017</t>
  </si>
  <si>
    <t>SARITA RIVER.2019</t>
  </si>
  <si>
    <t>SARITA RIVER.2020</t>
  </si>
  <si>
    <t>SARITA RIVER.2021</t>
  </si>
  <si>
    <t>TOQUART RIVER.2015</t>
  </si>
  <si>
    <t>TOQUART RIVER.2016</t>
  </si>
  <si>
    <t>NITINAT.1998</t>
  </si>
  <si>
    <t>NITINAT.1999</t>
  </si>
  <si>
    <t>NITINAT.2000</t>
  </si>
  <si>
    <t>NITINAT.2001</t>
  </si>
  <si>
    <t>NITINAT.2002</t>
  </si>
  <si>
    <t>NITINAT.2003</t>
  </si>
  <si>
    <t>NITINAT.2004</t>
  </si>
  <si>
    <t>NITINAT.2005</t>
  </si>
  <si>
    <t>NITINAT.2006</t>
  </si>
  <si>
    <t>NITINAT.2007</t>
  </si>
  <si>
    <t>NITINAT.2008</t>
  </si>
  <si>
    <t>NITINAT.2009</t>
  </si>
  <si>
    <t>NITINAT.2010</t>
  </si>
  <si>
    <t>NITINAT.2011</t>
  </si>
  <si>
    <t>NITINAT.2012</t>
  </si>
  <si>
    <t>NITINAT.2013</t>
  </si>
  <si>
    <t>NITINAT.2014</t>
  </si>
  <si>
    <t>NITINAT.2015</t>
  </si>
  <si>
    <t>NITINAT.2016</t>
  </si>
  <si>
    <t>NITINAT.2017</t>
  </si>
  <si>
    <t>NITINAT.2018</t>
  </si>
  <si>
    <t>NITINAT.2020</t>
  </si>
  <si>
    <t>NITINAT.2021</t>
  </si>
  <si>
    <t>San Juan.2005</t>
  </si>
  <si>
    <t>San Juan.2006</t>
  </si>
  <si>
    <t>San Juan.2008</t>
  </si>
  <si>
    <t>San Juan.2012</t>
  </si>
  <si>
    <t>San Juan.2014</t>
  </si>
  <si>
    <t>San Juan.2015</t>
  </si>
  <si>
    <t>San Juan.2017</t>
  </si>
  <si>
    <t>San Juan.2019</t>
  </si>
  <si>
    <t>San Juan.2020</t>
  </si>
  <si>
    <t>San Juan.2021</t>
  </si>
  <si>
    <t>Sooke.2005</t>
  </si>
  <si>
    <t>Sooke.2012</t>
  </si>
  <si>
    <t>Sooke.2014</t>
  </si>
  <si>
    <t>Sooke.2017</t>
  </si>
  <si>
    <t>Sooke.2018</t>
  </si>
  <si>
    <t>Sooke.2019</t>
  </si>
  <si>
    <t>Sooke.2020</t>
  </si>
  <si>
    <t>Sooke.2021</t>
  </si>
  <si>
    <t>Cowichan R.2001</t>
  </si>
  <si>
    <t>Cowichan R.2003</t>
  </si>
  <si>
    <t>Cowichan R.2004</t>
  </si>
  <si>
    <t>Cowichan R.2005</t>
  </si>
  <si>
    <t>Cowichan R.2007</t>
  </si>
  <si>
    <t>Cowichan R.2008</t>
  </si>
  <si>
    <t>Cowichan R.2009</t>
  </si>
  <si>
    <t>Cowichan R.2010</t>
  </si>
  <si>
    <t>Cowichan R.2011</t>
  </si>
  <si>
    <t>Cowichan R.2012</t>
  </si>
  <si>
    <t>Cowichan R.2013</t>
  </si>
  <si>
    <t>Cowichan R.2014</t>
  </si>
  <si>
    <t>Cowichan R.2015</t>
  </si>
  <si>
    <t>Cowichan R.2016</t>
  </si>
  <si>
    <t>Cowichan R.2017</t>
  </si>
  <si>
    <t>Cowichan R.2018</t>
  </si>
  <si>
    <t>Cowichan R.2019</t>
  </si>
  <si>
    <t>Cowichan R.2020</t>
  </si>
  <si>
    <t>Cowichan R.2021</t>
  </si>
  <si>
    <t>Chemainus R.2019</t>
  </si>
  <si>
    <t>Chemainus R.2020</t>
  </si>
  <si>
    <t>Chemainus R.2021</t>
  </si>
  <si>
    <t>Nanaimo R - Fall.2004</t>
  </si>
  <si>
    <t>Nanaimo R - Fall.2005</t>
  </si>
  <si>
    <t>Nanaimo R - Fall.2006</t>
  </si>
  <si>
    <t>Nanaimo R - Fall.2007</t>
  </si>
  <si>
    <t>Nanaimo R - Fall.2008</t>
  </si>
  <si>
    <t>Nanaimo R - Fall.2009</t>
  </si>
  <si>
    <t>Nanaimo R - Fall.2010</t>
  </si>
  <si>
    <t>Nanaimo R - Fall.2011</t>
  </si>
  <si>
    <t>Nanaimo R - Fall.2012</t>
  </si>
  <si>
    <t>Nanaimo R - Fall.2013</t>
  </si>
  <si>
    <t>Nanaimo R - Fall.2014</t>
  </si>
  <si>
    <t>Nanaimo R - Fall.2015</t>
  </si>
  <si>
    <t>Nanaimo R - Fall.2016</t>
  </si>
  <si>
    <t>Nanaimo R - Fall.2017</t>
  </si>
  <si>
    <t>Nanaimo R - Fall.2018</t>
  </si>
  <si>
    <t>Nanaimo R - Summer.2004</t>
  </si>
  <si>
    <t>Nanaimo R - Summer.2005</t>
  </si>
  <si>
    <t>Nanaimo R - Summer.2006</t>
  </si>
  <si>
    <t>Nanaimo R - Summer.2007</t>
  </si>
  <si>
    <t>Nanaimo R - Summer.2008</t>
  </si>
  <si>
    <t>Nanaimo R - Summer.2009</t>
  </si>
  <si>
    <t>Nanaimo R - Summer.2010</t>
  </si>
  <si>
    <t>Nanaimo R - Summer.2011</t>
  </si>
  <si>
    <t>Nanaimo R - Summer.2012</t>
  </si>
  <si>
    <t>Nanaimo R - Summer.2013</t>
  </si>
  <si>
    <t>Nanaimo R - Summer.2014</t>
  </si>
  <si>
    <t>Nanaimo R - Summer.2015</t>
  </si>
  <si>
    <t>Nanaimo R - Summer.2017</t>
  </si>
  <si>
    <t>Nanaimo R - Summer.2018</t>
  </si>
  <si>
    <t>Campbell/Quinsam R.1999</t>
  </si>
  <si>
    <t>Campbell/Quinsam R.2000</t>
  </si>
  <si>
    <t>Campbell/Quinsam R.2001</t>
  </si>
  <si>
    <t>Campbell/Quinsam R.2002</t>
  </si>
  <si>
    <t>Campbell/Quinsam R.2004</t>
  </si>
  <si>
    <t>Campbell/Quinsam R.2005</t>
  </si>
  <si>
    <t>Campbell/Quinsam R.2006</t>
  </si>
  <si>
    <t>Campbell/Quinsam R.2007</t>
  </si>
  <si>
    <t>Campbell/Quinsam R.2008</t>
  </si>
  <si>
    <t>Campbell/Quinsam R.2009</t>
  </si>
  <si>
    <t>Campbell/Quinsam R.2010</t>
  </si>
  <si>
    <t>Campbell/Quinsam R.2011</t>
  </si>
  <si>
    <t>Campbell/Quinsam R.2012</t>
  </si>
  <si>
    <t>Campbell/Quinsam R.2013</t>
  </si>
  <si>
    <t>Campbell/Quinsam R.2014</t>
  </si>
  <si>
    <t>Campbell/Quinsam R.2015</t>
  </si>
  <si>
    <t>Campbell/Quinsam R.2016</t>
  </si>
  <si>
    <t>Campbell/Quinsam R.2017</t>
  </si>
  <si>
    <t>Campbell/Quinsam R.2018</t>
  </si>
  <si>
    <t>Campbell/Quinsam R.2019</t>
  </si>
  <si>
    <t>Campbell/Quinsam R.2020</t>
  </si>
  <si>
    <t>Campbell/Quinsam R.2021</t>
  </si>
  <si>
    <t>Nimpkish R.2014</t>
  </si>
  <si>
    <t>Nimpkish R.2015</t>
  </si>
  <si>
    <t>Nimpkish R.2016</t>
  </si>
  <si>
    <t>Nimpkish R.2017</t>
  </si>
  <si>
    <t>Nimpkish R.2018</t>
  </si>
  <si>
    <t>Nimpkish R.2020</t>
  </si>
  <si>
    <t>Salmon R/JNST.2006</t>
  </si>
  <si>
    <t>Salmon R/JNST.2007</t>
  </si>
  <si>
    <t>Salmon R/JNST.2008</t>
  </si>
  <si>
    <t>Salmon R/JNST.2009</t>
  </si>
  <si>
    <t>Salmon R/JNST.2010</t>
  </si>
  <si>
    <t>Salmon R/JNST.2012</t>
  </si>
  <si>
    <t>Salmon R/JNST.2014</t>
  </si>
  <si>
    <t>Salmon R/JNST.2017</t>
  </si>
  <si>
    <t>Salmon R/JNST.2020</t>
  </si>
  <si>
    <t>Salmon R/JNST.2021</t>
  </si>
  <si>
    <t>Chilliwack R.1998</t>
  </si>
  <si>
    <t>Chilliwack R.1999</t>
  </si>
  <si>
    <t>Chilliwack R.2000</t>
  </si>
  <si>
    <t>Chilliwack R.2001</t>
  </si>
  <si>
    <t>Chilliwack R.2002</t>
  </si>
  <si>
    <t>Chilliwack R.2003</t>
  </si>
  <si>
    <t>Chilliwack R.2004</t>
  </si>
  <si>
    <t>Chilliwack R.2005</t>
  </si>
  <si>
    <t>Chilliwack R.2006</t>
  </si>
  <si>
    <t>Chilliwack R.2007</t>
  </si>
  <si>
    <t>Chilliwack R.2008</t>
  </si>
  <si>
    <t>Chilliwack R.2009</t>
  </si>
  <si>
    <t>Chilliwack R.2010</t>
  </si>
  <si>
    <t>Chilliwack R.2011</t>
  </si>
  <si>
    <t>Chehalis R.2014</t>
  </si>
  <si>
    <t>Chehalis R.2017</t>
  </si>
  <si>
    <t>Chehalis R.2020</t>
  </si>
  <si>
    <t>Kennedy.2004</t>
  </si>
  <si>
    <t>Kennedy.2015</t>
  </si>
  <si>
    <t>Kennedy.2016</t>
  </si>
  <si>
    <t>Kennedy.2017</t>
  </si>
  <si>
    <t>Kennedy.2018</t>
  </si>
  <si>
    <t>CWT</t>
  </si>
  <si>
    <t>CONUMA RIVER.2003</t>
  </si>
  <si>
    <t>SARITA RIVER.2018</t>
  </si>
  <si>
    <t>Cowichan R.1998</t>
  </si>
  <si>
    <t>Cowichan R.1999</t>
  </si>
  <si>
    <t>Cowichan R.2000</t>
  </si>
  <si>
    <t>Cowichan R.2002</t>
  </si>
  <si>
    <t>Cowichan R.2006</t>
  </si>
  <si>
    <t>Nanaimo R - Fall.1998</t>
  </si>
  <si>
    <t>Nanaimo R - Fall.1999</t>
  </si>
  <si>
    <t>Nanaimo R - Fall.2000</t>
  </si>
  <si>
    <t>Nanaimo R - Fall.2001</t>
  </si>
  <si>
    <t>Nanaimo R - Fall.2002</t>
  </si>
  <si>
    <t>Nanaimo R - Fall.2003</t>
  </si>
  <si>
    <t>Nanaimo R - Summer.1998</t>
  </si>
  <si>
    <t>Nanaimo R - Summer.1999</t>
  </si>
  <si>
    <t>Nanaimo R - Summer.2000</t>
  </si>
  <si>
    <t>Nanaimo R - Summer.2001</t>
  </si>
  <si>
    <t>Nanaimo R - Summer.2002</t>
  </si>
  <si>
    <t>Nanaimo R - Summer.2003</t>
  </si>
  <si>
    <t>Big Qualicum R.1998</t>
  </si>
  <si>
    <t>Big Qualicum R.1999</t>
  </si>
  <si>
    <t>Big Qualicum R.2000</t>
  </si>
  <si>
    <t>Big Qualicum R.2001</t>
  </si>
  <si>
    <t>Big Qualicum R.2002</t>
  </si>
  <si>
    <t>Big Qualicum R.2003</t>
  </si>
  <si>
    <t>Big Qualicum R.2004</t>
  </si>
  <si>
    <t>Big Qualicum R.2005</t>
  </si>
  <si>
    <t>Big Qualicum R.2006</t>
  </si>
  <si>
    <t>Big Qualicum R.2007</t>
  </si>
  <si>
    <t>Big Qualicum R.2008</t>
  </si>
  <si>
    <t>Big Qualicum R.2009</t>
  </si>
  <si>
    <t>Big Qualicum R.2010</t>
  </si>
  <si>
    <t>Big Qualicum R.2011</t>
  </si>
  <si>
    <t>Big Qualicum R.2012</t>
  </si>
  <si>
    <t>Big Qualicum R.2013</t>
  </si>
  <si>
    <t>Big Qualicum R.2014</t>
  </si>
  <si>
    <t>Big Qualicum R.2015</t>
  </si>
  <si>
    <t>Big Qualicum R.2016</t>
  </si>
  <si>
    <t>Big Qualicum R.2017</t>
  </si>
  <si>
    <t>Big Qualicum R.2018</t>
  </si>
  <si>
    <t>Big Qualicum R.2019</t>
  </si>
  <si>
    <t>Big Qualicum R.2020</t>
  </si>
  <si>
    <t>Big Qualicum R.2021</t>
  </si>
  <si>
    <t>L Qualicum R.1998</t>
  </si>
  <si>
    <t>L Qualicum R.1999</t>
  </si>
  <si>
    <t>L Qualicum R.2000</t>
  </si>
  <si>
    <t>L Qualicum R.2001</t>
  </si>
  <si>
    <t>L Qualicum R.2002</t>
  </si>
  <si>
    <t>L Qualicum R.2003</t>
  </si>
  <si>
    <t>L Qualicum R.2004</t>
  </si>
  <si>
    <t>L Qualicum R.2005</t>
  </si>
  <si>
    <t>L Qualicum R.2006</t>
  </si>
  <si>
    <t>L Qualicum R.2007</t>
  </si>
  <si>
    <t>L Qualicum R.2017</t>
  </si>
  <si>
    <t>L Qualicum R.2020</t>
  </si>
  <si>
    <t>Puntledge R - Fall.1998</t>
  </si>
  <si>
    <t>Puntledge R - Fall.1999</t>
  </si>
  <si>
    <t>Puntledge R - Fall.2000</t>
  </si>
  <si>
    <t>Puntledge R - Fall.2001</t>
  </si>
  <si>
    <t>Puntledge R - Fall.2002</t>
  </si>
  <si>
    <t>Puntledge R - Fall.2003</t>
  </si>
  <si>
    <t>Puntledge R - Fall.2004</t>
  </si>
  <si>
    <t>Puntledge R - Fall.2005</t>
  </si>
  <si>
    <t>Puntledge R - Fall.2006</t>
  </si>
  <si>
    <t>Puntledge R - Fall.2007</t>
  </si>
  <si>
    <t>Puntledge R - Fall.2008</t>
  </si>
  <si>
    <t>Puntledge R - Fall.2009</t>
  </si>
  <si>
    <t>Puntledge R - Fall.2010</t>
  </si>
  <si>
    <t>Puntledge R - Fall.2011</t>
  </si>
  <si>
    <t>Puntledge R - Fall.2012</t>
  </si>
  <si>
    <t>Puntledge R - Fall.2013</t>
  </si>
  <si>
    <t>Puntledge R - Fall.2014</t>
  </si>
  <si>
    <t>Puntledge R - Fall.2015</t>
  </si>
  <si>
    <t>Puntledge R - Fall.2016</t>
  </si>
  <si>
    <t>Puntledge R - Fall.2017</t>
  </si>
  <si>
    <t>Puntledge R - Fall.2018</t>
  </si>
  <si>
    <t>Puntledge R - Fall.2019</t>
  </si>
  <si>
    <t>Puntledge R - Fall.2020</t>
  </si>
  <si>
    <t>Puntledge R - Fall.2021</t>
  </si>
  <si>
    <t>Puntledge R - Summer.1998</t>
  </si>
  <si>
    <t>Puntledge R - Summer.1999</t>
  </si>
  <si>
    <t>Puntledge R - Summer.2000</t>
  </si>
  <si>
    <t>Puntledge R - Summer.2001</t>
  </si>
  <si>
    <t>Puntledge R - Summer.2002</t>
  </si>
  <si>
    <t>Puntledge R - Summer.2003</t>
  </si>
  <si>
    <t>Puntledge R - Summer.2004</t>
  </si>
  <si>
    <t>Puntledge R - Summer.2005</t>
  </si>
  <si>
    <t>Puntledge R - Summer.2006</t>
  </si>
  <si>
    <t>Puntledge R - Summer.2007</t>
  </si>
  <si>
    <t>Puntledge R - Summer.2008</t>
  </si>
  <si>
    <t>Puntledge R - Summer.2009</t>
  </si>
  <si>
    <t>Puntledge R - Summer.2010</t>
  </si>
  <si>
    <t>Puntledge R - Summer.2011</t>
  </si>
  <si>
    <t>Puntledge R - Summer.2012</t>
  </si>
  <si>
    <t>Puntledge R - Summer.2013</t>
  </si>
  <si>
    <t>NA</t>
  </si>
  <si>
    <t>Puntledge R - Summer.2014</t>
  </si>
  <si>
    <t>Puntledge R - Summer.2015</t>
  </si>
  <si>
    <t>Puntledge R - Summer.2016</t>
  </si>
  <si>
    <t>Puntledge R - Summer.2017</t>
  </si>
  <si>
    <t>Puntledge R - Summer.2018</t>
  </si>
  <si>
    <t>Puntledge R - Summer.2019</t>
  </si>
  <si>
    <t>Puntledge R - Summer.2020</t>
  </si>
  <si>
    <t>Puntledge R - Summer.2021</t>
  </si>
  <si>
    <t>Campbell/Quinsam R.1998</t>
  </si>
  <si>
    <t>Campbell/Quinsam R.2003</t>
  </si>
  <si>
    <t>Capilano R.1998</t>
  </si>
  <si>
    <t>Capilano R.1999</t>
  </si>
  <si>
    <t>Capilano R.2000</t>
  </si>
  <si>
    <t>Capilano R.2001</t>
  </si>
  <si>
    <t>Capilano R.2002</t>
  </si>
  <si>
    <t>Capilano R.2003</t>
  </si>
  <si>
    <t>Capilano R.2004</t>
  </si>
  <si>
    <t>Capilano R.2015</t>
  </si>
  <si>
    <t>Capilano R.2016</t>
  </si>
  <si>
    <t>Capilano R.2017</t>
  </si>
  <si>
    <t>Capilano R.2018</t>
  </si>
  <si>
    <t>Capilano R.2019</t>
  </si>
  <si>
    <t>Capilano R.2020</t>
  </si>
  <si>
    <t>Capilano R.2021</t>
  </si>
  <si>
    <t>Lang Cr.1998</t>
  </si>
  <si>
    <t>Lang Cr.2000</t>
  </si>
  <si>
    <t>Lang Cr.2001</t>
  </si>
  <si>
    <t>Phillips R.2009</t>
  </si>
  <si>
    <t>Phillips R.2010</t>
  </si>
  <si>
    <t>Phillips R.2011</t>
  </si>
  <si>
    <t>Phillips R.2012</t>
  </si>
  <si>
    <t>Phillips R.2013</t>
  </si>
  <si>
    <t>Phillips R.2014</t>
  </si>
  <si>
    <t>Phillips R.2015</t>
  </si>
  <si>
    <t>Phillips R.2016</t>
  </si>
  <si>
    <t>Phillips R.2017</t>
  </si>
  <si>
    <t>Phillips R.2018</t>
  </si>
  <si>
    <t>Phillips R.2019</t>
  </si>
  <si>
    <t>Phillips R.2020</t>
  </si>
  <si>
    <t>Phillips R.2021</t>
  </si>
  <si>
    <t>Chilliwack R.2012</t>
  </si>
  <si>
    <t>Chilliwack R.2013</t>
  </si>
  <si>
    <t>Chilliwack R.2014</t>
  </si>
  <si>
    <t>Chilliwack R.2015</t>
  </si>
  <si>
    <t>Chilliwack R.2016</t>
  </si>
  <si>
    <t>Chilliwack R.2017</t>
  </si>
  <si>
    <t>Chilliwack R.2018</t>
  </si>
  <si>
    <t>Chilliwack R.2019</t>
  </si>
  <si>
    <t>Chilliwack R.2020</t>
  </si>
  <si>
    <t>Chilliwack R.2021</t>
  </si>
  <si>
    <t>Stave R.1998</t>
  </si>
  <si>
    <t>Stave R.1999</t>
  </si>
  <si>
    <t>Stave R.2000</t>
  </si>
  <si>
    <t>Stave R.2001</t>
  </si>
  <si>
    <t>Stave R.2002</t>
  </si>
  <si>
    <t>Stave R.2003</t>
  </si>
  <si>
    <t>Maria Sl.2000</t>
  </si>
  <si>
    <t>Maria Sl.2001</t>
  </si>
  <si>
    <t>Maria Sl.2002</t>
  </si>
  <si>
    <t>Maria Sl.2003</t>
  </si>
  <si>
    <t>Harrison R.1998</t>
  </si>
  <si>
    <t>Harrison R.1999</t>
  </si>
  <si>
    <t>Harrison R.2000</t>
  </si>
  <si>
    <t>Harrison R.2001</t>
  </si>
  <si>
    <t>Harrison R.2002</t>
  </si>
  <si>
    <t>Harrison R.2003</t>
  </si>
  <si>
    <t>Harrison R.2004</t>
  </si>
  <si>
    <t>Harrison R.2005</t>
  </si>
  <si>
    <t>Harrison R.2006</t>
  </si>
  <si>
    <t>Harrison R.2007</t>
  </si>
  <si>
    <t>Harrison R.2008</t>
  </si>
  <si>
    <t>Harrison R.2009</t>
  </si>
  <si>
    <t>Harrison R.2010</t>
  </si>
  <si>
    <t>Harrison R.2011</t>
  </si>
  <si>
    <t>Harrison R.2012</t>
  </si>
  <si>
    <t>Harrison R.2013</t>
  </si>
  <si>
    <t>Harrison R.2014</t>
  </si>
  <si>
    <t>Harrison R.2015</t>
  </si>
  <si>
    <t>Harrison R.2016</t>
  </si>
  <si>
    <t>Harrison R.2017</t>
  </si>
  <si>
    <t>Harrison R.2018</t>
  </si>
  <si>
    <t>Harrison R.2019</t>
  </si>
  <si>
    <t>Harrison R.2020</t>
  </si>
  <si>
    <t>Harrison R.2021</t>
  </si>
  <si>
    <t>Coldwater R.1998</t>
  </si>
  <si>
    <t>Coldwater R.1999</t>
  </si>
  <si>
    <t>Coldwater R.2000</t>
  </si>
  <si>
    <t>Coldwater R.2002</t>
  </si>
  <si>
    <t>Coldwater R.2003</t>
  </si>
  <si>
    <t>Coldwater R.2004</t>
  </si>
  <si>
    <t>Nicola R.1998</t>
  </si>
  <si>
    <t>Nicola R.1999</t>
  </si>
  <si>
    <t>Nicola R.2000</t>
  </si>
  <si>
    <t>Nicola R.2001</t>
  </si>
  <si>
    <t>Nicola R.2002</t>
  </si>
  <si>
    <t>Nicola R.2003</t>
  </si>
  <si>
    <t>Nicola R.2004</t>
  </si>
  <si>
    <t>Nicola R.2005</t>
  </si>
  <si>
    <t>Nicola R.2006</t>
  </si>
  <si>
    <t>Nicola R.2007</t>
  </si>
  <si>
    <t>Nicola R.2008</t>
  </si>
  <si>
    <t>Nicola R.2009</t>
  </si>
  <si>
    <t>Nicola R.2010</t>
  </si>
  <si>
    <t>Nicola R.2011</t>
  </si>
  <si>
    <t>Nicola R.2012</t>
  </si>
  <si>
    <t>Nicola R.2013</t>
  </si>
  <si>
    <t>Nicola R.2014</t>
  </si>
  <si>
    <t>Nicola R.2015</t>
  </si>
  <si>
    <t>Nicola R.2016</t>
  </si>
  <si>
    <t>Nicola R.2017</t>
  </si>
  <si>
    <t>Nicola R.2018</t>
  </si>
  <si>
    <t>Nicola R.2019</t>
  </si>
  <si>
    <t>Nicola R.2020</t>
  </si>
  <si>
    <t>Nicola R.2021</t>
  </si>
  <si>
    <t>Spius Cr.1998</t>
  </si>
  <si>
    <t>Spius Cr.1999</t>
  </si>
  <si>
    <t>Spius Cr.2000</t>
  </si>
  <si>
    <t>Spius Cr.2001</t>
  </si>
  <si>
    <t>Spius Cr.2002</t>
  </si>
  <si>
    <t>Spius Cr.2003</t>
  </si>
  <si>
    <t>Spius Cr.2004</t>
  </si>
  <si>
    <t>Shuswap R Low.1998</t>
  </si>
  <si>
    <t>Shuswap R Low.1999</t>
  </si>
  <si>
    <t>Shuswap R Low.2000</t>
  </si>
  <si>
    <t>Shuswap R Low.2001</t>
  </si>
  <si>
    <t>Shuswap R Low.2002</t>
  </si>
  <si>
    <t>Shuswap R Low.2003</t>
  </si>
  <si>
    <t>Shuswap R Low.2004</t>
  </si>
  <si>
    <t>Shuswap R Low.2005</t>
  </si>
  <si>
    <t>Shuswap R Low.2006</t>
  </si>
  <si>
    <t>Shuswap R Low.2007</t>
  </si>
  <si>
    <t>Shuswap R Low.2008</t>
  </si>
  <si>
    <t>Shuswap R Low.2009</t>
  </si>
  <si>
    <t>Shuswap R Low.2010</t>
  </si>
  <si>
    <t>Shuswap R Low.2011</t>
  </si>
  <si>
    <t>Shuswap R Low.2012</t>
  </si>
  <si>
    <t>Shuswap R Low.2013</t>
  </si>
  <si>
    <t>Shuswap R Low.2014</t>
  </si>
  <si>
    <t>Shuswap R Low.2015</t>
  </si>
  <si>
    <t>Shuswap R Low.2016</t>
  </si>
  <si>
    <t>Shuswap R Low.2017</t>
  </si>
  <si>
    <t>Shuswap R Low.2018</t>
  </si>
  <si>
    <t>Shuswap R Low.2019</t>
  </si>
  <si>
    <t>Shuswap R Low.2020</t>
  </si>
  <si>
    <t>Shuswap R Low.2021</t>
  </si>
  <si>
    <t>Shuswap R Middle.1998</t>
  </si>
  <si>
    <t>Shuswap R Middle.1999</t>
  </si>
  <si>
    <t>Shuswap R Middle.2000</t>
  </si>
  <si>
    <t>Shuswap R Middle.2001</t>
  </si>
  <si>
    <t>Shuswap R Middle.2002</t>
  </si>
  <si>
    <t>Shuswap R Middle.2003</t>
  </si>
  <si>
    <t>Shuswap R Middle.2004</t>
  </si>
  <si>
    <t>Shuswap R Middle.2005</t>
  </si>
  <si>
    <t>Shuswap R Middle.2006</t>
  </si>
  <si>
    <t>Shuswap R Middle.2009</t>
  </si>
  <si>
    <t>Shuswap R Middle.2010</t>
  </si>
  <si>
    <t>Shuswap R Middle.2011</t>
  </si>
  <si>
    <t>Shuswap R Middle.2012</t>
  </si>
  <si>
    <t>Shuswap R Middle.2013</t>
  </si>
  <si>
    <t>Shuswap R Middle.2014</t>
  </si>
  <si>
    <t>Shuswap R Middle.2015</t>
  </si>
  <si>
    <t>Shuswap R Middle.2016</t>
  </si>
  <si>
    <t>Shuswap R Middle.2017</t>
  </si>
  <si>
    <t>Shuswap R Middle.2018</t>
  </si>
  <si>
    <t>Shuswap R Middle.2019</t>
  </si>
  <si>
    <t>Shuswap R Middle.2020</t>
  </si>
  <si>
    <t>Shuswap R Middle.2021</t>
  </si>
  <si>
    <t>Salmon R/TOMF.1998</t>
  </si>
  <si>
    <t>Salmon R/TOMF.1999</t>
  </si>
  <si>
    <t>Salmon R/TOMF.2000</t>
  </si>
  <si>
    <t>Salmon R/TOMF.2001</t>
  </si>
  <si>
    <t>Salmon R/TOMF.2002</t>
  </si>
  <si>
    <t>Salmon R/TOMF.2003</t>
  </si>
  <si>
    <t>Salmon R/TOMF.2004</t>
  </si>
  <si>
    <t>Salmon R/TOMF.2005</t>
  </si>
  <si>
    <t>Salmon R/TOMF.2006</t>
  </si>
  <si>
    <t>Salmon R/TOMF.2009</t>
  </si>
  <si>
    <t>Salmon R/TOMF.2010</t>
  </si>
  <si>
    <t>Salmon R/TOMF.2011</t>
  </si>
  <si>
    <t>Salmon R/TOMF.2012</t>
  </si>
  <si>
    <t>Harrison R.2022</t>
  </si>
  <si>
    <t>Harrison R.2023</t>
  </si>
  <si>
    <t>Sum of PNI</t>
  </si>
  <si>
    <t>River</t>
  </si>
  <si>
    <t>Mark Type</t>
  </si>
  <si>
    <t>PNI_avg-2012-2017</t>
  </si>
  <si>
    <t>PNI_avg-2017-2021</t>
  </si>
  <si>
    <t>Sum of pNOS</t>
  </si>
  <si>
    <t>pNOS_avg-2012-2017</t>
  </si>
  <si>
    <t>pNOS_avg-2017-2021</t>
  </si>
  <si>
    <t>Ind7</t>
  </si>
  <si>
    <t>nuSEDSStreamname</t>
  </si>
  <si>
    <t>nuSEDSWatershed</t>
  </si>
  <si>
    <t xml:space="preserve">range = </t>
  </si>
  <si>
    <t>Sgen LifeCycle</t>
  </si>
  <si>
    <t>Smsy LifeCycle</t>
  </si>
  <si>
    <t>Srep LifeCycle</t>
  </si>
  <si>
    <t>Sgen RunRec</t>
  </si>
  <si>
    <t>Smsy RunRec</t>
  </si>
  <si>
    <t>Srep RunRec</t>
  </si>
  <si>
    <t>Sgen Parken</t>
  </si>
  <si>
    <t>Smsy Parken</t>
  </si>
  <si>
    <t>Srep Parken</t>
  </si>
  <si>
    <t>20 Total</t>
  </si>
  <si>
    <t>23 Total</t>
  </si>
  <si>
    <t>24 Total</t>
  </si>
  <si>
    <t>25 Total</t>
  </si>
  <si>
    <t>26 Total</t>
  </si>
  <si>
    <t>27 Total</t>
  </si>
  <si>
    <t>UNK</t>
  </si>
  <si>
    <t>nuSEDS Spawners</t>
  </si>
  <si>
    <t>12 yr avg</t>
  </si>
  <si>
    <t>4 yr avg</t>
  </si>
  <si>
    <t>rangename=</t>
  </si>
  <si>
    <t>NITINAT LAKE tribs+river</t>
  </si>
  <si>
    <t>(All)</t>
  </si>
  <si>
    <t>LRP</t>
  </si>
  <si>
    <t>Sgen median</t>
  </si>
  <si>
    <t xml:space="preserve">TRP </t>
  </si>
  <si>
    <t>Values</t>
  </si>
  <si>
    <t>Populations status work area (copy and paste values to table)</t>
  </si>
  <si>
    <t>Sum of Revised Accessible Watershed Area (km sq)</t>
  </si>
  <si>
    <t>Sum of 12 yr average</t>
  </si>
  <si>
    <t>Status</t>
  </si>
  <si>
    <t>Overall Status based on sum</t>
  </si>
  <si>
    <r>
      <t>Area km</t>
    </r>
    <r>
      <rPr>
        <vertAlign val="superscript"/>
        <sz val="11"/>
        <color theme="1"/>
        <rFont val="Calibri"/>
        <family val="2"/>
        <scheme val="minor"/>
      </rPr>
      <t>2</t>
    </r>
  </si>
  <si>
    <t>Sgen</t>
  </si>
  <si>
    <t>R</t>
  </si>
  <si>
    <t>A</t>
  </si>
  <si>
    <t>G</t>
  </si>
  <si>
    <t>nd</t>
  </si>
  <si>
    <t>Total</t>
  </si>
  <si>
    <t>Top 5 Cum%</t>
  </si>
  <si>
    <t>Top 10 Cum%</t>
  </si>
  <si>
    <t>total all escapement</t>
  </si>
  <si>
    <t>Summary of Status by SMU, CU</t>
  </si>
  <si>
    <t>number of systems</t>
  </si>
  <si>
    <t>Component</t>
  </si>
  <si>
    <t>number Red Status</t>
  </si>
  <si>
    <t>number Amber Status</t>
  </si>
  <si>
    <t>number Green Status</t>
  </si>
  <si>
    <t>insufficient  data</t>
  </si>
  <si>
    <t>SMU</t>
  </si>
  <si>
    <t>all populations with escapement information, including the big 3 hatcheries.</t>
  </si>
  <si>
    <t>all 45 pops without 3 big hatchery rivers</t>
  </si>
  <si>
    <t>key 17 indicators, exclude 3 big hatcheries and inconsistent escapement</t>
  </si>
  <si>
    <t>key 7 wild ind, 3 Clayoquot, 3 Kyuquot, plus Colonial-Cay.</t>
  </si>
  <si>
    <t>NoKy CU</t>
  </si>
  <si>
    <t xml:space="preserve">CU aggregate all 23 pops except Conuma-Canton, </t>
  </si>
  <si>
    <t>same as first with Gold removed</t>
  </si>
  <si>
    <t>SWVI CU</t>
  </si>
  <si>
    <t>CU aggregate, all pops except Somass and Nitinat</t>
  </si>
  <si>
    <t>Only 3 'wild' indicators in Clayoquot, Bedwell, Moyeha, Megin</t>
  </si>
  <si>
    <t>NWVI CU</t>
  </si>
  <si>
    <t>both indicators are included and both green</t>
  </si>
  <si>
    <t>Sgen LC Range</t>
  </si>
  <si>
    <t>Smsy LC Range</t>
  </si>
  <si>
    <t>Srep LC Range</t>
  </si>
  <si>
    <t>Sgen RR Range</t>
  </si>
  <si>
    <t>Smsy RR Range</t>
  </si>
  <si>
    <t>Srep RR Range</t>
  </si>
  <si>
    <t>Sum of Sgen LifeCycle</t>
  </si>
  <si>
    <t>Sum of Smsy LifeCycle</t>
  </si>
  <si>
    <t>Sum of Srep LifeCycle</t>
  </si>
  <si>
    <t>(Multiple Items)</t>
  </si>
  <si>
    <t>same with Burman removed</t>
  </si>
  <si>
    <t>now remove inconsistent ESC rivers</t>
  </si>
  <si>
    <t>set</t>
  </si>
  <si>
    <t>scale</t>
  </si>
  <si>
    <t>same as first with Sarita removed</t>
  </si>
  <si>
    <t>remove ESC, leaving....</t>
  </si>
  <si>
    <t>% of  total ESC in all pops</t>
  </si>
  <si>
    <t xml:space="preserve">CU aggregate, all pops </t>
  </si>
  <si>
    <t>Sum of 4 yr average</t>
  </si>
  <si>
    <t>4yr avg ESC</t>
  </si>
  <si>
    <t>2020-23</t>
  </si>
  <si>
    <t>2012-23</t>
  </si>
  <si>
    <t>2016-19</t>
  </si>
  <si>
    <t>4b yr avg</t>
  </si>
  <si>
    <t>2012-23 12yr avg ESC</t>
  </si>
  <si>
    <t>4b year avg 2016-19</t>
  </si>
  <si>
    <t>Sgen LC</t>
  </si>
  <si>
    <t>Smsy LC</t>
  </si>
  <si>
    <t>Sum of Sgen RunRec</t>
  </si>
  <si>
    <t>Sum of Smsy RunRec</t>
  </si>
  <si>
    <t>Sum of Srep RunRec</t>
  </si>
  <si>
    <t>Sum of Sgen Parken</t>
  </si>
  <si>
    <t>Sum of Smsy Parken</t>
  </si>
  <si>
    <t>Sum of Srep Parken</t>
  </si>
  <si>
    <t>CK-NoKy [32] Total</t>
  </si>
  <si>
    <t>CK-NWVI [33] Total</t>
  </si>
  <si>
    <t>CK-SWVI [31] Total</t>
  </si>
  <si>
    <t>Table 4.1</t>
  </si>
  <si>
    <r>
      <t xml:space="preserve">Median values of </t>
    </r>
    <r>
      <rPr>
        <i/>
        <sz val="11"/>
        <color theme="1"/>
        <rFont val="Arial"/>
        <family val="2"/>
      </rPr>
      <t>S</t>
    </r>
    <r>
      <rPr>
        <vertAlign val="subscript"/>
        <sz val="11"/>
        <color theme="1"/>
        <rFont val="Arial"/>
        <family val="2"/>
      </rPr>
      <t>gen</t>
    </r>
    <r>
      <rPr>
        <sz val="11"/>
        <color theme="1"/>
        <rFont val="Arial"/>
        <family val="2"/>
      </rPr>
      <t xml:space="preserve">, </t>
    </r>
    <r>
      <rPr>
        <i/>
        <sz val="11"/>
        <color theme="1"/>
        <rFont val="Arial"/>
        <family val="2"/>
      </rPr>
      <t>S</t>
    </r>
    <r>
      <rPr>
        <vertAlign val="subscript"/>
        <sz val="11"/>
        <color theme="1"/>
        <rFont val="Arial"/>
        <family val="2"/>
      </rPr>
      <t>msy</t>
    </r>
    <r>
      <rPr>
        <sz val="11"/>
        <color theme="1"/>
        <rFont val="Arial"/>
        <family val="2"/>
      </rPr>
      <t xml:space="preserve">, </t>
    </r>
    <r>
      <rPr>
        <i/>
        <sz val="11"/>
        <color theme="1"/>
        <rFont val="Arial"/>
        <family val="2"/>
      </rPr>
      <t>S</t>
    </r>
    <r>
      <rPr>
        <vertAlign val="subscript"/>
        <sz val="11"/>
        <color theme="1"/>
        <rFont val="Arial"/>
        <family val="2"/>
      </rPr>
      <t>rep</t>
    </r>
    <r>
      <rPr>
        <sz val="11"/>
        <color theme="1"/>
        <rFont val="Arial"/>
        <family val="2"/>
      </rPr>
      <t xml:space="preserve"> for 17 key escapement indicator watersheds, under 3 different productivity assumptions: low productivity based on Life Cycle model, moderate productivity based on Run Reconstruction of terminal returns to key areas of the WCVI, and Parken based on application of methods in Parken et al. (2006).</t>
    </r>
  </si>
  <si>
    <t>Low Productivity</t>
  </si>
  <si>
    <t>Moderate Productivity</t>
  </si>
  <si>
    <t>High Productivity</t>
  </si>
  <si>
    <t>Accessible Watershed Area (km2)</t>
  </si>
  <si>
    <t>Scale</t>
  </si>
  <si>
    <t>number data deficient</t>
  </si>
  <si>
    <t>% of  SMU</t>
  </si>
  <si>
    <t>Sum of 4b year avg 2016-19</t>
  </si>
  <si>
    <t>Escapement by status</t>
  </si>
  <si>
    <t>Set</t>
  </si>
  <si>
    <t xml:space="preserve">% escapement by status </t>
  </si>
  <si>
    <t xml:space="preserve">Area (km2) by status </t>
  </si>
  <si>
    <t xml:space="preserve">% Area (km2) by status </t>
  </si>
  <si>
    <t>CU aggregate subset of 17 indicator pops</t>
  </si>
  <si>
    <t>same with Gold and Burman removed</t>
  </si>
  <si>
    <t>3b</t>
  </si>
  <si>
    <t>wild only indicators, subset of the 7 ind set</t>
  </si>
  <si>
    <t>all populations with data</t>
  </si>
  <si>
    <t>Srep LC</t>
  </si>
  <si>
    <t>same with Sarita removed</t>
  </si>
  <si>
    <t>natural origin spawners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</si>
</sst>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6" formatCode="_(* #,##0_);_(* \(#,##0\);_(* &quot;-&quot;??_);_(@_)"/>
  </numFmts>
  <fonts count="30" x14ac:knownFonts="1">
    <font>
      <sz val="11"/>
      <color theme="1"/>
      <name val="Calibri"/>
      <family val="2"/>
      <scheme val="minor"/>
    </font>
    <font>
      <sz val="11"/>
      <color theme="1"/>
      <name val="Calibri"/>
      <family val="2"/>
      <scheme val="minor"/>
    </font>
    <font>
      <b/>
      <sz val="11"/>
      <color rgb="FFFA7D00"/>
      <name val="Calibri"/>
      <family val="2"/>
      <scheme val="minor"/>
    </font>
    <font>
      <b/>
      <sz val="11"/>
      <color theme="1"/>
      <name val="Calibri"/>
      <family val="2"/>
      <scheme val="minor"/>
    </font>
    <font>
      <b/>
      <sz val="8"/>
      <name val="Arial"/>
      <family val="2"/>
    </font>
    <font>
      <b/>
      <sz val="8"/>
      <color rgb="FFFFFFFF"/>
      <name val="Calibri Light"/>
      <family val="2"/>
    </font>
    <font>
      <sz val="8"/>
      <name val="Arial"/>
      <family val="2"/>
    </font>
    <font>
      <sz val="10"/>
      <name val="Arial"/>
      <family val="2"/>
    </font>
    <font>
      <b/>
      <sz val="9"/>
      <color indexed="81"/>
      <name val="Tahoma"/>
      <family val="2"/>
    </font>
    <font>
      <sz val="9"/>
      <color indexed="81"/>
      <name val="Tahoma"/>
      <family val="2"/>
    </font>
    <font>
      <sz val="8"/>
      <color rgb="FF161719"/>
      <name val="Calibri Light"/>
      <family val="2"/>
    </font>
    <font>
      <sz val="11"/>
      <color theme="1"/>
      <name val="Calibri"/>
      <family val="2"/>
    </font>
    <font>
      <sz val="10"/>
      <name val="Arial"/>
      <family val="2"/>
    </font>
    <font>
      <sz val="11"/>
      <color rgb="FF000000"/>
      <name val="Calibri"/>
      <family val="2"/>
    </font>
    <font>
      <b/>
      <sz val="8"/>
      <color theme="1"/>
      <name val="Calibri Light"/>
      <family val="2"/>
    </font>
    <font>
      <sz val="11"/>
      <color rgb="FFFF0000"/>
      <name val="Calibri"/>
      <family val="2"/>
      <scheme val="minor"/>
    </font>
    <font>
      <sz val="8"/>
      <name val="Calibri"/>
      <family val="2"/>
      <scheme val="minor"/>
    </font>
    <font>
      <i/>
      <sz val="11"/>
      <color theme="1"/>
      <name val="Calibri"/>
      <family val="2"/>
      <scheme val="minor"/>
    </font>
    <font>
      <sz val="11"/>
      <color rgb="FF000000"/>
      <name val="Calibri"/>
      <family val="2"/>
      <scheme val="minor"/>
    </font>
    <font>
      <b/>
      <sz val="11"/>
      <color rgb="FF000000"/>
      <name val="Calibri"/>
      <family val="2"/>
      <scheme val="minor"/>
    </font>
    <font>
      <sz val="11"/>
      <color rgb="FF000000"/>
      <name val="Calibri"/>
      <family val="2"/>
      <scheme val="minor"/>
    </font>
    <font>
      <sz val="9"/>
      <name val="Arial"/>
      <family val="2"/>
    </font>
    <font>
      <vertAlign val="superscript"/>
      <sz val="11"/>
      <color theme="1"/>
      <name val="Calibri"/>
      <family val="2"/>
      <scheme val="minor"/>
    </font>
    <font>
      <sz val="12"/>
      <color theme="1"/>
      <name val="Calibri"/>
      <family val="2"/>
      <scheme val="minor"/>
    </font>
    <font>
      <sz val="12"/>
      <name val="Arial"/>
      <family val="2"/>
    </font>
    <font>
      <sz val="12"/>
      <color rgb="FF161719"/>
      <name val="Calibri Light"/>
      <family val="2"/>
    </font>
    <font>
      <b/>
      <sz val="11"/>
      <name val="Arial"/>
      <family val="2"/>
    </font>
    <font>
      <sz val="11"/>
      <color theme="1"/>
      <name val="Arial"/>
      <family val="2"/>
    </font>
    <font>
      <i/>
      <sz val="11"/>
      <color theme="1"/>
      <name val="Arial"/>
      <family val="2"/>
    </font>
    <font>
      <vertAlign val="subscript"/>
      <sz val="11"/>
      <color theme="1"/>
      <name val="Arial"/>
      <family val="2"/>
    </font>
  </fonts>
  <fills count="19">
    <fill>
      <patternFill patternType="none"/>
    </fill>
    <fill>
      <patternFill patternType="gray125"/>
    </fill>
    <fill>
      <patternFill patternType="solid">
        <fgColor rgb="FFF2F2F2"/>
      </patternFill>
    </fill>
    <fill>
      <patternFill patternType="solid">
        <fgColor rgb="FF000000"/>
        <bgColor indexed="64"/>
      </patternFill>
    </fill>
    <fill>
      <patternFill patternType="solid">
        <fgColor rgb="FFFFFF00"/>
        <bgColor indexed="64"/>
      </patternFill>
    </fill>
    <fill>
      <patternFill patternType="solid">
        <fgColor theme="7" tint="0.59999389629810485"/>
        <bgColor indexed="64"/>
      </patternFill>
    </fill>
    <fill>
      <patternFill patternType="solid">
        <fgColor theme="0"/>
        <bgColor indexed="64"/>
      </patternFill>
    </fill>
    <fill>
      <patternFill patternType="solid">
        <fgColor rgb="FFFFFFCC"/>
        <bgColor indexed="64"/>
      </patternFill>
    </fill>
    <fill>
      <patternFill patternType="solid">
        <fgColor theme="7" tint="0.79998168889431442"/>
        <bgColor indexed="64"/>
      </patternFill>
    </fill>
    <fill>
      <patternFill patternType="solid">
        <fgColor theme="9" tint="0.39997558519241921"/>
        <bgColor indexed="64"/>
      </patternFill>
    </fill>
    <fill>
      <patternFill patternType="solid">
        <fgColor rgb="FF00B0F0"/>
        <bgColor indexed="64"/>
      </patternFill>
    </fill>
    <fill>
      <patternFill patternType="solid">
        <fgColor rgb="FFE37878"/>
        <bgColor indexed="64"/>
      </patternFill>
    </fill>
    <fill>
      <patternFill patternType="solid">
        <fgColor theme="9" tint="0.59999389629810485"/>
        <bgColor indexed="64"/>
      </patternFill>
    </fill>
    <fill>
      <patternFill patternType="solid">
        <fgColor rgb="FF00B050"/>
        <bgColor indexed="64"/>
      </patternFill>
    </fill>
    <fill>
      <patternFill patternType="solid">
        <fgColor rgb="FF92D050"/>
        <bgColor indexed="64"/>
      </patternFill>
    </fill>
    <fill>
      <patternFill patternType="solid">
        <fgColor theme="9" tint="0.79998168889431442"/>
        <bgColor indexed="64"/>
      </patternFill>
    </fill>
    <fill>
      <patternFill patternType="solid">
        <fgColor rgb="FFFFDD71"/>
        <bgColor indexed="64"/>
      </patternFill>
    </fill>
    <fill>
      <patternFill patternType="solid">
        <fgColor theme="5" tint="0.79998168889431442"/>
        <bgColor indexed="64"/>
      </patternFill>
    </fill>
    <fill>
      <patternFill patternType="solid">
        <fgColor theme="4" tint="0.79998168889431442"/>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medium">
        <color indexed="64"/>
      </right>
      <top/>
      <bottom/>
      <diagonal/>
    </border>
    <border>
      <left/>
      <right/>
      <top style="thin">
        <color indexed="64"/>
      </top>
      <bottom style="thin">
        <color indexed="64"/>
      </bottom>
      <diagonal/>
    </border>
    <border>
      <left/>
      <right style="medium">
        <color indexed="64"/>
      </right>
      <top style="medium">
        <color indexed="64"/>
      </top>
      <bottom style="medium">
        <color indexed="64"/>
      </bottom>
      <diagonal/>
    </border>
    <border>
      <left/>
      <right/>
      <top/>
      <bottom style="thin">
        <color theme="4" tint="0.39997558519241921"/>
      </bottom>
      <diagonal/>
    </border>
  </borders>
  <cellStyleXfs count="4">
    <xf numFmtId="0" fontId="0" fillId="0" borderId="0"/>
    <xf numFmtId="43" fontId="1" fillId="0" borderId="0" applyFont="0" applyFill="0" applyBorder="0" applyAlignment="0" applyProtection="0"/>
    <xf numFmtId="0" fontId="2" fillId="2" borderId="1" applyNumberFormat="0" applyAlignment="0" applyProtection="0"/>
    <xf numFmtId="9" fontId="1" fillId="0" borderId="0" applyFont="0" applyFill="0" applyBorder="0" applyAlignment="0" applyProtection="0"/>
  </cellStyleXfs>
  <cellXfs count="100">
    <xf numFmtId="0" fontId="0" fillId="0" borderId="0" xfId="0"/>
    <xf numFmtId="3" fontId="4" fillId="0" borderId="2" xfId="0" applyNumberFormat="1" applyFont="1" applyBorder="1" applyAlignment="1">
      <alignment horizontal="left" vertical="top"/>
    </xf>
    <xf numFmtId="0" fontId="5" fillId="3" borderId="0" xfId="0" applyFont="1" applyFill="1" applyAlignment="1">
      <alignment vertical="center" wrapText="1"/>
    </xf>
    <xf numFmtId="49" fontId="7" fillId="0" borderId="2" xfId="0" applyNumberFormat="1" applyFont="1" applyBorder="1" applyAlignment="1">
      <alignment vertical="center" wrapText="1"/>
    </xf>
    <xf numFmtId="49" fontId="7" fillId="6" borderId="2" xfId="0" applyNumberFormat="1" applyFont="1" applyFill="1" applyBorder="1" applyAlignment="1">
      <alignment vertical="center" wrapText="1"/>
    </xf>
    <xf numFmtId="3" fontId="7" fillId="6" borderId="2" xfId="0" applyNumberFormat="1" applyFont="1" applyFill="1" applyBorder="1" applyAlignment="1">
      <alignment vertical="center" wrapText="1"/>
    </xf>
    <xf numFmtId="0" fontId="5" fillId="3" borderId="6" xfId="0" applyFont="1" applyFill="1" applyBorder="1" applyAlignment="1">
      <alignment vertical="center" wrapText="1"/>
    </xf>
    <xf numFmtId="0" fontId="7" fillId="0" borderId="5" xfId="0" applyFont="1" applyBorder="1" applyAlignment="1">
      <alignment vertical="center"/>
    </xf>
    <xf numFmtId="0" fontId="10" fillId="0" borderId="4" xfId="0" applyFont="1" applyBorder="1" applyAlignment="1">
      <alignment vertical="center" wrapText="1"/>
    </xf>
    <xf numFmtId="0" fontId="0" fillId="0" borderId="0" xfId="0" applyAlignment="1">
      <alignment horizontal="center"/>
    </xf>
    <xf numFmtId="0" fontId="0" fillId="0" borderId="0" xfId="0" applyAlignment="1">
      <alignment horizontal="right"/>
    </xf>
    <xf numFmtId="0" fontId="0" fillId="0" borderId="0" xfId="0" applyAlignment="1">
      <alignment wrapText="1"/>
    </xf>
    <xf numFmtId="0" fontId="0" fillId="7" borderId="0" xfId="0" applyFill="1"/>
    <xf numFmtId="0" fontId="3" fillId="7" borderId="0" xfId="0" applyFont="1" applyFill="1"/>
    <xf numFmtId="0" fontId="3" fillId="7" borderId="0" xfId="0" applyFont="1" applyFill="1" applyAlignment="1">
      <alignment wrapText="1"/>
    </xf>
    <xf numFmtId="0" fontId="0" fillId="8" borderId="0" xfId="0" applyFill="1"/>
    <xf numFmtId="0" fontId="11" fillId="0" borderId="0" xfId="0" applyFont="1"/>
    <xf numFmtId="2" fontId="0" fillId="0" borderId="0" xfId="0" applyNumberFormat="1"/>
    <xf numFmtId="0" fontId="0" fillId="9" borderId="0" xfId="0" applyFill="1"/>
    <xf numFmtId="0" fontId="0" fillId="5" borderId="0" xfId="0" applyFill="1"/>
    <xf numFmtId="0" fontId="14" fillId="0" borderId="0" xfId="0" applyFont="1" applyAlignment="1">
      <alignment vertical="center" wrapText="1"/>
    </xf>
    <xf numFmtId="49" fontId="7" fillId="0" borderId="0" xfId="0" applyNumberFormat="1" applyFont="1" applyAlignment="1">
      <alignment vertical="center"/>
    </xf>
    <xf numFmtId="1" fontId="0" fillId="0" borderId="0" xfId="0" applyNumberFormat="1"/>
    <xf numFmtId="0" fontId="0" fillId="11" borderId="0" xfId="0" applyFill="1"/>
    <xf numFmtId="0" fontId="0" fillId="12" borderId="0" xfId="0" applyFill="1"/>
    <xf numFmtId="0" fontId="0" fillId="10" borderId="0" xfId="0" applyFill="1"/>
    <xf numFmtId="0" fontId="2" fillId="2" borderId="0" xfId="2" applyBorder="1"/>
    <xf numFmtId="3" fontId="4" fillId="0" borderId="0" xfId="0" applyNumberFormat="1" applyFont="1" applyAlignment="1">
      <alignment horizontal="center" vertical="top"/>
    </xf>
    <xf numFmtId="1" fontId="4" fillId="0" borderId="0" xfId="0" applyNumberFormat="1" applyFont="1" applyAlignment="1">
      <alignment horizontal="left" vertical="top" wrapText="1"/>
    </xf>
    <xf numFmtId="49" fontId="4" fillId="0" borderId="0" xfId="0" applyNumberFormat="1" applyFont="1" applyAlignment="1">
      <alignment horizontal="left" vertical="top"/>
    </xf>
    <xf numFmtId="3" fontId="4" fillId="0" borderId="0" xfId="0" applyNumberFormat="1" applyFont="1" applyAlignment="1">
      <alignment horizontal="left" vertical="top"/>
    </xf>
    <xf numFmtId="0" fontId="14" fillId="13" borderId="0" xfId="0" applyFont="1" applyFill="1" applyAlignment="1">
      <alignment vertical="center" wrapText="1"/>
    </xf>
    <xf numFmtId="0" fontId="5" fillId="11" borderId="0" xfId="0" applyFont="1" applyFill="1" applyAlignment="1">
      <alignment vertical="center" wrapText="1"/>
    </xf>
    <xf numFmtId="0" fontId="14" fillId="12" borderId="0" xfId="0" applyFont="1" applyFill="1" applyAlignment="1">
      <alignment vertical="center" wrapText="1"/>
    </xf>
    <xf numFmtId="0" fontId="14" fillId="10" borderId="0" xfId="0" applyFont="1" applyFill="1" applyAlignment="1">
      <alignment vertical="center" wrapText="1"/>
    </xf>
    <xf numFmtId="3" fontId="4" fillId="0" borderId="0" xfId="0" applyNumberFormat="1" applyFont="1" applyAlignment="1">
      <alignment horizontal="left" vertical="top" wrapText="1"/>
    </xf>
    <xf numFmtId="0" fontId="4" fillId="0" borderId="0" xfId="0" applyFont="1"/>
    <xf numFmtId="0" fontId="6" fillId="0" borderId="0" xfId="0" applyFont="1"/>
    <xf numFmtId="0" fontId="0" fillId="0" borderId="0" xfId="0" applyAlignment="1">
      <alignment horizontal="center" vertical="center"/>
    </xf>
    <xf numFmtId="1" fontId="7" fillId="0" borderId="0" xfId="0" applyNumberFormat="1" applyFont="1" applyAlignment="1">
      <alignment horizontal="center" vertical="center"/>
    </xf>
    <xf numFmtId="49" fontId="7" fillId="0" borderId="0" xfId="0" applyNumberFormat="1" applyFont="1" applyAlignment="1">
      <alignment vertical="center" wrapText="1"/>
    </xf>
    <xf numFmtId="1" fontId="5" fillId="0" borderId="0" xfId="0" applyNumberFormat="1" applyFont="1" applyAlignment="1">
      <alignment vertical="center" wrapText="1"/>
    </xf>
    <xf numFmtId="0" fontId="5" fillId="0" borderId="0" xfId="0" applyFont="1" applyAlignment="1">
      <alignment vertical="center" wrapText="1"/>
    </xf>
    <xf numFmtId="3" fontId="0" fillId="0" borderId="0" xfId="0" applyNumberFormat="1"/>
    <xf numFmtId="3" fontId="6" fillId="0" borderId="0" xfId="0" applyNumberFormat="1" applyFont="1"/>
    <xf numFmtId="0" fontId="7" fillId="0" borderId="0" xfId="0" applyFont="1" applyAlignment="1">
      <alignment vertical="center"/>
    </xf>
    <xf numFmtId="1" fontId="7" fillId="0" borderId="0" xfId="0" applyNumberFormat="1" applyFont="1" applyAlignment="1">
      <alignment vertical="center"/>
    </xf>
    <xf numFmtId="49" fontId="7" fillId="6" borderId="0" xfId="0" applyNumberFormat="1" applyFont="1" applyFill="1" applyAlignment="1">
      <alignment vertical="center" wrapText="1"/>
    </xf>
    <xf numFmtId="3" fontId="7" fillId="6" borderId="0" xfId="0" applyNumberFormat="1" applyFont="1" applyFill="1" applyAlignment="1">
      <alignment vertical="center" wrapText="1"/>
    </xf>
    <xf numFmtId="3" fontId="2" fillId="2" borderId="0" xfId="2" applyNumberFormat="1" applyBorder="1" applyAlignment="1">
      <alignment vertical="center"/>
    </xf>
    <xf numFmtId="1" fontId="13" fillId="0" borderId="0" xfId="0" applyNumberFormat="1" applyFont="1"/>
    <xf numFmtId="0" fontId="13" fillId="0" borderId="0" xfId="0" applyFont="1"/>
    <xf numFmtId="0" fontId="12" fillId="0" borderId="0" xfId="0" applyFont="1"/>
    <xf numFmtId="1" fontId="12" fillId="0" borderId="0" xfId="0" applyNumberFormat="1" applyFont="1"/>
    <xf numFmtId="164" fontId="7" fillId="0" borderId="0" xfId="3" applyNumberFormat="1" applyFont="1" applyBorder="1" applyAlignment="1">
      <alignment horizontal="center" vertical="center"/>
    </xf>
    <xf numFmtId="1" fontId="2" fillId="2" borderId="0" xfId="2" applyNumberFormat="1" applyBorder="1" applyAlignment="1">
      <alignment vertical="center"/>
    </xf>
    <xf numFmtId="0" fontId="0" fillId="0" borderId="0" xfId="0" pivotButton="1"/>
    <xf numFmtId="0" fontId="3" fillId="0" borderId="0" xfId="0" applyFont="1"/>
    <xf numFmtId="0" fontId="3" fillId="0" borderId="7" xfId="0" applyFont="1" applyBorder="1"/>
    <xf numFmtId="11" fontId="0" fillId="0" borderId="0" xfId="0" applyNumberFormat="1"/>
    <xf numFmtId="0" fontId="15" fillId="0" borderId="0" xfId="0" applyFont="1"/>
    <xf numFmtId="0" fontId="17" fillId="0" borderId="0" xfId="0" applyFont="1"/>
    <xf numFmtId="2" fontId="0" fillId="0" borderId="0" xfId="0" applyNumberFormat="1" applyAlignment="1">
      <alignment horizontal="right"/>
    </xf>
    <xf numFmtId="0" fontId="20" fillId="0" borderId="0" xfId="0" applyFont="1" applyAlignment="1">
      <alignment horizontal="center" wrapText="1"/>
    </xf>
    <xf numFmtId="3" fontId="0" fillId="0" borderId="0" xfId="0" applyNumberFormat="1" applyAlignment="1">
      <alignment horizontal="center"/>
    </xf>
    <xf numFmtId="0" fontId="0" fillId="15" borderId="0" xfId="0" applyFill="1" applyAlignment="1">
      <alignment wrapText="1"/>
    </xf>
    <xf numFmtId="0" fontId="0" fillId="0" borderId="0" xfId="0" applyAlignment="1">
      <alignment horizontal="center"/>
    </xf>
    <xf numFmtId="0" fontId="0" fillId="0" borderId="0" xfId="0" applyNumberFormat="1"/>
    <xf numFmtId="0" fontId="0" fillId="14" borderId="0" xfId="0" applyFill="1" applyAlignment="1">
      <alignment horizontal="center"/>
    </xf>
    <xf numFmtId="0" fontId="0" fillId="0" borderId="0" xfId="0" applyAlignment="1">
      <alignment horizontal="center"/>
    </xf>
    <xf numFmtId="0" fontId="0" fillId="0" borderId="3" xfId="0" applyBorder="1" applyAlignment="1">
      <alignment horizontal="center"/>
    </xf>
    <xf numFmtId="3" fontId="21" fillId="0" borderId="0" xfId="0" applyNumberFormat="1" applyFont="1" applyAlignment="1">
      <alignment horizontal="right" vertical="top" wrapText="1"/>
    </xf>
    <xf numFmtId="0" fontId="0" fillId="0" borderId="0" xfId="0" applyAlignment="1">
      <alignment horizontal="left"/>
    </xf>
    <xf numFmtId="0" fontId="0" fillId="0" borderId="0" xfId="0" applyAlignment="1">
      <alignment horizontal="right" wrapText="1"/>
    </xf>
    <xf numFmtId="164" fontId="0" fillId="0" borderId="0" xfId="3" applyNumberFormat="1" applyFont="1" applyAlignment="1">
      <alignment horizontal="right"/>
    </xf>
    <xf numFmtId="164" fontId="0" fillId="0" borderId="0" xfId="0" applyNumberFormat="1" applyAlignment="1">
      <alignment horizontal="right"/>
    </xf>
    <xf numFmtId="166" fontId="0" fillId="0" borderId="0" xfId="1" applyNumberFormat="1" applyFont="1"/>
    <xf numFmtId="9" fontId="0" fillId="0" borderId="0" xfId="0" applyNumberFormat="1"/>
    <xf numFmtId="0" fontId="0" fillId="11" borderId="0" xfId="0" applyFill="1" applyAlignment="1">
      <alignment horizontal="right" wrapText="1"/>
    </xf>
    <xf numFmtId="0" fontId="0" fillId="16" borderId="0" xfId="0" applyFill="1" applyAlignment="1">
      <alignment horizontal="right" wrapText="1"/>
    </xf>
    <xf numFmtId="0" fontId="0" fillId="12" borderId="0" xfId="0" applyFill="1" applyAlignment="1">
      <alignment horizontal="right" wrapText="1"/>
    </xf>
    <xf numFmtId="166" fontId="0" fillId="0" borderId="0" xfId="1" applyNumberFormat="1" applyFont="1" applyAlignment="1">
      <alignment horizontal="right"/>
    </xf>
    <xf numFmtId="9" fontId="0" fillId="0" borderId="0" xfId="3" applyFont="1"/>
    <xf numFmtId="9" fontId="0" fillId="0" borderId="0" xfId="3" applyFont="1" applyAlignment="1">
      <alignment horizontal="right"/>
    </xf>
    <xf numFmtId="1" fontId="23" fillId="0" borderId="0" xfId="0" applyNumberFormat="1" applyFont="1"/>
    <xf numFmtId="1" fontId="24" fillId="0" borderId="0" xfId="0" applyNumberFormat="1" applyFont="1" applyAlignment="1">
      <alignment vertical="center"/>
    </xf>
    <xf numFmtId="1" fontId="25" fillId="0" borderId="0" xfId="0" applyNumberFormat="1" applyFont="1" applyAlignment="1">
      <alignment vertical="center" wrapText="1"/>
    </xf>
    <xf numFmtId="1" fontId="24" fillId="4" borderId="0" xfId="0" applyNumberFormat="1" applyFont="1" applyFill="1" applyAlignment="1">
      <alignment vertical="center"/>
    </xf>
    <xf numFmtId="3" fontId="26" fillId="0" borderId="0" xfId="0" applyNumberFormat="1" applyFont="1" applyAlignment="1">
      <alignment horizontal="left" vertical="top" wrapText="1"/>
    </xf>
    <xf numFmtId="0" fontId="26" fillId="0" borderId="0" xfId="0" applyFont="1" applyAlignment="1">
      <alignment wrapText="1"/>
    </xf>
    <xf numFmtId="49" fontId="26" fillId="0" borderId="0" xfId="0" applyNumberFormat="1" applyFont="1" applyAlignment="1">
      <alignment horizontal="left" vertical="top" wrapText="1"/>
    </xf>
    <xf numFmtId="3" fontId="7" fillId="0" borderId="0" xfId="0" applyNumberFormat="1" applyFont="1" applyAlignment="1">
      <alignment horizontal="right" vertical="top" wrapText="1"/>
    </xf>
    <xf numFmtId="0" fontId="0" fillId="8" borderId="0" xfId="0" applyFill="1" applyAlignment="1">
      <alignment horizontal="right" wrapText="1"/>
    </xf>
    <xf numFmtId="0" fontId="0" fillId="15" borderId="0" xfId="0" applyFill="1" applyAlignment="1">
      <alignment horizontal="right" wrapText="1"/>
    </xf>
    <xf numFmtId="0" fontId="0" fillId="17" borderId="0" xfId="0" applyFill="1" applyAlignment="1">
      <alignment horizontal="right" wrapText="1"/>
    </xf>
    <xf numFmtId="0" fontId="27" fillId="0" borderId="0" xfId="0" applyFont="1"/>
    <xf numFmtId="0" fontId="0" fillId="17" borderId="0" xfId="0" applyFill="1"/>
    <xf numFmtId="0" fontId="0" fillId="15" borderId="0" xfId="0" applyFill="1"/>
    <xf numFmtId="0" fontId="0" fillId="18" borderId="0" xfId="0" applyFill="1"/>
    <xf numFmtId="3" fontId="0" fillId="0" borderId="0" xfId="0" applyNumberFormat="1" applyAlignment="1">
      <alignment horizontal="right"/>
    </xf>
  </cellXfs>
  <cellStyles count="4">
    <cellStyle name="Calculation" xfId="2" builtinId="22"/>
    <cellStyle name="Comma" xfId="1" builtinId="3"/>
    <cellStyle name="Normal" xfId="0" builtinId="0"/>
    <cellStyle name="Percent" xfId="3" builtinId="5"/>
  </cellStyles>
  <dxfs count="113">
    <dxf>
      <fill>
        <patternFill>
          <bgColor theme="0"/>
        </patternFill>
      </fill>
    </dxf>
    <dxf>
      <fill>
        <patternFill>
          <bgColor theme="9" tint="0.59996337778862885"/>
        </patternFill>
      </fill>
    </dxf>
    <dxf>
      <fill>
        <patternFill>
          <bgColor rgb="FFFF9B9B"/>
        </patternFill>
      </fill>
    </dxf>
    <dxf>
      <fill>
        <patternFill>
          <bgColor theme="7" tint="0.59996337778862885"/>
        </patternFill>
      </fill>
    </dxf>
    <dxf>
      <fill>
        <patternFill>
          <bgColor theme="0"/>
        </patternFill>
      </fill>
    </dxf>
    <dxf>
      <fill>
        <patternFill>
          <bgColor theme="9" tint="0.59996337778862885"/>
        </patternFill>
      </fill>
    </dxf>
    <dxf>
      <fill>
        <patternFill>
          <bgColor rgb="FFFF9B9B"/>
        </patternFill>
      </fill>
    </dxf>
    <dxf>
      <fill>
        <patternFill>
          <bgColor theme="7" tint="0.59996337778862885"/>
        </patternFill>
      </fill>
    </dxf>
    <dxf>
      <fill>
        <patternFill>
          <bgColor theme="0"/>
        </patternFill>
      </fill>
    </dxf>
    <dxf>
      <fill>
        <patternFill>
          <bgColor theme="9" tint="0.59996337778862885"/>
        </patternFill>
      </fill>
    </dxf>
    <dxf>
      <fill>
        <patternFill>
          <bgColor rgb="FFFF9B9B"/>
        </patternFill>
      </fill>
    </dxf>
    <dxf>
      <fill>
        <patternFill>
          <bgColor theme="7" tint="0.59996337778862885"/>
        </patternFill>
      </fill>
    </dxf>
    <dxf>
      <fill>
        <patternFill>
          <bgColor theme="0"/>
        </patternFill>
      </fill>
    </dxf>
    <dxf>
      <fill>
        <patternFill>
          <bgColor theme="9" tint="0.59996337778862885"/>
        </patternFill>
      </fill>
    </dxf>
    <dxf>
      <fill>
        <patternFill>
          <bgColor rgb="FFFF9B9B"/>
        </patternFill>
      </fill>
    </dxf>
    <dxf>
      <fill>
        <patternFill>
          <bgColor theme="7" tint="0.59996337778862885"/>
        </patternFill>
      </fill>
    </dxf>
    <dxf>
      <fill>
        <patternFill>
          <bgColor theme="9" tint="0.39994506668294322"/>
        </patternFill>
      </fill>
    </dxf>
    <dxf>
      <fill>
        <patternFill>
          <bgColor rgb="FFFF7575"/>
        </patternFill>
      </fill>
    </dxf>
    <dxf>
      <fill>
        <patternFill>
          <bgColor rgb="FFFFDD71"/>
        </patternFill>
      </fill>
    </dxf>
    <dxf>
      <fill>
        <patternFill>
          <bgColor theme="9" tint="0.39994506668294322"/>
        </patternFill>
      </fill>
    </dxf>
    <dxf>
      <fill>
        <patternFill>
          <bgColor rgb="FFFF7575"/>
        </patternFill>
      </fill>
    </dxf>
    <dxf>
      <fill>
        <patternFill>
          <bgColor rgb="FFFFDD71"/>
        </patternFill>
      </fill>
    </dxf>
    <dxf>
      <fill>
        <patternFill>
          <bgColor theme="9" tint="0.39994506668294322"/>
        </patternFill>
      </fill>
    </dxf>
    <dxf>
      <fill>
        <patternFill>
          <bgColor rgb="FFFF7575"/>
        </patternFill>
      </fill>
    </dxf>
    <dxf>
      <fill>
        <patternFill>
          <bgColor rgb="FFFFDD71"/>
        </patternFill>
      </fill>
    </dxf>
    <dxf>
      <fill>
        <patternFill>
          <bgColor theme="9" tint="0.39994506668294322"/>
        </patternFill>
      </fill>
    </dxf>
    <dxf>
      <fill>
        <patternFill>
          <bgColor rgb="FFFF7575"/>
        </patternFill>
      </fill>
    </dxf>
    <dxf>
      <fill>
        <patternFill>
          <bgColor rgb="FFFFDD71"/>
        </patternFill>
      </fill>
    </dxf>
    <dxf>
      <fill>
        <patternFill>
          <bgColor theme="9" tint="0.39994506668294322"/>
        </patternFill>
      </fill>
    </dxf>
    <dxf>
      <fill>
        <patternFill>
          <bgColor rgb="FFFF7575"/>
        </patternFill>
      </fill>
    </dxf>
    <dxf>
      <fill>
        <patternFill>
          <bgColor rgb="FFFFDD71"/>
        </patternFill>
      </fill>
    </dxf>
    <dxf>
      <fill>
        <patternFill>
          <bgColor theme="9" tint="0.39994506668294322"/>
        </patternFill>
      </fill>
    </dxf>
    <dxf>
      <fill>
        <patternFill>
          <bgColor rgb="FFFF7575"/>
        </patternFill>
      </fill>
    </dxf>
    <dxf>
      <fill>
        <patternFill>
          <bgColor rgb="FFFFDD71"/>
        </patternFill>
      </fill>
    </dxf>
    <dxf>
      <fill>
        <patternFill>
          <bgColor theme="9" tint="0.39994506668294322"/>
        </patternFill>
      </fill>
    </dxf>
    <dxf>
      <fill>
        <patternFill>
          <bgColor rgb="FFFF7575"/>
        </patternFill>
      </fill>
    </dxf>
    <dxf>
      <fill>
        <patternFill>
          <bgColor rgb="FFFFDD71"/>
        </patternFill>
      </fill>
    </dxf>
    <dxf>
      <fill>
        <patternFill>
          <bgColor theme="9" tint="0.39994506668294322"/>
        </patternFill>
      </fill>
    </dxf>
    <dxf>
      <fill>
        <patternFill>
          <bgColor rgb="FFFF7575"/>
        </patternFill>
      </fill>
    </dxf>
    <dxf>
      <fill>
        <patternFill>
          <bgColor rgb="FFFFDD71"/>
        </patternFill>
      </fill>
    </dxf>
    <dxf>
      <fill>
        <patternFill>
          <bgColor theme="9" tint="0.39994506668294322"/>
        </patternFill>
      </fill>
    </dxf>
    <dxf>
      <fill>
        <patternFill>
          <bgColor rgb="FFFF7575"/>
        </patternFill>
      </fill>
    </dxf>
    <dxf>
      <fill>
        <patternFill>
          <bgColor rgb="FFFFDD71"/>
        </patternFill>
      </fill>
    </dxf>
    <dxf>
      <fill>
        <patternFill>
          <bgColor theme="9" tint="0.39994506668294322"/>
        </patternFill>
      </fill>
    </dxf>
    <dxf>
      <fill>
        <patternFill>
          <bgColor rgb="FFFF7575"/>
        </patternFill>
      </fill>
    </dxf>
    <dxf>
      <fill>
        <patternFill>
          <bgColor rgb="FFFFDD71"/>
        </patternFill>
      </fill>
    </dxf>
    <dxf>
      <fill>
        <patternFill>
          <bgColor theme="9" tint="0.39994506668294322"/>
        </patternFill>
      </fill>
    </dxf>
    <dxf>
      <fill>
        <patternFill>
          <bgColor rgb="FFFF7575"/>
        </patternFill>
      </fill>
    </dxf>
    <dxf>
      <fill>
        <patternFill>
          <bgColor rgb="FFFFDD71"/>
        </patternFill>
      </fill>
    </dxf>
    <dxf>
      <fill>
        <patternFill>
          <bgColor theme="9" tint="0.39994506668294322"/>
        </patternFill>
      </fill>
    </dxf>
    <dxf>
      <fill>
        <patternFill>
          <bgColor rgb="FFFF7575"/>
        </patternFill>
      </fill>
    </dxf>
    <dxf>
      <fill>
        <patternFill>
          <bgColor rgb="FFFFDD71"/>
        </patternFill>
      </fill>
    </dxf>
    <dxf>
      <fill>
        <patternFill>
          <bgColor theme="9" tint="0.39994506668294322"/>
        </patternFill>
      </fill>
    </dxf>
    <dxf>
      <fill>
        <patternFill>
          <bgColor rgb="FFFF7575"/>
        </patternFill>
      </fill>
    </dxf>
    <dxf>
      <fill>
        <patternFill>
          <bgColor rgb="FFFFDD71"/>
        </patternFill>
      </fill>
    </dxf>
    <dxf>
      <fill>
        <patternFill>
          <bgColor theme="9" tint="0.39994506668294322"/>
        </patternFill>
      </fill>
    </dxf>
    <dxf>
      <fill>
        <patternFill>
          <bgColor rgb="FFFF7575"/>
        </patternFill>
      </fill>
    </dxf>
    <dxf>
      <fill>
        <patternFill>
          <bgColor rgb="FFFFDD71"/>
        </patternFill>
      </fill>
    </dxf>
    <dxf>
      <fill>
        <patternFill>
          <bgColor theme="9" tint="0.39994506668294322"/>
        </patternFill>
      </fill>
    </dxf>
    <dxf>
      <fill>
        <patternFill>
          <bgColor rgb="FFFF7575"/>
        </patternFill>
      </fill>
    </dxf>
    <dxf>
      <fill>
        <patternFill>
          <bgColor rgb="FFFFDD71"/>
        </patternFill>
      </fill>
    </dxf>
    <dxf>
      <fill>
        <patternFill>
          <bgColor theme="9" tint="0.39994506668294322"/>
        </patternFill>
      </fill>
    </dxf>
    <dxf>
      <fill>
        <patternFill>
          <bgColor rgb="FFFF7575"/>
        </patternFill>
      </fill>
    </dxf>
    <dxf>
      <fill>
        <patternFill>
          <bgColor rgb="FFFFDD71"/>
        </patternFill>
      </fill>
    </dxf>
    <dxf>
      <fill>
        <patternFill>
          <bgColor theme="9" tint="0.39994506668294322"/>
        </patternFill>
      </fill>
    </dxf>
    <dxf>
      <fill>
        <patternFill>
          <bgColor rgb="FFFF7575"/>
        </patternFill>
      </fill>
    </dxf>
    <dxf>
      <fill>
        <patternFill>
          <bgColor rgb="FFFFDD71"/>
        </patternFill>
      </fill>
    </dxf>
    <dxf>
      <fill>
        <patternFill>
          <bgColor theme="9" tint="0.39994506668294322"/>
        </patternFill>
      </fill>
    </dxf>
    <dxf>
      <fill>
        <patternFill>
          <bgColor rgb="FFFF7575"/>
        </patternFill>
      </fill>
    </dxf>
    <dxf>
      <fill>
        <patternFill>
          <bgColor rgb="FFFFDD71"/>
        </patternFill>
      </fill>
    </dxf>
    <dxf>
      <fill>
        <patternFill>
          <bgColor theme="9" tint="0.39994506668294322"/>
        </patternFill>
      </fill>
    </dxf>
    <dxf>
      <fill>
        <patternFill>
          <bgColor rgb="FFFF7575"/>
        </patternFill>
      </fill>
    </dxf>
    <dxf>
      <fill>
        <patternFill>
          <bgColor rgb="FFFFDD71"/>
        </patternFill>
      </fill>
    </dxf>
    <dxf>
      <fill>
        <patternFill>
          <bgColor theme="9" tint="0.39994506668294322"/>
        </patternFill>
      </fill>
    </dxf>
    <dxf>
      <fill>
        <patternFill>
          <bgColor rgb="FFFF7575"/>
        </patternFill>
      </fill>
    </dxf>
    <dxf>
      <fill>
        <patternFill>
          <bgColor rgb="FFFFDD71"/>
        </patternFill>
      </fill>
    </dxf>
    <dxf>
      <fill>
        <patternFill>
          <bgColor theme="9" tint="0.39994506668294322"/>
        </patternFill>
      </fill>
    </dxf>
    <dxf>
      <fill>
        <patternFill>
          <bgColor rgb="FFFF7575"/>
        </patternFill>
      </fill>
    </dxf>
    <dxf>
      <fill>
        <patternFill>
          <bgColor rgb="FFFFDD71"/>
        </patternFill>
      </fill>
    </dxf>
    <dxf>
      <fill>
        <patternFill>
          <bgColor theme="9" tint="0.39994506668294322"/>
        </patternFill>
      </fill>
    </dxf>
    <dxf>
      <fill>
        <patternFill>
          <bgColor rgb="FFFF7575"/>
        </patternFill>
      </fill>
    </dxf>
    <dxf>
      <fill>
        <patternFill>
          <bgColor rgb="FFFFDD71"/>
        </patternFill>
      </fill>
    </dxf>
    <dxf>
      <fill>
        <patternFill>
          <bgColor theme="9" tint="0.39994506668294322"/>
        </patternFill>
      </fill>
    </dxf>
    <dxf>
      <fill>
        <patternFill>
          <bgColor rgb="FFFF7575"/>
        </patternFill>
      </fill>
    </dxf>
    <dxf>
      <fill>
        <patternFill>
          <bgColor rgb="FFFFDD71"/>
        </patternFill>
      </fill>
    </dxf>
    <dxf>
      <fill>
        <patternFill>
          <bgColor theme="9" tint="0.39994506668294322"/>
        </patternFill>
      </fill>
    </dxf>
    <dxf>
      <fill>
        <patternFill>
          <bgColor rgb="FFFF7575"/>
        </patternFill>
      </fill>
    </dxf>
    <dxf>
      <fill>
        <patternFill>
          <bgColor rgb="FFFFDD71"/>
        </patternFill>
      </fill>
    </dxf>
    <dxf>
      <fill>
        <patternFill>
          <bgColor theme="9" tint="0.39994506668294322"/>
        </patternFill>
      </fill>
    </dxf>
    <dxf>
      <fill>
        <patternFill>
          <bgColor rgb="FFFF7575"/>
        </patternFill>
      </fill>
    </dxf>
    <dxf>
      <fill>
        <patternFill>
          <bgColor rgb="FFFFDD71"/>
        </patternFill>
      </fill>
    </dxf>
    <dxf>
      <fill>
        <patternFill>
          <bgColor theme="9" tint="0.39994506668294322"/>
        </patternFill>
      </fill>
    </dxf>
    <dxf>
      <fill>
        <patternFill>
          <bgColor rgb="FFFF7575"/>
        </patternFill>
      </fill>
    </dxf>
    <dxf>
      <fill>
        <patternFill>
          <bgColor rgb="FFFFDD71"/>
        </patternFill>
      </fill>
    </dxf>
    <dxf>
      <fill>
        <patternFill>
          <bgColor theme="9" tint="0.39994506668294322"/>
        </patternFill>
      </fill>
    </dxf>
    <dxf>
      <fill>
        <patternFill>
          <bgColor rgb="FFFF7575"/>
        </patternFill>
      </fill>
    </dxf>
    <dxf>
      <fill>
        <patternFill>
          <bgColor rgb="FFFFDD71"/>
        </patternFill>
      </fill>
    </dxf>
    <dxf>
      <fill>
        <patternFill>
          <bgColor theme="9" tint="0.39994506668294322"/>
        </patternFill>
      </fill>
    </dxf>
    <dxf>
      <fill>
        <patternFill>
          <bgColor rgb="FFFF7575"/>
        </patternFill>
      </fill>
    </dxf>
    <dxf>
      <fill>
        <patternFill>
          <bgColor rgb="FFFFDD71"/>
        </patternFill>
      </fill>
    </dxf>
    <dxf>
      <fill>
        <patternFill>
          <bgColor theme="9" tint="0.39994506668294322"/>
        </patternFill>
      </fill>
    </dxf>
    <dxf>
      <fill>
        <patternFill>
          <bgColor rgb="FFFF7575"/>
        </patternFill>
      </fill>
    </dxf>
    <dxf>
      <fill>
        <patternFill>
          <bgColor rgb="FFFFDD71"/>
        </patternFill>
      </fill>
    </dxf>
    <dxf>
      <fill>
        <patternFill>
          <bgColor theme="9" tint="0.39994506668294322"/>
        </patternFill>
      </fill>
    </dxf>
    <dxf>
      <fill>
        <patternFill>
          <bgColor rgb="FFFF7575"/>
        </patternFill>
      </fill>
    </dxf>
    <dxf>
      <fill>
        <patternFill>
          <bgColor rgb="FFFFDD71"/>
        </patternFill>
      </fill>
    </dxf>
    <dxf>
      <fill>
        <patternFill patternType="solid">
          <bgColor theme="5" tint="0.79998168889431442"/>
        </patternFill>
      </fill>
    </dxf>
    <dxf>
      <fill>
        <patternFill patternType="solid">
          <bgColor theme="9" tint="0.79998168889431442"/>
        </patternFill>
      </fill>
    </dxf>
    <dxf>
      <fill>
        <patternFill patternType="solid">
          <bgColor theme="7" tint="0.79998168889431442"/>
        </patternFill>
      </fill>
    </dxf>
    <dxf>
      <alignment horizontal="right"/>
    </dxf>
    <dxf>
      <alignment wrapText="1"/>
    </dxf>
    <dxf>
      <alignment wrapText="1"/>
    </dxf>
    <dxf>
      <alignment wrapText="1"/>
    </dxf>
  </dxfs>
  <tableStyles count="0" defaultTableStyle="TableStyleMedium2" defaultPivotStyle="PivotStyleLight16"/>
  <colors>
    <mruColors>
      <color rgb="FFFF9B9B"/>
      <color rgb="FFFF8B8B"/>
      <color rgb="FFFFDD71"/>
      <color rgb="FFE37878"/>
      <color rgb="FFFF757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Smsy</c:v>
          </c:tx>
          <c:spPr>
            <a:ln w="25400" cap="rnd">
              <a:noFill/>
              <a:round/>
            </a:ln>
            <a:effectLst/>
          </c:spPr>
          <c:marker>
            <c:symbol val="circle"/>
            <c:size val="5"/>
            <c:spPr>
              <a:solidFill>
                <a:schemeClr val="accent1"/>
              </a:solidFill>
              <a:ln w="9525">
                <a:solidFill>
                  <a:schemeClr val="accent1"/>
                </a:solidFill>
              </a:ln>
              <a:effectLst/>
            </c:spPr>
          </c:marker>
          <c:xVal>
            <c:numRef>
              <c:f>'Parken pars detail'!$D$15:$D$20</c:f>
              <c:numCache>
                <c:formatCode>General</c:formatCode>
                <c:ptCount val="6"/>
                <c:pt idx="0">
                  <c:v>77</c:v>
                </c:pt>
                <c:pt idx="1">
                  <c:v>242</c:v>
                </c:pt>
                <c:pt idx="2">
                  <c:v>125</c:v>
                </c:pt>
                <c:pt idx="3">
                  <c:v>277</c:v>
                </c:pt>
                <c:pt idx="4">
                  <c:v>115</c:v>
                </c:pt>
                <c:pt idx="5">
                  <c:v>396</c:v>
                </c:pt>
              </c:numCache>
            </c:numRef>
          </c:xVal>
          <c:yVal>
            <c:numRef>
              <c:f>'Parken pars detail'!$F$15:$F$20</c:f>
              <c:numCache>
                <c:formatCode>General</c:formatCode>
                <c:ptCount val="6"/>
                <c:pt idx="0">
                  <c:v>500</c:v>
                </c:pt>
                <c:pt idx="1">
                  <c:v>1500</c:v>
                </c:pt>
                <c:pt idx="2">
                  <c:v>800</c:v>
                </c:pt>
                <c:pt idx="3">
                  <c:v>1700</c:v>
                </c:pt>
                <c:pt idx="4">
                  <c:v>700</c:v>
                </c:pt>
                <c:pt idx="5">
                  <c:v>2300</c:v>
                </c:pt>
              </c:numCache>
            </c:numRef>
          </c:yVal>
          <c:smooth val="0"/>
          <c:extLst>
            <c:ext xmlns:c16="http://schemas.microsoft.com/office/drawing/2014/chart" uri="{C3380CC4-5D6E-409C-BE32-E72D297353CC}">
              <c16:uniqueId val="{00000000-3789-4291-8CFC-0E9533181082}"/>
            </c:ext>
          </c:extLst>
        </c:ser>
        <c:ser>
          <c:idx val="1"/>
          <c:order val="1"/>
          <c:tx>
            <c:v>10%-ile</c:v>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0"/>
          </c:trendline>
          <c:xVal>
            <c:numRef>
              <c:f>'Parken pars detail'!$D$15:$D$20</c:f>
              <c:numCache>
                <c:formatCode>General</c:formatCode>
                <c:ptCount val="6"/>
                <c:pt idx="0">
                  <c:v>77</c:v>
                </c:pt>
                <c:pt idx="1">
                  <c:v>242</c:v>
                </c:pt>
                <c:pt idx="2">
                  <c:v>125</c:v>
                </c:pt>
                <c:pt idx="3">
                  <c:v>277</c:v>
                </c:pt>
                <c:pt idx="4">
                  <c:v>115</c:v>
                </c:pt>
                <c:pt idx="5">
                  <c:v>396</c:v>
                </c:pt>
              </c:numCache>
            </c:numRef>
          </c:xVal>
          <c:yVal>
            <c:numRef>
              <c:f>'Parken pars detail'!$G$15:$G$20</c:f>
              <c:numCache>
                <c:formatCode>General</c:formatCode>
                <c:ptCount val="6"/>
                <c:pt idx="0">
                  <c:v>300</c:v>
                </c:pt>
                <c:pt idx="1">
                  <c:v>1100</c:v>
                </c:pt>
                <c:pt idx="2">
                  <c:v>600</c:v>
                </c:pt>
                <c:pt idx="3">
                  <c:v>1300</c:v>
                </c:pt>
                <c:pt idx="4">
                  <c:v>500</c:v>
                </c:pt>
                <c:pt idx="5">
                  <c:v>1800</c:v>
                </c:pt>
              </c:numCache>
            </c:numRef>
          </c:yVal>
          <c:smooth val="0"/>
          <c:extLst>
            <c:ext xmlns:c16="http://schemas.microsoft.com/office/drawing/2014/chart" uri="{C3380CC4-5D6E-409C-BE32-E72D297353CC}">
              <c16:uniqueId val="{00000001-3789-4291-8CFC-0E9533181082}"/>
            </c:ext>
          </c:extLst>
        </c:ser>
        <c:ser>
          <c:idx val="2"/>
          <c:order val="2"/>
          <c:tx>
            <c:strRef>
              <c:f>'Parken pars detail'!$H$14</c:f>
              <c:strCache>
                <c:ptCount val="1"/>
                <c:pt idx="0">
                  <c:v>90%-ile</c:v>
                </c:pt>
              </c:strCache>
            </c:strRef>
          </c:tx>
          <c:spPr>
            <a:ln w="25400" cap="rnd">
              <a:no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0"/>
            <c:dispEq val="0"/>
          </c:trendline>
          <c:xVal>
            <c:numRef>
              <c:f>'Parken pars detail'!$D$15:$D$20</c:f>
              <c:numCache>
                <c:formatCode>General</c:formatCode>
                <c:ptCount val="6"/>
                <c:pt idx="0">
                  <c:v>77</c:v>
                </c:pt>
                <c:pt idx="1">
                  <c:v>242</c:v>
                </c:pt>
                <c:pt idx="2">
                  <c:v>125</c:v>
                </c:pt>
                <c:pt idx="3">
                  <c:v>277</c:v>
                </c:pt>
                <c:pt idx="4">
                  <c:v>115</c:v>
                </c:pt>
                <c:pt idx="5">
                  <c:v>396</c:v>
                </c:pt>
              </c:numCache>
            </c:numRef>
          </c:xVal>
          <c:yVal>
            <c:numRef>
              <c:f>'Parken pars detail'!$H$15:$H$20</c:f>
              <c:numCache>
                <c:formatCode>General</c:formatCode>
                <c:ptCount val="6"/>
                <c:pt idx="0">
                  <c:v>800</c:v>
                </c:pt>
                <c:pt idx="1">
                  <c:v>1900</c:v>
                </c:pt>
                <c:pt idx="2">
                  <c:v>1100</c:v>
                </c:pt>
                <c:pt idx="3">
                  <c:v>2100</c:v>
                </c:pt>
                <c:pt idx="4">
                  <c:v>1100</c:v>
                </c:pt>
                <c:pt idx="5">
                  <c:v>2800</c:v>
                </c:pt>
              </c:numCache>
            </c:numRef>
          </c:yVal>
          <c:smooth val="0"/>
          <c:extLst>
            <c:ext xmlns:c16="http://schemas.microsoft.com/office/drawing/2014/chart" uri="{C3380CC4-5D6E-409C-BE32-E72D297353CC}">
              <c16:uniqueId val="{00000002-3789-4291-8CFC-0E9533181082}"/>
            </c:ext>
          </c:extLst>
        </c:ser>
        <c:dLbls>
          <c:showLegendKey val="0"/>
          <c:showVal val="0"/>
          <c:showCatName val="0"/>
          <c:showSerName val="0"/>
          <c:showPercent val="0"/>
          <c:showBubbleSize val="0"/>
        </c:dLbls>
        <c:axId val="2122534592"/>
        <c:axId val="389256720"/>
      </c:scatterChart>
      <c:valAx>
        <c:axId val="212253459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9256720"/>
        <c:crosses val="autoZero"/>
        <c:crossBetween val="midCat"/>
      </c:valAx>
      <c:valAx>
        <c:axId val="3892567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25345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Srep</c:v>
          </c:tx>
          <c:spPr>
            <a:ln w="25400" cap="rnd">
              <a:noFill/>
              <a:round/>
            </a:ln>
            <a:effectLst/>
          </c:spPr>
          <c:marker>
            <c:symbol val="circle"/>
            <c:size val="5"/>
            <c:spPr>
              <a:solidFill>
                <a:schemeClr val="accent1"/>
              </a:solidFill>
              <a:ln w="9525">
                <a:solidFill>
                  <a:schemeClr val="accent1"/>
                </a:solidFill>
              </a:ln>
              <a:effectLst/>
            </c:spPr>
          </c:marker>
          <c:xVal>
            <c:numRef>
              <c:f>'Parken pars detail'!$D$15:$D$20</c:f>
              <c:numCache>
                <c:formatCode>General</c:formatCode>
                <c:ptCount val="6"/>
                <c:pt idx="0">
                  <c:v>77</c:v>
                </c:pt>
                <c:pt idx="1">
                  <c:v>242</c:v>
                </c:pt>
                <c:pt idx="2">
                  <c:v>125</c:v>
                </c:pt>
                <c:pt idx="3">
                  <c:v>277</c:v>
                </c:pt>
                <c:pt idx="4">
                  <c:v>115</c:v>
                </c:pt>
                <c:pt idx="5">
                  <c:v>396</c:v>
                </c:pt>
              </c:numCache>
            </c:numRef>
          </c:xVal>
          <c:yVal>
            <c:numRef>
              <c:f>'Parken pars detail'!$I$15:$I$20</c:f>
              <c:numCache>
                <c:formatCode>General</c:formatCode>
                <c:ptCount val="6"/>
                <c:pt idx="0">
                  <c:v>1600</c:v>
                </c:pt>
                <c:pt idx="1">
                  <c:v>4500</c:v>
                </c:pt>
                <c:pt idx="2">
                  <c:v>2500</c:v>
                </c:pt>
                <c:pt idx="3">
                  <c:v>5000</c:v>
                </c:pt>
                <c:pt idx="4">
                  <c:v>2300</c:v>
                </c:pt>
                <c:pt idx="5">
                  <c:v>6900</c:v>
                </c:pt>
              </c:numCache>
            </c:numRef>
          </c:yVal>
          <c:smooth val="0"/>
          <c:extLst>
            <c:ext xmlns:c16="http://schemas.microsoft.com/office/drawing/2014/chart" uri="{C3380CC4-5D6E-409C-BE32-E72D297353CC}">
              <c16:uniqueId val="{00000000-5182-4A5F-AFDF-D7E39DEA83BF}"/>
            </c:ext>
          </c:extLst>
        </c:ser>
        <c:ser>
          <c:idx val="1"/>
          <c:order val="1"/>
          <c:tx>
            <c:v>10%-ile</c:v>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0"/>
          </c:trendline>
          <c:xVal>
            <c:numRef>
              <c:f>'Parken pars detail'!$D$15:$D$20</c:f>
              <c:numCache>
                <c:formatCode>General</c:formatCode>
                <c:ptCount val="6"/>
                <c:pt idx="0">
                  <c:v>77</c:v>
                </c:pt>
                <c:pt idx="1">
                  <c:v>242</c:v>
                </c:pt>
                <c:pt idx="2">
                  <c:v>125</c:v>
                </c:pt>
                <c:pt idx="3">
                  <c:v>277</c:v>
                </c:pt>
                <c:pt idx="4">
                  <c:v>115</c:v>
                </c:pt>
                <c:pt idx="5">
                  <c:v>396</c:v>
                </c:pt>
              </c:numCache>
            </c:numRef>
          </c:xVal>
          <c:yVal>
            <c:numRef>
              <c:f>'Parken pars detail'!$J$15:$J$20</c:f>
              <c:numCache>
                <c:formatCode>General</c:formatCode>
                <c:ptCount val="6"/>
                <c:pt idx="0">
                  <c:v>1100</c:v>
                </c:pt>
                <c:pt idx="1">
                  <c:v>3400</c:v>
                </c:pt>
                <c:pt idx="2">
                  <c:v>1800</c:v>
                </c:pt>
                <c:pt idx="3">
                  <c:v>3900</c:v>
                </c:pt>
                <c:pt idx="4">
                  <c:v>1700</c:v>
                </c:pt>
                <c:pt idx="5">
                  <c:v>5600</c:v>
                </c:pt>
              </c:numCache>
            </c:numRef>
          </c:yVal>
          <c:smooth val="0"/>
          <c:extLst>
            <c:ext xmlns:c16="http://schemas.microsoft.com/office/drawing/2014/chart" uri="{C3380CC4-5D6E-409C-BE32-E72D297353CC}">
              <c16:uniqueId val="{00000002-5182-4A5F-AFDF-D7E39DEA83BF}"/>
            </c:ext>
          </c:extLst>
        </c:ser>
        <c:ser>
          <c:idx val="2"/>
          <c:order val="2"/>
          <c:tx>
            <c:strRef>
              <c:f>'Parken pars detail'!$H$14</c:f>
              <c:strCache>
                <c:ptCount val="1"/>
                <c:pt idx="0">
                  <c:v>90%-ile</c:v>
                </c:pt>
              </c:strCache>
            </c:strRef>
          </c:tx>
          <c:spPr>
            <a:ln w="25400" cap="rnd">
              <a:no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0"/>
            <c:dispEq val="0"/>
          </c:trendline>
          <c:xVal>
            <c:numRef>
              <c:f>'Parken pars detail'!$D$15:$D$20</c:f>
              <c:numCache>
                <c:formatCode>General</c:formatCode>
                <c:ptCount val="6"/>
                <c:pt idx="0">
                  <c:v>77</c:v>
                </c:pt>
                <c:pt idx="1">
                  <c:v>242</c:v>
                </c:pt>
                <c:pt idx="2">
                  <c:v>125</c:v>
                </c:pt>
                <c:pt idx="3">
                  <c:v>277</c:v>
                </c:pt>
                <c:pt idx="4">
                  <c:v>115</c:v>
                </c:pt>
                <c:pt idx="5">
                  <c:v>396</c:v>
                </c:pt>
              </c:numCache>
            </c:numRef>
          </c:xVal>
          <c:yVal>
            <c:numRef>
              <c:f>'Parken pars detail'!$K$15:$K$20</c:f>
              <c:numCache>
                <c:formatCode>General</c:formatCode>
                <c:ptCount val="6"/>
                <c:pt idx="0">
                  <c:v>2400</c:v>
                </c:pt>
                <c:pt idx="1">
                  <c:v>5700</c:v>
                </c:pt>
                <c:pt idx="2">
                  <c:v>3400</c:v>
                </c:pt>
                <c:pt idx="3">
                  <c:v>6300</c:v>
                </c:pt>
                <c:pt idx="4">
                  <c:v>3200</c:v>
                </c:pt>
                <c:pt idx="5">
                  <c:v>8300</c:v>
                </c:pt>
              </c:numCache>
            </c:numRef>
          </c:yVal>
          <c:smooth val="0"/>
          <c:extLst>
            <c:ext xmlns:c16="http://schemas.microsoft.com/office/drawing/2014/chart" uri="{C3380CC4-5D6E-409C-BE32-E72D297353CC}">
              <c16:uniqueId val="{00000004-5182-4A5F-AFDF-D7E39DEA83BF}"/>
            </c:ext>
          </c:extLst>
        </c:ser>
        <c:dLbls>
          <c:showLegendKey val="0"/>
          <c:showVal val="0"/>
          <c:showCatName val="0"/>
          <c:showSerName val="0"/>
          <c:showPercent val="0"/>
          <c:showBubbleSize val="0"/>
        </c:dLbls>
        <c:axId val="2122534592"/>
        <c:axId val="389256720"/>
      </c:scatterChart>
      <c:valAx>
        <c:axId val="212253459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Watersed Area (km^2)</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9256720"/>
        <c:crosses val="autoZero"/>
        <c:crossBetween val="midCat"/>
      </c:valAx>
      <c:valAx>
        <c:axId val="3892567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Chinook</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25345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585787</xdr:colOff>
      <xdr:row>21</xdr:row>
      <xdr:rowOff>90487</xdr:rowOff>
    </xdr:from>
    <xdr:to>
      <xdr:col>5</xdr:col>
      <xdr:colOff>481012</xdr:colOff>
      <xdr:row>35</xdr:row>
      <xdr:rowOff>166687</xdr:rowOff>
    </xdr:to>
    <xdr:graphicFrame macro="">
      <xdr:nvGraphicFramePr>
        <xdr:cNvPr id="2" name="Chart 1">
          <a:extLst>
            <a:ext uri="{FF2B5EF4-FFF2-40B4-BE49-F238E27FC236}">
              <a16:creationId xmlns:a16="http://schemas.microsoft.com/office/drawing/2014/main" id="{A714BBA6-F519-A4DF-5BAC-8A15DDBAED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21</xdr:row>
      <xdr:rowOff>95250</xdr:rowOff>
    </xdr:from>
    <xdr:to>
      <xdr:col>13</xdr:col>
      <xdr:colOff>304800</xdr:colOff>
      <xdr:row>35</xdr:row>
      <xdr:rowOff>171450</xdr:rowOff>
    </xdr:to>
    <xdr:graphicFrame macro="">
      <xdr:nvGraphicFramePr>
        <xdr:cNvPr id="3" name="Chart 2">
          <a:extLst>
            <a:ext uri="{FF2B5EF4-FFF2-40B4-BE49-F238E27FC236}">
              <a16:creationId xmlns:a16="http://schemas.microsoft.com/office/drawing/2014/main" id="{931DC956-DBF3-4AF1-B160-2C1516E5EC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WA%20table%20update%20version%204%20April11w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tusLH (2)"/>
      <sheetName val="StatusRunRecon"/>
      <sheetName val="Sheet1"/>
      <sheetName val="RiverEscData"/>
      <sheetName val="aRiverEscData (2)"/>
      <sheetName val="Sheet3"/>
      <sheetName val="RepPivots"/>
      <sheetName val="Parken pars detail"/>
      <sheetName val="name-change"/>
      <sheetName val="WielPNIdata"/>
      <sheetName val="PNI avg by river"/>
      <sheetName val="pNOS avg by river"/>
    </sheetNames>
    <sheetDataSet>
      <sheetData sheetId="0"/>
      <sheetData sheetId="1"/>
      <sheetData sheetId="2"/>
      <sheetData sheetId="3"/>
      <sheetData sheetId="4"/>
      <sheetData sheetId="5"/>
      <sheetData sheetId="6"/>
      <sheetData sheetId="7"/>
      <sheetData sheetId="8">
        <row r="4">
          <cell r="D4" t="str">
            <v>GORDON RIVER</v>
          </cell>
          <cell r="E4" t="str">
            <v>GORDON RIVER</v>
          </cell>
          <cell r="F4">
            <v>20</v>
          </cell>
          <cell r="G4" t="str">
            <v>Esc</v>
          </cell>
        </row>
        <row r="5">
          <cell r="E5" t="str">
            <v>Sooke River</v>
          </cell>
          <cell r="F5">
            <v>20</v>
          </cell>
          <cell r="G5" t="str">
            <v>Esc</v>
          </cell>
        </row>
        <row r="6">
          <cell r="E6" t="str">
            <v>CHARTERS RIVER</v>
          </cell>
          <cell r="F6">
            <v>20</v>
          </cell>
          <cell r="G6" t="str">
            <v>Esc</v>
          </cell>
        </row>
        <row r="7">
          <cell r="E7" t="str">
            <v>DE MAMIEL CREEK</v>
          </cell>
          <cell r="F7">
            <v>20</v>
          </cell>
          <cell r="G7" t="str">
            <v>Esc</v>
          </cell>
        </row>
        <row r="8">
          <cell r="E8" t="str">
            <v>EFFINGHAM RIVER</v>
          </cell>
          <cell r="F8">
            <v>23</v>
          </cell>
          <cell r="G8" t="str">
            <v>Esc</v>
          </cell>
        </row>
        <row r="9">
          <cell r="E9" t="str">
            <v>CLEMENS CREEK</v>
          </cell>
          <cell r="F9">
            <v>23</v>
          </cell>
          <cell r="G9" t="str">
            <v>Esc</v>
          </cell>
        </row>
        <row r="10">
          <cell r="E10" t="str">
            <v>MERCANTILE CREEK</v>
          </cell>
          <cell r="F10">
            <v>23</v>
          </cell>
          <cell r="G10" t="str">
            <v>Esc</v>
          </cell>
        </row>
        <row r="11">
          <cell r="E11" t="str">
            <v>THORNTON CREEK</v>
          </cell>
          <cell r="F11">
            <v>23</v>
          </cell>
          <cell r="G11" t="str">
            <v>Esc</v>
          </cell>
        </row>
        <row r="12">
          <cell r="E12" t="str">
            <v>TOQUART RIVER</v>
          </cell>
          <cell r="F12">
            <v>23</v>
          </cell>
          <cell r="G12" t="str">
            <v>Esc</v>
          </cell>
        </row>
        <row r="13">
          <cell r="E13" t="str">
            <v>CYPRE RIVER</v>
          </cell>
          <cell r="F13">
            <v>24</v>
          </cell>
          <cell r="G13" t="str">
            <v>Esc</v>
          </cell>
        </row>
        <row r="14">
          <cell r="E14" t="str">
            <v>ICE RIVER</v>
          </cell>
          <cell r="F14">
            <v>24</v>
          </cell>
          <cell r="G14" t="str">
            <v>Esc</v>
          </cell>
        </row>
        <row r="15">
          <cell r="E15" t="str">
            <v>KENNEDY RIVER (LOWER)</v>
          </cell>
          <cell r="F15">
            <v>24</v>
          </cell>
          <cell r="G15" t="str">
            <v>Esc</v>
          </cell>
        </row>
        <row r="16">
          <cell r="E16" t="str">
            <v>SYDNEY RIVER</v>
          </cell>
          <cell r="F16">
            <v>24</v>
          </cell>
          <cell r="G16" t="str">
            <v>Esc</v>
          </cell>
        </row>
        <row r="17">
          <cell r="E17" t="str">
            <v>TOFINO CREEK</v>
          </cell>
          <cell r="F17">
            <v>24</v>
          </cell>
          <cell r="G17" t="str">
            <v>Esc</v>
          </cell>
        </row>
        <row r="18">
          <cell r="E18" t="str">
            <v>WATTA CREEK</v>
          </cell>
          <cell r="F18">
            <v>24</v>
          </cell>
          <cell r="G18" t="str">
            <v>Esc</v>
          </cell>
        </row>
        <row r="19">
          <cell r="E19" t="str">
            <v>DESERTED CREEK</v>
          </cell>
          <cell r="F19">
            <v>25</v>
          </cell>
          <cell r="G19" t="str">
            <v>Esc</v>
          </cell>
        </row>
        <row r="20">
          <cell r="E20" t="str">
            <v>ESPINOSA CREEK</v>
          </cell>
          <cell r="F20">
            <v>25</v>
          </cell>
          <cell r="G20" t="str">
            <v>Esc</v>
          </cell>
        </row>
        <row r="21">
          <cell r="E21" t="str">
            <v>KLEEPTEE CREEK</v>
          </cell>
          <cell r="F21">
            <v>25</v>
          </cell>
          <cell r="G21" t="str">
            <v>Esc</v>
          </cell>
        </row>
        <row r="22">
          <cell r="E22" t="str">
            <v>LITTLE ZEBALLOS RIVER</v>
          </cell>
          <cell r="F22">
            <v>25</v>
          </cell>
          <cell r="G22" t="str">
            <v>Esc</v>
          </cell>
        </row>
        <row r="23">
          <cell r="E23" t="str">
            <v>MOOYAH RIVER</v>
          </cell>
          <cell r="F23">
            <v>25</v>
          </cell>
          <cell r="G23" t="str">
            <v>Esc</v>
          </cell>
        </row>
        <row r="24">
          <cell r="E24" t="str">
            <v>PARK RIVER</v>
          </cell>
          <cell r="F24">
            <v>25</v>
          </cell>
          <cell r="G24" t="str">
            <v>Esc</v>
          </cell>
        </row>
        <row r="25">
          <cell r="E25" t="str">
            <v>SUCWOA RIVER</v>
          </cell>
          <cell r="F25">
            <v>25</v>
          </cell>
          <cell r="G25" t="str">
            <v>Esc</v>
          </cell>
        </row>
        <row r="26">
          <cell r="E26" t="str">
            <v>TLUPANA RIVER</v>
          </cell>
          <cell r="F26">
            <v>25</v>
          </cell>
          <cell r="G26" t="str">
            <v>Esc</v>
          </cell>
        </row>
        <row r="27">
          <cell r="E27" t="str">
            <v>TSOWWIN RIVER</v>
          </cell>
          <cell r="F27">
            <v>25</v>
          </cell>
          <cell r="G27" t="str">
            <v>Esc</v>
          </cell>
        </row>
        <row r="28">
          <cell r="E28" t="str">
            <v>EASY CREEK</v>
          </cell>
          <cell r="F28">
            <v>26</v>
          </cell>
          <cell r="G28" t="str">
            <v>Esc</v>
          </cell>
        </row>
        <row r="29">
          <cell r="E29" t="str">
            <v>KAUWINCH RIVER</v>
          </cell>
          <cell r="F29">
            <v>26</v>
          </cell>
          <cell r="G29" t="str">
            <v>Esc</v>
          </cell>
        </row>
        <row r="30">
          <cell r="E30" t="str">
            <v>MALKSOPE RIVER</v>
          </cell>
          <cell r="F30">
            <v>26</v>
          </cell>
          <cell r="G30" t="str">
            <v>Esc</v>
          </cell>
        </row>
        <row r="31">
          <cell r="E31" t="str">
            <v>MCKAY COVE CREEK</v>
          </cell>
          <cell r="F31">
            <v>26</v>
          </cell>
          <cell r="G31" t="str">
            <v>Esc</v>
          </cell>
        </row>
        <row r="32">
          <cell r="E32" t="str">
            <v>NARROWGUT CREEK</v>
          </cell>
          <cell r="F32">
            <v>26</v>
          </cell>
          <cell r="G32" t="str">
            <v>Esc</v>
          </cell>
        </row>
        <row r="33">
          <cell r="E33" t="str">
            <v>OUOUKINSH RIVER</v>
          </cell>
          <cell r="F33">
            <v>26</v>
          </cell>
          <cell r="G33" t="str">
            <v>Esc</v>
          </cell>
        </row>
        <row r="34">
          <cell r="E34" t="str">
            <v>CAMPUS CREEK</v>
          </cell>
          <cell r="F34">
            <v>22</v>
          </cell>
          <cell r="G34" t="str">
            <v>Hatchery</v>
          </cell>
        </row>
        <row r="35">
          <cell r="E35" t="str">
            <v>NITINAT LAKE</v>
          </cell>
          <cell r="F35">
            <v>22</v>
          </cell>
          <cell r="G35" t="str">
            <v>Hatchery</v>
          </cell>
        </row>
        <row r="36">
          <cell r="E36" t="str">
            <v>NITINAT RIVER</v>
          </cell>
          <cell r="F36">
            <v>22</v>
          </cell>
          <cell r="G36" t="str">
            <v>Hatchery</v>
          </cell>
        </row>
        <row r="37">
          <cell r="E37" t="str">
            <v>SOMASS SYSTEM</v>
          </cell>
          <cell r="F37">
            <v>23</v>
          </cell>
          <cell r="G37" t="str">
            <v>Hatchery</v>
          </cell>
        </row>
        <row r="38">
          <cell r="E38" t="str">
            <v>CANTON CREEK</v>
          </cell>
          <cell r="F38">
            <v>25</v>
          </cell>
          <cell r="G38" t="str">
            <v>Hatchery</v>
          </cell>
        </row>
        <row r="39">
          <cell r="E39" t="str">
            <v>CONUMA RIVER</v>
          </cell>
          <cell r="F39">
            <v>25</v>
          </cell>
          <cell r="G39" t="str">
            <v>Hatchery</v>
          </cell>
        </row>
        <row r="40">
          <cell r="E40" t="str">
            <v>HARRIS CREEK</v>
          </cell>
          <cell r="F40">
            <v>20</v>
          </cell>
          <cell r="G40" t="str">
            <v>Ind17</v>
          </cell>
        </row>
        <row r="41">
          <cell r="E41" t="str">
            <v>LENS CREEK</v>
          </cell>
          <cell r="F41">
            <v>20</v>
          </cell>
          <cell r="G41" t="str">
            <v>Ind17</v>
          </cell>
        </row>
        <row r="42">
          <cell r="E42" t="str">
            <v>SAN JUAN RIVER</v>
          </cell>
          <cell r="F42">
            <v>20</v>
          </cell>
          <cell r="G42" t="str">
            <v>Ind17</v>
          </cell>
        </row>
        <row r="43">
          <cell r="E43" t="str">
            <v>NAHMINT RIVER</v>
          </cell>
          <cell r="F43">
            <v>23</v>
          </cell>
          <cell r="G43" t="str">
            <v>Ind17</v>
          </cell>
        </row>
        <row r="44">
          <cell r="E44" t="str">
            <v>SARITA RIVER</v>
          </cell>
          <cell r="F44">
            <v>23</v>
          </cell>
          <cell r="G44" t="str">
            <v>Ind17</v>
          </cell>
        </row>
        <row r="45">
          <cell r="E45" t="str">
            <v>TRANQUIL CREEK</v>
          </cell>
          <cell r="F45">
            <v>24</v>
          </cell>
          <cell r="G45" t="str">
            <v>Ind17</v>
          </cell>
        </row>
        <row r="46">
          <cell r="E46" t="str">
            <v>BURMAN RIVER</v>
          </cell>
          <cell r="F46">
            <v>25</v>
          </cell>
          <cell r="G46" t="str">
            <v>Ind17</v>
          </cell>
        </row>
        <row r="47">
          <cell r="E47" t="str">
            <v>Gold River Aggregate</v>
          </cell>
          <cell r="F47">
            <v>25</v>
          </cell>
          <cell r="G47" t="str">
            <v>Ind17</v>
          </cell>
        </row>
        <row r="48">
          <cell r="E48" t="str">
            <v>LEINER RIVER</v>
          </cell>
          <cell r="F48">
            <v>25</v>
          </cell>
          <cell r="G48" t="str">
            <v>Ind17</v>
          </cell>
        </row>
        <row r="49">
          <cell r="E49" t="str">
            <v>TAHSIS RIVER</v>
          </cell>
          <cell r="F49">
            <v>25</v>
          </cell>
          <cell r="G49" t="str">
            <v>Ind17</v>
          </cell>
        </row>
        <row r="50">
          <cell r="E50" t="str">
            <v>ZEBALLOS RIVER</v>
          </cell>
          <cell r="F50">
            <v>25</v>
          </cell>
          <cell r="G50" t="str">
            <v>Ind17</v>
          </cell>
        </row>
        <row r="51">
          <cell r="E51" t="str">
            <v>MARBLE RIVER</v>
          </cell>
          <cell r="F51">
            <v>27</v>
          </cell>
          <cell r="G51" t="str">
            <v>Ind17</v>
          </cell>
        </row>
        <row r="52">
          <cell r="E52" t="str">
            <v>BEDWELL/URSUS</v>
          </cell>
          <cell r="F52">
            <v>24</v>
          </cell>
          <cell r="G52" t="str">
            <v>Ind7</v>
          </cell>
        </row>
        <row r="53">
          <cell r="E53" t="str">
            <v>MEGIN RIVER</v>
          </cell>
          <cell r="F53">
            <v>24</v>
          </cell>
          <cell r="G53" t="str">
            <v>Ind7</v>
          </cell>
        </row>
        <row r="54">
          <cell r="E54" t="str">
            <v>MOYEHA RIVER</v>
          </cell>
          <cell r="F54">
            <v>24</v>
          </cell>
          <cell r="G54" t="str">
            <v>Ind7</v>
          </cell>
        </row>
        <row r="55">
          <cell r="E55" t="str">
            <v>ARTLISH RIVER</v>
          </cell>
          <cell r="F55">
            <v>26</v>
          </cell>
          <cell r="G55" t="str">
            <v>Ind7</v>
          </cell>
        </row>
        <row r="56">
          <cell r="E56" t="str">
            <v>KAOUK RIVER</v>
          </cell>
          <cell r="F56">
            <v>26</v>
          </cell>
          <cell r="G56" t="str">
            <v>Ind7</v>
          </cell>
        </row>
        <row r="57">
          <cell r="E57" t="str">
            <v>TAHSISH RIVER</v>
          </cell>
          <cell r="F57">
            <v>26</v>
          </cell>
          <cell r="G57" t="str">
            <v>Ind7</v>
          </cell>
        </row>
        <row r="58">
          <cell r="E58" t="str">
            <v>COLONIAL/CAYEGHLE CREEKS</v>
          </cell>
          <cell r="F58">
            <v>27</v>
          </cell>
          <cell r="G58" t="str">
            <v>Ind7</v>
          </cell>
        </row>
      </sheetData>
      <sheetData sheetId="9">
        <row r="5">
          <cell r="E5" t="str">
            <v>MARBLE RIVER.2005</v>
          </cell>
        </row>
      </sheetData>
      <sheetData sheetId="10"/>
      <sheetData sheetId="1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persons/person.xml><?xml version="1.0" encoding="utf-8"?>
<personList xmlns="http://schemas.microsoft.com/office/spreadsheetml/2018/threadedcomments" xmlns:x="http://schemas.openxmlformats.org/spreadsheetml/2006/main">
  <person displayName="Woods, William (he, him / il, lui) (DFO/MPO)" id="{3D9032AA-00D9-46A1-95D6-DE5358258CCA}" userId="S::William.Woods@dfo-mpo.gc.ca::e92d90f5-53fe-44d7-bc94-b0a34c133205" providerId="AD"/>
  <person displayName="Ramshaw, Brock (DFO/MPO)" id="{23AAAFE4-CBD9-429B-A228-C00A7569BAF2}" userId="S::brock.ramshaw@dfo-mpo.gc.ca::b25c9ecb-26d2-422a-a00f-63adc725685e"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uedke, Wilf" refreshedDate="45386.582519328702" createdVersion="8" refreshedVersion="8" minRefreshableVersion="3" recordCount="782" xr:uid="{C6572B0A-0E5F-4645-B9DD-36CBA34362E2}">
  <cacheSource type="worksheet">
    <worksheetSource ref="A4:L786" sheet="PNIdata"/>
  </cacheSource>
  <cacheFields count="12">
    <cacheField name="RecipientRiver" numFmtId="0">
      <sharedItems count="51">
        <s v="Conuma R"/>
        <s v="Robertson Cr"/>
        <s v="Nahmint R"/>
        <s v="Sarita R"/>
        <s v="Nitinat R"/>
        <s v="Cowichan R"/>
        <s v="Nanaimo R - Fall"/>
        <s v="Nanaimo R - Summer"/>
        <s v="Big Qualicum R"/>
        <s v="L Qualicum R"/>
        <s v="Puntledge R - Fall"/>
        <s v="Puntledge R - Summer"/>
        <s v="Campbell/Quinsam R"/>
        <s v="Capilano R"/>
        <s v="Lang Cr"/>
        <s v="Phillips R"/>
        <s v="Chilliwack R"/>
        <s v="Stave R"/>
        <s v="Maria Sl"/>
        <s v="Harrison R"/>
        <s v="Coldwater R"/>
        <s v="Nicola R"/>
        <s v="Spius Cr"/>
        <s v="Shuswap R Low"/>
        <s v="Shuswap R Middle"/>
        <s v="Salmon R/TOMF"/>
        <s v="Marble R"/>
        <s v="Artlish R"/>
        <s v="Kaouk R"/>
        <s v="Kauwinch R"/>
        <s v="Tahsish R"/>
        <s v="Burman R"/>
        <s v="Gold R"/>
        <s v="Leiner R"/>
        <s v="Sucwoa R"/>
        <s v="Tahsis R"/>
        <s v="Tlupana R"/>
        <s v="Zeballos R"/>
        <s v="Bedwell R"/>
        <s v="Cypre R"/>
        <s v="Megin R"/>
        <s v="Moyeha R"/>
        <s v="Tranquil Cr"/>
        <s v="Toquart R"/>
        <s v="San Juan R"/>
        <s v="Sooke R"/>
        <s v="Chemainus R"/>
        <s v="Nimpkish R"/>
        <s v="Salmon R/JNST"/>
        <s v="Chehalis R"/>
        <s v="Kennedy R - Lower"/>
      </sharedItems>
    </cacheField>
    <cacheField name="Year" numFmtId="0">
      <sharedItems containsSemiMixedTypes="0" containsString="0" containsNumber="1" containsInteger="1" minValue="1998" maxValue="2023" count="26">
        <n v="1998"/>
        <n v="1999"/>
        <n v="2000"/>
        <n v="2001"/>
        <n v="2002"/>
        <n v="2003"/>
        <n v="2004"/>
        <n v="2005"/>
        <n v="2006"/>
        <n v="2007"/>
        <n v="2008"/>
        <n v="2009"/>
        <n v="2010"/>
        <n v="2011"/>
        <n v="2012"/>
        <n v="2013"/>
        <n v="2014"/>
        <n v="2015"/>
        <n v="2016"/>
        <n v="2017"/>
        <n v="2018"/>
        <n v="2019"/>
        <n v="2020"/>
        <n v="2021"/>
        <n v="2022"/>
        <n v="2023"/>
      </sharedItems>
    </cacheField>
    <cacheField name="ESC name from DMcH" numFmtId="0">
      <sharedItems/>
    </cacheField>
    <cacheField name="Region" numFmtId="0">
      <sharedItems/>
    </cacheField>
    <cacheField name="RiverYear" numFmtId="0">
      <sharedItems/>
    </cacheField>
    <cacheField name="pNOS" numFmtId="0">
      <sharedItems containsSemiMixedTypes="0" containsString="0" containsNumber="1" minValue="0" maxValue="1"/>
    </cacheField>
    <cacheField name="pHOSlocal" numFmtId="0">
      <sharedItems containsSemiMixedTypes="0" containsString="0" containsNumber="1" minValue="0" maxValue="1"/>
    </cacheField>
    <cacheField name="pHOSstray" numFmtId="0">
      <sharedItems containsSemiMixedTypes="0" containsString="0" containsNumber="1" minValue="0" maxValue="1"/>
    </cacheField>
    <cacheField name="pHOSstray.OCU" numFmtId="0">
      <sharedItems containsSemiMixedTypes="0" containsString="0" containsNumber="1" minValue="0" maxValue="1"/>
    </cacheField>
    <cacheField name="mark" numFmtId="0">
      <sharedItems count="2">
        <s v="CWT"/>
        <s v="Thermal Mark"/>
      </sharedItems>
    </cacheField>
    <cacheField name="PNI" numFmtId="0">
      <sharedItems containsBlank="1" containsMixedTypes="1" containsNumber="1" minValue="-5.2800000000000003E-5" maxValue="1"/>
    </cacheField>
    <cacheField name="PNI.local" numFmtId="0">
      <sharedItems containsBlank="1" containsMixedTypes="1" containsNumber="1" minValue="-5.2800000000000003E-5" maxValue="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uedke, Wilf" refreshedDate="45399.49688796296" createdVersion="8" refreshedVersion="8" minRefreshableVersion="3" recordCount="3834" xr:uid="{BAF6116A-99A4-4003-81AA-F68D74AB76EB}">
  <cacheSource type="worksheet">
    <worksheetSource ref="B3:S3837" sheet="RiverEscData (2)"/>
  </cacheSource>
  <cacheFields count="17">
    <cacheField name="CU" numFmtId="0">
      <sharedItems/>
    </cacheField>
    <cacheField name="Indicator" numFmtId="0">
      <sharedItems count="4">
        <s v="Ind7"/>
        <s v="Ind17"/>
        <s v="Hatchery"/>
        <s v="Esc"/>
      </sharedItems>
    </cacheField>
    <cacheField name="Stat" numFmtId="1">
      <sharedItems containsSemiMixedTypes="0" containsString="0" containsNumber="1" containsInteger="1" minValue="20" maxValue="27" count="7">
        <n v="26"/>
        <n v="24"/>
        <n v="25"/>
        <n v="27"/>
        <n v="23"/>
        <n v="20"/>
        <n v="22"/>
      </sharedItems>
    </cacheField>
    <cacheField name="Watershed" numFmtId="0">
      <sharedItems count="49">
        <s v="ARTLISH RIVER"/>
        <s v="BEDWELL/URSUS"/>
        <s v="BURMAN RIVER"/>
        <s v="CANTON CREEK"/>
        <s v="COLONIAL/CAYEGHLE CREEKS"/>
        <s v="CONUMA RIVER"/>
        <s v="CYPRE RIVER"/>
        <s v="DESERTED CREEK"/>
        <s v="EASY CREEK"/>
        <s v="EFFINGHAM RIVER"/>
        <s v="ESPINOSA CREEK"/>
        <s v="GOLD RIVER"/>
        <s v="GORDON RIVER"/>
        <s v="HENDERSON LAKE"/>
        <s v="ICE RIVER"/>
        <s v="KAOUK RIVER"/>
        <s v="KAUWINCH RIVER"/>
        <s v="Kennedy"/>
        <s v="KLEEPTEE CREEK"/>
        <s v="LEINER RIVER"/>
        <s v="LITTLE ZEBALLOS RIVER"/>
        <s v="MALKSOPE RIVER"/>
        <s v="MARBLE RIVER"/>
        <s v="MCKAY COVE CREEK"/>
        <s v="MEGIN RIVER"/>
        <s v="MERCANTILE CREEK"/>
        <s v="MOOYAH RIVER"/>
        <s v="MOYEHA RIVER"/>
        <s v="NAHMINT RIVER"/>
        <s v="NARROWGUT CREEK"/>
        <s v="NITINAT"/>
        <s v="OUOUKINSH RIVER"/>
        <s v="PARK RIVER"/>
        <s v="San Juan"/>
        <s v="SARITA RIVER"/>
        <s v="SOMASS SYSTEM"/>
        <s v="Sooke"/>
        <s v="SUCWOA RIVER"/>
        <s v="SYDNEY RIVER"/>
        <s v="TAHSIS RIVER"/>
        <s v="TAHSISH RIVER"/>
        <s v="THORNTON CREEK"/>
        <s v="TLUPANA RIVER"/>
        <s v="TOFINO CREEK"/>
        <s v="TOQUART RIVER"/>
        <s v="TRANQUIL CREEK"/>
        <s v="TSOWWIN RIVER"/>
        <s v="WATTA CREEK"/>
        <s v="ZEBALLOS RIVER"/>
      </sharedItems>
    </cacheField>
    <cacheField name="Stream Name" numFmtId="0">
      <sharedItems count="56">
        <s v="ARTLISH RIVER"/>
        <s v="BEDWELL/URSUS"/>
        <s v="BURMAN RIVER"/>
        <s v="CANTON CREEK"/>
        <s v="COLONIAL/CAYEGHLE CREEKS"/>
        <s v="CONUMA RIVER"/>
        <s v="CYPRE RIVER"/>
        <s v="DESERTED CREEK"/>
        <s v="EASY CREEK"/>
        <s v="EFFINGHAM RIVER"/>
        <s v="ESPINOSA CREEK"/>
        <s v="Gold River Aggregate"/>
        <s v="GORDON RIVER"/>
        <s v="CLEMENS CREEK"/>
        <s v="ICE RIVER"/>
        <s v="KAOUK RIVER"/>
        <s v="KAUWINCH RIVER"/>
        <s v="KENNEDY RIVER (LOWER)"/>
        <s v="KLEEPTEE CREEK"/>
        <s v="LEINER RIVER"/>
        <s v="LITTLE ZEBALLOS RIVER"/>
        <s v="MALKSOPE RIVER"/>
        <s v="MARBLE RIVER"/>
        <s v="MCKAY COVE CREEK"/>
        <s v="MEGIN RIVER"/>
        <s v="MERCANTILE CREEK"/>
        <s v="MOOYAH RIVER"/>
        <s v="MOYEHA RIVER"/>
        <s v="NAHMINT RIVER"/>
        <s v="NARROWGUT CREEK"/>
        <s v="CAMPUS CREEK"/>
        <s v="NITINAT RIVER"/>
        <s v="OUOUKINSH RIVER"/>
        <s v="PARK RIVER"/>
        <s v="HARRIS CREEK"/>
        <s v="LENS CREEK"/>
        <s v="SAN JUAN RIVER"/>
        <s v="SARITA RIVER"/>
        <s v="SOMASS SYSTEM"/>
        <s v="CHARTERS RIVER"/>
        <s v="DE MAMIEL CREEK"/>
        <s v="Sooke River"/>
        <s v="SUCWOA RIVER"/>
        <s v="SYDNEY RIVER"/>
        <s v="TAHSIS RIVER"/>
        <s v="TAHSISH RIVER"/>
        <s v="THORNTON CREEK"/>
        <s v="TLUPANA RIVER"/>
        <s v="TOFINO CREEK"/>
        <s v="TOQUART RIVER"/>
        <s v="TRANQUIL CREEK"/>
        <s v="TSOWWIN RIVER"/>
        <s v="WATTA CREEK"/>
        <s v="ZEBALLOS RIVER"/>
        <s v="ZEBALLOS RIVER*" u="1"/>
        <s v="NITINAT LAKE" u="1"/>
      </sharedItems>
    </cacheField>
    <cacheField name="Species" numFmtId="49">
      <sharedItems count="1">
        <s v="Chinook"/>
      </sharedItems>
    </cacheField>
    <cacheField name="Brood Year" numFmtId="0">
      <sharedItems containsSemiMixedTypes="0" containsString="0" containsNumber="1" containsInteger="1" minValue="1953" maxValue="2023" count="71">
        <n v="2023"/>
        <n v="2022"/>
        <n v="2021"/>
        <n v="2020"/>
        <n v="2019"/>
        <n v="2018"/>
        <n v="2017"/>
        <n v="2016"/>
        <n v="2015"/>
        <n v="2014"/>
        <n v="2013"/>
        <n v="2012"/>
        <n v="2011"/>
        <n v="2010"/>
        <n v="2009"/>
        <n v="2008"/>
        <n v="2007"/>
        <n v="2006"/>
        <n v="2005"/>
        <n v="2004"/>
        <n v="2003"/>
        <n v="2002"/>
        <n v="2001"/>
        <n v="2000"/>
        <n v="1999"/>
        <n v="1998"/>
        <n v="1997"/>
        <n v="1996"/>
        <n v="1995"/>
        <n v="1994"/>
        <n v="1993"/>
        <n v="1992"/>
        <n v="1991"/>
        <n v="1990"/>
        <n v="1989"/>
        <n v="1988"/>
        <n v="1987"/>
        <n v="1986"/>
        <n v="1985"/>
        <n v="1984"/>
        <n v="1983"/>
        <n v="1982"/>
        <n v="1981"/>
        <n v="1980"/>
        <n v="1979"/>
        <n v="1978"/>
        <n v="1977"/>
        <n v="1976"/>
        <n v="1975"/>
        <n v="1974"/>
        <n v="1973"/>
        <n v="1972"/>
        <n v="1971"/>
        <n v="1970"/>
        <n v="1969"/>
        <n v="1968"/>
        <n v="1967"/>
        <n v="1966"/>
        <n v="1965"/>
        <n v="1964"/>
        <n v="1963"/>
        <n v="1962"/>
        <n v="1961"/>
        <n v="1960"/>
        <n v="1959"/>
        <n v="1958"/>
        <n v="1957"/>
        <n v="1956"/>
        <n v="1955"/>
        <n v="1954"/>
        <n v="1953"/>
      </sharedItems>
    </cacheField>
    <cacheField name="nuSEDS Spawners" numFmtId="0">
      <sharedItems containsMixedTypes="1" containsNumber="1" minValue="1E-3" maxValue="117249"/>
    </cacheField>
    <cacheField name="Spawners" numFmtId="0">
      <sharedItems containsString="0" containsBlank="1" containsNumber="1" minValue="1E-3" maxValue="117249"/>
    </cacheField>
    <cacheField name="Wilf's pNOS'" numFmtId="2">
      <sharedItems containsMixedTypes="1" containsNumber="1" minValue="2.7030000000000001E-3" maxValue="1"/>
    </cacheField>
    <cacheField name="pHOS" numFmtId="2">
      <sharedItems containsString="0" containsBlank="1" containsNumber="1" minValue="0.01" maxValue="1"/>
    </cacheField>
    <cacheField name="pNOS" numFmtId="2">
      <sharedItems containsString="0" containsBlank="1" containsNumber="1" minValue="0" maxValue="0.99"/>
    </cacheField>
    <cacheField name="PNI" numFmtId="0">
      <sharedItems containsString="0" containsBlank="1" containsNumber="1" minValue="0" maxValue="0.99"/>
    </cacheField>
    <cacheField name="Sample Source (thermal, CWT,etc.)" numFmtId="0">
      <sharedItems containsBlank="1"/>
    </cacheField>
    <cacheField name="Estimate Type (Direct, Partial-direct, etc.)" numFmtId="0">
      <sharedItems containsBlank="1"/>
    </cacheField>
    <cacheField name="pHOS-stray" numFmtId="0">
      <sharedItems containsNonDate="0" containsString="0" containsBlank="1"/>
    </cacheField>
    <cacheField name="SEP Releases_x000a_ (FF, smolts, &amp; Seapen)" numFmtId="0">
      <sharedItems containsString="0" containsBlank="1" containsNumber="1" containsInteger="1" minValue="90" maxValue="10109780"/>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uedke, Wilf" refreshedDate="45399.848588310182" createdVersion="8" refreshedVersion="8" minRefreshableVersion="3" recordCount="55" xr:uid="{24E4C484-2176-4811-B1D5-EFA5A816BAAF}">
  <cacheSource type="worksheet">
    <worksheetSource ref="B3:AJ58" sheet="RiverEscData"/>
  </cacheSource>
  <cacheFields count="35">
    <cacheField name="CU" numFmtId="0">
      <sharedItems count="3">
        <s v="CK-SWVI [31]"/>
        <s v="CK-NoKy [32]"/>
        <s v="CK-NWVI [33]"/>
      </sharedItems>
    </cacheField>
    <cacheField name="CU Name" numFmtId="0">
      <sharedItems/>
    </cacheField>
    <cacheField name="Culookup" numFmtId="0">
      <sharedItems/>
    </cacheField>
    <cacheField name="Indicator" numFmtId="0">
      <sharedItems count="5">
        <s v="Esc"/>
        <s v="Ind17"/>
        <s v="Hatchery"/>
        <s v="Ind7"/>
        <e v="#N/A" u="1"/>
      </sharedItems>
    </cacheField>
    <cacheField name="Stat" numFmtId="1">
      <sharedItems containsSemiMixedTypes="0" containsString="0" containsNumber="1" containsInteger="1" minValue="20" maxValue="27" count="7">
        <n v="20"/>
        <n v="22"/>
        <n v="23"/>
        <n v="24"/>
        <n v="25"/>
        <n v="26"/>
        <n v="27"/>
      </sharedItems>
    </cacheField>
    <cacheField name="Watershed" numFmtId="0">
      <sharedItems count="50">
        <s v="Sooke"/>
        <s v="GORDON RIVER"/>
        <s v="San Juan"/>
        <s v="NITINAT"/>
        <s v="EFFINGHAM RIVER"/>
        <s v="HENDERSON LAKE"/>
        <s v="MERCANTILE CREEK"/>
        <s v="NAHMINT RIVER"/>
        <s v="SARITA RIVER"/>
        <s v="SOMASS SYSTEM"/>
        <s v="THORNTON CREEK"/>
        <s v="TOQUART RIVER"/>
        <s v="BEDWELL/URSUS"/>
        <s v="CYPRE RIVER"/>
        <s v="ICE RIVER"/>
        <s v="Kennedy"/>
        <s v="MEGIN RIVER"/>
        <s v="MOYEHA RIVER"/>
        <s v="SYDNEY RIVER"/>
        <s v="TOFINO CREEK"/>
        <s v="TRANQUIL CREEK"/>
        <s v="WATTA CREEK"/>
        <s v="BURMAN RIVER"/>
        <s v="CANTON CREEK"/>
        <s v="CONUMA RIVER"/>
        <s v="DESERTED CREEK"/>
        <s v="ESPINOSA CREEK"/>
        <s v="GOLD RIVER"/>
        <s v="KLEEPTEE CREEK"/>
        <s v="LEINER RIVER"/>
        <s v="LITTLE ZEBALLOS RIVER"/>
        <s v="MOOYAH RIVER"/>
        <s v="PARK RIVER"/>
        <s v="SUCWOA RIVER"/>
        <s v="TAHSIS RIVER"/>
        <s v="TLUPANA RIVER"/>
        <s v="TSOWWIN RIVER"/>
        <s v="ZEBALLOS RIVER"/>
        <s v="ARTLISH RIVER"/>
        <s v="EASY CREEK"/>
        <s v="KAOUK RIVER"/>
        <s v="KAUWINCH RIVER"/>
        <s v="MALKSOPE RIVER"/>
        <s v="MCKAY COVE CREEK"/>
        <s v="NARROWGUT CREEK"/>
        <s v="OUOUKINSH RIVER"/>
        <s v="TAHSISH RIVER"/>
        <s v="COLONIAL/CAYEGHLE CREEKS"/>
        <s v="MARBLE RIVER"/>
        <s v="NITINAT LAKE tribs+river" u="1"/>
      </sharedItems>
    </cacheField>
    <cacheField name="Stream Name" numFmtId="0">
      <sharedItems/>
    </cacheField>
    <cacheField name="Species" numFmtId="49">
      <sharedItems/>
    </cacheField>
    <cacheField name="Revised Accessible Watershed Area (km sq)" numFmtId="0">
      <sharedItems containsString="0" containsBlank="1" containsNumber="1" minValue="1.4" maxValue="1057"/>
    </cacheField>
    <cacheField name="Sgen LifeCycle" numFmtId="1">
      <sharedItems containsString="0" containsBlank="1" containsNumber="1" minValue="3.8" maxValue="3200"/>
    </cacheField>
    <cacheField name="Sgen LC Range" numFmtId="0">
      <sharedItems containsBlank="1"/>
    </cacheField>
    <cacheField name="Smsy LifeCycle" numFmtId="0">
      <sharedItems containsString="0" containsBlank="1" containsNumber="1" minValue="8.6" maxValue="7300"/>
    </cacheField>
    <cacheField name="Smsy LC Range" numFmtId="0">
      <sharedItems containsBlank="1"/>
    </cacheField>
    <cacheField name="Srep LifeCycle" numFmtId="0">
      <sharedItems containsString="0" containsBlank="1" containsNumber="1" containsInteger="1" minValue="20" maxValue="17000"/>
    </cacheField>
    <cacheField name="Srep LC Range" numFmtId="0">
      <sharedItems containsBlank="1"/>
    </cacheField>
    <cacheField name="Sgen RunRec" numFmtId="0">
      <sharedItems containsString="0" containsBlank="1" containsNumber="1" minValue="1.9" maxValue="2700"/>
    </cacheField>
    <cacheField name="Sgen RR Range" numFmtId="0">
      <sharedItems containsBlank="1"/>
    </cacheField>
    <cacheField name="Smsy RunRec" numFmtId="0">
      <sharedItems containsString="0" containsBlank="1" containsNumber="1" minValue="7.7" maxValue="7100"/>
    </cacheField>
    <cacheField name="Smsy RR Range" numFmtId="0">
      <sharedItems containsBlank="1"/>
    </cacheField>
    <cacheField name="Srep RunRec" numFmtId="0">
      <sharedItems containsString="0" containsBlank="1" containsNumber="1" containsInteger="1" minValue="20" maxValue="17000"/>
    </cacheField>
    <cacheField name="Srep RR Range" numFmtId="0">
      <sharedItems containsBlank="1"/>
    </cacheField>
    <cacheField name="Sgen Parken" numFmtId="0">
      <sharedItems containsString="0" containsBlank="1" containsNumber="1" minValue="0.77" maxValue="650"/>
    </cacheField>
    <cacheField name="Parken Sgen Range" numFmtId="0">
      <sharedItems containsBlank="1"/>
    </cacheField>
    <cacheField name="Smsy Parken" numFmtId="0">
      <sharedItems containsString="0" containsBlank="1" containsNumber="1" minValue="6.8" maxValue="5700"/>
    </cacheField>
    <cacheField name="Parken Smsy Range" numFmtId="0">
      <sharedItems containsBlank="1"/>
    </cacheField>
    <cacheField name="Srep Parken" numFmtId="0">
      <sharedItems containsString="0" containsBlank="1" containsNumber="1" containsInteger="1" minValue="20" maxValue="17000"/>
    </cacheField>
    <cacheField name="Parken Srep Range" numFmtId="0">
      <sharedItems containsBlank="1"/>
    </cacheField>
    <cacheField name="4 yr average" numFmtId="3">
      <sharedItems containsMixedTypes="1" containsNumber="1" minValue="3" maxValue="14403.666666666666"/>
    </cacheField>
    <cacheField name="4b year avg 2016-19" numFmtId="3">
      <sharedItems containsBlank="1" containsMixedTypes="1" containsNumber="1" minValue="38.666666666666664" maxValue="969.5"/>
    </cacheField>
    <cacheField name="12 yr average" numFmtId="3">
      <sharedItems containsMixedTypes="1" containsNumber="1" minValue="1.6666666666666667" maxValue="18485.333333333332"/>
    </cacheField>
    <cacheField name="min" numFmtId="0">
      <sharedItems containsString="0" containsBlank="1" containsNumber="1" minValue="0" maxValue="3543"/>
    </cacheField>
    <cacheField name="max" numFmtId="0">
      <sharedItems containsString="0" containsBlank="1" containsNumber="1" containsInteger="1" minValue="104" maxValue="117249"/>
    </cacheField>
    <cacheField name="1953-2022 Avg" numFmtId="0">
      <sharedItems containsString="0" containsBlank="1" containsNumber="1" minValue="24.529411764705884" maxValue="21211.242857142857"/>
    </cacheField>
    <cacheField name="% of Sum of Avg" numFmtId="0">
      <sharedItems containsString="0" containsBlank="1" containsNumber="1" minValue="4.2531595503304717E-4" maxValue="0.3677821588124735"/>
    </cacheField>
    <cacheField name="geomean" numFmtId="0">
      <sharedItems containsBlank="1" containsMixedTypes="1" containsNumber="1" minValue="8.6585822582216796" maxValue="15428.63697654962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2">
  <r>
    <x v="0"/>
    <x v="0"/>
    <s v="CONUMA RIVER"/>
    <s v="wcvi"/>
    <s v="CONUMA RIVER.1998"/>
    <n v="0.28573500000000002"/>
    <n v="0.71426500000000004"/>
    <n v="0"/>
    <n v="0"/>
    <x v="0"/>
    <n v="0.334888935"/>
    <n v="0.334888935"/>
  </r>
  <r>
    <x v="0"/>
    <x v="1"/>
    <s v="CONUMA RIVER"/>
    <s v="wcvi"/>
    <s v="CONUMA RIVER.1999"/>
    <n v="0.35785099999999997"/>
    <n v="0.64214899999999997"/>
    <n v="0"/>
    <n v="0"/>
    <x v="0"/>
    <n v="0.36601806599999998"/>
    <n v="0.36601806599999998"/>
  </r>
  <r>
    <x v="0"/>
    <x v="2"/>
    <s v="CONUMA RIVER"/>
    <s v="wcvi"/>
    <s v="CONUMA RIVER.2000"/>
    <n v="0.42630800000000002"/>
    <n v="0.57369199999999998"/>
    <n v="0"/>
    <n v="0"/>
    <x v="0"/>
    <n v="0.426456958"/>
    <n v="0.426456958"/>
  </r>
  <r>
    <x v="0"/>
    <x v="3"/>
    <s v="CONUMA RIVER"/>
    <s v="wcvi"/>
    <s v="CONUMA RIVER.2001"/>
    <n v="0.31337300000000001"/>
    <n v="0.68662699999999999"/>
    <n v="0"/>
    <n v="0"/>
    <x v="0"/>
    <n v="0.30231897699999999"/>
    <n v="0.30231897699999999"/>
  </r>
  <r>
    <x v="0"/>
    <x v="4"/>
    <s v="CONUMA RIVER"/>
    <s v="wcvi"/>
    <s v="CONUMA RIVER.2002"/>
    <n v="0.29957699999999998"/>
    <n v="0.70042300000000002"/>
    <n v="0"/>
    <n v="0"/>
    <x v="0"/>
    <n v="0.304160033"/>
    <n v="0.304160033"/>
  </r>
  <r>
    <x v="0"/>
    <x v="5"/>
    <s v="CONUMA RIVER"/>
    <s v="wcvi"/>
    <s v="CONUMA RIVER.2003"/>
    <n v="0.240146"/>
    <n v="0.75985400000000003"/>
    <n v="0"/>
    <n v="0"/>
    <x v="0"/>
    <n v="0.15168024399999999"/>
    <n v="0.15168024399999999"/>
  </r>
  <r>
    <x v="0"/>
    <x v="6"/>
    <s v="CONUMA RIVER"/>
    <s v="wcvi"/>
    <s v="CONUMA RIVER.2004"/>
    <n v="0.13036500000000001"/>
    <n v="0.86963500000000005"/>
    <n v="0"/>
    <n v="0"/>
    <x v="0"/>
    <n v="0.14924162399999999"/>
    <n v="0.14924162399999999"/>
  </r>
  <r>
    <x v="0"/>
    <x v="7"/>
    <s v="CONUMA RIVER"/>
    <s v="wcvi"/>
    <s v="CONUMA RIVER.2005"/>
    <n v="0.36696000000000001"/>
    <n v="0.63304000000000005"/>
    <n v="0"/>
    <n v="0"/>
    <x v="0"/>
    <n v="0.37153645400000002"/>
    <n v="0.37153645400000002"/>
  </r>
  <r>
    <x v="0"/>
    <x v="8"/>
    <s v="CONUMA RIVER"/>
    <s v="wcvi"/>
    <s v="CONUMA RIVER.2006"/>
    <n v="0.32530199999999998"/>
    <n v="0.67469800000000002"/>
    <n v="0"/>
    <n v="0"/>
    <x v="0"/>
    <n v="0.440473485"/>
    <n v="0.440473485"/>
  </r>
  <r>
    <x v="0"/>
    <x v="9"/>
    <s v="CONUMA RIVER"/>
    <s v="wcvi"/>
    <s v="CONUMA RIVER.2007"/>
    <n v="0.87912500000000005"/>
    <n v="0.11963600000000001"/>
    <n v="1.2390000000000001E-3"/>
    <n v="0"/>
    <x v="0"/>
    <n v="0.87858176700000001"/>
    <n v="0.87967672299999999"/>
  </r>
  <r>
    <x v="1"/>
    <x v="0"/>
    <s v="SOMASS SYSTEM"/>
    <s v="wcvi"/>
    <s v="SOMASS SYSTEM.1998"/>
    <n v="0.31328099999999998"/>
    <n v="0.68628900000000004"/>
    <n v="4.2900000000000002E-4"/>
    <n v="0"/>
    <x v="0"/>
    <n v="0.339531588"/>
    <n v="0.33973156999999998"/>
  </r>
  <r>
    <x v="1"/>
    <x v="1"/>
    <s v="SOMASS SYSTEM"/>
    <s v="wcvi"/>
    <s v="SOMASS SYSTEM.1999"/>
    <n v="0.34857900000000003"/>
    <n v="0.64991100000000002"/>
    <n v="1.5100000000000001E-3"/>
    <n v="0"/>
    <x v="0"/>
    <n v="0.12533255900000001"/>
    <n v="0.12564372500000001"/>
  </r>
  <r>
    <x v="1"/>
    <x v="2"/>
    <s v="SOMASS SYSTEM"/>
    <s v="wcvi"/>
    <s v="SOMASS SYSTEM.2000"/>
    <n v="0.38672600000000001"/>
    <n v="0.61327399999999999"/>
    <n v="0"/>
    <n v="0"/>
    <x v="0"/>
    <n v="0.37548388100000002"/>
    <n v="0.37548388100000002"/>
  </r>
  <r>
    <x v="1"/>
    <x v="3"/>
    <s v="SOMASS SYSTEM"/>
    <s v="wcvi"/>
    <s v="SOMASS SYSTEM.2001"/>
    <n v="0.35365099999999999"/>
    <n v="0.64339900000000005"/>
    <n v="2.9499999999999999E-3"/>
    <n v="0"/>
    <x v="0"/>
    <n v="0.35944261500000002"/>
    <n v="0.36465692700000002"/>
  </r>
  <r>
    <x v="1"/>
    <x v="4"/>
    <s v="SOMASS SYSTEM"/>
    <s v="wcvi"/>
    <s v="SOMASS SYSTEM.2002"/>
    <n v="0.21485099999999999"/>
    <n v="0.78514899999999999"/>
    <n v="0"/>
    <n v="0"/>
    <x v="0"/>
    <n v="0.238583873"/>
    <n v="0.238583873"/>
  </r>
  <r>
    <x v="1"/>
    <x v="5"/>
    <s v="SOMASS SYSTEM"/>
    <s v="wcvi"/>
    <s v="SOMASS SYSTEM.2003"/>
    <n v="0.232626"/>
    <n v="0.767374"/>
    <n v="0"/>
    <n v="0"/>
    <x v="0"/>
    <n v="0.266952048"/>
    <n v="0.266952048"/>
  </r>
  <r>
    <x v="1"/>
    <x v="6"/>
    <s v="SOMASS SYSTEM"/>
    <s v="wcvi"/>
    <s v="SOMASS SYSTEM.2004"/>
    <n v="0.263712"/>
    <n v="0.73555999999999999"/>
    <n v="7.2800000000000002E-4"/>
    <n v="0"/>
    <x v="0"/>
    <n v="0.264371888"/>
    <n v="0.26484467099999998"/>
  </r>
  <r>
    <x v="1"/>
    <x v="7"/>
    <s v="SOMASS SYSTEM"/>
    <s v="wcvi"/>
    <s v="SOMASS SYSTEM.2005"/>
    <n v="0.41675099999999998"/>
    <n v="0.58324900000000002"/>
    <n v="0"/>
    <n v="0"/>
    <x v="0"/>
    <n v="0.221233286"/>
    <n v="0.221233286"/>
  </r>
  <r>
    <x v="1"/>
    <x v="8"/>
    <s v="SOMASS SYSTEM"/>
    <s v="wcvi"/>
    <s v="SOMASS SYSTEM.2006"/>
    <n v="0.41482599999999997"/>
    <n v="0.58517399999999997"/>
    <n v="0"/>
    <n v="0"/>
    <x v="0"/>
    <n v="0.42660833799999998"/>
    <n v="0.42660833799999998"/>
  </r>
  <r>
    <x v="1"/>
    <x v="9"/>
    <s v="SOMASS SYSTEM"/>
    <s v="wcvi"/>
    <s v="SOMASS SYSTEM.2007"/>
    <n v="0.15876799999999999"/>
    <n v="0.84123199999999998"/>
    <n v="0"/>
    <n v="0"/>
    <x v="0"/>
    <n v="0.202696713"/>
    <n v="0.202696713"/>
  </r>
  <r>
    <x v="1"/>
    <x v="10"/>
    <s v="SOMASS SYSTEM"/>
    <s v="wcvi"/>
    <s v="SOMASS SYSTEM.2008"/>
    <n v="0.22131500000000001"/>
    <n v="0.77868499999999996"/>
    <n v="0"/>
    <n v="0"/>
    <x v="0"/>
    <n v="0.12877012199999999"/>
    <n v="0.12877012199999999"/>
  </r>
  <r>
    <x v="1"/>
    <x v="11"/>
    <s v="SOMASS SYSTEM"/>
    <s v="wcvi"/>
    <s v="SOMASS SYSTEM.2009"/>
    <n v="0.373749"/>
    <n v="0.626251"/>
    <n v="0"/>
    <n v="0"/>
    <x v="0"/>
    <n v="0.17244167299999999"/>
    <n v="0.17244167299999999"/>
  </r>
  <r>
    <x v="1"/>
    <x v="12"/>
    <s v="SOMASS SYSTEM"/>
    <s v="wcvi"/>
    <s v="SOMASS SYSTEM.2010"/>
    <n v="0.33036199999999999"/>
    <n v="0.66963799999999996"/>
    <n v="0"/>
    <n v="0"/>
    <x v="0"/>
    <n v="0.28432767199999998"/>
    <n v="0.28432767199999998"/>
  </r>
  <r>
    <x v="1"/>
    <x v="13"/>
    <s v="SOMASS SYSTEM"/>
    <s v="wcvi"/>
    <s v="SOMASS SYSTEM.2011"/>
    <n v="0.38064300000000001"/>
    <n v="0.61935700000000005"/>
    <n v="0"/>
    <n v="0"/>
    <x v="0"/>
    <n v="0.31607519000000001"/>
    <n v="0.31607519000000001"/>
  </r>
  <r>
    <x v="1"/>
    <x v="14"/>
    <s v="SOMASS SYSTEM"/>
    <s v="wcvi"/>
    <s v="SOMASS SYSTEM.2012"/>
    <n v="0.443828"/>
    <n v="0.556172"/>
    <n v="0"/>
    <n v="0"/>
    <x v="0"/>
    <n v="0.107454939"/>
    <n v="0.107454939"/>
  </r>
  <r>
    <x v="1"/>
    <x v="15"/>
    <s v="SOMASS SYSTEM"/>
    <s v="wcvi"/>
    <s v="SOMASS SYSTEM.2013"/>
    <n v="0.54167799999999999"/>
    <n v="0.457042"/>
    <n v="1.279E-3"/>
    <n v="0"/>
    <x v="0"/>
    <n v="0.51159697199999998"/>
    <n v="0.51468574499999997"/>
  </r>
  <r>
    <x v="1"/>
    <x v="16"/>
    <s v="SOMASS SYSTEM"/>
    <s v="wcvi"/>
    <s v="SOMASS SYSTEM.2014"/>
    <n v="0.202156"/>
    <n v="0.797844"/>
    <n v="0"/>
    <n v="0"/>
    <x v="0"/>
    <n v="0.126885837"/>
    <n v="0.126885837"/>
  </r>
  <r>
    <x v="1"/>
    <x v="17"/>
    <s v="SOMASS SYSTEM"/>
    <s v="wcvi"/>
    <s v="SOMASS SYSTEM.2015"/>
    <n v="0.55143299999999995"/>
    <n v="0.44854899999999998"/>
    <n v="1.8E-5"/>
    <n v="0"/>
    <x v="0"/>
    <n v="0.60337743499999996"/>
    <n v="0.60337743499999996"/>
  </r>
  <r>
    <x v="1"/>
    <x v="18"/>
    <s v="SOMASS SYSTEM"/>
    <s v="wcvi"/>
    <s v="SOMASS SYSTEM.2016"/>
    <n v="0.36849199999999999"/>
    <n v="0.63150799999999996"/>
    <n v="0"/>
    <n v="0"/>
    <x v="0"/>
    <n v="0.31261002300000001"/>
    <n v="0.31261002300000001"/>
  </r>
  <r>
    <x v="1"/>
    <x v="19"/>
    <s v="SOMASS SYSTEM"/>
    <s v="wcvi"/>
    <s v="SOMASS SYSTEM.2017"/>
    <n v="0.32690799999999998"/>
    <n v="0.67309200000000002"/>
    <n v="0"/>
    <n v="0"/>
    <x v="0"/>
    <n v="0.28819604300000001"/>
    <n v="0.28819604300000001"/>
  </r>
  <r>
    <x v="1"/>
    <x v="20"/>
    <s v="SOMASS SYSTEM"/>
    <s v="wcvi"/>
    <s v="SOMASS SYSTEM.2018"/>
    <n v="0.45170399999999999"/>
    <n v="0.54827099999999995"/>
    <n v="2.5000000000000001E-5"/>
    <n v="0"/>
    <x v="0"/>
    <n v="0.46994169600000002"/>
    <n v="0.46994169600000002"/>
  </r>
  <r>
    <x v="1"/>
    <x v="21"/>
    <s v="SOMASS SYSTEM"/>
    <s v="wcvi"/>
    <s v="SOMASS SYSTEM.2019"/>
    <n v="0.37099300000000002"/>
    <n v="0.62897899999999995"/>
    <n v="2.8E-5"/>
    <n v="0"/>
    <x v="0"/>
    <n v="0.36287951699999998"/>
    <n v="0.36287951699999998"/>
  </r>
  <r>
    <x v="1"/>
    <x v="22"/>
    <s v="SOMASS SYSTEM"/>
    <s v="wcvi"/>
    <s v="SOMASS SYSTEM.2020"/>
    <n v="0.325903"/>
    <n v="0.67409699999999995"/>
    <n v="0"/>
    <n v="0"/>
    <x v="0"/>
    <n v="0.27857425400000002"/>
    <n v="0.27857425400000002"/>
  </r>
  <r>
    <x v="1"/>
    <x v="23"/>
    <s v="SOMASS SYSTEM"/>
    <s v="wcvi"/>
    <s v="SOMASS SYSTEM.2021"/>
    <n v="0.380749"/>
    <n v="0.61894899999999997"/>
    <n v="3.0299999999999999E-4"/>
    <n v="0"/>
    <x v="0"/>
    <n v="0.236792646"/>
    <n v="0.236933912"/>
  </r>
  <r>
    <x v="2"/>
    <x v="4"/>
    <s v="NAHMINT RIVER"/>
    <s v="wcvi"/>
    <s v="NAHMINT RIVER.2002"/>
    <n v="0.178066"/>
    <n v="0.82193400000000005"/>
    <n v="0"/>
    <n v="0"/>
    <x v="0"/>
    <n v="0.178066372"/>
    <n v="0.178066372"/>
  </r>
  <r>
    <x v="2"/>
    <x v="6"/>
    <s v="NAHMINT RIVER"/>
    <s v="wcvi"/>
    <s v="NAHMINT RIVER.2004"/>
    <n v="0.26191700000000001"/>
    <n v="0.73357499999999998"/>
    <n v="4.509E-3"/>
    <n v="0"/>
    <x v="0"/>
    <n v="0"/>
    <n v="0"/>
  </r>
  <r>
    <x v="2"/>
    <x v="12"/>
    <s v="NAHMINT RIVER"/>
    <s v="wcvi"/>
    <s v="NAHMINT RIVER.2010"/>
    <n v="0.76407000000000003"/>
    <n v="0.23593"/>
    <n v="0"/>
    <n v="0"/>
    <x v="0"/>
    <m/>
    <m/>
  </r>
  <r>
    <x v="2"/>
    <x v="14"/>
    <s v="NAHMINT RIVER"/>
    <s v="wcvi"/>
    <s v="NAHMINT RIVER.2012"/>
    <n v="0.82079400000000002"/>
    <n v="0.179206"/>
    <n v="0"/>
    <n v="0"/>
    <x v="0"/>
    <m/>
    <m/>
  </r>
  <r>
    <x v="2"/>
    <x v="15"/>
    <s v="NAHMINT RIVER"/>
    <s v="wcvi"/>
    <s v="NAHMINT RIVER.2013"/>
    <n v="0.82245199999999996"/>
    <n v="0.17754800000000001"/>
    <n v="0"/>
    <n v="0"/>
    <x v="0"/>
    <n v="0.82201047100000002"/>
    <n v="0.82201047100000002"/>
  </r>
  <r>
    <x v="2"/>
    <x v="16"/>
    <s v="NAHMINT RIVER"/>
    <s v="wcvi"/>
    <s v="NAHMINT RIVER.2014"/>
    <n v="0.87839999999999996"/>
    <n v="4.9510999999999999E-2"/>
    <n v="7.2090000000000001E-2"/>
    <n v="0"/>
    <x v="0"/>
    <n v="0.35247058799999997"/>
    <n v="0.57208325400000004"/>
  </r>
  <r>
    <x v="2"/>
    <x v="17"/>
    <s v="NAHMINT RIVER"/>
    <s v="wcvi"/>
    <s v="NAHMINT RIVER.2015"/>
    <n v="0.61726899999999996"/>
    <n v="0.38273099999999999"/>
    <n v="0"/>
    <n v="0"/>
    <x v="0"/>
    <n v="0.61726755799999999"/>
    <n v="0.61726755799999999"/>
  </r>
  <r>
    <x v="2"/>
    <x v="18"/>
    <s v="NAHMINT RIVER"/>
    <s v="wcvi"/>
    <s v="NAHMINT RIVER.2016"/>
    <n v="0.78661700000000001"/>
    <n v="0.21338299999999999"/>
    <n v="0"/>
    <n v="0"/>
    <x v="0"/>
    <n v="0.78692395800000003"/>
    <n v="0.78692395800000003"/>
  </r>
  <r>
    <x v="2"/>
    <x v="19"/>
    <s v="NAHMINT RIVER"/>
    <s v="wcvi"/>
    <s v="NAHMINT RIVER.2017"/>
    <n v="0.64492400000000005"/>
    <n v="0.355076"/>
    <n v="0"/>
    <n v="0"/>
    <x v="0"/>
    <n v="0.64335129199999996"/>
    <n v="0.64335129199999996"/>
  </r>
  <r>
    <x v="2"/>
    <x v="20"/>
    <s v="NAHMINT RIVER"/>
    <s v="wcvi"/>
    <s v="NAHMINT RIVER.2018"/>
    <n v="0.37547900000000001"/>
    <n v="0.62452099999999999"/>
    <n v="0"/>
    <n v="0"/>
    <x v="0"/>
    <n v="0.37547873799999998"/>
    <n v="0.37547873799999998"/>
  </r>
  <r>
    <x v="2"/>
    <x v="21"/>
    <s v="NAHMINT RIVER"/>
    <s v="wcvi"/>
    <s v="NAHMINT RIVER.2019"/>
    <n v="0.40928999999999999"/>
    <n v="0.59070999999999996"/>
    <n v="0"/>
    <n v="0"/>
    <x v="0"/>
    <m/>
    <m/>
  </r>
  <r>
    <x v="2"/>
    <x v="22"/>
    <s v="NAHMINT RIVER"/>
    <s v="wcvi"/>
    <s v="NAHMINT RIVER.2020"/>
    <n v="0.63549299999999997"/>
    <n v="0.36450700000000003"/>
    <n v="0"/>
    <n v="0"/>
    <x v="0"/>
    <n v="0.63399487499999996"/>
    <n v="0.63399487499999996"/>
  </r>
  <r>
    <x v="2"/>
    <x v="23"/>
    <s v="NAHMINT RIVER"/>
    <s v="wcvi"/>
    <s v="NAHMINT RIVER.2021"/>
    <n v="0.66510000000000002"/>
    <n v="0.33489999999999998"/>
    <n v="0"/>
    <n v="0"/>
    <x v="0"/>
    <n v="0.64300088899999996"/>
    <n v="0.64300088899999996"/>
  </r>
  <r>
    <x v="3"/>
    <x v="0"/>
    <s v="SARITA RIVER"/>
    <s v="wcvi"/>
    <s v="SARITA RIVER.1998"/>
    <n v="0.313444"/>
    <n v="0.68655600000000006"/>
    <n v="0"/>
    <n v="0"/>
    <x v="0"/>
    <n v="0.31344420299999998"/>
    <n v="0.31344420299999998"/>
  </r>
  <r>
    <x v="3"/>
    <x v="1"/>
    <s v="SARITA RIVER"/>
    <s v="wcvi"/>
    <s v="SARITA RIVER.1999"/>
    <n v="0.37142599999999998"/>
    <n v="0.453239"/>
    <n v="0.17533499999999999"/>
    <n v="0"/>
    <x v="0"/>
    <n v="0.237781726"/>
    <n v="0.301988847"/>
  </r>
  <r>
    <x v="3"/>
    <x v="4"/>
    <s v="SARITA RIVER"/>
    <s v="wcvi"/>
    <s v="SARITA RIVER.2002"/>
    <n v="0.13611000000000001"/>
    <n v="0.86389000000000005"/>
    <n v="0"/>
    <n v="0"/>
    <x v="0"/>
    <n v="0.13631454600000001"/>
    <n v="0.13631454600000001"/>
  </r>
  <r>
    <x v="3"/>
    <x v="5"/>
    <s v="SARITA RIVER"/>
    <s v="wcvi"/>
    <s v="SARITA RIVER.2003"/>
    <n v="0.373948"/>
    <n v="0.62605200000000005"/>
    <n v="0"/>
    <n v="0"/>
    <x v="0"/>
    <n v="0.37394812700000002"/>
    <n v="0.37394812700000002"/>
  </r>
  <r>
    <x v="3"/>
    <x v="6"/>
    <s v="SARITA RIVER"/>
    <s v="wcvi"/>
    <s v="SARITA RIVER.2004"/>
    <n v="0.66195599999999999"/>
    <n v="0.248197"/>
    <n v="8.9846999999999996E-2"/>
    <n v="1.1275E-2"/>
    <x v="0"/>
    <n v="0.62858582100000004"/>
    <n v="0.69743400799999999"/>
  </r>
  <r>
    <x v="3"/>
    <x v="13"/>
    <s v="SARITA RIVER"/>
    <s v="wcvi"/>
    <s v="SARITA RIVER.2011"/>
    <n v="0.87492999999999999"/>
    <n v="0.12506999999999999"/>
    <n v="0"/>
    <n v="0"/>
    <x v="0"/>
    <m/>
    <m/>
  </r>
  <r>
    <x v="3"/>
    <x v="14"/>
    <s v="SARITA RIVER"/>
    <s v="wcvi"/>
    <s v="SARITA RIVER.2012"/>
    <n v="0.95522300000000004"/>
    <n v="4.4776999999999997E-2"/>
    <n v="0"/>
    <n v="0"/>
    <x v="0"/>
    <n v="0.95423793999999995"/>
    <n v="0.95423793999999995"/>
  </r>
  <r>
    <x v="3"/>
    <x v="15"/>
    <s v="SARITA RIVER"/>
    <s v="wcvi"/>
    <s v="SARITA RIVER.2013"/>
    <n v="0.75015299999999996"/>
    <n v="0.24984700000000001"/>
    <n v="0"/>
    <n v="0"/>
    <x v="0"/>
    <n v="0.75083074400000005"/>
    <n v="0.75083074400000005"/>
  </r>
  <r>
    <x v="3"/>
    <x v="16"/>
    <s v="SARITA RIVER"/>
    <s v="wcvi"/>
    <s v="SARITA RIVER.2014"/>
    <n v="0.92800199999999999"/>
    <n v="7.1998000000000006E-2"/>
    <n v="0"/>
    <n v="0"/>
    <x v="0"/>
    <n v="0.92797951199999995"/>
    <n v="0.92797951199999995"/>
  </r>
  <r>
    <x v="3"/>
    <x v="20"/>
    <s v="SARITA RIVER"/>
    <s v="wcvi"/>
    <s v="SARITA RIVER.2018"/>
    <n v="0.98705500000000002"/>
    <n v="8.5579999999999996E-3"/>
    <n v="4.3860000000000001E-3"/>
    <n v="0"/>
    <x v="0"/>
    <n v="0.99569562700000003"/>
    <n v="1"/>
  </r>
  <r>
    <x v="3"/>
    <x v="21"/>
    <s v="SARITA RIVER"/>
    <s v="wcvi"/>
    <s v="SARITA RIVER.2019"/>
    <n v="0.97178200000000003"/>
    <n v="2.8218E-2"/>
    <n v="0"/>
    <n v="0"/>
    <x v="0"/>
    <n v="0.99555297899999995"/>
    <n v="0.99555297899999995"/>
  </r>
  <r>
    <x v="3"/>
    <x v="22"/>
    <s v="SARITA RIVER"/>
    <s v="wcvi"/>
    <s v="SARITA RIVER.2020"/>
    <n v="0.57484299999999999"/>
    <n v="0.42515700000000001"/>
    <n v="0"/>
    <n v="0"/>
    <x v="0"/>
    <n v="0.58482059799999997"/>
    <n v="0.58482059799999997"/>
  </r>
  <r>
    <x v="3"/>
    <x v="23"/>
    <s v="SARITA RIVER"/>
    <s v="wcvi"/>
    <s v="SARITA RIVER.2021"/>
    <n v="0.24549199999999999"/>
    <n v="0.75450799999999996"/>
    <n v="0"/>
    <n v="0"/>
    <x v="0"/>
    <n v="0.37188782500000001"/>
    <n v="0.37188782500000001"/>
  </r>
  <r>
    <x v="4"/>
    <x v="0"/>
    <s v="NITINAT"/>
    <s v="wcvi"/>
    <s v="NITINAT.1998"/>
    <n v="0.27957700000000002"/>
    <n v="0.72042300000000004"/>
    <n v="0"/>
    <n v="0"/>
    <x v="0"/>
    <n v="6.4511391000000001E-2"/>
    <n v="6.4511391000000001E-2"/>
  </r>
  <r>
    <x v="4"/>
    <x v="1"/>
    <s v="NITINAT"/>
    <s v="wcvi"/>
    <s v="NITINAT.1999"/>
    <n v="9.1760999999999995E-2"/>
    <n v="0.90823900000000002"/>
    <n v="0"/>
    <n v="0"/>
    <x v="0"/>
    <n v="0.16784458599999999"/>
    <n v="0.16784458599999999"/>
  </r>
  <r>
    <x v="4"/>
    <x v="2"/>
    <s v="NITINAT"/>
    <s v="wcvi"/>
    <s v="NITINAT.2000"/>
    <n v="0.10628799999999999"/>
    <n v="0.89371199999999995"/>
    <n v="0"/>
    <n v="0"/>
    <x v="0"/>
    <n v="7.0596079000000006E-2"/>
    <n v="7.0596079000000006E-2"/>
  </r>
  <r>
    <x v="4"/>
    <x v="3"/>
    <s v="NITINAT"/>
    <s v="wcvi"/>
    <s v="NITINAT.2001"/>
    <n v="0.13348699999999999"/>
    <n v="0.86651299999999998"/>
    <n v="0"/>
    <n v="0"/>
    <x v="0"/>
    <n v="0.225903519"/>
    <n v="0.225903519"/>
  </r>
  <r>
    <x v="4"/>
    <x v="4"/>
    <s v="NITINAT"/>
    <s v="wcvi"/>
    <s v="NITINAT.2002"/>
    <n v="0.40681400000000001"/>
    <n v="0.59010700000000005"/>
    <n v="3.078E-3"/>
    <n v="0"/>
    <x v="0"/>
    <n v="0.38155094099999998"/>
    <n v="0.38298874399999999"/>
  </r>
  <r>
    <x v="4"/>
    <x v="5"/>
    <s v="NITINAT"/>
    <s v="wcvi"/>
    <s v="NITINAT.2003"/>
    <n v="0.32591199999999998"/>
    <n v="0.67408800000000002"/>
    <n v="0"/>
    <n v="0"/>
    <x v="0"/>
    <n v="0.34083954999999999"/>
    <n v="0.34083954999999999"/>
  </r>
  <r>
    <x v="4"/>
    <x v="6"/>
    <s v="NITINAT"/>
    <s v="wcvi"/>
    <s v="NITINAT.2004"/>
    <n v="0.51239699999999999"/>
    <n v="0.48723100000000003"/>
    <n v="3.7199999999999999E-4"/>
    <n v="0"/>
    <x v="0"/>
    <n v="0.51177307999999999"/>
    <n v="0.51199159800000005"/>
  </r>
  <r>
    <x v="4"/>
    <x v="7"/>
    <s v="NITINAT"/>
    <s v="wcvi"/>
    <s v="NITINAT.2005"/>
    <n v="3.6374999999999998E-2"/>
    <n v="0.96362499999999995"/>
    <n v="0"/>
    <n v="0"/>
    <x v="0"/>
    <n v="0.14926836399999999"/>
    <n v="0.14926836399999999"/>
  </r>
  <r>
    <x v="4"/>
    <x v="8"/>
    <s v="NITINAT"/>
    <s v="wcvi"/>
    <s v="NITINAT.2006"/>
    <n v="0.27232299999999998"/>
    <n v="0.72767700000000002"/>
    <n v="0"/>
    <n v="0"/>
    <x v="0"/>
    <n v="0.28828588399999999"/>
    <n v="0.28828588399999999"/>
  </r>
  <r>
    <x v="4"/>
    <x v="9"/>
    <s v="NITINAT"/>
    <s v="wcvi"/>
    <s v="NITINAT.2007"/>
    <n v="0.98437200000000002"/>
    <n v="1.5628E-2"/>
    <n v="0"/>
    <n v="0"/>
    <x v="0"/>
    <n v="0.98242438200000004"/>
    <n v="0.98242438200000004"/>
  </r>
  <r>
    <x v="5"/>
    <x v="0"/>
    <s v="Cowichan R"/>
    <s v="ecvi"/>
    <s v="Cowichan R.1998"/>
    <n v="0.58986799999999995"/>
    <n v="0.410132"/>
    <n v="0"/>
    <n v="0"/>
    <x v="0"/>
    <n v="0.572202196"/>
    <n v="0.572202196"/>
  </r>
  <r>
    <x v="5"/>
    <x v="1"/>
    <s v="Cowichan R"/>
    <s v="ecvi"/>
    <s v="Cowichan R.1999"/>
    <n v="0.709785"/>
    <n v="0.28691499999999998"/>
    <n v="3.2989999999999998E-3"/>
    <n v="3.2989999999999998E-3"/>
    <x v="0"/>
    <n v="0.67852855700000003"/>
    <n v="0.68027929899999995"/>
  </r>
  <r>
    <x v="5"/>
    <x v="2"/>
    <s v="Cowichan R"/>
    <s v="ecvi"/>
    <s v="Cowichan R.2000"/>
    <n v="0.77600999999999998"/>
    <n v="0.216227"/>
    <n v="7.7629999999999999E-3"/>
    <n v="7.7629999999999999E-3"/>
    <x v="0"/>
    <n v="0.77377710700000002"/>
    <n v="0.77919240099999998"/>
  </r>
  <r>
    <x v="5"/>
    <x v="3"/>
    <s v="Cowichan R"/>
    <s v="ecvi"/>
    <s v="Cowichan R.2001"/>
    <n v="0.63192300000000001"/>
    <n v="0.357682"/>
    <n v="1.0395E-2"/>
    <n v="1.0395E-2"/>
    <x v="0"/>
    <n v="0.61634454800000005"/>
    <n v="0.62219423699999998"/>
  </r>
  <r>
    <x v="5"/>
    <x v="4"/>
    <s v="Cowichan R"/>
    <s v="ecvi"/>
    <s v="Cowichan R.2002"/>
    <n v="0.52166500000000005"/>
    <n v="0.46701300000000001"/>
    <n v="1.1323E-2"/>
    <n v="1.1323E-2"/>
    <x v="0"/>
    <n v="0.305213758"/>
    <n v="0.309733384"/>
  </r>
  <r>
    <x v="5"/>
    <x v="5"/>
    <s v="Cowichan R"/>
    <s v="ecvi"/>
    <s v="Cowichan R.2003"/>
    <n v="0.72800500000000001"/>
    <n v="0.25863000000000003"/>
    <n v="1.3363999999999999E-2"/>
    <n v="1.3363999999999999E-2"/>
    <x v="0"/>
    <n v="0.72447854300000003"/>
    <n v="0.734350642"/>
  </r>
  <r>
    <x v="5"/>
    <x v="6"/>
    <s v="Cowichan R"/>
    <s v="ecvi"/>
    <s v="Cowichan R.2004"/>
    <n v="0.70359799999999995"/>
    <n v="0.29580299999999998"/>
    <n v="5.9800000000000001E-4"/>
    <n v="5.9800000000000001E-4"/>
    <x v="0"/>
    <n v="0.709276774"/>
    <n v="0.70972725199999998"/>
  </r>
  <r>
    <x v="5"/>
    <x v="7"/>
    <s v="Cowichan R"/>
    <s v="ecvi"/>
    <s v="Cowichan R.2005"/>
    <n v="0.72986399999999996"/>
    <n v="0.26602999999999999"/>
    <n v="4.1060000000000003E-3"/>
    <n v="4.1060000000000003E-3"/>
    <x v="0"/>
    <n v="0.76984952699999998"/>
    <n v="0.77326428800000002"/>
  </r>
  <r>
    <x v="5"/>
    <x v="8"/>
    <s v="Cowichan R"/>
    <s v="ecvi"/>
    <s v="Cowichan R.2006"/>
    <n v="0.74244399999999999"/>
    <n v="0.24226200000000001"/>
    <n v="1.5292999999999999E-2"/>
    <n v="1.5292999999999999E-2"/>
    <x v="0"/>
    <n v="0.74438336299999996"/>
    <n v="0.76057341300000003"/>
  </r>
  <r>
    <x v="5"/>
    <x v="9"/>
    <s v="Cowichan R"/>
    <s v="ecvi"/>
    <s v="Cowichan R.2007"/>
    <n v="0.68120999999999998"/>
    <n v="0.31335800000000003"/>
    <n v="5.4330000000000003E-3"/>
    <n v="5.4330000000000003E-3"/>
    <x v="0"/>
    <n v="0.71154639799999997"/>
    <n v="0.714688353"/>
  </r>
  <r>
    <x v="5"/>
    <x v="10"/>
    <s v="Cowichan R"/>
    <s v="ecvi"/>
    <s v="Cowichan R.2008"/>
    <n v="0.77412400000000003"/>
    <n v="0.22519700000000001"/>
    <n v="6.8000000000000005E-4"/>
    <n v="6.8000000000000005E-4"/>
    <x v="0"/>
    <n v="0.779253262"/>
    <n v="0.77968676599999998"/>
  </r>
  <r>
    <x v="5"/>
    <x v="11"/>
    <s v="Cowichan R"/>
    <s v="ecvi"/>
    <s v="Cowichan R.2009"/>
    <n v="0.69681599999999999"/>
    <n v="0.26196700000000001"/>
    <n v="4.1216999999999997E-2"/>
    <n v="4.1216999999999997E-2"/>
    <x v="0"/>
    <n v="0.64831410599999995"/>
    <n v="0.68058410000000003"/>
  </r>
  <r>
    <x v="5"/>
    <x v="12"/>
    <s v="Cowichan R"/>
    <s v="ecvi"/>
    <s v="Cowichan R.2010"/>
    <n v="0.84138000000000002"/>
    <n v="0.15862000000000001"/>
    <n v="0"/>
    <n v="0"/>
    <x v="0"/>
    <n v="0.83184023200000001"/>
    <n v="0.83184023200000001"/>
  </r>
  <r>
    <x v="5"/>
    <x v="13"/>
    <s v="Cowichan R"/>
    <s v="ecvi"/>
    <s v="Cowichan R.2011"/>
    <n v="0.71503700000000003"/>
    <n v="0.28496300000000002"/>
    <n v="0"/>
    <n v="0"/>
    <x v="0"/>
    <n v="0.684900281"/>
    <n v="0.684900281"/>
  </r>
  <r>
    <x v="5"/>
    <x v="14"/>
    <s v="Cowichan R"/>
    <s v="ecvi"/>
    <s v="Cowichan R.2012"/>
    <n v="0.62962399999999996"/>
    <n v="0.36314200000000002"/>
    <n v="7.234E-3"/>
    <n v="7.234E-3"/>
    <x v="0"/>
    <n v="0.60992342700000002"/>
    <n v="0.60992342700000002"/>
  </r>
  <r>
    <x v="5"/>
    <x v="15"/>
    <s v="Cowichan R"/>
    <s v="ecvi"/>
    <s v="Cowichan R.2013"/>
    <n v="0.76692099999999996"/>
    <n v="0.23307900000000001"/>
    <n v="0"/>
    <n v="0"/>
    <x v="0"/>
    <n v="0.74365677500000005"/>
    <n v="0.74365677500000005"/>
  </r>
  <r>
    <x v="5"/>
    <x v="16"/>
    <s v="Cowichan R"/>
    <s v="ecvi"/>
    <s v="Cowichan R.2014"/>
    <n v="0.795184"/>
    <n v="0.204816"/>
    <n v="0"/>
    <n v="0"/>
    <x v="0"/>
    <n v="0.77901454599999997"/>
    <n v="0.77901454599999997"/>
  </r>
  <r>
    <x v="5"/>
    <x v="17"/>
    <s v="Cowichan R"/>
    <s v="ecvi"/>
    <s v="Cowichan R.2015"/>
    <n v="0.88408200000000003"/>
    <n v="9.9197999999999995E-2"/>
    <n v="1.6719999999999999E-2"/>
    <n v="1.6719999999999999E-2"/>
    <x v="0"/>
    <n v="0.878916425"/>
    <n v="0.89495252300000006"/>
  </r>
  <r>
    <x v="5"/>
    <x v="18"/>
    <s v="Cowichan R"/>
    <s v="ecvi"/>
    <s v="Cowichan R.2016"/>
    <n v="0.82278399999999996"/>
    <n v="0.17721600000000001"/>
    <n v="0"/>
    <n v="0"/>
    <x v="0"/>
    <n v="0.82691298099999999"/>
    <n v="0.82691298099999999"/>
  </r>
  <r>
    <x v="5"/>
    <x v="19"/>
    <s v="Cowichan R"/>
    <s v="ecvi"/>
    <s v="Cowichan R.2017"/>
    <n v="0.92948299999999995"/>
    <n v="6.8873000000000004E-2"/>
    <n v="1.645E-3"/>
    <n v="1.645E-3"/>
    <x v="0"/>
    <n v="0.92213400099999998"/>
    <n v="0.92388892700000003"/>
  </r>
  <r>
    <x v="5"/>
    <x v="20"/>
    <s v="Cowichan R"/>
    <s v="ecvi"/>
    <s v="Cowichan R.2018"/>
    <n v="0.95194299999999998"/>
    <n v="4.7917000000000001E-2"/>
    <n v="1.3999999999999999E-4"/>
    <n v="1.3999999999999999E-4"/>
    <x v="0"/>
    <n v="0.95292772100000001"/>
    <n v="0.95292772100000001"/>
  </r>
  <r>
    <x v="5"/>
    <x v="21"/>
    <s v="Cowichan R"/>
    <s v="ecvi"/>
    <s v="Cowichan R.2019"/>
    <n v="0.97261900000000001"/>
    <n v="2.7380999999999999E-2"/>
    <n v="0"/>
    <n v="0"/>
    <x v="0"/>
    <n v="0.97517206400000001"/>
    <n v="0.97517206400000001"/>
  </r>
  <r>
    <x v="5"/>
    <x v="22"/>
    <s v="Cowichan R"/>
    <s v="ecvi"/>
    <s v="Cowichan R.2020"/>
    <n v="0.83095200000000002"/>
    <n v="0.169048"/>
    <n v="0"/>
    <n v="0"/>
    <x v="0"/>
    <n v="0.828128011"/>
    <n v="0.828128011"/>
  </r>
  <r>
    <x v="5"/>
    <x v="23"/>
    <s v="Cowichan R"/>
    <s v="ecvi"/>
    <s v="Cowichan R.2021"/>
    <n v="0.91461700000000001"/>
    <n v="8.5383000000000001E-2"/>
    <n v="0"/>
    <n v="0"/>
    <x v="0"/>
    <n v="0.91116417800000005"/>
    <n v="0.91116417800000005"/>
  </r>
  <r>
    <x v="6"/>
    <x v="0"/>
    <s v="Nanaimo R - Fall"/>
    <s v="ecvi"/>
    <s v="Nanaimo R - Fall.1998"/>
    <n v="0.442164"/>
    <n v="0.51509000000000005"/>
    <n v="4.2745999999999999E-2"/>
    <n v="4.2745999999999999E-2"/>
    <x v="0"/>
    <n v="0.35411923200000001"/>
    <n v="0.37731967199999999"/>
  </r>
  <r>
    <x v="6"/>
    <x v="1"/>
    <s v="Nanaimo R - Fall"/>
    <s v="ecvi"/>
    <s v="Nanaimo R - Fall.1999"/>
    <n v="0.57642899999999997"/>
    <n v="0.374948"/>
    <n v="4.8623E-2"/>
    <n v="4.8623E-2"/>
    <x v="0"/>
    <n v="0.54643642299999995"/>
    <n v="0.55767286599999999"/>
  </r>
  <r>
    <x v="6"/>
    <x v="2"/>
    <s v="Nanaimo R - Fall"/>
    <s v="ecvi"/>
    <s v="Nanaimo R - Fall.2000"/>
    <n v="0.74365499999999995"/>
    <n v="0.21753400000000001"/>
    <n v="3.8809999999999997E-2"/>
    <n v="2.8268000000000001E-2"/>
    <x v="0"/>
    <n v="0.74605926700000003"/>
    <n v="0.75229433499999998"/>
  </r>
  <r>
    <x v="6"/>
    <x v="3"/>
    <s v="Nanaimo R - Fall"/>
    <s v="ecvi"/>
    <s v="Nanaimo R - Fall.2001"/>
    <n v="0.78819499999999998"/>
    <n v="0.17255799999999999"/>
    <n v="3.9246999999999997E-2"/>
    <n v="3.9246999999999997E-2"/>
    <x v="0"/>
    <n v="0.78976636600000005"/>
    <n v="0.78976636600000005"/>
  </r>
  <r>
    <x v="6"/>
    <x v="4"/>
    <s v="Nanaimo R - Fall"/>
    <s v="ecvi"/>
    <s v="Nanaimo R - Fall.2002"/>
    <n v="0.43429200000000001"/>
    <n v="0.51880199999999999"/>
    <n v="4.6906000000000003E-2"/>
    <n v="3.0734000000000001E-2"/>
    <x v="0"/>
    <n v="0.42776668699999998"/>
    <n v="0.43655909799999998"/>
  </r>
  <r>
    <x v="6"/>
    <x v="5"/>
    <s v="Nanaimo R - Fall"/>
    <s v="ecvi"/>
    <s v="Nanaimo R - Fall.2003"/>
    <n v="0.37474499999999999"/>
    <n v="0.54966300000000001"/>
    <n v="7.5592000000000006E-2"/>
    <n v="7.5592000000000006E-2"/>
    <x v="0"/>
    <n v="0.32916812400000001"/>
    <n v="0.336663832"/>
  </r>
  <r>
    <x v="6"/>
    <x v="6"/>
    <s v="Nanaimo R - Fall"/>
    <s v="ecvi"/>
    <s v="Nanaimo R - Fall.2004"/>
    <n v="0.35473399999999999"/>
    <n v="0.61359799999999998"/>
    <n v="3.1668000000000002E-2"/>
    <n v="3.1019999999999999E-2"/>
    <x v="0"/>
    <n v="0.34337974799999998"/>
    <n v="0.354322625"/>
  </r>
  <r>
    <x v="6"/>
    <x v="7"/>
    <s v="Nanaimo R - Fall"/>
    <s v="ecvi"/>
    <s v="Nanaimo R - Fall.2005"/>
    <n v="0.75212699999999999"/>
    <n v="0.12820000000000001"/>
    <n v="0.119673"/>
    <n v="5.6390000000000003E-2"/>
    <x v="0"/>
    <n v="0.728582073"/>
    <n v="0.84354117100000003"/>
  </r>
  <r>
    <x v="6"/>
    <x v="8"/>
    <s v="Nanaimo R - Fall"/>
    <s v="ecvi"/>
    <s v="Nanaimo R - Fall.2006"/>
    <n v="0.65759199999999995"/>
    <n v="0.27290900000000001"/>
    <n v="6.9499000000000005E-2"/>
    <n v="0"/>
    <x v="0"/>
    <n v="0.58627631400000002"/>
    <n v="0.63203209599999999"/>
  </r>
  <r>
    <x v="6"/>
    <x v="9"/>
    <s v="Nanaimo R - Fall"/>
    <s v="ecvi"/>
    <s v="Nanaimo R - Fall.2007"/>
    <n v="0.80142599999999997"/>
    <n v="0.18992300000000001"/>
    <n v="8.6510000000000007E-3"/>
    <n v="0"/>
    <x v="0"/>
    <n v="0.73559216800000005"/>
    <n v="0.74460096899999995"/>
  </r>
  <r>
    <x v="6"/>
    <x v="10"/>
    <s v="Nanaimo R - Fall"/>
    <s v="ecvi"/>
    <s v="Nanaimo R - Fall.2008"/>
    <n v="0.84116999999999997"/>
    <n v="7.6218999999999995E-2"/>
    <n v="8.2611000000000004E-2"/>
    <n v="7.9403000000000001E-2"/>
    <x v="0"/>
    <n v="0.82634262300000005"/>
    <n v="0.90722147799999997"/>
  </r>
  <r>
    <x v="7"/>
    <x v="0"/>
    <s v="Nanaimo R - Summer"/>
    <s v="ecvi"/>
    <s v="Nanaimo R - Summer.1998"/>
    <n v="0.46190900000000001"/>
    <n v="0.53809099999999999"/>
    <n v="0"/>
    <n v="0"/>
    <x v="0"/>
    <n v="0.82868131899999997"/>
    <n v="0.82868131899999997"/>
  </r>
  <r>
    <x v="7"/>
    <x v="1"/>
    <s v="Nanaimo R - Summer"/>
    <s v="ecvi"/>
    <s v="Nanaimo R - Summer.1999"/>
    <n v="0.60588900000000001"/>
    <n v="0.39411099999999999"/>
    <n v="0"/>
    <n v="0"/>
    <x v="0"/>
    <n v="0.82686190299999995"/>
    <n v="0.82686190299999995"/>
  </r>
  <r>
    <x v="7"/>
    <x v="2"/>
    <s v="Nanaimo R - Summer"/>
    <s v="ecvi"/>
    <s v="Nanaimo R - Summer.2000"/>
    <n v="0.77368199999999998"/>
    <n v="0.22631799999999999"/>
    <n v="0"/>
    <n v="0"/>
    <x v="0"/>
    <n v="0.56609838700000004"/>
    <n v="0.56609838700000004"/>
  </r>
  <r>
    <x v="7"/>
    <x v="3"/>
    <s v="Nanaimo R - Summer"/>
    <s v="ecvi"/>
    <s v="Nanaimo R - Summer.2001"/>
    <n v="0.82039300000000004"/>
    <n v="0.17960699999999999"/>
    <n v="0"/>
    <n v="0"/>
    <x v="0"/>
    <n v="0.86579219100000004"/>
    <n v="0.86579219100000004"/>
  </r>
  <r>
    <x v="7"/>
    <x v="4"/>
    <s v="Nanaimo R - Summer"/>
    <s v="ecvi"/>
    <s v="Nanaimo R - Summer.2002"/>
    <n v="0.45566600000000002"/>
    <n v="0.54433399999999998"/>
    <n v="0"/>
    <n v="0"/>
    <x v="0"/>
    <n v="6.3887969999999999E-3"/>
    <n v="6.3887969999999999E-3"/>
  </r>
  <r>
    <x v="7"/>
    <x v="5"/>
    <s v="Nanaimo R - Summer"/>
    <s v="ecvi"/>
    <s v="Nanaimo R - Summer.2003"/>
    <n v="0.405389"/>
    <n v="0.594611"/>
    <n v="0"/>
    <n v="0"/>
    <x v="0"/>
    <n v="0.26605921500000002"/>
    <n v="0.26605921500000002"/>
  </r>
  <r>
    <x v="7"/>
    <x v="6"/>
    <s v="Nanaimo R - Summer"/>
    <s v="ecvi"/>
    <s v="Nanaimo R - Summer.2004"/>
    <n v="0.36633500000000002"/>
    <n v="0.63366500000000003"/>
    <n v="0"/>
    <n v="0"/>
    <x v="0"/>
    <n v="0.77143503000000002"/>
    <n v="0.77143503000000002"/>
  </r>
  <r>
    <x v="7"/>
    <x v="7"/>
    <s v="Nanaimo R - Summer"/>
    <s v="ecvi"/>
    <s v="Nanaimo R - Summer.2005"/>
    <n v="0.85437300000000005"/>
    <n v="0.14562700000000001"/>
    <n v="0"/>
    <n v="0"/>
    <x v="0"/>
    <n v="0.91839047399999996"/>
    <n v="0.91839047399999996"/>
  </r>
  <r>
    <x v="8"/>
    <x v="0"/>
    <s v="Big Qualicum R"/>
    <s v="ecvi"/>
    <s v="Big Qualicum R.1998"/>
    <n v="0.46513599999999999"/>
    <n v="0.34526092600000002"/>
    <n v="0.18960399999999999"/>
    <n v="3.7340999999999999E-2"/>
    <x v="0"/>
    <n v="0.35636820699999999"/>
    <n v="0.467181285"/>
  </r>
  <r>
    <x v="8"/>
    <x v="1"/>
    <s v="Big Qualicum R"/>
    <s v="ecvi"/>
    <s v="Big Qualicum R.1999"/>
    <n v="0.27759099999999998"/>
    <n v="0.649843544"/>
    <n v="7.2565000000000004E-2"/>
    <n v="1.2009000000000001E-2"/>
    <x v="0"/>
    <n v="0.15706742500000001"/>
    <n v="0.171616402"/>
  </r>
  <r>
    <x v="8"/>
    <x v="2"/>
    <s v="Big Qualicum R"/>
    <s v="ecvi"/>
    <s v="Big Qualicum R.2000"/>
    <n v="0.49900800000000001"/>
    <n v="0.42231754799999999"/>
    <n v="7.8674999999999995E-2"/>
    <n v="8.3960000000000007E-3"/>
    <x v="0"/>
    <n v="0.46083381299999998"/>
    <n v="0.51193449800000002"/>
  </r>
  <r>
    <x v="8"/>
    <x v="3"/>
    <s v="Big Qualicum R"/>
    <s v="ecvi"/>
    <s v="Big Qualicum R.2001"/>
    <n v="0.43681300000000001"/>
    <n v="0.52979948499999996"/>
    <n v="3.3387E-2"/>
    <n v="9.1520000000000004E-3"/>
    <x v="0"/>
    <n v="0.39851761099999999"/>
    <n v="0.42885419899999999"/>
  </r>
  <r>
    <x v="8"/>
    <x v="4"/>
    <s v="Big Qualicum R"/>
    <s v="ecvi"/>
    <s v="Big Qualicum R.2002"/>
    <n v="0.53192600000000001"/>
    <n v="0.38770658299999999"/>
    <n v="8.0367999999999995E-2"/>
    <n v="1.9092000000000001E-2"/>
    <x v="0"/>
    <n v="0.46537484800000001"/>
    <n v="0.53226081700000005"/>
  </r>
  <r>
    <x v="8"/>
    <x v="5"/>
    <s v="Big Qualicum R"/>
    <s v="ecvi"/>
    <s v="Big Qualicum R.2003"/>
    <n v="0.518428"/>
    <n v="0.36422122699999998"/>
    <n v="0.117351"/>
    <n v="1.5384E-2"/>
    <x v="0"/>
    <n v="0.45523314300000001"/>
    <n v="0.53000137999999997"/>
  </r>
  <r>
    <x v="8"/>
    <x v="6"/>
    <s v="Big Qualicum R"/>
    <s v="ecvi"/>
    <s v="Big Qualicum R.2004"/>
    <n v="0.40115899999999999"/>
    <n v="0.55768531099999996"/>
    <n v="4.1155999999999998E-2"/>
    <n v="1.2375000000000001E-2"/>
    <x v="0"/>
    <n v="0.37220510099999998"/>
    <n v="0.38949984100000001"/>
  </r>
  <r>
    <x v="8"/>
    <x v="7"/>
    <s v="Big Qualicum R"/>
    <s v="ecvi"/>
    <s v="Big Qualicum R.2005"/>
    <n v="0.36676999999999998"/>
    <n v="0.50764617999999995"/>
    <n v="0.125584"/>
    <n v="2.3347E-2"/>
    <x v="0"/>
    <n v="0.28269683699999998"/>
    <n v="0.335565485"/>
  </r>
  <r>
    <x v="8"/>
    <x v="8"/>
    <s v="Big Qualicum R"/>
    <s v="ecvi"/>
    <s v="Big Qualicum R.2006"/>
    <n v="0.314272"/>
    <n v="0.65209832999999995"/>
    <n v="3.363E-2"/>
    <n v="1.2402E-2"/>
    <x v="0"/>
    <n v="0.29041265700000002"/>
    <n v="0.30088133299999997"/>
  </r>
  <r>
    <x v="8"/>
    <x v="9"/>
    <s v="Big Qualicum R"/>
    <s v="ecvi"/>
    <s v="Big Qualicum R.2007"/>
    <n v="0.39754"/>
    <n v="0.59156168499999995"/>
    <n v="1.0898E-2"/>
    <n v="3.7550000000000001E-3"/>
    <x v="0"/>
    <n v="0.39237524400000001"/>
    <n v="0.39620283899999997"/>
  </r>
  <r>
    <x v="8"/>
    <x v="10"/>
    <s v="Big Qualicum R"/>
    <s v="ecvi"/>
    <s v="Big Qualicum R.2008"/>
    <n v="0.39028099999999999"/>
    <n v="0.596952496"/>
    <n v="1.2767000000000001E-2"/>
    <n v="1.2767000000000001E-2"/>
    <x v="0"/>
    <n v="0.41025682499999999"/>
    <n v="0.41539737799999998"/>
  </r>
  <r>
    <x v="8"/>
    <x v="11"/>
    <s v="Big Qualicum R"/>
    <s v="ecvi"/>
    <s v="Big Qualicum R.2009"/>
    <n v="0.36184500000000003"/>
    <n v="0.619595444"/>
    <n v="1.856E-2"/>
    <n v="1.856E-2"/>
    <x v="0"/>
    <n v="0.36703164300000002"/>
    <n v="0.37314708699999999"/>
  </r>
  <r>
    <x v="8"/>
    <x v="12"/>
    <s v="Big Qualicum R"/>
    <s v="ecvi"/>
    <s v="Big Qualicum R.2010"/>
    <n v="0.40996899999999997"/>
    <n v="0.58100431299999999"/>
    <n v="9.0270000000000003E-3"/>
    <n v="9.0270000000000003E-3"/>
    <x v="0"/>
    <n v="0.39916363700000002"/>
    <n v="0.40255529400000001"/>
  </r>
  <r>
    <x v="8"/>
    <x v="13"/>
    <s v="Big Qualicum R"/>
    <s v="ecvi"/>
    <s v="Big Qualicum R.2011"/>
    <n v="0.34621499999999999"/>
    <n v="0.646132119"/>
    <n v="7.6530000000000001E-3"/>
    <n v="7.6530000000000001E-3"/>
    <x v="0"/>
    <n v="0.37857213499999998"/>
    <n v="0.38114631999999998"/>
  </r>
  <r>
    <x v="8"/>
    <x v="14"/>
    <s v="Big Qualicum R"/>
    <s v="ecvi"/>
    <s v="Big Qualicum R.2012"/>
    <n v="0.440382"/>
    <n v="0.54149478799999995"/>
    <n v="1.8124000000000001E-2"/>
    <n v="1.8124000000000001E-2"/>
    <x v="0"/>
    <n v="0.43596563100000002"/>
    <n v="0.44324886499999999"/>
  </r>
  <r>
    <x v="8"/>
    <x v="15"/>
    <s v="Big Qualicum R"/>
    <s v="ecvi"/>
    <s v="Big Qualicum R.2013"/>
    <n v="0.14575199999999999"/>
    <n v="0.82805861000000003"/>
    <n v="2.6190000000000001E-2"/>
    <n v="2.6190000000000001E-2"/>
    <x v="0"/>
    <n v="0.100405842"/>
    <n v="0.10361309"/>
  </r>
  <r>
    <x v="8"/>
    <x v="16"/>
    <s v="Big Qualicum R"/>
    <s v="ecvi"/>
    <s v="Big Qualicum R.2014"/>
    <n v="0.157634"/>
    <n v="0.82872630000000003"/>
    <n v="1.3639999999999999E-2"/>
    <n v="1.3639999999999999E-2"/>
    <x v="0"/>
    <n v="0.14742022799999999"/>
    <n v="0.14951962899999999"/>
  </r>
  <r>
    <x v="8"/>
    <x v="17"/>
    <s v="Big Qualicum R"/>
    <s v="ecvi"/>
    <s v="Big Qualicum R.2015"/>
    <n v="1.9552E-2"/>
    <n v="0.96089656700000003"/>
    <n v="1.9552E-2"/>
    <n v="1.7871999999999999E-2"/>
    <x v="0"/>
    <n v="3.4400000000000001E-7"/>
    <n v="3.5100000000000001E-7"/>
  </r>
  <r>
    <x v="8"/>
    <x v="18"/>
    <s v="Big Qualicum R"/>
    <s v="ecvi"/>
    <s v="Big Qualicum R.2016"/>
    <n v="0.20819599999999999"/>
    <n v="0.78343007799999997"/>
    <n v="8.3739999999999995E-3"/>
    <n v="4.3959999999999997E-3"/>
    <x v="0"/>
    <n v="0.18799306900000001"/>
    <n v="0.189456548"/>
  </r>
  <r>
    <x v="8"/>
    <x v="19"/>
    <s v="Big Qualicum R"/>
    <s v="ecvi"/>
    <s v="Big Qualicum R.2017"/>
    <n v="6.574E-3"/>
    <n v="0.98685252099999998"/>
    <n v="6.5729999999999998E-3"/>
    <n v="6.5729999999999998E-3"/>
    <x v="0"/>
    <n v="9.1299999999999998E-7"/>
    <n v="9.1900000000000001E-7"/>
  </r>
  <r>
    <x v="8"/>
    <x v="20"/>
    <s v="Big Qualicum R"/>
    <s v="ecvi"/>
    <s v="Big Qualicum R.2018"/>
    <n v="0.27922200000000003"/>
    <n v="0.71899380499999999"/>
    <n v="1.784E-3"/>
    <n v="1.784E-3"/>
    <x v="0"/>
    <n v="0.29058681200000003"/>
    <n v="0.29112067000000003"/>
  </r>
  <r>
    <x v="8"/>
    <x v="21"/>
    <s v="Big Qualicum R"/>
    <s v="ecvi"/>
    <s v="Big Qualicum R.2019"/>
    <n v="0.33433800000000002"/>
    <n v="0.66334886900000001"/>
    <n v="2.313E-3"/>
    <n v="2.313E-3"/>
    <x v="0"/>
    <n v="0.29970302399999998"/>
    <n v="0.30041673099999999"/>
  </r>
  <r>
    <x v="8"/>
    <x v="22"/>
    <s v="Big Qualicum R"/>
    <s v="ecvi"/>
    <s v="Big Qualicum R.2020"/>
    <n v="0.33238800000000002"/>
    <n v="0.66405036699999997"/>
    <n v="3.5609999999999999E-3"/>
    <n v="3.5609999999999999E-3"/>
    <x v="0"/>
    <n v="0.10454201"/>
    <n v="0.105035844"/>
  </r>
  <r>
    <x v="8"/>
    <x v="23"/>
    <s v="Big Qualicum R"/>
    <s v="ecvi"/>
    <s v="Big Qualicum R.2021"/>
    <n v="0.33607300000000001"/>
    <n v="0.65845563500000004"/>
    <n v="5.4710000000000002E-3"/>
    <n v="5.4710000000000002E-3"/>
    <x v="0"/>
    <n v="3.7780299999999999E-3"/>
    <n v="3.8100439999999998E-3"/>
  </r>
  <r>
    <x v="9"/>
    <x v="0"/>
    <s v="L Qualicum R"/>
    <s v="ecvi"/>
    <s v="L Qualicum R.1998"/>
    <n v="6.0560999999999997E-2"/>
    <n v="0.92043699999999995"/>
    <n v="1.9002000000000002E-2"/>
    <n v="1.3011999999999999E-2"/>
    <x v="0"/>
    <n v="4.2363838000000001E-2"/>
    <n v="4.3200640999999998E-2"/>
  </r>
  <r>
    <x v="9"/>
    <x v="1"/>
    <s v="L Qualicum R"/>
    <s v="ecvi"/>
    <s v="L Qualicum R.1999"/>
    <n v="0.30995600000000001"/>
    <n v="0.67120800000000003"/>
    <n v="1.8835999999999999E-2"/>
    <n v="0"/>
    <x v="0"/>
    <n v="0.32790402499999999"/>
    <n v="0.33365713800000002"/>
  </r>
  <r>
    <x v="9"/>
    <x v="2"/>
    <s v="L Qualicum R"/>
    <s v="ecvi"/>
    <s v="L Qualicum R.2000"/>
    <n v="0.413379"/>
    <n v="0.58148"/>
    <n v="5.1409999999999997E-3"/>
    <n v="5.1409999999999997E-3"/>
    <x v="0"/>
    <n v="0.53261932700000003"/>
    <n v="0.53261932700000003"/>
  </r>
  <r>
    <x v="9"/>
    <x v="3"/>
    <s v="L Qualicum R"/>
    <s v="ecvi"/>
    <s v="L Qualicum R.2001"/>
    <n v="0.35717599999999999"/>
    <n v="0.61849299999999996"/>
    <n v="2.4330999999999998E-2"/>
    <n v="3.6849999999999999E-3"/>
    <x v="0"/>
    <n v="0.36419543999999998"/>
    <n v="0.37306723000000003"/>
  </r>
  <r>
    <x v="9"/>
    <x v="4"/>
    <s v="L Qualicum R"/>
    <s v="ecvi"/>
    <s v="L Qualicum R.2002"/>
    <n v="0.142736"/>
    <n v="0.84620799999999996"/>
    <n v="1.1056E-2"/>
    <n v="8.0990000000000003E-3"/>
    <x v="0"/>
    <n v="0.149874068"/>
    <n v="0.14991790699999999"/>
  </r>
  <r>
    <x v="9"/>
    <x v="5"/>
    <s v="L Qualicum R"/>
    <s v="ecvi"/>
    <s v="L Qualicum R.2003"/>
    <n v="0.28292099999999998"/>
    <n v="0.703816"/>
    <n v="1.3263E-2"/>
    <n v="8.6449999999999999E-3"/>
    <x v="0"/>
    <n v="0.27066138499999998"/>
    <n v="0.27433920000000001"/>
  </r>
  <r>
    <x v="9"/>
    <x v="6"/>
    <s v="L Qualicum R"/>
    <s v="ecvi"/>
    <s v="L Qualicum R.2004"/>
    <n v="8.7580000000000005E-2"/>
    <n v="0.86021099999999995"/>
    <n v="5.2208999999999998E-2"/>
    <n v="1.0668E-2"/>
    <x v="0"/>
    <n v="3.6492614E-2"/>
    <n v="3.8578546999999998E-2"/>
  </r>
  <r>
    <x v="9"/>
    <x v="7"/>
    <s v="L Qualicum R"/>
    <s v="ecvi"/>
    <s v="L Qualicum R.2005"/>
    <n v="0.54053600000000002"/>
    <n v="0.440724"/>
    <n v="1.8738999999999999E-2"/>
    <n v="5.4809999999999998E-3"/>
    <x v="0"/>
    <n v="0.52982808999999997"/>
    <n v="0.53999505599999997"/>
  </r>
  <r>
    <x v="9"/>
    <x v="8"/>
    <s v="L Qualicum R"/>
    <s v="ecvi"/>
    <s v="L Qualicum R.2006"/>
    <n v="0.75749500000000003"/>
    <n v="0.230932"/>
    <n v="1.1573E-2"/>
    <n v="0"/>
    <x v="0"/>
    <n v="0.75465658099999999"/>
    <n v="0.76359648000000002"/>
  </r>
  <r>
    <x v="9"/>
    <x v="9"/>
    <s v="L Qualicum R"/>
    <s v="ecvi"/>
    <s v="L Qualicum R.2007"/>
    <n v="0.97446200000000005"/>
    <n v="0"/>
    <n v="2.5538000000000002E-2"/>
    <n v="0"/>
    <x v="0"/>
    <n v="0.973790131"/>
    <n v="1"/>
  </r>
  <r>
    <x v="9"/>
    <x v="19"/>
    <s v="L Qualicum R"/>
    <s v="ecvi"/>
    <s v="L Qualicum R.2017"/>
    <n v="0.99183900000000003"/>
    <n v="0"/>
    <n v="8.1609999999999999E-3"/>
    <n v="8.6700000000000004E-4"/>
    <x v="0"/>
    <n v="0.99102023900000002"/>
    <n v="1"/>
  </r>
  <r>
    <x v="9"/>
    <x v="22"/>
    <s v="L Qualicum R"/>
    <s v="ecvi"/>
    <s v="L Qualicum R.2020"/>
    <n v="0.97685100000000002"/>
    <n v="0"/>
    <n v="2.3148999999999999E-2"/>
    <n v="1.884E-3"/>
    <x v="0"/>
    <n v="0.97757453000000005"/>
    <n v="1"/>
  </r>
  <r>
    <x v="10"/>
    <x v="0"/>
    <s v="Puntledge R - Fall"/>
    <s v="ecvi"/>
    <s v="Puntledge R - Fall.1998"/>
    <n v="0.537439"/>
    <n v="0.35626799999999997"/>
    <n v="0.106293"/>
    <n v="0.106293"/>
    <x v="0"/>
    <n v="0.48478007299999998"/>
    <n v="0.550919465"/>
  </r>
  <r>
    <x v="10"/>
    <x v="1"/>
    <s v="Puntledge R - Fall"/>
    <s v="ecvi"/>
    <s v="Puntledge R - Fall.1999"/>
    <n v="0.15695400000000001"/>
    <n v="0.75192800000000004"/>
    <n v="9.1118000000000005E-2"/>
    <n v="6.9046999999999997E-2"/>
    <x v="0"/>
    <n v="6.4863380999999998E-2"/>
    <n v="7.6427660999999994E-2"/>
  </r>
  <r>
    <x v="10"/>
    <x v="2"/>
    <s v="Puntledge R - Fall"/>
    <s v="ecvi"/>
    <s v="Puntledge R - Fall.2000"/>
    <n v="0.19122500000000001"/>
    <n v="0.79787699999999995"/>
    <n v="1.0898E-2"/>
    <n v="1.0898E-2"/>
    <x v="0"/>
    <n v="0.18016217900000001"/>
    <n v="0.18219622999999999"/>
  </r>
  <r>
    <x v="10"/>
    <x v="3"/>
    <s v="Puntledge R - Fall"/>
    <s v="ecvi"/>
    <s v="Puntledge R - Fall.2001"/>
    <n v="0.307367"/>
    <n v="0.67622199999999999"/>
    <n v="1.6410000000000001E-2"/>
    <n v="1.0196E-2"/>
    <x v="0"/>
    <n v="0.30563310799999999"/>
    <n v="0.31065526399999999"/>
  </r>
  <r>
    <x v="10"/>
    <x v="4"/>
    <s v="Puntledge R - Fall"/>
    <s v="ecvi"/>
    <s v="Puntledge R - Fall.2002"/>
    <n v="0.43032799999999999"/>
    <n v="0.554423"/>
    <n v="1.5249E-2"/>
    <n v="1.1986999999999999E-2"/>
    <x v="0"/>
    <n v="0.450596467"/>
    <n v="0.456364518"/>
  </r>
  <r>
    <x v="10"/>
    <x v="5"/>
    <s v="Puntledge R - Fall"/>
    <s v="ecvi"/>
    <s v="Puntledge R - Fall.2003"/>
    <n v="0.48328399999999999"/>
    <n v="0.51503200000000005"/>
    <n v="1.684E-3"/>
    <n v="1.684E-3"/>
    <x v="0"/>
    <n v="0.49405184800000002"/>
    <n v="0.49486760000000002"/>
  </r>
  <r>
    <x v="10"/>
    <x v="6"/>
    <s v="Puntledge R - Fall"/>
    <s v="ecvi"/>
    <s v="Puntledge R - Fall.2004"/>
    <n v="0.42828500000000003"/>
    <n v="0.55873499999999998"/>
    <n v="1.2978999999999999E-2"/>
    <n v="1.2978999999999999E-2"/>
    <x v="0"/>
    <n v="0.42268641800000001"/>
    <n v="0.42819462000000003"/>
  </r>
  <r>
    <x v="10"/>
    <x v="7"/>
    <s v="Puntledge R - Fall"/>
    <s v="ecvi"/>
    <s v="Puntledge R - Fall.2005"/>
    <n v="0.31756499999999999"/>
    <n v="0.67513800000000002"/>
    <n v="7.2960000000000004E-3"/>
    <n v="7.2960000000000004E-3"/>
    <x v="0"/>
    <n v="0.329095417"/>
    <n v="0.329095417"/>
  </r>
  <r>
    <x v="10"/>
    <x v="8"/>
    <s v="Puntledge R - Fall"/>
    <s v="ecvi"/>
    <s v="Puntledge R - Fall.2006"/>
    <n v="0.46021899999999999"/>
    <n v="0.53651000000000004"/>
    <n v="3.271E-3"/>
    <n v="3.271E-3"/>
    <x v="0"/>
    <n v="0.12418577"/>
    <n v="0.124842868"/>
  </r>
  <r>
    <x v="10"/>
    <x v="9"/>
    <s v="Puntledge R - Fall"/>
    <s v="ecvi"/>
    <s v="Puntledge R - Fall.2007"/>
    <n v="0.29214000000000001"/>
    <n v="0.70472800000000002"/>
    <n v="3.1329999999999999E-3"/>
    <n v="3.1329999999999999E-3"/>
    <x v="0"/>
    <n v="0.29713812499999998"/>
    <n v="0.29805394499999999"/>
  </r>
  <r>
    <x v="10"/>
    <x v="10"/>
    <s v="Puntledge R - Fall"/>
    <s v="ecvi"/>
    <s v="Puntledge R - Fall.2008"/>
    <n v="3.6304000000000003E-2"/>
    <n v="0.95858200000000005"/>
    <n v="5.1130000000000004E-3"/>
    <n v="5.1130000000000004E-3"/>
    <x v="0"/>
    <n v="2.3219028999999999E-2"/>
    <n v="2.3338831000000001E-2"/>
  </r>
  <r>
    <x v="10"/>
    <x v="11"/>
    <s v="Puntledge R - Fall"/>
    <s v="ecvi"/>
    <s v="Puntledge R - Fall.2009"/>
    <n v="4.9886E-2"/>
    <n v="0.932674"/>
    <n v="1.7440000000000001E-2"/>
    <n v="3.686E-3"/>
    <x v="0"/>
    <n v="3.4231315999999998E-2"/>
    <n v="3.4825552000000003E-2"/>
  </r>
  <r>
    <x v="10"/>
    <x v="12"/>
    <s v="Puntledge R - Fall"/>
    <s v="ecvi"/>
    <s v="Puntledge R - Fall.2010"/>
    <n v="0.34313300000000002"/>
    <n v="0.65070700000000004"/>
    <n v="6.1599999999999997E-3"/>
    <n v="1.083E-3"/>
    <x v="0"/>
    <n v="0.34245473500000001"/>
    <n v="0.34424157999999999"/>
  </r>
  <r>
    <x v="10"/>
    <x v="13"/>
    <s v="Puntledge R - Fall"/>
    <s v="ecvi"/>
    <s v="Puntledge R - Fall.2011"/>
    <n v="0.44899499999999998"/>
    <n v="0.54679199999999994"/>
    <n v="4.2129999999999997E-3"/>
    <n v="2.1419999999999998E-3"/>
    <x v="0"/>
    <n v="0.45163554"/>
    <n v="0.45352526700000001"/>
  </r>
  <r>
    <x v="10"/>
    <x v="14"/>
    <s v="Puntledge R - Fall"/>
    <s v="ecvi"/>
    <s v="Puntledge R - Fall.2012"/>
    <n v="0.31776700000000002"/>
    <n v="0.68125800000000003"/>
    <n v="9.7499999999999996E-4"/>
    <n v="9.7499999999999996E-4"/>
    <x v="0"/>
    <n v="0.31504290499999998"/>
    <n v="0.31535172700000003"/>
  </r>
  <r>
    <x v="10"/>
    <x v="15"/>
    <s v="Puntledge R - Fall"/>
    <s v="ecvi"/>
    <s v="Puntledge R - Fall.2013"/>
    <n v="8.2892999999999994E-2"/>
    <n v="0.91091800000000001"/>
    <n v="6.1890000000000001E-3"/>
    <n v="3.4429999999999999E-3"/>
    <x v="0"/>
    <n v="7.6005534E-2"/>
    <n v="7.6475869000000002E-2"/>
  </r>
  <r>
    <x v="10"/>
    <x v="16"/>
    <s v="Puntledge R - Fall"/>
    <s v="ecvi"/>
    <s v="Puntledge R - Fall.2014"/>
    <n v="9.6734000000000001E-2"/>
    <n v="0.89177600000000001"/>
    <n v="1.149E-2"/>
    <n v="4.9119999999999997E-3"/>
    <x v="0"/>
    <n v="0.105186961"/>
    <n v="0.106382063"/>
  </r>
  <r>
    <x v="10"/>
    <x v="17"/>
    <s v="Puntledge R - Fall"/>
    <s v="ecvi"/>
    <s v="Puntledge R - Fall.2015"/>
    <n v="0.27342"/>
    <n v="0.71914299999999998"/>
    <n v="7.4380000000000002E-3"/>
    <n v="4.8809999999999999E-3"/>
    <x v="0"/>
    <n v="0.23675216800000001"/>
    <n v="0.23848066500000001"/>
  </r>
  <r>
    <x v="10"/>
    <x v="18"/>
    <s v="Puntledge R - Fall"/>
    <s v="ecvi"/>
    <s v="Puntledge R - Fall.2016"/>
    <n v="0.33257999999999999"/>
    <n v="0.66673700000000002"/>
    <n v="6.8300000000000001E-4"/>
    <n v="6.8300000000000001E-4"/>
    <x v="0"/>
    <n v="0.254893172"/>
    <n v="0.25513031000000003"/>
  </r>
  <r>
    <x v="10"/>
    <x v="19"/>
    <s v="Puntledge R - Fall"/>
    <s v="ecvi"/>
    <s v="Puntledge R - Fall.2017"/>
    <n v="0.44990799999999997"/>
    <n v="0.54924799999999996"/>
    <n v="8.4400000000000002E-4"/>
    <n v="3.2899999999999997E-4"/>
    <x v="0"/>
    <n v="0.46347153699999999"/>
    <n v="0.46385545500000003"/>
  </r>
  <r>
    <x v="10"/>
    <x v="20"/>
    <s v="Puntledge R - Fall"/>
    <s v="ecvi"/>
    <s v="Puntledge R - Fall.2018"/>
    <n v="0.38629000000000002"/>
    <n v="0.611174"/>
    <n v="2.5349999999999999E-3"/>
    <n v="2.5349999999999999E-3"/>
    <x v="0"/>
    <n v="0.435979848"/>
    <n v="0.43667681400000002"/>
  </r>
  <r>
    <x v="10"/>
    <x v="21"/>
    <s v="Puntledge R - Fall"/>
    <s v="ecvi"/>
    <s v="Puntledge R - Fall.2019"/>
    <n v="0.47148499999999999"/>
    <n v="0.528026"/>
    <n v="4.8899999999999996E-4"/>
    <n v="4.8899999999999996E-4"/>
    <x v="0"/>
    <n v="0.48911886100000002"/>
    <n v="0.48930794300000002"/>
  </r>
  <r>
    <x v="10"/>
    <x v="22"/>
    <s v="Puntledge R - Fall"/>
    <s v="ecvi"/>
    <s v="Puntledge R - Fall.2020"/>
    <n v="0.35213800000000001"/>
    <n v="0.642486"/>
    <n v="5.3759999999999997E-3"/>
    <n v="5.3759999999999997E-3"/>
    <x v="0"/>
    <n v="0.35963045199999999"/>
    <n v="0.36116055499999999"/>
  </r>
  <r>
    <x v="10"/>
    <x v="23"/>
    <s v="Puntledge R - Fall"/>
    <s v="ecvi"/>
    <s v="Puntledge R - Fall.2021"/>
    <n v="0.66283599999999998"/>
    <n v="0.33716400000000002"/>
    <n v="0"/>
    <n v="0"/>
    <x v="0"/>
    <n v="0.64827613399999995"/>
    <n v="0.64827613399999995"/>
  </r>
  <r>
    <x v="11"/>
    <x v="0"/>
    <s v="Puntledge R - Summer"/>
    <s v="ecvi"/>
    <s v="Puntledge R - Summer.1998"/>
    <n v="0.33278600000000003"/>
    <n v="0.55891800000000003"/>
    <n v="0.108296"/>
    <n v="0.108296"/>
    <x v="0"/>
    <n v="0.25027437600000002"/>
    <n v="0.28834019"/>
  </r>
  <r>
    <x v="11"/>
    <x v="1"/>
    <s v="Puntledge R - Summer"/>
    <s v="ecvi"/>
    <s v="Puntledge R - Summer.1999"/>
    <n v="0.149757"/>
    <n v="0.82669400000000004"/>
    <n v="2.3549E-2"/>
    <n v="1.3261E-2"/>
    <x v="0"/>
    <n v="0.126572978"/>
    <n v="0.129490983"/>
  </r>
  <r>
    <x v="11"/>
    <x v="2"/>
    <s v="Puntledge R - Summer"/>
    <s v="ecvi"/>
    <s v="Puntledge R - Summer.2000"/>
    <n v="0.18651200000000001"/>
    <n v="0.795157"/>
    <n v="1.8331E-2"/>
    <n v="0"/>
    <x v="0"/>
    <n v="0.17356835000000001"/>
    <n v="0.17734877399999999"/>
  </r>
  <r>
    <x v="11"/>
    <x v="3"/>
    <s v="Puntledge R - Summer"/>
    <s v="ecvi"/>
    <s v="Puntledge R - Summer.2001"/>
    <n v="4.385E-2"/>
    <n v="0.95170299999999997"/>
    <n v="4.4460000000000003E-3"/>
    <n v="0"/>
    <x v="0"/>
    <n v="4.4258416000000002E-2"/>
    <n v="4.4581500000000003E-2"/>
  </r>
  <r>
    <x v="11"/>
    <x v="4"/>
    <s v="Puntledge R - Summer"/>
    <s v="ecvi"/>
    <s v="Puntledge R - Summer.2002"/>
    <n v="0.206591"/>
    <n v="0.78576900000000005"/>
    <n v="7.6400000000000001E-3"/>
    <n v="7.6400000000000001E-3"/>
    <x v="0"/>
    <n v="0.20050693999999999"/>
    <n v="0.20203958499999999"/>
  </r>
  <r>
    <x v="11"/>
    <x v="5"/>
    <s v="Puntledge R - Summer"/>
    <s v="ecvi"/>
    <s v="Puntledge R - Summer.2003"/>
    <n v="0.25601499999999999"/>
    <n v="0.74398500000000001"/>
    <n v="0"/>
    <n v="0"/>
    <x v="0"/>
    <n v="0.254745903"/>
    <n v="0.254745903"/>
  </r>
  <r>
    <x v="11"/>
    <x v="6"/>
    <s v="Puntledge R - Summer"/>
    <s v="ecvi"/>
    <s v="Puntledge R - Summer.2004"/>
    <n v="0.42831599999999997"/>
    <n v="0.57168399999999997"/>
    <n v="0"/>
    <n v="0"/>
    <x v="0"/>
    <n v="0.43884405199999998"/>
    <n v="0.43884405199999998"/>
  </r>
  <r>
    <x v="11"/>
    <x v="7"/>
    <s v="Puntledge R - Summer"/>
    <s v="ecvi"/>
    <s v="Puntledge R - Summer.2005"/>
    <n v="0.12930800000000001"/>
    <n v="0.86951400000000001"/>
    <n v="1.178E-3"/>
    <n v="1.178E-3"/>
    <x v="0"/>
    <n v="0.147425106"/>
    <n v="0.147425106"/>
  </r>
  <r>
    <x v="11"/>
    <x v="8"/>
    <s v="Puntledge R - Summer"/>
    <s v="ecvi"/>
    <s v="Puntledge R - Summer.2006"/>
    <n v="1.6230000000000001E-3"/>
    <n v="0.99674799999999997"/>
    <n v="1.629E-3"/>
    <n v="1.629E-3"/>
    <x v="0"/>
    <n v="-9.8500000000000006E-6"/>
    <n v="-9.8700000000000004E-6"/>
  </r>
  <r>
    <x v="11"/>
    <x v="9"/>
    <s v="Puntledge R - Summer"/>
    <s v="ecvi"/>
    <s v="Puntledge R - Summer.2007"/>
    <n v="0"/>
    <n v="1"/>
    <n v="0"/>
    <n v="0"/>
    <x v="0"/>
    <n v="-9.6500000000000008E-6"/>
    <n v="-9.6500000000000008E-6"/>
  </r>
  <r>
    <x v="11"/>
    <x v="10"/>
    <s v="Puntledge R - Summer"/>
    <s v="ecvi"/>
    <s v="Puntledge R - Summer.2008"/>
    <n v="0"/>
    <n v="1"/>
    <n v="0"/>
    <n v="0"/>
    <x v="0"/>
    <n v="-5.2800000000000003E-5"/>
    <n v="-5.2800000000000003E-5"/>
  </r>
  <r>
    <x v="11"/>
    <x v="11"/>
    <s v="Puntledge R - Summer"/>
    <s v="ecvi"/>
    <s v="Puntledge R - Summer.2009"/>
    <n v="3.4674999999999997E-2"/>
    <n v="0.94733500000000004"/>
    <n v="1.7989999999999999E-2"/>
    <n v="1.7989999999999999E-2"/>
    <x v="0"/>
    <n v="1.7037710000000001E-2"/>
    <n v="1.7360904999999999E-2"/>
  </r>
  <r>
    <x v="11"/>
    <x v="12"/>
    <s v="Puntledge R - Summer"/>
    <s v="ecvi"/>
    <s v="Puntledge R - Summer.2010"/>
    <n v="1.3756000000000001E-2"/>
    <n v="0.97247499999999998"/>
    <n v="1.3769E-2"/>
    <n v="1.3769E-2"/>
    <x v="0"/>
    <n v="-3.6000000000000001E-5"/>
    <n v="-3.65E-5"/>
  </r>
  <r>
    <x v="11"/>
    <x v="13"/>
    <s v="Puntledge R - Summer"/>
    <s v="ecvi"/>
    <s v="Puntledge R - Summer.2011"/>
    <n v="0.26451400000000003"/>
    <n v="0.73548599999999997"/>
    <n v="0"/>
    <n v="0"/>
    <x v="0"/>
    <n v="0.274427482"/>
    <n v="0.274427482"/>
  </r>
  <r>
    <x v="11"/>
    <x v="14"/>
    <s v="Puntledge R - Summer"/>
    <s v="ecvi"/>
    <s v="Puntledge R - Summer.2012"/>
    <n v="8.6138000000000006E-2"/>
    <n v="0.90984399999999999"/>
    <n v="4.019E-3"/>
    <n v="4.019E-3"/>
    <x v="0"/>
    <n v="7.4639208999999998E-2"/>
    <n v="7.4983869999999994E-2"/>
  </r>
  <r>
    <x v="11"/>
    <x v="15"/>
    <s v="Puntledge R - Summer"/>
    <s v="ecvi"/>
    <s v="Puntledge R - Summer.2013"/>
    <n v="0.15907199999999999"/>
    <n v="0.84092800000000001"/>
    <n v="0"/>
    <n v="0"/>
    <x v="0"/>
    <s v="NA"/>
    <s v="NA"/>
  </r>
  <r>
    <x v="11"/>
    <x v="16"/>
    <s v="Puntledge R - Summer"/>
    <s v="ecvi"/>
    <s v="Puntledge R - Summer.2014"/>
    <n v="0.41007500000000002"/>
    <n v="0.58642099999999997"/>
    <n v="3.5040000000000002E-3"/>
    <n v="3.5040000000000002E-3"/>
    <x v="0"/>
    <n v="0.40608114099999998"/>
    <n v="0.40748837599999999"/>
  </r>
  <r>
    <x v="11"/>
    <x v="17"/>
    <s v="Puntledge R - Summer"/>
    <s v="ecvi"/>
    <s v="Puntledge R - Summer.2015"/>
    <n v="0.47863899999999998"/>
    <n v="0.52136099999999996"/>
    <n v="0"/>
    <n v="0"/>
    <x v="0"/>
    <s v="NA"/>
    <s v="NA"/>
  </r>
  <r>
    <x v="11"/>
    <x v="18"/>
    <s v="Puntledge R - Summer"/>
    <s v="ecvi"/>
    <s v="Puntledge R - Summer.2016"/>
    <n v="0.28814699999999999"/>
    <n v="0.71185299999999996"/>
    <n v="0"/>
    <n v="0"/>
    <x v="0"/>
    <n v="0.26723888600000001"/>
    <n v="0.26723888600000001"/>
  </r>
  <r>
    <x v="11"/>
    <x v="19"/>
    <s v="Puntledge R - Summer"/>
    <s v="ecvi"/>
    <s v="Puntledge R - Summer.2017"/>
    <n v="0.74438400000000005"/>
    <n v="0.25561600000000001"/>
    <n v="0"/>
    <n v="0"/>
    <x v="0"/>
    <n v="0.51200551000000005"/>
    <n v="0.51200551000000005"/>
  </r>
  <r>
    <x v="11"/>
    <x v="20"/>
    <s v="Puntledge R - Summer"/>
    <s v="ecvi"/>
    <s v="Puntledge R - Summer.2018"/>
    <n v="0.41055599999999998"/>
    <n v="0.58944399999999997"/>
    <n v="0"/>
    <n v="0"/>
    <x v="0"/>
    <n v="0.40978576700000002"/>
    <n v="0.40978576700000002"/>
  </r>
  <r>
    <x v="11"/>
    <x v="21"/>
    <s v="Puntledge R - Summer"/>
    <s v="ecvi"/>
    <s v="Puntledge R - Summer.2019"/>
    <n v="0.295653"/>
    <n v="0.70434699999999995"/>
    <n v="0"/>
    <n v="0"/>
    <x v="0"/>
    <n v="0.28534846899999999"/>
    <n v="0.28534846899999999"/>
  </r>
  <r>
    <x v="11"/>
    <x v="22"/>
    <s v="Puntledge R - Summer"/>
    <s v="ecvi"/>
    <s v="Puntledge R - Summer.2020"/>
    <n v="0.112025"/>
    <n v="0.88797499999999996"/>
    <n v="0"/>
    <n v="0"/>
    <x v="0"/>
    <n v="0.17988337300000001"/>
    <n v="0.17988337300000001"/>
  </r>
  <r>
    <x v="11"/>
    <x v="23"/>
    <s v="Puntledge R - Summer"/>
    <s v="ecvi"/>
    <s v="Puntledge R - Summer.2021"/>
    <n v="0.24560699999999999"/>
    <n v="0.75439299999999998"/>
    <n v="0"/>
    <n v="0"/>
    <x v="0"/>
    <n v="0.24560831399999999"/>
    <n v="0.24560831399999999"/>
  </r>
  <r>
    <x v="12"/>
    <x v="0"/>
    <s v="Campbell/Quinsam R"/>
    <s v="ecvi"/>
    <s v="Campbell/Quinsam R.1998"/>
    <n v="0.30258099999999999"/>
    <n v="0.67423500000000003"/>
    <n v="2.3184E-2"/>
    <n v="2.3184E-2"/>
    <x v="0"/>
    <n v="0.15443003499999999"/>
    <n v="0.15546462899999999"/>
  </r>
  <r>
    <x v="12"/>
    <x v="1"/>
    <s v="Campbell/Quinsam R"/>
    <s v="ecvi"/>
    <s v="Campbell/Quinsam R.1999"/>
    <n v="0.30065799999999998"/>
    <n v="0.69270900000000002"/>
    <n v="6.633E-3"/>
    <n v="6.633E-3"/>
    <x v="0"/>
    <n v="0.170761726"/>
    <n v="0.170761726"/>
  </r>
  <r>
    <x v="12"/>
    <x v="2"/>
    <s v="Campbell/Quinsam R"/>
    <s v="ecvi"/>
    <s v="Campbell/Quinsam R.2000"/>
    <n v="0.26120100000000002"/>
    <n v="0.73587400000000003"/>
    <n v="2.9250000000000001E-3"/>
    <n v="2.9250000000000001E-3"/>
    <x v="0"/>
    <n v="0.14862824899999999"/>
    <n v="0.14921256899999999"/>
  </r>
  <r>
    <x v="12"/>
    <x v="3"/>
    <s v="Campbell/Quinsam R"/>
    <s v="ecvi"/>
    <s v="Campbell/Quinsam R.2001"/>
    <n v="0.27132299999999998"/>
    <n v="0.72733999999999999"/>
    <n v="1.3370000000000001E-3"/>
    <n v="1.3370000000000001E-3"/>
    <x v="0"/>
    <n v="0.20288435199999999"/>
    <n v="0.20288435199999999"/>
  </r>
  <r>
    <x v="12"/>
    <x v="4"/>
    <s v="Campbell/Quinsam R"/>
    <s v="ecvi"/>
    <s v="Campbell/Quinsam R.2002"/>
    <n v="0.34168100000000001"/>
    <n v="0.65301299999999995"/>
    <n v="5.3070000000000001E-3"/>
    <n v="5.3070000000000001E-3"/>
    <x v="0"/>
    <n v="0.20872544400000001"/>
    <n v="0.21053017199999999"/>
  </r>
  <r>
    <x v="12"/>
    <x v="5"/>
    <s v="Campbell/Quinsam R"/>
    <s v="ecvi"/>
    <s v="Campbell/Quinsam R.2003"/>
    <n v="0.32507999999999998"/>
    <n v="0.67491999999999996"/>
    <n v="0"/>
    <n v="0"/>
    <x v="0"/>
    <n v="7.2997843000000007E-2"/>
    <n v="7.2997843000000007E-2"/>
  </r>
  <r>
    <x v="12"/>
    <x v="6"/>
    <s v="Campbell/Quinsam R"/>
    <s v="ecvi"/>
    <s v="Campbell/Quinsam R.2004"/>
    <n v="0.33625300000000002"/>
    <n v="0.65288800000000002"/>
    <n v="1.0859000000000001E-2"/>
    <n v="1.0859000000000001E-2"/>
    <x v="0"/>
    <n v="0.12663771300000001"/>
    <n v="0.12698078300000001"/>
  </r>
  <r>
    <x v="12"/>
    <x v="7"/>
    <s v="Campbell/Quinsam R"/>
    <s v="ecvi"/>
    <s v="Campbell/Quinsam R.2005"/>
    <n v="0.332706"/>
    <n v="0.65593000000000001"/>
    <n v="1.1364000000000001E-2"/>
    <n v="1.1364000000000001E-2"/>
    <x v="0"/>
    <n v="0.177970772"/>
    <n v="0.18138578799999999"/>
  </r>
  <r>
    <x v="12"/>
    <x v="8"/>
    <s v="Campbell/Quinsam R"/>
    <s v="ecvi"/>
    <s v="Campbell/Quinsam R.2006"/>
    <n v="0.33888200000000002"/>
    <n v="0.65835699999999997"/>
    <n v="2.761E-3"/>
    <n v="2.761E-3"/>
    <x v="0"/>
    <n v="0.17739260600000001"/>
    <n v="0.17869870400000001"/>
  </r>
  <r>
    <x v="12"/>
    <x v="9"/>
    <s v="Campbell/Quinsam R"/>
    <s v="ecvi"/>
    <s v="Campbell/Quinsam R.2007"/>
    <n v="0.30067100000000002"/>
    <n v="0.66228900000000002"/>
    <n v="3.7039999999999997E-2"/>
    <n v="3.7039999999999997E-2"/>
    <x v="0"/>
    <n v="0.14887407999999999"/>
    <n v="0.149111676"/>
  </r>
  <r>
    <x v="12"/>
    <x v="10"/>
    <s v="Campbell/Quinsam R"/>
    <s v="ecvi"/>
    <s v="Campbell/Quinsam R.2008"/>
    <n v="0.354796"/>
    <n v="0.64261599999999997"/>
    <n v="2.588E-3"/>
    <n v="2.588E-3"/>
    <x v="0"/>
    <n v="0.222308591"/>
    <n v="0.22336531100000001"/>
  </r>
  <r>
    <x v="12"/>
    <x v="11"/>
    <s v="Campbell/Quinsam R"/>
    <s v="ecvi"/>
    <s v="Campbell/Quinsam R.2009"/>
    <n v="0.44330000000000003"/>
    <n v="0.55669999999999997"/>
    <n v="0"/>
    <n v="0"/>
    <x v="0"/>
    <n v="0.278397265"/>
    <n v="0.278397265"/>
  </r>
  <r>
    <x v="12"/>
    <x v="12"/>
    <s v="Campbell/Quinsam R"/>
    <s v="ecvi"/>
    <s v="Campbell/Quinsam R.2010"/>
    <n v="0.39832600000000001"/>
    <n v="0.59307299999999996"/>
    <n v="8.6009999999999993E-3"/>
    <n v="8.6009999999999993E-3"/>
    <x v="0"/>
    <n v="0.196420186"/>
    <n v="0.19646350200000001"/>
  </r>
  <r>
    <x v="12"/>
    <x v="13"/>
    <s v="Campbell/Quinsam R"/>
    <s v="ecvi"/>
    <s v="Campbell/Quinsam R.2011"/>
    <n v="0.30051600000000001"/>
    <n v="0.68667900000000004"/>
    <n v="1.2805E-2"/>
    <n v="1.2805E-2"/>
    <x v="0"/>
    <n v="4.8960229000000001E-2"/>
    <n v="4.9427288E-2"/>
  </r>
  <r>
    <x v="12"/>
    <x v="14"/>
    <s v="Campbell/Quinsam R"/>
    <s v="ecvi"/>
    <s v="Campbell/Quinsam R.2012"/>
    <n v="0.44264300000000001"/>
    <n v="0.54890300000000003"/>
    <n v="8.4539999999999997E-3"/>
    <n v="8.4539999999999997E-3"/>
    <x v="0"/>
    <n v="0.19048121000000001"/>
    <n v="0.190585225"/>
  </r>
  <r>
    <x v="12"/>
    <x v="15"/>
    <s v="Campbell/Quinsam R"/>
    <s v="ecvi"/>
    <s v="Campbell/Quinsam R.2013"/>
    <n v="0.34251500000000001"/>
    <n v="0.65739899999999996"/>
    <n v="8.6000000000000003E-5"/>
    <n v="8.6000000000000003E-5"/>
    <x v="0"/>
    <n v="0.15455823799999999"/>
    <n v="0.15455823799999999"/>
  </r>
  <r>
    <x v="12"/>
    <x v="16"/>
    <s v="Campbell/Quinsam R"/>
    <s v="ecvi"/>
    <s v="Campbell/Quinsam R.2014"/>
    <n v="0.34769899999999998"/>
    <n v="0.65109700000000004"/>
    <n v="1.2030000000000001E-3"/>
    <n v="1.2030000000000001E-3"/>
    <x v="0"/>
    <n v="0.201420082"/>
    <n v="0.20144574700000001"/>
  </r>
  <r>
    <x v="12"/>
    <x v="17"/>
    <s v="Campbell/Quinsam R"/>
    <s v="ecvi"/>
    <s v="Campbell/Quinsam R.2015"/>
    <n v="0.37536000000000003"/>
    <n v="0.62143700000000002"/>
    <n v="3.2030000000000001E-3"/>
    <n v="3.2030000000000001E-3"/>
    <x v="0"/>
    <n v="0.27542485999999999"/>
    <n v="0.27556571099999999"/>
  </r>
  <r>
    <x v="12"/>
    <x v="18"/>
    <s v="Campbell/Quinsam R"/>
    <s v="ecvi"/>
    <s v="Campbell/Quinsam R.2016"/>
    <n v="0.173343"/>
    <n v="0.82635700000000001"/>
    <n v="2.9999999999999997E-4"/>
    <n v="2.9999999999999997E-4"/>
    <x v="0"/>
    <n v="0.13059832199999999"/>
    <n v="0.13065327199999999"/>
  </r>
  <r>
    <x v="12"/>
    <x v="19"/>
    <s v="Campbell/Quinsam R"/>
    <s v="ecvi"/>
    <s v="Campbell/Quinsam R.2017"/>
    <n v="0.26397300000000001"/>
    <n v="0.73420700000000005"/>
    <n v="1.82E-3"/>
    <n v="1.82E-3"/>
    <x v="0"/>
    <n v="4.4143160000000001E-2"/>
    <n v="4.4259551000000001E-2"/>
  </r>
  <r>
    <x v="12"/>
    <x v="20"/>
    <s v="Campbell/Quinsam R"/>
    <s v="ecvi"/>
    <s v="Campbell/Quinsam R.2018"/>
    <n v="0.263984"/>
    <n v="0.73491200000000001"/>
    <n v="1.1039999999999999E-3"/>
    <n v="1.1039999999999999E-3"/>
    <x v="0"/>
    <n v="0.13536405400000001"/>
    <n v="0.13543981899999999"/>
  </r>
  <r>
    <x v="12"/>
    <x v="21"/>
    <s v="Campbell/Quinsam R"/>
    <s v="ecvi"/>
    <s v="Campbell/Quinsam R.2019"/>
    <n v="0.237926"/>
    <n v="0.75965300000000002"/>
    <n v="2.421E-3"/>
    <n v="2.421E-3"/>
    <x v="0"/>
    <n v="0.10410340999999999"/>
    <n v="0.104443166"/>
  </r>
  <r>
    <x v="12"/>
    <x v="22"/>
    <s v="Campbell/Quinsam R"/>
    <s v="ecvi"/>
    <s v="Campbell/Quinsam R.2020"/>
    <n v="0.37113499999999999"/>
    <n v="0.61791700000000005"/>
    <n v="1.0947E-2"/>
    <n v="1.0947E-2"/>
    <x v="0"/>
    <n v="0.17739380799999999"/>
    <n v="0.17767240500000001"/>
  </r>
  <r>
    <x v="12"/>
    <x v="23"/>
    <s v="Campbell/Quinsam R"/>
    <s v="ecvi"/>
    <s v="Campbell/Quinsam R.2021"/>
    <n v="0.26124199999999997"/>
    <n v="0.73875800000000003"/>
    <n v="0"/>
    <n v="0"/>
    <x v="0"/>
    <n v="1.7828189000000001E-2"/>
    <n v="1.7828189000000001E-2"/>
  </r>
  <r>
    <x v="13"/>
    <x v="0"/>
    <s v="Capilano R"/>
    <s v="smi"/>
    <s v="Capilano R.1998"/>
    <n v="0.21202699999999999"/>
    <n v="0.73522500000000002"/>
    <n v="5.2747000000000002E-2"/>
    <n v="5.2747000000000002E-2"/>
    <x v="0"/>
    <n v="0.216984925"/>
    <n v="0.227977086"/>
  </r>
  <r>
    <x v="13"/>
    <x v="1"/>
    <s v="Capilano R"/>
    <s v="smi"/>
    <s v="Capilano R.1999"/>
    <n v="1.9016000000000002E-2"/>
    <n v="0.98098399999999997"/>
    <n v="0"/>
    <n v="0"/>
    <x v="0"/>
    <n v="4.1238938000000003E-2"/>
    <n v="4.1238938000000003E-2"/>
  </r>
  <r>
    <x v="13"/>
    <x v="2"/>
    <s v="Capilano R"/>
    <s v="smi"/>
    <s v="Capilano R.2000"/>
    <n v="0.12818599999999999"/>
    <n v="0.87181399999999998"/>
    <n v="0"/>
    <n v="0"/>
    <x v="0"/>
    <n v="0.11545454500000001"/>
    <n v="0.11545454500000001"/>
  </r>
  <r>
    <x v="13"/>
    <x v="3"/>
    <s v="Capilano R"/>
    <s v="smi"/>
    <s v="Capilano R.2001"/>
    <n v="0.33281699999999997"/>
    <n v="0.647984"/>
    <n v="1.9199000000000001E-2"/>
    <n v="1.9199000000000001E-2"/>
    <x v="0"/>
    <n v="0.31975694399999999"/>
    <n v="0.32614104199999999"/>
  </r>
  <r>
    <x v="13"/>
    <x v="4"/>
    <s v="Capilano R"/>
    <s v="smi"/>
    <s v="Capilano R.2002"/>
    <n v="0.64094700000000004"/>
    <n v="0.35905300000000001"/>
    <n v="0"/>
    <n v="0"/>
    <x v="0"/>
    <n v="0.64094736799999996"/>
    <n v="0.64094736799999996"/>
  </r>
  <r>
    <x v="13"/>
    <x v="5"/>
    <s v="Capilano R"/>
    <s v="smi"/>
    <s v="Capilano R.2003"/>
    <n v="0.76125200000000004"/>
    <n v="0.23874799999999999"/>
    <n v="0"/>
    <n v="0"/>
    <x v="0"/>
    <n v="0.76116959100000003"/>
    <n v="0.76116959100000003"/>
  </r>
  <r>
    <x v="13"/>
    <x v="6"/>
    <s v="Capilano R"/>
    <s v="smi"/>
    <s v="Capilano R.2004"/>
    <n v="0.992869"/>
    <n v="7.1310000000000002E-3"/>
    <n v="0"/>
    <n v="0"/>
    <x v="0"/>
    <n v="0.99215735999999999"/>
    <n v="0.99215735999999999"/>
  </r>
  <r>
    <x v="13"/>
    <x v="17"/>
    <s v="Capilano R"/>
    <s v="smi"/>
    <s v="Capilano R.2015"/>
    <n v="0.47439199999999998"/>
    <n v="0.48004599999999997"/>
    <n v="4.5561999999999998E-2"/>
    <n v="4.5561999999999998E-2"/>
    <x v="0"/>
    <n v="0.45"/>
    <m/>
  </r>
  <r>
    <x v="13"/>
    <x v="18"/>
    <s v="Capilano R"/>
    <s v="smi"/>
    <s v="Capilano R.2016"/>
    <n v="0.29540300000000003"/>
    <n v="0.70348200000000005"/>
    <n v="1.1150000000000001E-3"/>
    <n v="1.1150000000000001E-3"/>
    <x v="0"/>
    <n v="0.3"/>
    <m/>
  </r>
  <r>
    <x v="13"/>
    <x v="19"/>
    <s v="Capilano R"/>
    <s v="smi"/>
    <s v="Capilano R.2017"/>
    <n v="9.6016000000000004E-2"/>
    <n v="0.90398400000000001"/>
    <n v="0"/>
    <n v="0"/>
    <x v="0"/>
    <n v="0.09"/>
    <m/>
  </r>
  <r>
    <x v="13"/>
    <x v="20"/>
    <s v="Capilano R"/>
    <s v="smi"/>
    <s v="Capilano R.2018"/>
    <n v="2.9859999999999999E-3"/>
    <n v="0.99701399999999996"/>
    <n v="0"/>
    <n v="0"/>
    <x v="0"/>
    <n v="0"/>
    <m/>
  </r>
  <r>
    <x v="13"/>
    <x v="21"/>
    <s v="Capilano R"/>
    <s v="smi"/>
    <s v="Capilano R.2019"/>
    <n v="9.6467999999999998E-2"/>
    <n v="0.903532"/>
    <n v="0"/>
    <n v="0"/>
    <x v="0"/>
    <n v="0.1"/>
    <m/>
  </r>
  <r>
    <x v="13"/>
    <x v="22"/>
    <s v="Capilano R"/>
    <s v="smi"/>
    <s v="Capilano R.2020"/>
    <n v="0.19095899999999999"/>
    <n v="0.80782799999999999"/>
    <n v="1.2130000000000001E-3"/>
    <n v="1.2130000000000001E-3"/>
    <x v="0"/>
    <n v="0.19"/>
    <m/>
  </r>
  <r>
    <x v="13"/>
    <x v="23"/>
    <s v="Capilano R"/>
    <s v="smi"/>
    <s v="Capilano R.2021"/>
    <n v="0.45716099999999998"/>
    <n v="0.54283899999999996"/>
    <n v="0"/>
    <n v="0"/>
    <x v="0"/>
    <m/>
    <m/>
  </r>
  <r>
    <x v="14"/>
    <x v="0"/>
    <s v="Lang Cr"/>
    <s v="smi"/>
    <s v="Lang Cr.1998"/>
    <n v="0.78229700000000002"/>
    <n v="0.21770300000000001"/>
    <n v="0"/>
    <n v="0"/>
    <x v="0"/>
    <n v="0.78228165800000005"/>
    <n v="0.78228165800000005"/>
  </r>
  <r>
    <x v="14"/>
    <x v="2"/>
    <s v="Lang Cr"/>
    <s v="smi"/>
    <s v="Lang Cr.2000"/>
    <n v="0.88874699999999995"/>
    <n v="0.111253"/>
    <n v="0"/>
    <n v="0"/>
    <x v="0"/>
    <n v="0.88873585099999997"/>
    <n v="0.88873585099999997"/>
  </r>
  <r>
    <x v="14"/>
    <x v="3"/>
    <s v="Lang Cr"/>
    <s v="smi"/>
    <s v="Lang Cr.2001"/>
    <n v="0.83984700000000001"/>
    <n v="0.16015299999999999"/>
    <n v="0"/>
    <n v="0"/>
    <x v="0"/>
    <n v="0.83984559000000003"/>
    <n v="0.83984559000000003"/>
  </r>
  <r>
    <x v="15"/>
    <x v="11"/>
    <s v="Phillips R"/>
    <s v="smi"/>
    <s v="Phillips R.2009"/>
    <n v="0.34482200000000002"/>
    <n v="0.65517800000000004"/>
    <n v="0"/>
    <n v="0"/>
    <x v="0"/>
    <n v="0.34"/>
    <n v="0.34"/>
  </r>
  <r>
    <x v="15"/>
    <x v="12"/>
    <s v="Phillips R"/>
    <s v="smi"/>
    <s v="Phillips R.2010"/>
    <n v="0.34037600000000001"/>
    <n v="0.389959"/>
    <n v="0.26966499999999999"/>
    <n v="0.26966499999999999"/>
    <x v="0"/>
    <n v="0.1"/>
    <n v="0.1"/>
  </r>
  <r>
    <x v="15"/>
    <x v="13"/>
    <s v="Phillips R"/>
    <s v="smi"/>
    <s v="Phillips R.2011"/>
    <n v="0.42780800000000002"/>
    <n v="0.44931300000000002"/>
    <n v="0.122879"/>
    <n v="0.122879"/>
    <x v="0"/>
    <n v="0.38338046199999998"/>
    <n v="0.44763968199999998"/>
  </r>
  <r>
    <x v="15"/>
    <x v="14"/>
    <s v="Phillips R"/>
    <s v="smi"/>
    <s v="Phillips R.2012"/>
    <n v="0.80615700000000001"/>
    <n v="0.18871199999999999"/>
    <n v="5.1310000000000001E-3"/>
    <n v="5.1310000000000001E-3"/>
    <x v="0"/>
    <n v="0.77383539300000004"/>
    <n v="0.77890754299999998"/>
  </r>
  <r>
    <x v="15"/>
    <x v="15"/>
    <s v="Phillips R"/>
    <s v="smi"/>
    <s v="Phillips R.2013"/>
    <n v="0.60992900000000005"/>
    <n v="0.390071"/>
    <n v="0"/>
    <n v="0"/>
    <x v="0"/>
    <n v="0.70582795899999995"/>
    <n v="0.70582795899999995"/>
  </r>
  <r>
    <x v="15"/>
    <x v="16"/>
    <s v="Phillips R"/>
    <s v="smi"/>
    <s v="Phillips R.2014"/>
    <n v="0.27760899999999999"/>
    <n v="0.72239100000000001"/>
    <n v="0"/>
    <n v="0"/>
    <x v="0"/>
    <n v="0.28130728100000002"/>
    <n v="0.28130728100000002"/>
  </r>
  <r>
    <x v="15"/>
    <x v="17"/>
    <s v="Phillips R"/>
    <s v="smi"/>
    <s v="Phillips R.2015"/>
    <n v="0.34896899999999997"/>
    <n v="0.606101"/>
    <n v="4.4928999999999997E-2"/>
    <n v="4.4928999999999997E-2"/>
    <x v="0"/>
    <n v="0.32186701000000001"/>
    <n v="0.33828093599999998"/>
  </r>
  <r>
    <x v="15"/>
    <x v="18"/>
    <s v="Phillips R"/>
    <s v="smi"/>
    <s v="Phillips R.2016"/>
    <n v="0.411717"/>
    <n v="0.588283"/>
    <n v="0"/>
    <n v="0"/>
    <x v="0"/>
    <n v="0.58915946799999996"/>
    <n v="0.58915946799999996"/>
  </r>
  <r>
    <x v="15"/>
    <x v="19"/>
    <s v="Phillips R"/>
    <s v="smi"/>
    <s v="Phillips R.2017"/>
    <n v="0.37022100000000002"/>
    <n v="0.62977899999999998"/>
    <n v="0"/>
    <n v="0"/>
    <x v="0"/>
    <n v="0.57999999999999996"/>
    <n v="0.57999999999999996"/>
  </r>
  <r>
    <x v="15"/>
    <x v="20"/>
    <s v="Phillips R"/>
    <s v="smi"/>
    <s v="Phillips R.2018"/>
    <n v="0.49226199999999998"/>
    <n v="0.50773800000000002"/>
    <n v="0"/>
    <n v="0"/>
    <x v="0"/>
    <n v="0.60612871800000001"/>
    <n v="0.60612871800000001"/>
  </r>
  <r>
    <x v="15"/>
    <x v="21"/>
    <s v="Phillips R"/>
    <s v="smi"/>
    <s v="Phillips R.2019"/>
    <n v="0.50809000000000004"/>
    <n v="0.49191000000000001"/>
    <n v="0"/>
    <n v="0"/>
    <x v="0"/>
    <n v="0.57393793599999998"/>
    <n v="0.57393793599999998"/>
  </r>
  <r>
    <x v="15"/>
    <x v="22"/>
    <s v="Phillips R"/>
    <s v="smi"/>
    <s v="Phillips R.2020"/>
    <n v="0.61041299999999998"/>
    <n v="0.38958700000000002"/>
    <n v="0"/>
    <n v="0"/>
    <x v="0"/>
    <n v="0.61"/>
    <n v="0.61"/>
  </r>
  <r>
    <x v="15"/>
    <x v="23"/>
    <s v="Phillips R"/>
    <s v="smi"/>
    <s v="Phillips R.2021"/>
    <n v="0.728468"/>
    <n v="0.271532"/>
    <n v="0"/>
    <n v="0"/>
    <x v="0"/>
    <n v="0.73"/>
    <n v="0.73"/>
  </r>
  <r>
    <x v="16"/>
    <x v="0"/>
    <s v="Chilliwack R"/>
    <s v="fr"/>
    <s v="Chilliwack R.1998"/>
    <n v="0.57380900000000001"/>
    <n v="0.42281400000000002"/>
    <n v="3.3769999999999998E-3"/>
    <n v="3.3769999999999998E-3"/>
    <x v="0"/>
    <n v="0.25116622300000002"/>
    <n v="0.25272257100000001"/>
  </r>
  <r>
    <x v="16"/>
    <x v="1"/>
    <s v="Chilliwack R"/>
    <s v="fr"/>
    <s v="Chilliwack R.1999"/>
    <n v="0.427178"/>
    <n v="0.55803800000000003"/>
    <n v="1.4784E-2"/>
    <n v="1.4784E-2"/>
    <x v="0"/>
    <n v="0.30605178199999999"/>
    <n v="0.31164166500000001"/>
  </r>
  <r>
    <x v="16"/>
    <x v="2"/>
    <s v="Chilliwack R"/>
    <s v="fr"/>
    <s v="Chilliwack R.2000"/>
    <n v="0.32998499999999997"/>
    <n v="0.66364900000000004"/>
    <n v="6.3660000000000001E-3"/>
    <n v="6.3660000000000001E-3"/>
    <x v="0"/>
    <n v="0.28616170699999999"/>
    <n v="0.28805193800000001"/>
  </r>
  <r>
    <x v="16"/>
    <x v="3"/>
    <s v="Chilliwack R"/>
    <s v="fr"/>
    <s v="Chilliwack R.2001"/>
    <n v="0.66678400000000004"/>
    <n v="0.33241599999999999"/>
    <n v="8.0000000000000004E-4"/>
    <n v="8.0000000000000004E-4"/>
    <x v="0"/>
    <n v="0.570964201"/>
    <n v="0.571578111"/>
  </r>
  <r>
    <x v="16"/>
    <x v="4"/>
    <s v="Chilliwack R"/>
    <s v="fr"/>
    <s v="Chilliwack R.2002"/>
    <n v="0.64477499999999999"/>
    <n v="0.35507699999999998"/>
    <n v="1.4799999999999999E-4"/>
    <n v="1.4799999999999999E-4"/>
    <x v="0"/>
    <n v="0.36053882199999998"/>
    <n v="0.36053882199999998"/>
  </r>
  <r>
    <x v="16"/>
    <x v="5"/>
    <s v="Chilliwack R"/>
    <s v="fr"/>
    <s v="Chilliwack R.2003"/>
    <n v="0.67874400000000001"/>
    <n v="0.32036399999999998"/>
    <n v="8.92E-4"/>
    <n v="8.92E-4"/>
    <x v="0"/>
    <n v="0.39653166699999998"/>
    <n v="0.39722260700000001"/>
  </r>
  <r>
    <x v="16"/>
    <x v="6"/>
    <s v="Chilliwack R"/>
    <s v="fr"/>
    <s v="Chilliwack R.2004"/>
    <n v="0.63515100000000002"/>
    <n v="0.35730899999999999"/>
    <n v="7.5399999999999998E-3"/>
    <n v="7.5399999999999998E-3"/>
    <x v="0"/>
    <n v="0.41313716299999997"/>
    <n v="0.41839369599999998"/>
  </r>
  <r>
    <x v="16"/>
    <x v="7"/>
    <s v="Chilliwack R"/>
    <s v="fr"/>
    <s v="Chilliwack R.2005"/>
    <n v="0.37775599999999998"/>
    <n v="0.62146299999999999"/>
    <n v="7.8100000000000001E-4"/>
    <n v="7.8100000000000001E-4"/>
    <x v="0"/>
    <n v="0.27249961299999997"/>
    <n v="0.27275439899999998"/>
  </r>
  <r>
    <x v="16"/>
    <x v="8"/>
    <s v="Chilliwack R"/>
    <s v="fr"/>
    <s v="Chilliwack R.2006"/>
    <n v="0.54697200000000001"/>
    <n v="0.45300699999999999"/>
    <n v="2.0999999999999999E-5"/>
    <n v="2.0999999999999999E-5"/>
    <x v="0"/>
    <n v="0.43541298499999997"/>
    <n v="0.43541298499999997"/>
  </r>
  <r>
    <x v="16"/>
    <x v="9"/>
    <s v="Chilliwack R"/>
    <s v="fr"/>
    <s v="Chilliwack R.2007"/>
    <n v="0.61462600000000001"/>
    <n v="0.38537399999999999"/>
    <n v="0"/>
    <n v="0"/>
    <x v="0"/>
    <n v="0.457250718"/>
    <n v="0.457250718"/>
  </r>
  <r>
    <x v="16"/>
    <x v="10"/>
    <s v="Chilliwack R"/>
    <s v="fr"/>
    <s v="Chilliwack R.2008"/>
    <n v="0.70393399999999995"/>
    <n v="0.296066"/>
    <n v="0"/>
    <n v="0"/>
    <x v="0"/>
    <n v="0.33270961100000002"/>
    <n v="0.33270961100000002"/>
  </r>
  <r>
    <x v="16"/>
    <x v="11"/>
    <s v="Chilliwack R"/>
    <s v="fr"/>
    <s v="Chilliwack R.2009"/>
    <n v="0.59417900000000001"/>
    <n v="0.40511000000000003"/>
    <n v="7.1100000000000004E-4"/>
    <n v="7.1100000000000004E-4"/>
    <x v="0"/>
    <n v="0.21792108700000001"/>
    <n v="0.21823642300000001"/>
  </r>
  <r>
    <x v="16"/>
    <x v="12"/>
    <s v="Chilliwack R"/>
    <s v="fr"/>
    <s v="Chilliwack R.2010"/>
    <n v="0.62617599999999995"/>
    <n v="0.37382399999999999"/>
    <n v="0"/>
    <n v="0"/>
    <x v="0"/>
    <n v="0.112768746"/>
    <n v="0.112768746"/>
  </r>
  <r>
    <x v="16"/>
    <x v="13"/>
    <s v="Chilliwack R"/>
    <s v="fr"/>
    <s v="Chilliwack R.2011"/>
    <n v="0.110301"/>
    <n v="0.88969900000000002"/>
    <n v="0"/>
    <n v="0"/>
    <x v="0"/>
    <n v="1.6412774000000002E-2"/>
    <n v="1.6412774000000002E-2"/>
  </r>
  <r>
    <x v="16"/>
    <x v="14"/>
    <s v="Chilliwack R"/>
    <s v="fr"/>
    <s v="Chilliwack R.2012"/>
    <n v="0.230627"/>
    <n v="0.76932400000000001"/>
    <n v="4.8999999999999998E-5"/>
    <n v="4.8999999999999998E-5"/>
    <x v="0"/>
    <n v="0.194175661"/>
    <n v="0.194186521"/>
  </r>
  <r>
    <x v="16"/>
    <x v="15"/>
    <s v="Chilliwack R"/>
    <s v="fr"/>
    <s v="Chilliwack R.2013"/>
    <n v="0.51798200000000005"/>
    <n v="0.48100100000000001"/>
    <n v="1.0169999999999999E-3"/>
    <n v="1.0169999999999999E-3"/>
    <x v="0"/>
    <n v="0.46555679999999999"/>
    <n v="0.46622843899999999"/>
  </r>
  <r>
    <x v="16"/>
    <x v="16"/>
    <s v="Chilliwack R"/>
    <s v="fr"/>
    <s v="Chilliwack R.2014"/>
    <n v="0.55910199999999999"/>
    <n v="0.44089800000000001"/>
    <n v="0"/>
    <n v="0"/>
    <x v="0"/>
    <n v="0.490653283"/>
    <n v="0.490653283"/>
  </r>
  <r>
    <x v="16"/>
    <x v="17"/>
    <s v="Chilliwack R"/>
    <s v="fr"/>
    <s v="Chilliwack R.2015"/>
    <n v="0.46604200000000001"/>
    <n v="0.53395800000000004"/>
    <n v="0"/>
    <n v="0"/>
    <x v="0"/>
    <n v="0.37056926800000001"/>
    <n v="0.37056926800000001"/>
  </r>
  <r>
    <x v="16"/>
    <x v="18"/>
    <s v="Chilliwack R"/>
    <s v="fr"/>
    <s v="Chilliwack R.2016"/>
    <n v="0.39668300000000001"/>
    <n v="0.60266699999999995"/>
    <n v="6.4999999999999997E-4"/>
    <n v="6.4999999999999997E-4"/>
    <x v="0"/>
    <n v="0.24898357900000001"/>
    <n v="0.249228915"/>
  </r>
  <r>
    <x v="16"/>
    <x v="19"/>
    <s v="Chilliwack R"/>
    <s v="fr"/>
    <s v="Chilliwack R.2017"/>
    <n v="0.45360299999999998"/>
    <n v="0.54518800000000001"/>
    <n v="1.209E-3"/>
    <n v="1.209E-3"/>
    <x v="0"/>
    <n v="0.33974985200000002"/>
    <n v="0.33991072"/>
  </r>
  <r>
    <x v="16"/>
    <x v="20"/>
    <s v="Chilliwack R"/>
    <s v="fr"/>
    <s v="Chilliwack R.2018"/>
    <n v="0.39965299999999998"/>
    <n v="0.59862199999999999"/>
    <n v="1.725E-3"/>
    <n v="1.725E-3"/>
    <x v="0"/>
    <n v="0.38019914300000002"/>
    <n v="0.38243512200000002"/>
  </r>
  <r>
    <x v="16"/>
    <x v="21"/>
    <s v="Chilliwack R"/>
    <s v="fr"/>
    <s v="Chilliwack R.2019"/>
    <n v="0.43335200000000001"/>
    <n v="0.56633299999999998"/>
    <n v="3.1500000000000001E-4"/>
    <n v="3.1500000000000001E-4"/>
    <x v="0"/>
    <n v="8.8628523000000001E-2"/>
    <n v="8.8667016000000001E-2"/>
  </r>
  <r>
    <x v="16"/>
    <x v="22"/>
    <s v="Chilliwack R"/>
    <s v="fr"/>
    <s v="Chilliwack R.2020"/>
    <n v="0.31966"/>
    <n v="0.68024799999999996"/>
    <n v="9.2E-5"/>
    <n v="9.2E-5"/>
    <x v="0"/>
    <n v="0.19932899600000001"/>
    <n v="0.19932899600000001"/>
  </r>
  <r>
    <x v="16"/>
    <x v="23"/>
    <s v="Chilliwack R"/>
    <s v="fr"/>
    <s v="Chilliwack R.2021"/>
    <n v="0.42195500000000002"/>
    <n v="0.57777599999999996"/>
    <n v="2.6899999999999998E-4"/>
    <n v="2.6899999999999998E-4"/>
    <x v="0"/>
    <n v="0.48905349399999998"/>
    <n v="0.48918608000000002"/>
  </r>
  <r>
    <x v="17"/>
    <x v="0"/>
    <s v="Stave R"/>
    <s v="fr"/>
    <s v="Stave R.1998"/>
    <n v="0.41164699999999999"/>
    <n v="0.53834099999999996"/>
    <n v="5.0012000000000001E-2"/>
    <n v="5.0012000000000001E-2"/>
    <x v="0"/>
    <n v="0.384919438"/>
    <n v="0.40626668799999999"/>
  </r>
  <r>
    <x v="17"/>
    <x v="1"/>
    <s v="Stave R"/>
    <s v="fr"/>
    <s v="Stave R.1999"/>
    <n v="0.34404099999999999"/>
    <n v="0.34149800000000002"/>
    <n v="0.31446000000000002"/>
    <n v="0.31446000000000002"/>
    <x v="0"/>
    <n v="3.8140284000000003E-2"/>
    <n v="7.0022577000000003E-2"/>
  </r>
  <r>
    <x v="17"/>
    <x v="2"/>
    <s v="Stave R"/>
    <s v="fr"/>
    <s v="Stave R.2000"/>
    <n v="0.52558099999999996"/>
    <n v="0.47441899999999998"/>
    <n v="0"/>
    <n v="0"/>
    <x v="0"/>
    <n v="0.409510763"/>
    <n v="0.409510763"/>
  </r>
  <r>
    <x v="17"/>
    <x v="3"/>
    <s v="Stave R"/>
    <s v="fr"/>
    <s v="Stave R.2001"/>
    <n v="0.146483"/>
    <n v="0.82247000000000003"/>
    <n v="3.1047000000000002E-2"/>
    <n v="3.1047000000000002E-2"/>
    <x v="0"/>
    <n v="0.131458981"/>
    <n v="0.13560956800000001"/>
  </r>
  <r>
    <x v="17"/>
    <x v="4"/>
    <s v="Stave R"/>
    <s v="fr"/>
    <s v="Stave R.2002"/>
    <n v="0.29783199999999999"/>
    <n v="0.60662099999999997"/>
    <n v="9.5547000000000007E-2"/>
    <n v="9.5547000000000007E-2"/>
    <x v="0"/>
    <n v="0.212408074"/>
    <n v="0.212408074"/>
  </r>
  <r>
    <x v="17"/>
    <x v="5"/>
    <s v="Stave R"/>
    <s v="fr"/>
    <s v="Stave R.2003"/>
    <n v="0.41722399999999998"/>
    <n v="0.58277599999999996"/>
    <n v="0"/>
    <n v="0"/>
    <x v="0"/>
    <n v="0.40855045400000001"/>
    <n v="0.40855045400000001"/>
  </r>
  <r>
    <x v="18"/>
    <x v="2"/>
    <s v="Maria Sl"/>
    <s v="fr"/>
    <s v="Maria Sl.2000"/>
    <n v="0.89294099999999998"/>
    <n v="0.107059"/>
    <n v="0"/>
    <n v="0"/>
    <x v="0"/>
    <n v="0.105245573"/>
    <n v="0.105245573"/>
  </r>
  <r>
    <x v="18"/>
    <x v="3"/>
    <s v="Maria Sl"/>
    <s v="fr"/>
    <s v="Maria Sl.2001"/>
    <n v="0.395123"/>
    <n v="0.604877"/>
    <n v="0"/>
    <n v="0"/>
    <x v="0"/>
    <n v="0.63960927000000001"/>
    <n v="0.63960927000000001"/>
  </r>
  <r>
    <x v="18"/>
    <x v="4"/>
    <s v="Maria Sl"/>
    <s v="fr"/>
    <s v="Maria Sl.2002"/>
    <n v="0.52824499999999996"/>
    <n v="0.47175499999999998"/>
    <n v="0"/>
    <n v="0"/>
    <x v="0"/>
    <n v="0.55114453399999996"/>
    <n v="0.55114453399999996"/>
  </r>
  <r>
    <x v="18"/>
    <x v="5"/>
    <s v="Maria Sl"/>
    <s v="fr"/>
    <s v="Maria Sl.2003"/>
    <n v="0.94571400000000005"/>
    <n v="5.4286000000000001E-2"/>
    <n v="0"/>
    <n v="0"/>
    <x v="0"/>
    <n v="0.45191313300000002"/>
    <n v="0.45191313300000002"/>
  </r>
  <r>
    <x v="19"/>
    <x v="0"/>
    <s v="Harrison R"/>
    <s v="fr"/>
    <s v="Harrison R.1998"/>
    <n v="0.92339700000000002"/>
    <n v="7.4317999999999995E-2"/>
    <n v="2.2850000000000001E-3"/>
    <n v="2.2850000000000001E-3"/>
    <x v="0"/>
    <n v="0.90907214599999997"/>
    <n v="0.91158069900000005"/>
  </r>
  <r>
    <x v="19"/>
    <x v="1"/>
    <s v="Harrison R"/>
    <s v="fr"/>
    <s v="Harrison R.1999"/>
    <n v="0.91864599999999996"/>
    <n v="6.0088999999999997E-2"/>
    <n v="2.1264999999999999E-2"/>
    <n v="2.1264999999999999E-2"/>
    <x v="0"/>
    <n v="0.91107745600000001"/>
    <n v="0.93271856799999997"/>
  </r>
  <r>
    <x v="19"/>
    <x v="2"/>
    <s v="Harrison R"/>
    <s v="fr"/>
    <s v="Harrison R.2000"/>
    <n v="0.96264899999999998"/>
    <n v="2.3615000000000001E-2"/>
    <n v="1.3735000000000001E-2"/>
    <n v="1.3735000000000001E-2"/>
    <x v="0"/>
    <n v="0.94745117899999998"/>
    <n v="0.96427882099999995"/>
  </r>
  <r>
    <x v="19"/>
    <x v="3"/>
    <s v="Harrison R"/>
    <s v="fr"/>
    <s v="Harrison R.2001"/>
    <n v="0.932562"/>
    <n v="6.5294000000000005E-2"/>
    <n v="2.1450000000000002E-3"/>
    <n v="2.1450000000000002E-3"/>
    <x v="0"/>
    <n v="0.911969429"/>
    <n v="0.91415243000000002"/>
  </r>
  <r>
    <x v="19"/>
    <x v="4"/>
    <s v="Harrison R"/>
    <s v="fr"/>
    <s v="Harrison R.2002"/>
    <n v="0.96909699999999999"/>
    <n v="2.9911E-2"/>
    <n v="9.9200000000000004E-4"/>
    <n v="9.9200000000000004E-4"/>
    <x v="0"/>
    <n v="0.96795179600000003"/>
    <n v="0.96897878900000001"/>
  </r>
  <r>
    <x v="19"/>
    <x v="5"/>
    <s v="Harrison R"/>
    <s v="fr"/>
    <s v="Harrison R.2003"/>
    <n v="0.96596099999999996"/>
    <n v="2.8847999999999999E-2"/>
    <n v="5.1910000000000003E-3"/>
    <n v="5.1910000000000003E-3"/>
    <x v="0"/>
    <n v="0.95908058799999996"/>
    <n v="0.96525883300000004"/>
  </r>
  <r>
    <x v="19"/>
    <x v="6"/>
    <s v="Harrison R"/>
    <s v="fr"/>
    <s v="Harrison R.2004"/>
    <n v="0.94859700000000002"/>
    <n v="4.9335999999999998E-2"/>
    <n v="2.0669999999999998E-3"/>
    <n v="2.0669999999999998E-3"/>
    <x v="0"/>
    <n v="0.94623016800000004"/>
    <n v="0.94849159100000002"/>
  </r>
  <r>
    <x v="19"/>
    <x v="7"/>
    <s v="Harrison R"/>
    <s v="fr"/>
    <s v="Harrison R.2005"/>
    <n v="0.897949"/>
    <n v="9.9934999999999996E-2"/>
    <n v="2.1150000000000001E-3"/>
    <n v="2.1150000000000001E-3"/>
    <x v="0"/>
    <n v="0.89658091100000004"/>
    <n v="0.89880599500000002"/>
  </r>
  <r>
    <x v="19"/>
    <x v="8"/>
    <s v="Harrison R"/>
    <s v="fr"/>
    <s v="Harrison R.2006"/>
    <n v="0.91442100000000004"/>
    <n v="8.2357E-2"/>
    <n v="3.2209999999999999E-3"/>
    <n v="3.2209999999999999E-3"/>
    <x v="0"/>
    <n v="0.89230747499999996"/>
    <n v="0.89598453600000005"/>
  </r>
  <r>
    <x v="19"/>
    <x v="9"/>
    <s v="Harrison R"/>
    <s v="fr"/>
    <s v="Harrison R.2007"/>
    <n v="0.977661"/>
    <n v="2.2339000000000001E-2"/>
    <n v="0"/>
    <n v="0"/>
    <x v="0"/>
    <n v="0.97622028599999999"/>
    <n v="0.97622028599999999"/>
  </r>
  <r>
    <x v="19"/>
    <x v="10"/>
    <s v="Harrison R"/>
    <s v="fr"/>
    <s v="Harrison R.2008"/>
    <n v="0.98960499999999996"/>
    <n v="8.0440000000000008E-3"/>
    <n v="2.3509999999999998E-3"/>
    <n v="2.3509999999999998E-3"/>
    <x v="0"/>
    <n v="0.98954892500000002"/>
    <n v="0.99190997199999997"/>
  </r>
  <r>
    <x v="19"/>
    <x v="11"/>
    <s v="Harrison R"/>
    <s v="fr"/>
    <s v="Harrison R.2009"/>
    <n v="0.98626999999999998"/>
    <n v="1.2149E-2"/>
    <n v="1.5809999999999999E-3"/>
    <n v="1.5809999999999999E-3"/>
    <x v="0"/>
    <n v="0.98612861699999999"/>
    <n v="0.98770853999999997"/>
  </r>
  <r>
    <x v="19"/>
    <x v="12"/>
    <s v="Harrison R"/>
    <s v="fr"/>
    <s v="Harrison R.2010"/>
    <n v="0.98452899999999999"/>
    <n v="1.3743E-2"/>
    <n v="1.7279999999999999E-3"/>
    <n v="1.7279999999999999E-3"/>
    <x v="0"/>
    <n v="0.98"/>
    <n v="0.98"/>
  </r>
  <r>
    <x v="19"/>
    <x v="13"/>
    <s v="Harrison R"/>
    <s v="fr"/>
    <s v="Harrison R.2011"/>
    <n v="0.98446599999999995"/>
    <n v="1.5533999999999999E-2"/>
    <n v="0"/>
    <n v="0"/>
    <x v="0"/>
    <n v="0.98453183499999997"/>
    <n v="0.98453183499999997"/>
  </r>
  <r>
    <x v="19"/>
    <x v="14"/>
    <s v="Harrison R"/>
    <s v="fr"/>
    <s v="Harrison R.2012"/>
    <n v="0.96431699999999998"/>
    <n v="3.5682999999999999E-2"/>
    <n v="0"/>
    <n v="0"/>
    <x v="0"/>
    <n v="0.96463521699999999"/>
    <n v="0.96463521699999999"/>
  </r>
  <r>
    <x v="19"/>
    <x v="15"/>
    <s v="Harrison R"/>
    <s v="fr"/>
    <s v="Harrison R.2013"/>
    <n v="0.96220099999999997"/>
    <n v="3.5082000000000002E-2"/>
    <n v="2.7169999999999998E-3"/>
    <n v="2.7169999999999998E-3"/>
    <x v="0"/>
    <n v="0.96270204100000001"/>
    <n v="0.965293913"/>
  </r>
  <r>
    <x v="19"/>
    <x v="16"/>
    <s v="Harrison R"/>
    <s v="fr"/>
    <s v="Harrison R.2014"/>
    <n v="0.96555299999999999"/>
    <n v="3.1681000000000001E-2"/>
    <n v="2.7659999999999998E-3"/>
    <n v="2.7659999999999998E-3"/>
    <x v="0"/>
    <n v="0.96595345899999996"/>
    <n v="0.96859679200000004"/>
  </r>
  <r>
    <x v="19"/>
    <x v="17"/>
    <s v="Harrison R"/>
    <s v="fr"/>
    <s v="Harrison R.2015"/>
    <n v="0.98198600000000003"/>
    <n v="1.5367E-2"/>
    <n v="2.647E-3"/>
    <n v="2.647E-3"/>
    <x v="0"/>
    <n v="0.98192881799999998"/>
    <n v="0.98455026800000001"/>
  </r>
  <r>
    <x v="19"/>
    <x v="18"/>
    <s v="Harrison R"/>
    <s v="fr"/>
    <s v="Harrison R.2016"/>
    <n v="0.95939200000000002"/>
    <n v="3.6965999999999999E-2"/>
    <n v="3.6419999999999998E-3"/>
    <n v="3.6419999999999998E-3"/>
    <x v="0"/>
    <n v="0.95971998800000002"/>
    <n v="0.963209235"/>
  </r>
  <r>
    <x v="19"/>
    <x v="19"/>
    <s v="Harrison R"/>
    <s v="fr"/>
    <s v="Harrison R.2017"/>
    <n v="0.95045800000000003"/>
    <n v="3.2153000000000001E-2"/>
    <n v="1.7389999999999999E-2"/>
    <n v="1.7389999999999999E-2"/>
    <x v="0"/>
    <n v="0.94865085299999996"/>
    <n v="0.96355550700000003"/>
  </r>
  <r>
    <x v="19"/>
    <x v="20"/>
    <s v="Harrison R"/>
    <s v="fr"/>
    <s v="Harrison R.2018"/>
    <n v="0.93935400000000002"/>
    <n v="4.2442000000000001E-2"/>
    <n v="1.8204000000000001E-2"/>
    <n v="1.8204000000000001E-2"/>
    <x v="0"/>
    <n v="0.85869002500000002"/>
    <n v="0.86151632099999997"/>
  </r>
  <r>
    <x v="19"/>
    <x v="21"/>
    <s v="Harrison R"/>
    <s v="fr"/>
    <s v="Harrison R.2019"/>
    <n v="0.951075"/>
    <n v="3.9470999999999999E-2"/>
    <n v="9.4540000000000006E-3"/>
    <n v="9.4540000000000006E-3"/>
    <x v="0"/>
    <n v="0.90703663199999995"/>
    <n v="0.91120431700000004"/>
  </r>
  <r>
    <x v="19"/>
    <x v="22"/>
    <s v="Harrison R"/>
    <s v="fr"/>
    <s v="Harrison R.2020"/>
    <n v="0.95229900000000001"/>
    <n v="4.1674000000000003E-2"/>
    <n v="6.0270000000000002E-3"/>
    <n v="6.0270000000000002E-3"/>
    <x v="0"/>
    <n v="0.95193171099999996"/>
    <n v="0.95747217600000001"/>
  </r>
  <r>
    <x v="19"/>
    <x v="23"/>
    <s v="Harrison R"/>
    <s v="fr"/>
    <s v="Harrison R.2021"/>
    <n v="0.94606199999999996"/>
    <n v="4.8478E-2"/>
    <n v="5.4599999999999996E-3"/>
    <n v="5.4599999999999996E-3"/>
    <x v="0"/>
    <n v="0.94593280599999996"/>
    <n v="0.95082933400000003"/>
  </r>
  <r>
    <x v="20"/>
    <x v="0"/>
    <s v="Coldwater R"/>
    <s v="fr"/>
    <s v="Coldwater R.1998"/>
    <n v="0.74541299999999999"/>
    <n v="0.24102000000000001"/>
    <n v="1.3566999999999999E-2"/>
    <n v="0"/>
    <x v="0"/>
    <n v="0.745413887"/>
    <n v="0.745413887"/>
  </r>
  <r>
    <x v="20"/>
    <x v="1"/>
    <s v="Coldwater R"/>
    <s v="fr"/>
    <s v="Coldwater R.1999"/>
    <n v="0.20610400000000001"/>
    <n v="0.79389600000000005"/>
    <n v="0"/>
    <n v="0"/>
    <x v="0"/>
    <n v="0.20609142"/>
    <n v="0.20609142"/>
  </r>
  <r>
    <x v="20"/>
    <x v="2"/>
    <s v="Coldwater R"/>
    <s v="fr"/>
    <s v="Coldwater R.2000"/>
    <n v="0.98061399999999999"/>
    <n v="0"/>
    <n v="1.9386E-2"/>
    <n v="0"/>
    <x v="0"/>
    <n v="0.98061567999999999"/>
    <n v="0.98061567999999999"/>
  </r>
  <r>
    <x v="20"/>
    <x v="4"/>
    <s v="Coldwater R"/>
    <s v="fr"/>
    <s v="Coldwater R.2002"/>
    <n v="0.323104"/>
    <n v="0.67689600000000005"/>
    <n v="0"/>
    <n v="0"/>
    <x v="0"/>
    <n v="0.32310666100000002"/>
    <n v="0.32310666100000002"/>
  </r>
  <r>
    <x v="20"/>
    <x v="5"/>
    <s v="Coldwater R"/>
    <s v="fr"/>
    <s v="Coldwater R.2003"/>
    <n v="0.56844700000000004"/>
    <n v="0.43155300000000002"/>
    <n v="0"/>
    <n v="0"/>
    <x v="0"/>
    <n v="0.56847781799999997"/>
    <n v="0.56847781799999997"/>
  </r>
  <r>
    <x v="20"/>
    <x v="6"/>
    <s v="Coldwater R"/>
    <s v="fr"/>
    <s v="Coldwater R.2004"/>
    <n v="0.91623600000000005"/>
    <n v="8.3764000000000005E-2"/>
    <n v="0"/>
    <n v="0"/>
    <x v="0"/>
    <n v="0.916238039"/>
    <n v="0.916238039"/>
  </r>
  <r>
    <x v="21"/>
    <x v="0"/>
    <s v="Nicola R"/>
    <s v="fr"/>
    <s v="Nicola R.1998"/>
    <n v="0.76188100000000003"/>
    <n v="0.235371"/>
    <n v="2.748E-3"/>
    <n v="0"/>
    <x v="0"/>
    <n v="0.61513715300000005"/>
    <n v="0.61513715300000005"/>
  </r>
  <r>
    <x v="21"/>
    <x v="1"/>
    <s v="Nicola R"/>
    <s v="fr"/>
    <s v="Nicola R.1999"/>
    <n v="0.45312200000000002"/>
    <n v="0.53098199999999995"/>
    <n v="1.5896E-2"/>
    <n v="0"/>
    <x v="0"/>
    <n v="0.32799959699999998"/>
    <n v="0.32799959699999998"/>
  </r>
  <r>
    <x v="21"/>
    <x v="2"/>
    <s v="Nicola R"/>
    <s v="fr"/>
    <s v="Nicola R.2000"/>
    <n v="0.67021799999999998"/>
    <n v="0.30932300000000001"/>
    <n v="2.0459000000000001E-2"/>
    <n v="0"/>
    <x v="0"/>
    <n v="0.59770937700000004"/>
    <n v="0.59770937700000004"/>
  </r>
  <r>
    <x v="21"/>
    <x v="3"/>
    <s v="Nicola R"/>
    <s v="fr"/>
    <s v="Nicola R.2001"/>
    <n v="0.65809899999999999"/>
    <n v="0.32168400000000003"/>
    <n v="2.0218E-2"/>
    <n v="0"/>
    <x v="0"/>
    <n v="0.55265813900000005"/>
    <n v="0.55265813900000005"/>
  </r>
  <r>
    <x v="21"/>
    <x v="4"/>
    <s v="Nicola R"/>
    <s v="fr"/>
    <s v="Nicola R.2002"/>
    <n v="0.75347500000000001"/>
    <n v="0.240789"/>
    <n v="5.7359999999999998E-3"/>
    <n v="0"/>
    <x v="0"/>
    <n v="0.72254792599999995"/>
    <n v="0.72254792599999995"/>
  </r>
  <r>
    <x v="21"/>
    <x v="5"/>
    <s v="Nicola R"/>
    <s v="fr"/>
    <s v="Nicola R.2003"/>
    <n v="0.78059599999999996"/>
    <n v="0.207063"/>
    <n v="1.2341E-2"/>
    <n v="0"/>
    <x v="0"/>
    <n v="0.77914330600000004"/>
    <n v="0.77914330600000004"/>
  </r>
  <r>
    <x v="21"/>
    <x v="6"/>
    <s v="Nicola R"/>
    <s v="fr"/>
    <s v="Nicola R.2004"/>
    <n v="0.93593099999999996"/>
    <n v="6.2246000000000003E-2"/>
    <n v="1.823E-3"/>
    <n v="0"/>
    <x v="0"/>
    <n v="0.92733256600000002"/>
    <n v="0.92733256600000002"/>
  </r>
  <r>
    <x v="21"/>
    <x v="7"/>
    <s v="Nicola R"/>
    <s v="fr"/>
    <s v="Nicola R.2005"/>
    <n v="0.85475599999999996"/>
    <n v="0.14524400000000001"/>
    <n v="0"/>
    <n v="0"/>
    <x v="0"/>
    <n v="0.785565234"/>
    <n v="0.785565234"/>
  </r>
  <r>
    <x v="21"/>
    <x v="8"/>
    <s v="Nicola R"/>
    <s v="fr"/>
    <s v="Nicola R.2006"/>
    <n v="0.87992700000000001"/>
    <n v="0.120073"/>
    <n v="0"/>
    <n v="0"/>
    <x v="0"/>
    <n v="0.86052708499999997"/>
    <n v="0.86052708499999997"/>
  </r>
  <r>
    <x v="21"/>
    <x v="9"/>
    <s v="Nicola R"/>
    <s v="fr"/>
    <s v="Nicola R.2007"/>
    <n v="0.89042600000000005"/>
    <n v="0.109574"/>
    <n v="0"/>
    <n v="0"/>
    <x v="0"/>
    <n v="0.88981477899999994"/>
    <n v="0.88981477899999994"/>
  </r>
  <r>
    <x v="21"/>
    <x v="10"/>
    <s v="Nicola R"/>
    <s v="fr"/>
    <s v="Nicola R.2008"/>
    <n v="0.82226200000000005"/>
    <n v="0.17773800000000001"/>
    <n v="0"/>
    <n v="0"/>
    <x v="0"/>
    <n v="0.73360878600000001"/>
    <n v="0.73360878600000001"/>
  </r>
  <r>
    <x v="21"/>
    <x v="11"/>
    <s v="Nicola R"/>
    <s v="fr"/>
    <s v="Nicola R.2009"/>
    <n v="0.79201299999999997"/>
    <n v="0.20798700000000001"/>
    <n v="0"/>
    <n v="0"/>
    <x v="0"/>
    <n v="0.79563541199999999"/>
    <n v="0.79563541199999999"/>
  </r>
  <r>
    <x v="21"/>
    <x v="12"/>
    <s v="Nicola R"/>
    <s v="fr"/>
    <s v="Nicola R.2010"/>
    <n v="0.590418"/>
    <n v="0.409582"/>
    <n v="0"/>
    <n v="0"/>
    <x v="0"/>
    <n v="0.62990446700000002"/>
    <n v="0.62990446700000002"/>
  </r>
  <r>
    <x v="21"/>
    <x v="13"/>
    <s v="Nicola R"/>
    <s v="fr"/>
    <s v="Nicola R.2011"/>
    <n v="0.79520500000000005"/>
    <n v="0.204795"/>
    <n v="0"/>
    <n v="0"/>
    <x v="0"/>
    <n v="0.74612536600000001"/>
    <n v="0.74612536600000001"/>
  </r>
  <r>
    <x v="21"/>
    <x v="14"/>
    <s v="Nicola R"/>
    <s v="fr"/>
    <s v="Nicola R.2012"/>
    <n v="0.91368499999999997"/>
    <n v="8.6315000000000003E-2"/>
    <n v="0"/>
    <n v="0"/>
    <x v="0"/>
    <n v="0.90514778900000004"/>
    <n v="0.90514778900000004"/>
  </r>
  <r>
    <x v="21"/>
    <x v="15"/>
    <s v="Nicola R"/>
    <s v="fr"/>
    <s v="Nicola R.2013"/>
    <n v="0.61450800000000005"/>
    <n v="0.385492"/>
    <n v="0"/>
    <n v="0"/>
    <x v="0"/>
    <n v="0.64794231599999996"/>
    <n v="0.64794231599999996"/>
  </r>
  <r>
    <x v="21"/>
    <x v="16"/>
    <s v="Nicola R"/>
    <s v="fr"/>
    <s v="Nicola R.2014"/>
    <n v="0.94657500000000006"/>
    <n v="5.3425E-2"/>
    <n v="0"/>
    <n v="0"/>
    <x v="0"/>
    <n v="0.94539156099999999"/>
    <n v="0.94539156099999999"/>
  </r>
  <r>
    <x v="21"/>
    <x v="17"/>
    <s v="Nicola R"/>
    <s v="fr"/>
    <s v="Nicola R.2015"/>
    <n v="0.72967700000000002"/>
    <n v="0.27032299999999998"/>
    <n v="0"/>
    <n v="0"/>
    <x v="0"/>
    <n v="0.77916731900000002"/>
    <n v="0.77916731900000002"/>
  </r>
  <r>
    <x v="21"/>
    <x v="18"/>
    <s v="Nicola R"/>
    <s v="fr"/>
    <s v="Nicola R.2016"/>
    <n v="0.64169799999999999"/>
    <n v="0.35830200000000001"/>
    <n v="0"/>
    <n v="0"/>
    <x v="0"/>
    <n v="0.64"/>
    <n v="0.64"/>
  </r>
  <r>
    <x v="21"/>
    <x v="19"/>
    <s v="Nicola R"/>
    <s v="fr"/>
    <s v="Nicola R.2017"/>
    <n v="0.49019299999999999"/>
    <n v="0.50980700000000001"/>
    <n v="0"/>
    <n v="0"/>
    <x v="0"/>
    <n v="0.48396693200000002"/>
    <n v="0.48396693200000002"/>
  </r>
  <r>
    <x v="21"/>
    <x v="20"/>
    <s v="Nicola R"/>
    <s v="fr"/>
    <s v="Nicola R.2018"/>
    <n v="0.34301900000000002"/>
    <n v="0.65698100000000004"/>
    <n v="0"/>
    <n v="0"/>
    <x v="0"/>
    <n v="0.41671273800000003"/>
    <n v="0.41671273800000003"/>
  </r>
  <r>
    <x v="21"/>
    <x v="21"/>
    <s v="Nicola R"/>
    <s v="fr"/>
    <s v="Nicola R.2019"/>
    <n v="0.51985599999999998"/>
    <n v="0.48014400000000002"/>
    <n v="0"/>
    <n v="0"/>
    <x v="0"/>
    <n v="0.59550532700000003"/>
    <n v="0.59550532700000003"/>
  </r>
  <r>
    <x v="21"/>
    <x v="22"/>
    <s v="Nicola R"/>
    <s v="fr"/>
    <s v="Nicola R.2020"/>
    <n v="0.64846099999999995"/>
    <n v="0.35153899999999999"/>
    <n v="0"/>
    <n v="0"/>
    <x v="0"/>
    <n v="0.72729628700000004"/>
    <n v="0.72729628700000004"/>
  </r>
  <r>
    <x v="21"/>
    <x v="23"/>
    <s v="Nicola R"/>
    <s v="fr"/>
    <s v="Nicola R.2021"/>
    <n v="0.277173"/>
    <n v="0.722827"/>
    <n v="0"/>
    <n v="0"/>
    <x v="0"/>
    <n v="0.48726430500000001"/>
    <n v="0.48726430500000001"/>
  </r>
  <r>
    <x v="22"/>
    <x v="0"/>
    <s v="Spius Cr"/>
    <s v="fr"/>
    <s v="Spius Cr.1998"/>
    <n v="0.86694700000000002"/>
    <n v="1.5217E-2"/>
    <n v="0.117837"/>
    <n v="0"/>
    <x v="0"/>
    <n v="0.86694088999999996"/>
    <n v="0.86694088999999996"/>
  </r>
  <r>
    <x v="22"/>
    <x v="1"/>
    <s v="Spius Cr"/>
    <s v="fr"/>
    <s v="Spius Cr.1999"/>
    <n v="0.12044000000000001"/>
    <n v="0.87956000000000001"/>
    <n v="0"/>
    <n v="0"/>
    <x v="0"/>
    <n v="0.120439043"/>
    <n v="0.120439043"/>
  </r>
  <r>
    <x v="22"/>
    <x v="2"/>
    <s v="Spius Cr"/>
    <s v="fr"/>
    <s v="Spius Cr.2000"/>
    <n v="0.18712599999999999"/>
    <n v="0.58801300000000001"/>
    <n v="0.22486100000000001"/>
    <n v="7.4298000000000003E-2"/>
    <x v="0"/>
    <n v="0.121843312"/>
    <n v="0.132475652"/>
  </r>
  <r>
    <x v="22"/>
    <x v="3"/>
    <s v="Spius Cr"/>
    <s v="fr"/>
    <s v="Spius Cr.2001"/>
    <n v="0.23116900000000001"/>
    <n v="0.40500700000000001"/>
    <n v="0.36382399999999998"/>
    <n v="0"/>
    <x v="0"/>
    <n v="0.23121087500000001"/>
    <n v="0.23121087500000001"/>
  </r>
  <r>
    <x v="22"/>
    <x v="4"/>
    <s v="Spius Cr"/>
    <s v="fr"/>
    <s v="Spius Cr.2002"/>
    <n v="0.97305200000000003"/>
    <n v="6.7380000000000001E-3"/>
    <n v="2.0211E-2"/>
    <n v="0"/>
    <x v="0"/>
    <n v="0.7"/>
    <n v="0.7"/>
  </r>
  <r>
    <x v="22"/>
    <x v="5"/>
    <s v="Spius Cr"/>
    <s v="fr"/>
    <s v="Spius Cr.2003"/>
    <n v="0.89616799999999996"/>
    <n v="0"/>
    <n v="0.10383199999999999"/>
    <n v="0"/>
    <x v="0"/>
    <n v="0.89617225499999997"/>
    <n v="0.89617225499999997"/>
  </r>
  <r>
    <x v="22"/>
    <x v="6"/>
    <s v="Spius Cr"/>
    <s v="fr"/>
    <s v="Spius Cr.2004"/>
    <n v="0.98480199999999996"/>
    <n v="0"/>
    <n v="1.5198E-2"/>
    <n v="0"/>
    <x v="0"/>
    <n v="0.98480322099999995"/>
    <n v="0.98480322099999995"/>
  </r>
  <r>
    <x v="23"/>
    <x v="0"/>
    <s v="Shuswap R Low"/>
    <s v="fr"/>
    <s v="Shuswap R Low.1998"/>
    <n v="0.926373"/>
    <n v="7.0753999999999997E-2"/>
    <n v="2.8730000000000001E-3"/>
    <n v="2.4000000000000001E-4"/>
    <x v="0"/>
    <n v="0.92167589900000002"/>
    <n v="0.92191750699999997"/>
  </r>
  <r>
    <x v="23"/>
    <x v="1"/>
    <s v="Shuswap R Low"/>
    <s v="fr"/>
    <s v="Shuswap R Low.1999"/>
    <n v="0.88370400000000005"/>
    <n v="0.11442099999999999"/>
    <n v="1.8749999999999999E-3"/>
    <n v="1.8749999999999999E-3"/>
    <x v="0"/>
    <n v="0.87769275000000002"/>
    <n v="0.87769275000000002"/>
  </r>
  <r>
    <x v="23"/>
    <x v="2"/>
    <s v="Shuswap R Low"/>
    <s v="fr"/>
    <s v="Shuswap R Low.2000"/>
    <n v="0.87227699999999997"/>
    <n v="0.122777"/>
    <n v="4.9459999999999999E-3"/>
    <n v="4.5399999999999998E-3"/>
    <x v="0"/>
    <n v="0.86465742899999998"/>
    <n v="0.86482600700000001"/>
  </r>
  <r>
    <x v="23"/>
    <x v="3"/>
    <s v="Shuswap R Low"/>
    <s v="fr"/>
    <s v="Shuswap R Low.2001"/>
    <n v="0.81967800000000002"/>
    <n v="0.175486"/>
    <n v="4.8370000000000002E-3"/>
    <n v="4.5989999999999998E-3"/>
    <x v="0"/>
    <n v="0.75360999100000003"/>
    <n v="0.75388637000000003"/>
  </r>
  <r>
    <x v="23"/>
    <x v="4"/>
    <s v="Shuswap R Low"/>
    <s v="fr"/>
    <s v="Shuswap R Low.2002"/>
    <n v="0.907605"/>
    <n v="9.2103000000000004E-2"/>
    <n v="2.92E-4"/>
    <n v="2.92E-4"/>
    <x v="0"/>
    <n v="0.899549865"/>
    <n v="0.89993611699999998"/>
  </r>
  <r>
    <x v="23"/>
    <x v="5"/>
    <s v="Shuswap R Low"/>
    <s v="fr"/>
    <s v="Shuswap R Low.2003"/>
    <n v="0.81439700000000004"/>
    <n v="0.18560299999999999"/>
    <n v="0"/>
    <n v="0"/>
    <x v="0"/>
    <n v="0.81439705699999998"/>
    <n v="0.81439705699999998"/>
  </r>
  <r>
    <x v="23"/>
    <x v="6"/>
    <s v="Shuswap R Low"/>
    <s v="fr"/>
    <s v="Shuswap R Low.2004"/>
    <n v="0.91486199999999995"/>
    <n v="8.4871000000000002E-2"/>
    <n v="2.6699999999999998E-4"/>
    <n v="0"/>
    <x v="0"/>
    <n v="0.90043949199999995"/>
    <n v="0.90043949199999995"/>
  </r>
  <r>
    <x v="23"/>
    <x v="7"/>
    <s v="Shuswap R Low"/>
    <s v="fr"/>
    <s v="Shuswap R Low.2005"/>
    <n v="0.90768899999999997"/>
    <n v="9.1975000000000001E-2"/>
    <n v="3.3599999999999998E-4"/>
    <n v="3.3599999999999998E-4"/>
    <x v="0"/>
    <n v="0.87548277900000004"/>
    <n v="0.875900911"/>
  </r>
  <r>
    <x v="23"/>
    <x v="8"/>
    <s v="Shuswap R Low"/>
    <s v="fr"/>
    <s v="Shuswap R Low.2006"/>
    <n v="0.938693"/>
    <n v="6.1307E-2"/>
    <n v="0"/>
    <n v="0"/>
    <x v="0"/>
    <n v="0.93250960000000005"/>
    <n v="0.93250960000000005"/>
  </r>
  <r>
    <x v="23"/>
    <x v="9"/>
    <s v="Shuswap R Low"/>
    <s v="fr"/>
    <s v="Shuswap R Low.2007"/>
    <n v="0.94120999999999999"/>
    <n v="5.8790000000000002E-2"/>
    <n v="0"/>
    <n v="0"/>
    <x v="0"/>
    <n v="0.94158703799999999"/>
    <n v="0.94158703799999999"/>
  </r>
  <r>
    <x v="23"/>
    <x v="10"/>
    <s v="Shuswap R Low"/>
    <s v="fr"/>
    <s v="Shuswap R Low.2008"/>
    <n v="0.919041"/>
    <n v="8.0959000000000003E-2"/>
    <n v="0"/>
    <n v="0"/>
    <x v="0"/>
    <n v="0.87970295399999998"/>
    <n v="0.87970295399999998"/>
  </r>
  <r>
    <x v="23"/>
    <x v="11"/>
    <s v="Shuswap R Low"/>
    <s v="fr"/>
    <s v="Shuswap R Low.2009"/>
    <n v="0.91612099999999996"/>
    <n v="8.3878999999999995E-2"/>
    <n v="0"/>
    <n v="0"/>
    <x v="0"/>
    <n v="0.91496053099999997"/>
    <n v="0.91496053099999997"/>
  </r>
  <r>
    <x v="23"/>
    <x v="12"/>
    <s v="Shuswap R Low"/>
    <s v="fr"/>
    <s v="Shuswap R Low.2010"/>
    <n v="0.96580999999999995"/>
    <n v="3.4129E-2"/>
    <n v="6.0999999999999999E-5"/>
    <n v="6.0999999999999999E-5"/>
    <x v="0"/>
    <n v="0.96554023899999997"/>
    <n v="0.96559965199999997"/>
  </r>
  <r>
    <x v="23"/>
    <x v="13"/>
    <s v="Shuswap R Low"/>
    <s v="fr"/>
    <s v="Shuswap R Low.2011"/>
    <n v="0.91516799999999998"/>
    <n v="8.4832000000000005E-2"/>
    <n v="0"/>
    <n v="0"/>
    <x v="0"/>
    <n v="0.91687765099999996"/>
    <n v="0.91687765099999996"/>
  </r>
  <r>
    <x v="23"/>
    <x v="14"/>
    <s v="Shuswap R Low"/>
    <s v="fr"/>
    <s v="Shuswap R Low.2012"/>
    <n v="0.87212599999999996"/>
    <n v="0.1275"/>
    <n v="3.7300000000000001E-4"/>
    <n v="0"/>
    <x v="0"/>
    <n v="0.84670798599999997"/>
    <n v="0.84670798599999997"/>
  </r>
  <r>
    <x v="23"/>
    <x v="15"/>
    <s v="Shuswap R Low"/>
    <s v="fr"/>
    <s v="Shuswap R Low.2013"/>
    <n v="0.83567999999999998"/>
    <n v="0.16359299999999999"/>
    <n v="7.27E-4"/>
    <n v="0"/>
    <x v="0"/>
    <n v="0.84167281199999999"/>
    <n v="0.84167281199999999"/>
  </r>
  <r>
    <x v="23"/>
    <x v="16"/>
    <s v="Shuswap R Low"/>
    <s v="fr"/>
    <s v="Shuswap R Low.2014"/>
    <n v="0.94672699999999999"/>
    <n v="5.3119E-2"/>
    <n v="1.54E-4"/>
    <n v="0"/>
    <x v="0"/>
    <n v="0.94841470900000002"/>
    <n v="0.94841470900000002"/>
  </r>
  <r>
    <x v="23"/>
    <x v="17"/>
    <s v="Shuswap R Low"/>
    <s v="fr"/>
    <s v="Shuswap R Low.2015"/>
    <n v="0.91696599999999995"/>
    <n v="8.0293000000000003E-2"/>
    <n v="2.7409999999999999E-3"/>
    <n v="0"/>
    <x v="0"/>
    <n v="0.92193175000000005"/>
    <n v="0.92193175000000005"/>
  </r>
  <r>
    <x v="23"/>
    <x v="18"/>
    <s v="Shuswap R Low"/>
    <s v="fr"/>
    <s v="Shuswap R Low.2016"/>
    <n v="0.888513"/>
    <n v="0.111349"/>
    <n v="1.3799999999999999E-4"/>
    <n v="0"/>
    <x v="0"/>
    <n v="0.88881679800000002"/>
    <n v="0.88881679800000002"/>
  </r>
  <r>
    <x v="23"/>
    <x v="19"/>
    <s v="Shuswap R Low"/>
    <s v="fr"/>
    <s v="Shuswap R Low.2017"/>
    <n v="0.88815900000000003"/>
    <n v="0.111151"/>
    <n v="6.8999999999999997E-4"/>
    <n v="1.25E-4"/>
    <x v="0"/>
    <n v="0.89"/>
    <n v="0.89"/>
  </r>
  <r>
    <x v="23"/>
    <x v="20"/>
    <s v="Shuswap R Low"/>
    <s v="fr"/>
    <s v="Shuswap R Low.2018"/>
    <n v="0.860317"/>
    <n v="0.13915"/>
    <n v="5.3300000000000005E-4"/>
    <n v="0"/>
    <x v="0"/>
    <n v="0.87603485299999995"/>
    <n v="0.87603485299999995"/>
  </r>
  <r>
    <x v="23"/>
    <x v="21"/>
    <s v="Shuswap R Low"/>
    <s v="fr"/>
    <s v="Shuswap R Low.2019"/>
    <n v="0.86886200000000002"/>
    <n v="0.129832"/>
    <n v="1.3060000000000001E-3"/>
    <n v="0"/>
    <x v="0"/>
    <n v="0.87028266499999996"/>
    <n v="0.87028266499999996"/>
  </r>
  <r>
    <x v="23"/>
    <x v="22"/>
    <s v="Shuswap R Low"/>
    <s v="fr"/>
    <s v="Shuswap R Low.2020"/>
    <n v="0.84930000000000005"/>
    <n v="0.149725"/>
    <n v="9.7499999999999996E-4"/>
    <n v="0"/>
    <x v="0"/>
    <n v="0.85"/>
    <n v="0.85"/>
  </r>
  <r>
    <x v="23"/>
    <x v="23"/>
    <s v="Shuswap R Low"/>
    <s v="fr"/>
    <s v="Shuswap R Low.2021"/>
    <n v="0.92929700000000004"/>
    <n v="7.0499000000000006E-2"/>
    <n v="2.05E-4"/>
    <n v="0"/>
    <x v="0"/>
    <n v="0.93335361699999997"/>
    <n v="0.93335361699999997"/>
  </r>
  <r>
    <x v="24"/>
    <x v="0"/>
    <s v="Shuswap R Middle"/>
    <s v="fr"/>
    <s v="Shuswap R Middle.1998"/>
    <n v="0.41138000000000002"/>
    <n v="0.56962999999999997"/>
    <n v="1.899E-2"/>
    <n v="0"/>
    <x v="0"/>
    <n v="0.51744678099999997"/>
    <n v="0.51744678099999997"/>
  </r>
  <r>
    <x v="24"/>
    <x v="1"/>
    <s v="Shuswap R Middle"/>
    <s v="fr"/>
    <s v="Shuswap R Middle.1999"/>
    <n v="0.261432"/>
    <n v="0.738568"/>
    <n v="0"/>
    <n v="0"/>
    <x v="0"/>
    <n v="0.26145221299999999"/>
    <n v="0.26145221299999999"/>
  </r>
  <r>
    <x v="24"/>
    <x v="2"/>
    <s v="Shuswap R Middle"/>
    <s v="fr"/>
    <s v="Shuswap R Middle.2000"/>
    <n v="0.21803700000000001"/>
    <n v="0.78196299999999996"/>
    <n v="0"/>
    <n v="0"/>
    <x v="0"/>
    <n v="0.21802016799999999"/>
    <n v="0.21802016799999999"/>
  </r>
  <r>
    <x v="24"/>
    <x v="3"/>
    <s v="Shuswap R Middle"/>
    <s v="fr"/>
    <s v="Shuswap R Middle.2001"/>
    <n v="8.8566000000000006E-2"/>
    <n v="0.89672300000000005"/>
    <n v="1.4711E-2"/>
    <n v="0"/>
    <x v="0"/>
    <n v="8.8542548999999998E-2"/>
    <n v="8.8542548999999998E-2"/>
  </r>
  <r>
    <x v="24"/>
    <x v="4"/>
    <s v="Shuswap R Middle"/>
    <s v="fr"/>
    <s v="Shuswap R Middle.2002"/>
    <n v="0.16579199999999999"/>
    <n v="0.83420799999999995"/>
    <n v="0"/>
    <n v="0"/>
    <x v="0"/>
    <n v="0.16578990499999999"/>
    <n v="0.16578990499999999"/>
  </r>
  <r>
    <x v="24"/>
    <x v="5"/>
    <s v="Shuswap R Middle"/>
    <s v="fr"/>
    <s v="Shuswap R Middle.2003"/>
    <n v="0.43646299999999999"/>
    <n v="0.56353699999999995"/>
    <n v="0"/>
    <n v="0"/>
    <x v="0"/>
    <n v="0.43641200499999999"/>
    <n v="0.43641200499999999"/>
  </r>
  <r>
    <x v="24"/>
    <x v="6"/>
    <s v="Shuswap R Middle"/>
    <s v="fr"/>
    <s v="Shuswap R Middle.2004"/>
    <n v="0.211899"/>
    <n v="0.78810100000000005"/>
    <n v="0"/>
    <n v="0"/>
    <x v="0"/>
    <n v="0.21188052900000001"/>
    <n v="0.21188052900000001"/>
  </r>
  <r>
    <x v="24"/>
    <x v="7"/>
    <s v="Shuswap R Middle"/>
    <s v="fr"/>
    <s v="Shuswap R Middle.2005"/>
    <n v="0.34002700000000002"/>
    <n v="0.65997300000000003"/>
    <n v="0"/>
    <n v="0"/>
    <x v="0"/>
    <n v="0.34000952699999998"/>
    <n v="0.34000952699999998"/>
  </r>
  <r>
    <x v="24"/>
    <x v="8"/>
    <s v="Shuswap R Middle"/>
    <s v="fr"/>
    <s v="Shuswap R Middle.2006"/>
    <n v="0.98375699999999999"/>
    <n v="0"/>
    <n v="1.6243E-2"/>
    <n v="0"/>
    <x v="0"/>
    <n v="0.98"/>
    <n v="0.98"/>
  </r>
  <r>
    <x v="24"/>
    <x v="11"/>
    <s v="Shuswap R Middle"/>
    <s v="fr"/>
    <s v="Shuswap R Middle.2009"/>
    <n v="0.99394800000000005"/>
    <n v="0"/>
    <n v="6.0520000000000001E-3"/>
    <n v="0"/>
    <x v="0"/>
    <n v="0.99"/>
    <n v="0.99"/>
  </r>
  <r>
    <x v="24"/>
    <x v="12"/>
    <s v="Shuswap R Middle"/>
    <s v="fr"/>
    <s v="Shuswap R Middle.2010"/>
    <n v="0.98702500000000004"/>
    <n v="0"/>
    <n v="1.2975E-2"/>
    <n v="0"/>
    <x v="0"/>
    <n v="0.99"/>
    <n v="0.99"/>
  </r>
  <r>
    <x v="24"/>
    <x v="13"/>
    <s v="Shuswap R Middle"/>
    <s v="fr"/>
    <s v="Shuswap R Middle.2011"/>
    <n v="0.94855100000000003"/>
    <n v="4.9690999999999999E-2"/>
    <n v="1.758E-3"/>
    <n v="0"/>
    <x v="0"/>
    <n v="0.94741803899999999"/>
    <n v="0.94741803899999999"/>
  </r>
  <r>
    <x v="24"/>
    <x v="14"/>
    <s v="Shuswap R Middle"/>
    <s v="fr"/>
    <s v="Shuswap R Middle.2012"/>
    <n v="0.58991499999999997"/>
    <n v="0.41008499999999998"/>
    <n v="0"/>
    <n v="0"/>
    <x v="0"/>
    <n v="0.53866570000000003"/>
    <n v="0.53866570000000003"/>
  </r>
  <r>
    <x v="24"/>
    <x v="15"/>
    <s v="Shuswap R Middle"/>
    <s v="fr"/>
    <s v="Shuswap R Middle.2013"/>
    <n v="0.47952600000000001"/>
    <n v="0.48560399999999998"/>
    <n v="3.4869999999999998E-2"/>
    <n v="0"/>
    <x v="0"/>
    <n v="0.514563141"/>
    <n v="0.514563141"/>
  </r>
  <r>
    <x v="24"/>
    <x v="16"/>
    <s v="Shuswap R Middle"/>
    <s v="fr"/>
    <s v="Shuswap R Middle.2014"/>
    <n v="0.65063400000000005"/>
    <n v="0.32917400000000002"/>
    <n v="2.0192999999999999E-2"/>
    <n v="0"/>
    <x v="0"/>
    <n v="0.68542233699999999"/>
    <n v="0.68542233699999999"/>
  </r>
  <r>
    <x v="24"/>
    <x v="17"/>
    <s v="Shuswap R Middle"/>
    <s v="fr"/>
    <s v="Shuswap R Middle.2015"/>
    <n v="0.49718499999999999"/>
    <n v="0.47941499999999998"/>
    <n v="2.3400000000000001E-2"/>
    <n v="0"/>
    <x v="0"/>
    <n v="0.61869148799999996"/>
    <n v="0.61869148799999996"/>
  </r>
  <r>
    <x v="24"/>
    <x v="18"/>
    <s v="Shuswap R Middle"/>
    <s v="fr"/>
    <s v="Shuswap R Middle.2016"/>
    <n v="0.64194899999999999"/>
    <n v="0.35805100000000001"/>
    <n v="0"/>
    <n v="0"/>
    <x v="0"/>
    <n v="0.61809095700000005"/>
    <n v="0.61809095700000005"/>
  </r>
  <r>
    <x v="24"/>
    <x v="19"/>
    <s v="Shuswap R Middle"/>
    <s v="fr"/>
    <s v="Shuswap R Middle.2017"/>
    <n v="0.625309"/>
    <n v="0.35710700000000001"/>
    <n v="1.7583000000000001E-2"/>
    <n v="0"/>
    <x v="0"/>
    <n v="0.62853026300000003"/>
    <n v="0.62853026300000003"/>
  </r>
  <r>
    <x v="24"/>
    <x v="20"/>
    <s v="Shuswap R Middle"/>
    <s v="fr"/>
    <s v="Shuswap R Middle.2018"/>
    <n v="0.57629200000000003"/>
    <n v="0.41887400000000002"/>
    <n v="4.8339999999999998E-3"/>
    <n v="0"/>
    <x v="0"/>
    <n v="0.685254747"/>
    <n v="0.685254747"/>
  </r>
  <r>
    <x v="24"/>
    <x v="21"/>
    <s v="Shuswap R Middle"/>
    <s v="fr"/>
    <s v="Shuswap R Middle.2019"/>
    <n v="0.52145699999999995"/>
    <n v="0.44889000000000001"/>
    <n v="2.9652999999999999E-2"/>
    <n v="0"/>
    <x v="0"/>
    <n v="0.52"/>
    <n v="0.52"/>
  </r>
  <r>
    <x v="24"/>
    <x v="22"/>
    <s v="Shuswap R Middle"/>
    <s v="fr"/>
    <s v="Shuswap R Middle.2020"/>
    <n v="0.45866899999999999"/>
    <n v="0.51032"/>
    <n v="3.1012000000000001E-2"/>
    <n v="0"/>
    <x v="0"/>
    <n v="0.58280907199999998"/>
    <n v="0.58280907199999998"/>
  </r>
  <r>
    <x v="24"/>
    <x v="23"/>
    <s v="Shuswap R Middle"/>
    <s v="fr"/>
    <s v="Shuswap R Middle.2021"/>
    <n v="0.64710100000000004"/>
    <n v="0.26925199999999999"/>
    <n v="8.3646999999999999E-2"/>
    <n v="0"/>
    <x v="0"/>
    <n v="0.72104946199999997"/>
    <n v="0.72104946199999997"/>
  </r>
  <r>
    <x v="25"/>
    <x v="0"/>
    <s v="Salmon R/TOMF"/>
    <s v="fr"/>
    <s v="Salmon R/TOMF.1998"/>
    <n v="0.93771099999999996"/>
    <n v="6.2288999999999997E-2"/>
    <n v="0"/>
    <n v="0"/>
    <x v="0"/>
    <n v="0.93773017700000005"/>
    <n v="0.93773017700000005"/>
  </r>
  <r>
    <x v="25"/>
    <x v="1"/>
    <s v="Salmon R/TOMF"/>
    <s v="fr"/>
    <s v="Salmon R/TOMF.1999"/>
    <n v="0.56173600000000001"/>
    <n v="0.43826399999999999"/>
    <n v="0"/>
    <n v="0"/>
    <x v="0"/>
    <n v="0.56172376499999999"/>
    <n v="0.56172376499999999"/>
  </r>
  <r>
    <x v="25"/>
    <x v="2"/>
    <s v="Salmon R/TOMF"/>
    <s v="fr"/>
    <s v="Salmon R/TOMF.2000"/>
    <n v="0.78690099999999996"/>
    <n v="0.21309900000000001"/>
    <n v="0"/>
    <n v="0"/>
    <x v="0"/>
    <n v="0.786898824"/>
    <n v="0.786898824"/>
  </r>
  <r>
    <x v="25"/>
    <x v="3"/>
    <s v="Salmon R/TOMF"/>
    <s v="fr"/>
    <s v="Salmon R/TOMF.2001"/>
    <n v="0.58799299999999999"/>
    <n v="0.41200700000000001"/>
    <n v="0"/>
    <n v="0"/>
    <x v="0"/>
    <n v="0.58797566199999995"/>
    <n v="0.58797566199999995"/>
  </r>
  <r>
    <x v="25"/>
    <x v="4"/>
    <s v="Salmon R/TOMF"/>
    <s v="fr"/>
    <s v="Salmon R/TOMF.2002"/>
    <n v="0.56023699999999999"/>
    <n v="0.43976300000000001"/>
    <n v="0"/>
    <n v="0"/>
    <x v="0"/>
    <n v="0.56025459799999999"/>
    <n v="0.56025459799999999"/>
  </r>
  <r>
    <x v="25"/>
    <x v="5"/>
    <s v="Salmon R/TOMF"/>
    <s v="fr"/>
    <s v="Salmon R/TOMF.2003"/>
    <n v="0.68364199999999997"/>
    <n v="0.31635799999999997"/>
    <n v="0"/>
    <n v="0"/>
    <x v="0"/>
    <n v="0.68363162600000005"/>
    <n v="0.68363162600000005"/>
  </r>
  <r>
    <x v="25"/>
    <x v="6"/>
    <s v="Salmon R/TOMF"/>
    <s v="fr"/>
    <s v="Salmon R/TOMF.2004"/>
    <n v="0.64799099999999998"/>
    <n v="0.35200900000000002"/>
    <n v="0"/>
    <n v="0"/>
    <x v="0"/>
    <n v="0.648013544"/>
    <n v="0.648013544"/>
  </r>
  <r>
    <x v="25"/>
    <x v="7"/>
    <s v="Salmon R/TOMF"/>
    <s v="fr"/>
    <s v="Salmon R/TOMF.2005"/>
    <n v="0.80852100000000005"/>
    <n v="0.19147900000000001"/>
    <n v="0"/>
    <n v="0"/>
    <x v="0"/>
    <n v="0.80851980499999998"/>
    <n v="0.80851980499999998"/>
  </r>
  <r>
    <x v="25"/>
    <x v="8"/>
    <s v="Salmon R/TOMF"/>
    <s v="fr"/>
    <s v="Salmon R/TOMF.2006"/>
    <n v="0.72098300000000004"/>
    <n v="0.27901700000000002"/>
    <n v="0"/>
    <n v="0"/>
    <x v="0"/>
    <n v="0.72097433700000002"/>
    <n v="0.72097433700000002"/>
  </r>
  <r>
    <x v="25"/>
    <x v="11"/>
    <s v="Salmon R/TOMF"/>
    <s v="fr"/>
    <s v="Salmon R/TOMF.2009"/>
    <n v="0.62873199999999996"/>
    <n v="0.37126799999999999"/>
    <n v="0"/>
    <n v="0"/>
    <x v="0"/>
    <n v="0.62849517799999999"/>
    <n v="0.62849517799999999"/>
  </r>
  <r>
    <x v="25"/>
    <x v="12"/>
    <s v="Salmon R/TOMF"/>
    <s v="fr"/>
    <s v="Salmon R/TOMF.2010"/>
    <n v="0.714534"/>
    <n v="0.285466"/>
    <n v="0"/>
    <n v="0"/>
    <x v="0"/>
    <m/>
    <m/>
  </r>
  <r>
    <x v="25"/>
    <x v="13"/>
    <s v="Salmon R/TOMF"/>
    <s v="fr"/>
    <s v="Salmon R/TOMF.2011"/>
    <n v="0.90239100000000005"/>
    <n v="9.7609000000000001E-2"/>
    <n v="0"/>
    <n v="0"/>
    <x v="0"/>
    <n v="0.90239229499999996"/>
    <n v="0.90239229499999996"/>
  </r>
  <r>
    <x v="25"/>
    <x v="14"/>
    <s v="Salmon R/TOMF"/>
    <s v="fr"/>
    <s v="Salmon R/TOMF.2012"/>
    <n v="0.69819600000000004"/>
    <n v="0.30180400000000002"/>
    <n v="0"/>
    <n v="0"/>
    <x v="0"/>
    <n v="0.69712451099999995"/>
    <n v="0.69712451099999995"/>
  </r>
  <r>
    <x v="26"/>
    <x v="7"/>
    <s v="MARBLE RIVER"/>
    <s v="wcvi"/>
    <s v="MARBLE RIVER.2005"/>
    <n v="1"/>
    <n v="0"/>
    <n v="0"/>
    <n v="0"/>
    <x v="1"/>
    <n v="1"/>
    <n v="1"/>
  </r>
  <r>
    <x v="26"/>
    <x v="8"/>
    <s v="MARBLE RIVER"/>
    <s v="wcvi"/>
    <s v="MARBLE RIVER.2006"/>
    <n v="1"/>
    <n v="0"/>
    <n v="0"/>
    <n v="0"/>
    <x v="1"/>
    <n v="1"/>
    <n v="1"/>
  </r>
  <r>
    <x v="26"/>
    <x v="10"/>
    <s v="MARBLE RIVER"/>
    <s v="wcvi"/>
    <s v="MARBLE RIVER.2008"/>
    <n v="0.98941800000000002"/>
    <n v="1.0581999999999999E-2"/>
    <n v="0"/>
    <n v="0"/>
    <x v="1"/>
    <n v="0.989417989"/>
    <n v="0.989417989"/>
  </r>
  <r>
    <x v="26"/>
    <x v="11"/>
    <s v="MARBLE RIVER"/>
    <s v="wcvi"/>
    <s v="MARBLE RIVER.2009"/>
    <n v="0.81632700000000002"/>
    <n v="0.183673"/>
    <n v="0"/>
    <n v="0"/>
    <x v="1"/>
    <n v="0.81632653099999997"/>
    <n v="0.81632653099999997"/>
  </r>
  <r>
    <x v="26"/>
    <x v="14"/>
    <s v="MARBLE RIVER"/>
    <s v="wcvi"/>
    <s v="MARBLE RIVER.2012"/>
    <n v="0.90983599999999998"/>
    <n v="9.0163999999999994E-2"/>
    <n v="0"/>
    <n v="0"/>
    <x v="1"/>
    <n v="0.91232876699999998"/>
    <n v="0.91232876699999998"/>
  </r>
  <r>
    <x v="26"/>
    <x v="15"/>
    <s v="MARBLE RIVER"/>
    <s v="wcvi"/>
    <s v="MARBLE RIVER.2013"/>
    <n v="1"/>
    <n v="0"/>
    <n v="0"/>
    <n v="0"/>
    <x v="1"/>
    <m/>
    <m/>
  </r>
  <r>
    <x v="26"/>
    <x v="17"/>
    <s v="MARBLE RIVER"/>
    <s v="wcvi"/>
    <s v="MARBLE RIVER.2015"/>
    <n v="1"/>
    <n v="0"/>
    <n v="0"/>
    <n v="0"/>
    <x v="1"/>
    <m/>
    <m/>
  </r>
  <r>
    <x v="26"/>
    <x v="18"/>
    <s v="MARBLE RIVER"/>
    <s v="wcvi"/>
    <s v="MARBLE RIVER.2016"/>
    <n v="0.74385999999999997"/>
    <n v="0.24912300000000001"/>
    <n v="7.0179999999999999E-3"/>
    <n v="7.0179999999999999E-3"/>
    <x v="1"/>
    <n v="0.75177305000000005"/>
    <n v="0.75714285699999995"/>
  </r>
  <r>
    <x v="26"/>
    <x v="21"/>
    <s v="MARBLE RIVER"/>
    <s v="wcvi"/>
    <s v="MARBLE RIVER.2019"/>
    <n v="0.99516899999999997"/>
    <n v="4.8310000000000002E-3"/>
    <n v="0"/>
    <n v="0"/>
    <x v="1"/>
    <m/>
    <m/>
  </r>
  <r>
    <x v="27"/>
    <x v="17"/>
    <s v="ARTLISH RIVER"/>
    <s v="wcvi"/>
    <s v="ARTLISH RIVER.2015"/>
    <n v="0.47222199999999998"/>
    <n v="0"/>
    <n v="0.52777799999999997"/>
    <n v="2.7778000000000001E-2"/>
    <x v="1"/>
    <m/>
    <m/>
  </r>
  <r>
    <x v="27"/>
    <x v="18"/>
    <s v="ARTLISH RIVER"/>
    <s v="wcvi"/>
    <s v="ARTLISH RIVER.2016"/>
    <n v="0.75"/>
    <n v="0"/>
    <n v="0.25"/>
    <n v="0"/>
    <x v="1"/>
    <m/>
    <m/>
  </r>
  <r>
    <x v="28"/>
    <x v="11"/>
    <s v="KAOUK RIVER"/>
    <s v="wcvi"/>
    <s v="KAOUK RIVER.2009"/>
    <n v="0.85714299999999999"/>
    <n v="0"/>
    <n v="0.14285700000000001"/>
    <n v="0"/>
    <x v="1"/>
    <m/>
    <m/>
  </r>
  <r>
    <x v="28"/>
    <x v="12"/>
    <s v="KAOUK RIVER"/>
    <s v="wcvi"/>
    <s v="KAOUK RIVER.2010"/>
    <n v="1"/>
    <n v="0"/>
    <n v="0"/>
    <n v="0"/>
    <x v="1"/>
    <m/>
    <m/>
  </r>
  <r>
    <x v="28"/>
    <x v="14"/>
    <s v="KAOUK RIVER"/>
    <s v="wcvi"/>
    <s v="KAOUK RIVER.2012"/>
    <n v="0"/>
    <n v="0"/>
    <n v="1"/>
    <n v="1"/>
    <x v="1"/>
    <m/>
    <m/>
  </r>
  <r>
    <x v="28"/>
    <x v="16"/>
    <s v="KAOUK RIVER"/>
    <s v="wcvi"/>
    <s v="KAOUK RIVER.2014"/>
    <n v="0.5"/>
    <n v="0"/>
    <n v="0.5"/>
    <n v="0.1"/>
    <x v="1"/>
    <m/>
    <m/>
  </r>
  <r>
    <x v="28"/>
    <x v="17"/>
    <s v="KAOUK RIVER"/>
    <s v="wcvi"/>
    <s v="KAOUK RIVER.2015"/>
    <n v="0.96428599999999998"/>
    <n v="0"/>
    <n v="3.5714000000000003E-2"/>
    <n v="0"/>
    <x v="1"/>
    <m/>
    <m/>
  </r>
  <r>
    <x v="28"/>
    <x v="18"/>
    <s v="KAOUK RIVER"/>
    <s v="wcvi"/>
    <s v="KAOUK RIVER.2016"/>
    <n v="1"/>
    <n v="0"/>
    <n v="0"/>
    <n v="0"/>
    <x v="1"/>
    <m/>
    <m/>
  </r>
  <r>
    <x v="28"/>
    <x v="19"/>
    <s v="KAOUK RIVER"/>
    <s v="wcvi"/>
    <s v="KAOUK RIVER.2017"/>
    <n v="1"/>
    <n v="0"/>
    <n v="0"/>
    <n v="0"/>
    <x v="1"/>
    <m/>
    <m/>
  </r>
  <r>
    <x v="29"/>
    <x v="17"/>
    <s v="KAUWINCH RIVER"/>
    <s v="wcvi"/>
    <s v="KAUWINCH RIVER.2015"/>
    <n v="0.4"/>
    <n v="0"/>
    <n v="0.6"/>
    <n v="0"/>
    <x v="1"/>
    <m/>
    <m/>
  </r>
  <r>
    <x v="30"/>
    <x v="15"/>
    <s v="TAHSISH RIVER"/>
    <s v="wcvi"/>
    <s v="TAHSISH RIVER.2013"/>
    <n v="0"/>
    <n v="0"/>
    <n v="1"/>
    <n v="0"/>
    <x v="1"/>
    <m/>
    <m/>
  </r>
  <r>
    <x v="30"/>
    <x v="16"/>
    <s v="TAHSISH RIVER"/>
    <s v="wcvi"/>
    <s v="TAHSISH RIVER.2014"/>
    <n v="1"/>
    <n v="0"/>
    <n v="0"/>
    <n v="0"/>
    <x v="1"/>
    <m/>
    <m/>
  </r>
  <r>
    <x v="30"/>
    <x v="17"/>
    <s v="TAHSISH RIVER"/>
    <s v="wcvi"/>
    <s v="TAHSISH RIVER.2015"/>
    <n v="0.55000000000000004"/>
    <n v="0"/>
    <n v="0.45"/>
    <n v="0"/>
    <x v="1"/>
    <m/>
    <m/>
  </r>
  <r>
    <x v="30"/>
    <x v="18"/>
    <s v="TAHSISH RIVER"/>
    <s v="wcvi"/>
    <s v="TAHSISH RIVER.2016"/>
    <n v="0.55172399999999999"/>
    <n v="0"/>
    <n v="0.44827600000000001"/>
    <n v="0"/>
    <x v="1"/>
    <m/>
    <m/>
  </r>
  <r>
    <x v="30"/>
    <x v="19"/>
    <s v="TAHSISH RIVER"/>
    <s v="wcvi"/>
    <s v="TAHSISH RIVER.2017"/>
    <n v="0.29230800000000001"/>
    <n v="0"/>
    <n v="0.70769199999999999"/>
    <n v="0"/>
    <x v="1"/>
    <m/>
    <m/>
  </r>
  <r>
    <x v="0"/>
    <x v="0"/>
    <s v="CONUMA RIVER"/>
    <s v="wcvi"/>
    <s v="CONUMA RIVER.1998"/>
    <n v="0.29357800000000001"/>
    <n v="0.70642199999999999"/>
    <n v="0"/>
    <n v="0"/>
    <x v="1"/>
    <n v="0.29166666699999999"/>
    <n v="0.29166666699999999"/>
  </r>
  <r>
    <x v="0"/>
    <x v="1"/>
    <s v="CONUMA RIVER"/>
    <s v="wcvi"/>
    <s v="CONUMA RIVER.1999"/>
    <n v="6.0241000000000003E-2"/>
    <n v="0.92369500000000004"/>
    <n v="1.6063999999999998E-2"/>
    <n v="1.2048E-2"/>
    <x v="1"/>
    <n v="7.0422534999999994E-2"/>
    <n v="7.0422534999999994E-2"/>
  </r>
  <r>
    <x v="0"/>
    <x v="2"/>
    <s v="CONUMA RIVER"/>
    <s v="wcvi"/>
    <s v="CONUMA RIVER.2000"/>
    <n v="1.9608E-2"/>
    <n v="0.98039200000000004"/>
    <n v="0"/>
    <n v="0"/>
    <x v="1"/>
    <n v="1.9607843E-2"/>
    <n v="1.9607843E-2"/>
  </r>
  <r>
    <x v="0"/>
    <x v="3"/>
    <s v="CONUMA RIVER"/>
    <s v="wcvi"/>
    <s v="CONUMA RIVER.2001"/>
    <n v="2.7030000000000001E-3"/>
    <n v="0.99729699999999999"/>
    <n v="0"/>
    <n v="0"/>
    <x v="1"/>
    <n v="2.7027029999999999E-3"/>
    <n v="2.7027029999999999E-3"/>
  </r>
  <r>
    <x v="0"/>
    <x v="4"/>
    <s v="CONUMA RIVER"/>
    <s v="wcvi"/>
    <s v="CONUMA RIVER.2002"/>
    <n v="9.5689999999999994E-3"/>
    <n v="0.99043099999999995"/>
    <n v="0"/>
    <n v="0"/>
    <x v="1"/>
    <n v="7.9351079999999997E-3"/>
    <n v="7.9351079999999997E-3"/>
  </r>
  <r>
    <x v="0"/>
    <x v="6"/>
    <s v="CONUMA RIVER"/>
    <s v="wcvi"/>
    <s v="CONUMA RIVER.2004"/>
    <n v="0"/>
    <n v="1"/>
    <n v="0"/>
    <n v="0"/>
    <x v="1"/>
    <n v="0"/>
    <n v="0"/>
  </r>
  <r>
    <x v="0"/>
    <x v="7"/>
    <s v="CONUMA RIVER"/>
    <s v="wcvi"/>
    <s v="CONUMA RIVER.2005"/>
    <n v="0.01"/>
    <n v="0.99"/>
    <n v="0"/>
    <n v="0"/>
    <x v="1"/>
    <n v="0.01"/>
    <n v="0.01"/>
  </r>
  <r>
    <x v="0"/>
    <x v="8"/>
    <s v="CONUMA RIVER"/>
    <s v="wcvi"/>
    <s v="CONUMA RIVER.2006"/>
    <n v="0"/>
    <n v="1"/>
    <n v="0"/>
    <n v="0"/>
    <x v="1"/>
    <n v="0"/>
    <n v="0"/>
  </r>
  <r>
    <x v="0"/>
    <x v="9"/>
    <s v="CONUMA RIVER"/>
    <s v="wcvi"/>
    <s v="CONUMA RIVER.2007"/>
    <n v="1.9417E-2"/>
    <n v="0.98058299999999998"/>
    <n v="0"/>
    <n v="0"/>
    <x v="1"/>
    <n v="1.9417475999999999E-2"/>
    <n v="1.9417475999999999E-2"/>
  </r>
  <r>
    <x v="0"/>
    <x v="10"/>
    <s v="CONUMA RIVER"/>
    <s v="wcvi"/>
    <s v="CONUMA RIVER.2008"/>
    <n v="4.0815999999999998E-2"/>
    <n v="0.92857100000000004"/>
    <n v="3.0612E-2"/>
    <n v="0"/>
    <x v="1"/>
    <n v="4.0816326999999999E-2"/>
    <n v="4.2105262999999997E-2"/>
  </r>
  <r>
    <x v="0"/>
    <x v="11"/>
    <s v="CONUMA RIVER"/>
    <s v="wcvi"/>
    <s v="CONUMA RIVER.2009"/>
    <n v="1.7340999999999999E-2"/>
    <n v="0.98265899999999995"/>
    <n v="0"/>
    <n v="0"/>
    <x v="1"/>
    <n v="1.7341039999999999E-2"/>
    <n v="1.7341039999999999E-2"/>
  </r>
  <r>
    <x v="0"/>
    <x v="12"/>
    <s v="CONUMA RIVER"/>
    <s v="wcvi"/>
    <s v="CONUMA RIVER.2010"/>
    <n v="2.027E-2"/>
    <n v="0.96621599999999996"/>
    <n v="1.3514E-2"/>
    <n v="0"/>
    <x v="1"/>
    <n v="2.027027E-2"/>
    <n v="2.0547945000000001E-2"/>
  </r>
  <r>
    <x v="0"/>
    <x v="13"/>
    <s v="CONUMA RIVER"/>
    <s v="wcvi"/>
    <s v="CONUMA RIVER.2011"/>
    <n v="0.03"/>
    <n v="0.93"/>
    <n v="0.04"/>
    <n v="0"/>
    <x v="1"/>
    <n v="0.03"/>
    <n v="3.125E-2"/>
  </r>
  <r>
    <x v="0"/>
    <x v="14"/>
    <s v="CONUMA RIVER"/>
    <s v="wcvi"/>
    <s v="CONUMA RIVER.2012"/>
    <n v="3.4483E-2"/>
    <n v="0.94827600000000001"/>
    <n v="1.7240999999999999E-2"/>
    <n v="2.4629999999999999E-3"/>
    <x v="1"/>
    <n v="3.4482759000000002E-2"/>
    <n v="3.5087719000000003E-2"/>
  </r>
  <r>
    <x v="0"/>
    <x v="15"/>
    <s v="CONUMA RIVER"/>
    <s v="wcvi"/>
    <s v="CONUMA RIVER.2013"/>
    <n v="9.2809999999999993E-3"/>
    <n v="0.98143899999999995"/>
    <n v="9.2809999999999993E-3"/>
    <n v="0"/>
    <x v="1"/>
    <n v="9.2807419999999998E-3"/>
    <n v="9.3676809999999992E-3"/>
  </r>
  <r>
    <x v="0"/>
    <x v="16"/>
    <s v="CONUMA RIVER"/>
    <s v="wcvi"/>
    <s v="CONUMA RIVER.2014"/>
    <n v="6.711E-3"/>
    <n v="0.97650999999999999"/>
    <n v="1.6778999999999999E-2"/>
    <n v="0"/>
    <x v="1"/>
    <n v="6.7114089999999998E-3"/>
    <n v="6.8259389999999996E-3"/>
  </r>
  <r>
    <x v="0"/>
    <x v="17"/>
    <s v="CONUMA RIVER"/>
    <s v="wcvi"/>
    <s v="CONUMA RIVER.2015"/>
    <n v="1.3514E-2"/>
    <n v="0.98310799999999998"/>
    <n v="3.3779999999999999E-3"/>
    <n v="0"/>
    <x v="1"/>
    <n v="1.3513514000000001E-2"/>
    <n v="1.3559322E-2"/>
  </r>
  <r>
    <x v="0"/>
    <x v="18"/>
    <s v="CONUMA RIVER"/>
    <s v="wcvi"/>
    <s v="CONUMA RIVER.2016"/>
    <n v="2.3569E-2"/>
    <n v="0.96633000000000002"/>
    <n v="1.0101000000000001E-2"/>
    <n v="0"/>
    <x v="1"/>
    <n v="2.3569024000000001E-2"/>
    <n v="2.3809523999999999E-2"/>
  </r>
  <r>
    <x v="0"/>
    <x v="19"/>
    <s v="CONUMA RIVER"/>
    <s v="wcvi"/>
    <s v="CONUMA RIVER.2017"/>
    <n v="2.3316E-2"/>
    <n v="0.95854899999999998"/>
    <n v="1.8134999999999998E-2"/>
    <n v="1.0363000000000001E-2"/>
    <x v="1"/>
    <n v="2.3316061999999999E-2"/>
    <n v="2.3746702000000001E-2"/>
  </r>
  <r>
    <x v="0"/>
    <x v="20"/>
    <s v="CONUMA RIVER"/>
    <s v="wcvi"/>
    <s v="CONUMA RIVER.2018"/>
    <n v="3.3223000000000003E-2"/>
    <n v="0.966777"/>
    <n v="0"/>
    <n v="0"/>
    <x v="1"/>
    <m/>
    <m/>
  </r>
  <r>
    <x v="0"/>
    <x v="21"/>
    <s v="CONUMA RIVER"/>
    <s v="wcvi"/>
    <s v="CONUMA RIVER.2019"/>
    <n v="1.7750999999999999E-2"/>
    <n v="0.96745599999999998"/>
    <n v="1.4793000000000001E-2"/>
    <n v="5.9170000000000004E-3"/>
    <x v="1"/>
    <m/>
    <m/>
  </r>
  <r>
    <x v="0"/>
    <x v="22"/>
    <s v="CONUMA RIVER"/>
    <s v="wcvi"/>
    <s v="CONUMA RIVER.2020"/>
    <n v="9.4039999999999992E-3"/>
    <n v="0.98432600000000003"/>
    <n v="6.2700000000000004E-3"/>
    <n v="3.1350000000000002E-3"/>
    <x v="1"/>
    <m/>
    <m/>
  </r>
  <r>
    <x v="0"/>
    <x v="23"/>
    <s v="CONUMA RIVER"/>
    <s v="wcvi"/>
    <s v="CONUMA RIVER.2021"/>
    <n v="8.7460000000000003E-3"/>
    <n v="0.98833800000000005"/>
    <n v="2.9150000000000001E-3"/>
    <n v="2.9150000000000001E-3"/>
    <x v="1"/>
    <m/>
    <m/>
  </r>
  <r>
    <x v="31"/>
    <x v="6"/>
    <s v="BURMAN RIVER"/>
    <s v="wcvi"/>
    <s v="BURMAN RIVER.2004"/>
    <n v="0.92437000000000002"/>
    <n v="0"/>
    <n v="7.5630000000000003E-2"/>
    <n v="0"/>
    <x v="1"/>
    <n v="0.92436974800000005"/>
    <n v="1"/>
  </r>
  <r>
    <x v="31"/>
    <x v="7"/>
    <s v="BURMAN RIVER"/>
    <s v="wcvi"/>
    <s v="BURMAN RIVER.2005"/>
    <n v="0.78"/>
    <n v="0"/>
    <n v="0.22"/>
    <n v="0.06"/>
    <x v="1"/>
    <n v="0.78"/>
    <n v="1"/>
  </r>
  <r>
    <x v="31"/>
    <x v="8"/>
    <s v="BURMAN RIVER"/>
    <s v="wcvi"/>
    <s v="BURMAN RIVER.2006"/>
    <n v="0.368421"/>
    <n v="0.45263199999999998"/>
    <n v="0.17894699999999999"/>
    <n v="0"/>
    <x v="1"/>
    <n v="0.368421053"/>
    <n v="0.448717949"/>
  </r>
  <r>
    <x v="31"/>
    <x v="9"/>
    <s v="BURMAN RIVER"/>
    <s v="wcvi"/>
    <s v="BURMAN RIVER.2007"/>
    <n v="0.26388899999999998"/>
    <n v="0.66666700000000001"/>
    <n v="6.9444000000000006E-2"/>
    <n v="6.9439999999999997E-3"/>
    <x v="1"/>
    <n v="0.26388888900000002"/>
    <n v="0.28358209000000001"/>
  </r>
  <r>
    <x v="31"/>
    <x v="10"/>
    <s v="BURMAN RIVER"/>
    <s v="wcvi"/>
    <s v="BURMAN RIVER.2008"/>
    <n v="0.23"/>
    <n v="0.77"/>
    <n v="0"/>
    <n v="0"/>
    <x v="1"/>
    <n v="0.23"/>
    <n v="0.23"/>
  </r>
  <r>
    <x v="31"/>
    <x v="11"/>
    <s v="BURMAN RIVER"/>
    <s v="wcvi"/>
    <s v="BURMAN RIVER.2009"/>
    <n v="7.0921999999999999E-2"/>
    <n v="0.63120600000000004"/>
    <n v="0.29787200000000003"/>
    <n v="3.5460000000000001E-3"/>
    <x v="1"/>
    <n v="7.0921986000000006E-2"/>
    <n v="0.101010101"/>
  </r>
  <r>
    <x v="31"/>
    <x v="12"/>
    <s v="BURMAN RIVER"/>
    <s v="wcvi"/>
    <s v="BURMAN RIVER.2010"/>
    <n v="5.7471000000000001E-2"/>
    <n v="0.84195399999999998"/>
    <n v="0.100575"/>
    <n v="0"/>
    <x v="1"/>
    <n v="4.1713641000000003E-2"/>
    <n v="4.7390330000000001E-2"/>
  </r>
  <r>
    <x v="31"/>
    <x v="13"/>
    <s v="BURMAN RIVER"/>
    <s v="wcvi"/>
    <s v="BURMAN RIVER.2011"/>
    <n v="2.2304999999999998E-2"/>
    <n v="0.97397800000000001"/>
    <n v="3.7169999999999998E-3"/>
    <n v="3.7169999999999998E-3"/>
    <x v="1"/>
    <n v="1.6081644999999999E-2"/>
    <n v="2.2388216999999998E-2"/>
  </r>
  <r>
    <x v="31"/>
    <x v="14"/>
    <s v="BURMAN RIVER"/>
    <s v="wcvi"/>
    <s v="BURMAN RIVER.2012"/>
    <n v="4.0346E-2"/>
    <n v="0.95100899999999999"/>
    <n v="8.6459999999999992E-3"/>
    <n v="2.882E-3"/>
    <x v="1"/>
    <n v="2.8378978999999999E-2"/>
    <n v="2.8734637E-2"/>
  </r>
  <r>
    <x v="31"/>
    <x v="15"/>
    <s v="BURMAN RIVER"/>
    <s v="wcvi"/>
    <s v="BURMAN RIVER.2013"/>
    <n v="4.6392000000000003E-2"/>
    <n v="0.85395200000000004"/>
    <n v="9.9655999999999995E-2"/>
    <n v="0"/>
    <x v="1"/>
    <n v="4.3232947000000001E-2"/>
    <n v="4.7806959000000003E-2"/>
  </r>
  <r>
    <x v="31"/>
    <x v="16"/>
    <s v="BURMAN RIVER"/>
    <s v="wcvi"/>
    <s v="BURMAN RIVER.2014"/>
    <n v="8.3333000000000004E-2"/>
    <n v="0.68402799999999997"/>
    <n v="0.23263900000000001"/>
    <n v="0"/>
    <x v="1"/>
    <n v="9.0909090999999997E-2"/>
    <n v="0.113924051"/>
  </r>
  <r>
    <x v="31"/>
    <x v="17"/>
    <s v="BURMAN RIVER"/>
    <s v="wcvi"/>
    <s v="BURMAN RIVER.2015"/>
    <n v="0.15330199999999999"/>
    <n v="0.44339600000000001"/>
    <n v="0.40330199999999999"/>
    <n v="1.4151E-2"/>
    <x v="1"/>
    <n v="0.16633161399999999"/>
    <n v="0.29350298800000002"/>
  </r>
  <r>
    <x v="31"/>
    <x v="18"/>
    <s v="BURMAN RIVER"/>
    <s v="wcvi"/>
    <s v="BURMAN RIVER.2016"/>
    <n v="0.186441"/>
    <n v="0.682203"/>
    <n v="0.131356"/>
    <n v="4.2370000000000003E-3"/>
    <x v="1"/>
    <n v="0.176669675"/>
    <n v="0.20556576500000001"/>
  </r>
  <r>
    <x v="31"/>
    <x v="19"/>
    <s v="BURMAN RIVER"/>
    <s v="wcvi"/>
    <s v="BURMAN RIVER.2017"/>
    <n v="0.244224"/>
    <n v="0.62706300000000004"/>
    <n v="0.12871299999999999"/>
    <n v="1.6501999999999999E-2"/>
    <x v="1"/>
    <n v="0.24909141700000001"/>
    <n v="0.29709903300000001"/>
  </r>
  <r>
    <x v="31"/>
    <x v="20"/>
    <s v="BURMAN RIVER"/>
    <s v="wcvi"/>
    <s v="BURMAN RIVER.2018"/>
    <n v="0.10169499999999999"/>
    <n v="0.32203399999999999"/>
    <n v="0.57627099999999998"/>
    <n v="7.3445999999999997E-2"/>
    <x v="1"/>
    <m/>
    <m/>
  </r>
  <r>
    <x v="31"/>
    <x v="21"/>
    <s v="BURMAN RIVER"/>
    <s v="wcvi"/>
    <s v="BURMAN RIVER.2019"/>
    <n v="5.9700999999999997E-2"/>
    <n v="0.925373"/>
    <n v="1.4925000000000001E-2"/>
    <n v="0"/>
    <x v="1"/>
    <m/>
    <m/>
  </r>
  <r>
    <x v="31"/>
    <x v="22"/>
    <s v="BURMAN RIVER"/>
    <s v="wcvi"/>
    <s v="BURMAN RIVER.2020"/>
    <n v="0.05"/>
    <n v="0.87272700000000003"/>
    <n v="7.7272999999999994E-2"/>
    <n v="2.2727000000000001E-2"/>
    <x v="1"/>
    <m/>
    <m/>
  </r>
  <r>
    <x v="31"/>
    <x v="23"/>
    <s v="BURMAN RIVER"/>
    <s v="wcvi"/>
    <s v="BURMAN RIVER.2021"/>
    <n v="8.0692E-2"/>
    <n v="0.69164300000000001"/>
    <n v="0.22766600000000001"/>
    <n v="0.103746"/>
    <x v="1"/>
    <m/>
    <m/>
  </r>
  <r>
    <x v="32"/>
    <x v="7"/>
    <s v="GOLD RIVER"/>
    <s v="wcvi"/>
    <s v="GOLD RIVER.2005"/>
    <n v="0.4"/>
    <n v="0.05"/>
    <n v="0.55000000000000004"/>
    <n v="0.55000000000000004"/>
    <x v="1"/>
    <n v="0.35294117600000002"/>
    <n v="0.85714285700000004"/>
  </r>
  <r>
    <x v="32"/>
    <x v="13"/>
    <s v="GOLD RIVER"/>
    <s v="wcvi"/>
    <s v="GOLD RIVER.2011"/>
    <n v="9.8591999999999999E-2"/>
    <n v="7.0422999999999999E-2"/>
    <n v="0.830986"/>
    <n v="0.81690099999999999"/>
    <x v="1"/>
    <n v="9.8591549000000001E-2"/>
    <n v="0.58333333300000001"/>
  </r>
  <r>
    <x v="32"/>
    <x v="14"/>
    <s v="GOLD RIVER"/>
    <s v="wcvi"/>
    <s v="GOLD RIVER.2012"/>
    <n v="0.29220800000000002"/>
    <n v="0.20129900000000001"/>
    <n v="0.506494"/>
    <n v="0.506494"/>
    <x v="1"/>
    <n v="0.29220779200000002"/>
    <n v="0.59210526299999999"/>
  </r>
  <r>
    <x v="32"/>
    <x v="15"/>
    <s v="GOLD RIVER"/>
    <s v="wcvi"/>
    <s v="GOLD RIVER.2013"/>
    <n v="0.30285699999999999"/>
    <n v="0.165714"/>
    <n v="0.53142900000000004"/>
    <n v="0.53142900000000004"/>
    <x v="1"/>
    <n v="0.302857143"/>
    <n v="0.64634146299999995"/>
  </r>
  <r>
    <x v="32"/>
    <x v="17"/>
    <s v="GOLD RIVER"/>
    <s v="wcvi"/>
    <s v="GOLD RIVER.2015"/>
    <n v="0.26373600000000003"/>
    <n v="0.18681300000000001"/>
    <n v="0.54945100000000002"/>
    <n v="0.54945100000000002"/>
    <x v="1"/>
    <n v="0.263736264"/>
    <n v="0.58536585399999996"/>
  </r>
  <r>
    <x v="32"/>
    <x v="18"/>
    <s v="GOLD RIVER"/>
    <s v="wcvi"/>
    <s v="GOLD RIVER.2016"/>
    <n v="0.22556399999999999"/>
    <n v="0.27819500000000003"/>
    <n v="0.49624099999999999"/>
    <n v="0.43985000000000002"/>
    <x v="1"/>
    <n v="0.22556391000000001"/>
    <n v="0.44776119399999997"/>
  </r>
  <r>
    <x v="32"/>
    <x v="20"/>
    <s v="GOLD RIVER"/>
    <s v="wcvi"/>
    <s v="GOLD RIVER.2018"/>
    <n v="0"/>
    <n v="0"/>
    <n v="1"/>
    <n v="1"/>
    <x v="1"/>
    <m/>
    <m/>
  </r>
  <r>
    <x v="32"/>
    <x v="21"/>
    <s v="GOLD RIVER"/>
    <s v="wcvi"/>
    <s v="GOLD RIVER.2019"/>
    <n v="0.30844199999999999"/>
    <n v="0.25"/>
    <n v="0.44155800000000001"/>
    <n v="0.39610400000000001"/>
    <x v="1"/>
    <m/>
    <m/>
  </r>
  <r>
    <x v="32"/>
    <x v="22"/>
    <s v="GOLD RIVER"/>
    <s v="wcvi"/>
    <s v="GOLD RIVER.2020"/>
    <n v="0.121673"/>
    <n v="0.33840300000000001"/>
    <n v="0.53992399999999996"/>
    <n v="0.50950600000000001"/>
    <x v="1"/>
    <m/>
    <m/>
  </r>
  <r>
    <x v="33"/>
    <x v="8"/>
    <s v="LEINER RIVER"/>
    <s v="wcvi"/>
    <s v="LEINER RIVER.2006"/>
    <n v="0.65"/>
    <n v="0"/>
    <n v="0.35"/>
    <n v="0"/>
    <x v="1"/>
    <n v="0.65"/>
    <n v="1"/>
  </r>
  <r>
    <x v="33"/>
    <x v="9"/>
    <s v="LEINER RIVER"/>
    <s v="wcvi"/>
    <s v="LEINER RIVER.2007"/>
    <n v="0.731707"/>
    <n v="0"/>
    <n v="0.268293"/>
    <n v="0"/>
    <x v="1"/>
    <n v="0.73170731700000002"/>
    <n v="1"/>
  </r>
  <r>
    <x v="33"/>
    <x v="11"/>
    <s v="LEINER RIVER"/>
    <s v="wcvi"/>
    <s v="LEINER RIVER.2009"/>
    <n v="0.59615399999999996"/>
    <n v="0"/>
    <n v="0.40384599999999998"/>
    <n v="0"/>
    <x v="1"/>
    <n v="0.59615384599999999"/>
    <n v="1"/>
  </r>
  <r>
    <x v="33"/>
    <x v="14"/>
    <s v="LEINER RIVER"/>
    <s v="wcvi"/>
    <s v="LEINER RIVER.2012"/>
    <n v="0.18518499999999999"/>
    <n v="0.40740700000000002"/>
    <n v="0.40740700000000002"/>
    <n v="0"/>
    <x v="1"/>
    <n v="0.185185185"/>
    <n v="0.3125"/>
  </r>
  <r>
    <x v="33"/>
    <x v="15"/>
    <s v="LEINER RIVER"/>
    <s v="wcvi"/>
    <s v="LEINER RIVER.2013"/>
    <n v="0.5"/>
    <n v="0.29787200000000003"/>
    <n v="0.202128"/>
    <n v="1.0638E-2"/>
    <x v="1"/>
    <n v="0.5"/>
    <n v="0.62666666699999996"/>
  </r>
  <r>
    <x v="33"/>
    <x v="16"/>
    <s v="LEINER RIVER"/>
    <s v="wcvi"/>
    <s v="LEINER RIVER.2014"/>
    <n v="0.77193000000000001"/>
    <n v="1.7544000000000001E-2"/>
    <n v="0.21052599999999999"/>
    <n v="0"/>
    <x v="1"/>
    <n v="0.77192982499999996"/>
    <n v="0.97777777799999999"/>
  </r>
  <r>
    <x v="33"/>
    <x v="17"/>
    <s v="LEINER RIVER"/>
    <s v="wcvi"/>
    <s v="LEINER RIVER.2015"/>
    <n v="0.36799999999999999"/>
    <n v="0.248"/>
    <n v="0.38400000000000001"/>
    <n v="0"/>
    <x v="1"/>
    <n v="0.36799999999999999"/>
    <n v="0.59740259699999998"/>
  </r>
  <r>
    <x v="33"/>
    <x v="18"/>
    <s v="LEINER RIVER"/>
    <s v="wcvi"/>
    <s v="LEINER RIVER.2016"/>
    <n v="0.188889"/>
    <n v="0.52222199999999996"/>
    <n v="0.28888900000000001"/>
    <n v="2.2221999999999999E-2"/>
    <x v="1"/>
    <n v="0.188888889"/>
    <n v="0.265625"/>
  </r>
  <r>
    <x v="33"/>
    <x v="19"/>
    <s v="LEINER RIVER"/>
    <s v="wcvi"/>
    <s v="LEINER RIVER.2017"/>
    <n v="0.26262600000000003"/>
    <n v="0.37373699999999999"/>
    <n v="0.36363600000000001"/>
    <n v="0"/>
    <x v="1"/>
    <n v="0.26262626300000003"/>
    <n v="0.41269841299999999"/>
  </r>
  <r>
    <x v="33"/>
    <x v="20"/>
    <s v="LEINER RIVER"/>
    <s v="wcvi"/>
    <s v="LEINER RIVER.2018"/>
    <n v="0.36458299999999999"/>
    <n v="0.38541700000000001"/>
    <n v="0.25"/>
    <n v="1.0416999999999999E-2"/>
    <x v="1"/>
    <m/>
    <m/>
  </r>
  <r>
    <x v="33"/>
    <x v="21"/>
    <s v="LEINER RIVER"/>
    <s v="wcvi"/>
    <s v="LEINER RIVER.2019"/>
    <n v="6.7308000000000007E-2"/>
    <n v="0.75"/>
    <n v="0.18269199999999999"/>
    <n v="9.6150000000000003E-3"/>
    <x v="1"/>
    <m/>
    <m/>
  </r>
  <r>
    <x v="33"/>
    <x v="22"/>
    <s v="LEINER RIVER"/>
    <s v="wcvi"/>
    <s v="LEINER RIVER.2020"/>
    <n v="0.265957"/>
    <n v="0.47872300000000001"/>
    <n v="0.25531900000000002"/>
    <n v="0"/>
    <x v="1"/>
    <m/>
    <m/>
  </r>
  <r>
    <x v="33"/>
    <x v="23"/>
    <s v="LEINER RIVER"/>
    <s v="wcvi"/>
    <s v="LEINER RIVER.2021"/>
    <n v="0.216667"/>
    <n v="0.45"/>
    <n v="0.33333299999999999"/>
    <n v="1.6667000000000001E-2"/>
    <x v="1"/>
    <m/>
    <m/>
  </r>
  <r>
    <x v="34"/>
    <x v="4"/>
    <s v="SUCWOA RIVER"/>
    <s v="wcvi"/>
    <s v="SUCWOA RIVER.2002"/>
    <n v="0"/>
    <n v="0"/>
    <n v="1"/>
    <n v="0"/>
    <x v="1"/>
    <m/>
    <m/>
  </r>
  <r>
    <x v="34"/>
    <x v="7"/>
    <s v="SUCWOA RIVER"/>
    <s v="wcvi"/>
    <s v="SUCWOA RIVER.2005"/>
    <n v="0.28571400000000002"/>
    <n v="0"/>
    <n v="0.71428599999999998"/>
    <n v="0.14285700000000001"/>
    <x v="1"/>
    <n v="0.28571428599999998"/>
    <n v="1"/>
  </r>
  <r>
    <x v="34"/>
    <x v="12"/>
    <s v="SUCWOA RIVER"/>
    <s v="wcvi"/>
    <s v="SUCWOA RIVER.2010"/>
    <n v="5.5556000000000001E-2"/>
    <n v="5.5556000000000001E-2"/>
    <n v="0.88888900000000004"/>
    <n v="0"/>
    <x v="1"/>
    <n v="5.5555555999999999E-2"/>
    <n v="0.5"/>
  </r>
  <r>
    <x v="34"/>
    <x v="14"/>
    <s v="SUCWOA RIVER"/>
    <s v="wcvi"/>
    <s v="SUCWOA RIVER.2012"/>
    <n v="0.16666700000000001"/>
    <n v="0"/>
    <n v="0.83333299999999999"/>
    <n v="0"/>
    <x v="1"/>
    <n v="0.16666666699999999"/>
    <n v="1"/>
  </r>
  <r>
    <x v="35"/>
    <x v="6"/>
    <s v="TAHSIS RIVER"/>
    <s v="wcvi"/>
    <s v="TAHSIS RIVER.2004"/>
    <n v="0.94444399999999995"/>
    <n v="0"/>
    <n v="5.5556000000000001E-2"/>
    <n v="0"/>
    <x v="1"/>
    <n v="0.94444444400000005"/>
    <n v="1"/>
  </r>
  <r>
    <x v="35"/>
    <x v="7"/>
    <s v="TAHSIS RIVER"/>
    <s v="wcvi"/>
    <s v="TAHSIS RIVER.2005"/>
    <n v="1"/>
    <n v="0"/>
    <n v="0"/>
    <n v="0"/>
    <x v="1"/>
    <n v="1"/>
    <n v="1"/>
  </r>
  <r>
    <x v="35"/>
    <x v="8"/>
    <s v="TAHSIS RIVER"/>
    <s v="wcvi"/>
    <s v="TAHSIS RIVER.2006"/>
    <n v="0.82352899999999996"/>
    <n v="0.117647"/>
    <n v="5.8824000000000001E-2"/>
    <n v="0"/>
    <x v="1"/>
    <n v="0.82352941199999996"/>
    <n v="0.875"/>
  </r>
  <r>
    <x v="35"/>
    <x v="10"/>
    <s v="TAHSIS RIVER"/>
    <s v="wcvi"/>
    <s v="TAHSIS RIVER.2008"/>
    <n v="0.214286"/>
    <n v="0.67857100000000004"/>
    <n v="0.107143"/>
    <n v="0"/>
    <x v="1"/>
    <n v="0.21428571399999999"/>
    <n v="0.24"/>
  </r>
  <r>
    <x v="35"/>
    <x v="11"/>
    <s v="TAHSIS RIVER"/>
    <s v="wcvi"/>
    <s v="TAHSIS RIVER.2009"/>
    <n v="0.17543900000000001"/>
    <n v="0.754386"/>
    <n v="7.0175000000000001E-2"/>
    <n v="0"/>
    <x v="1"/>
    <n v="0.175438596"/>
    <n v="0.188679245"/>
  </r>
  <r>
    <x v="35"/>
    <x v="12"/>
    <s v="TAHSIS RIVER"/>
    <s v="wcvi"/>
    <s v="TAHSIS RIVER.2010"/>
    <n v="0.85714299999999999"/>
    <n v="4.7619000000000002E-2"/>
    <n v="9.5238000000000003E-2"/>
    <n v="0"/>
    <x v="1"/>
    <n v="0.85714285700000004"/>
    <n v="0.94736842099999996"/>
  </r>
  <r>
    <x v="35"/>
    <x v="15"/>
    <s v="TAHSIS RIVER"/>
    <s v="wcvi"/>
    <s v="TAHSIS RIVER.2013"/>
    <n v="0.25"/>
    <n v="0.5"/>
    <n v="0.25"/>
    <n v="0"/>
    <x v="1"/>
    <n v="0.25"/>
    <n v="0.33333333300000001"/>
  </r>
  <r>
    <x v="35"/>
    <x v="16"/>
    <s v="TAHSIS RIVER"/>
    <s v="wcvi"/>
    <s v="TAHSIS RIVER.2014"/>
    <n v="1"/>
    <n v="0"/>
    <n v="0"/>
    <n v="0"/>
    <x v="1"/>
    <n v="1"/>
    <n v="1"/>
  </r>
  <r>
    <x v="35"/>
    <x v="17"/>
    <s v="TAHSIS RIVER"/>
    <s v="wcvi"/>
    <s v="TAHSIS RIVER.2015"/>
    <n v="0.4"/>
    <n v="0"/>
    <n v="0.6"/>
    <n v="0"/>
    <x v="1"/>
    <n v="0.4"/>
    <n v="1"/>
  </r>
  <r>
    <x v="35"/>
    <x v="18"/>
    <s v="TAHSIS RIVER"/>
    <s v="wcvi"/>
    <s v="TAHSIS RIVER.2016"/>
    <n v="0.27500000000000002"/>
    <n v="0"/>
    <n v="0.72499999999999998"/>
    <n v="0"/>
    <x v="1"/>
    <n v="0.27500000000000002"/>
    <n v="1"/>
  </r>
  <r>
    <x v="35"/>
    <x v="19"/>
    <s v="TAHSIS RIVER"/>
    <s v="wcvi"/>
    <s v="TAHSIS RIVER.2017"/>
    <n v="0.42307699999999998"/>
    <n v="8.9744000000000004E-2"/>
    <n v="0.48717899999999997"/>
    <n v="3.8462000000000003E-2"/>
    <x v="1"/>
    <n v="0.42307692299999999"/>
    <n v="0.82499999999999996"/>
  </r>
  <r>
    <x v="35"/>
    <x v="20"/>
    <s v="TAHSIS RIVER"/>
    <s v="wcvi"/>
    <s v="TAHSIS RIVER.2018"/>
    <n v="0.20535700000000001"/>
    <n v="0.33035700000000001"/>
    <n v="0.46428599999999998"/>
    <n v="1.7857000000000001E-2"/>
    <x v="1"/>
    <m/>
    <m/>
  </r>
  <r>
    <x v="35"/>
    <x v="21"/>
    <s v="TAHSIS RIVER"/>
    <s v="wcvi"/>
    <s v="TAHSIS RIVER.2019"/>
    <n v="2.6315999999999999E-2"/>
    <n v="0.57894699999999999"/>
    <n v="0.394737"/>
    <n v="2.6315999999999999E-2"/>
    <x v="1"/>
    <m/>
    <m/>
  </r>
  <r>
    <x v="35"/>
    <x v="22"/>
    <s v="TAHSIS RIVER"/>
    <s v="wcvi"/>
    <s v="TAHSIS RIVER.2020"/>
    <n v="6.0241000000000003E-2"/>
    <n v="0.67469900000000005"/>
    <n v="0.26506000000000002"/>
    <n v="0"/>
    <x v="1"/>
    <m/>
    <m/>
  </r>
  <r>
    <x v="35"/>
    <x v="23"/>
    <s v="TAHSIS RIVER"/>
    <s v="wcvi"/>
    <s v="TAHSIS RIVER.2021"/>
    <n v="0.1"/>
    <n v="0.61818200000000001"/>
    <n v="0.28181800000000001"/>
    <n v="9.0910000000000001E-3"/>
    <x v="1"/>
    <m/>
    <m/>
  </r>
  <r>
    <x v="36"/>
    <x v="3"/>
    <s v="TLUPANA RIVER"/>
    <s v="wcvi"/>
    <s v="TLUPANA RIVER.2001"/>
    <n v="0"/>
    <n v="0"/>
    <n v="1"/>
    <n v="0.04"/>
    <x v="1"/>
    <m/>
    <m/>
  </r>
  <r>
    <x v="36"/>
    <x v="4"/>
    <s v="TLUPANA RIVER"/>
    <s v="wcvi"/>
    <s v="TLUPANA RIVER.2002"/>
    <n v="2.5641000000000001E-2"/>
    <n v="0"/>
    <n v="0.97435899999999998"/>
    <n v="0"/>
    <x v="1"/>
    <n v="2.5641026000000001E-2"/>
    <n v="1"/>
  </r>
  <r>
    <x v="36"/>
    <x v="5"/>
    <s v="TLUPANA RIVER"/>
    <s v="wcvi"/>
    <s v="TLUPANA RIVER.2003"/>
    <n v="3.125E-2"/>
    <n v="0"/>
    <n v="0.96875"/>
    <n v="0"/>
    <x v="1"/>
    <n v="3.125E-2"/>
    <n v="1"/>
  </r>
  <r>
    <x v="36"/>
    <x v="10"/>
    <s v="TLUPANA RIVER"/>
    <s v="wcvi"/>
    <s v="TLUPANA RIVER.2008"/>
    <n v="0.1875"/>
    <n v="0.4375"/>
    <n v="0.375"/>
    <n v="0"/>
    <x v="1"/>
    <n v="0.1875"/>
    <n v="0.3"/>
  </r>
  <r>
    <x v="36"/>
    <x v="12"/>
    <s v="TLUPANA RIVER"/>
    <s v="wcvi"/>
    <s v="TLUPANA RIVER.2010"/>
    <n v="0.121212"/>
    <n v="0.30303000000000002"/>
    <n v="0.57575799999999999"/>
    <n v="0"/>
    <x v="1"/>
    <n v="0.12121212100000001"/>
    <n v="0.28571428599999998"/>
  </r>
  <r>
    <x v="36"/>
    <x v="14"/>
    <s v="TLUPANA RIVER"/>
    <s v="wcvi"/>
    <s v="TLUPANA RIVER.2012"/>
    <n v="0.05"/>
    <n v="0.3"/>
    <n v="0.65"/>
    <n v="0"/>
    <x v="1"/>
    <n v="0.05"/>
    <n v="0.14285714299999999"/>
  </r>
  <r>
    <x v="36"/>
    <x v="15"/>
    <s v="TLUPANA RIVER"/>
    <s v="wcvi"/>
    <s v="TLUPANA RIVER.2013"/>
    <n v="0"/>
    <n v="3.3333000000000002E-2"/>
    <n v="0.96666700000000005"/>
    <n v="0"/>
    <x v="1"/>
    <n v="0"/>
    <n v="0"/>
  </r>
  <r>
    <x v="37"/>
    <x v="6"/>
    <s v="ZEBALLOS RIVER"/>
    <s v="wcvi"/>
    <s v="ZEBALLOS RIVER.2004"/>
    <n v="0.41666700000000001"/>
    <n v="0.58333299999999999"/>
    <n v="0"/>
    <n v="0"/>
    <x v="1"/>
    <m/>
    <m/>
  </r>
  <r>
    <x v="37"/>
    <x v="7"/>
    <s v="ZEBALLOS RIVER"/>
    <s v="wcvi"/>
    <s v="ZEBALLOS RIVER.2005"/>
    <n v="4.4443999999999997E-2"/>
    <n v="0.82222200000000001"/>
    <n v="0.13333300000000001"/>
    <n v="8.8888999999999996E-2"/>
    <x v="1"/>
    <m/>
    <m/>
  </r>
  <r>
    <x v="37"/>
    <x v="8"/>
    <s v="ZEBALLOS RIVER"/>
    <s v="wcvi"/>
    <s v="ZEBALLOS RIVER.2006"/>
    <n v="0.264706"/>
    <n v="0.52941199999999999"/>
    <n v="0.20588200000000001"/>
    <n v="2.9412000000000001E-2"/>
    <x v="1"/>
    <m/>
    <m/>
  </r>
  <r>
    <x v="37"/>
    <x v="9"/>
    <s v="ZEBALLOS RIVER"/>
    <s v="wcvi"/>
    <s v="ZEBALLOS RIVER.2007"/>
    <n v="0.227273"/>
    <n v="0.59090900000000002"/>
    <n v="0.18181800000000001"/>
    <n v="0.18181800000000001"/>
    <x v="1"/>
    <m/>
    <m/>
  </r>
  <r>
    <x v="37"/>
    <x v="10"/>
    <s v="ZEBALLOS RIVER"/>
    <s v="wcvi"/>
    <s v="ZEBALLOS RIVER.2008"/>
    <n v="0.51219499999999996"/>
    <n v="0.46341500000000002"/>
    <n v="2.4389999999999998E-2"/>
    <n v="0"/>
    <x v="1"/>
    <m/>
    <m/>
  </r>
  <r>
    <x v="37"/>
    <x v="11"/>
    <s v="ZEBALLOS RIVER"/>
    <s v="wcvi"/>
    <s v="ZEBALLOS RIVER.2009"/>
    <n v="0.95833299999999999"/>
    <n v="0"/>
    <n v="4.1667000000000003E-2"/>
    <n v="4.1667000000000003E-2"/>
    <x v="1"/>
    <m/>
    <m/>
  </r>
  <r>
    <x v="38"/>
    <x v="16"/>
    <s v="BEDWELL/URSUS"/>
    <s v="wcvi"/>
    <s v="BEDWELL/URSUS.2014"/>
    <n v="0.75"/>
    <n v="0"/>
    <n v="0.25"/>
    <n v="0"/>
    <x v="1"/>
    <m/>
    <m/>
  </r>
  <r>
    <x v="38"/>
    <x v="17"/>
    <s v="BEDWELL/URSUS"/>
    <s v="wcvi"/>
    <s v="BEDWELL/URSUS.2015"/>
    <n v="0.8"/>
    <n v="0"/>
    <n v="0.2"/>
    <n v="0.2"/>
    <x v="1"/>
    <n v="0.8"/>
    <n v="1"/>
  </r>
  <r>
    <x v="38"/>
    <x v="18"/>
    <s v="BEDWELL/URSUS"/>
    <s v="wcvi"/>
    <s v="BEDWELL/URSUS.2016"/>
    <n v="0.66666700000000001"/>
    <n v="0"/>
    <n v="0.33333299999999999"/>
    <n v="0.33333299999999999"/>
    <x v="1"/>
    <m/>
    <m/>
  </r>
  <r>
    <x v="38"/>
    <x v="19"/>
    <s v="BEDWELL/URSUS"/>
    <s v="wcvi"/>
    <s v="BEDWELL/URSUS.2017"/>
    <n v="0.90909099999999998"/>
    <n v="0"/>
    <n v="9.0909000000000004E-2"/>
    <n v="9.0909000000000004E-2"/>
    <x v="1"/>
    <n v="0.909090909"/>
    <n v="1"/>
  </r>
  <r>
    <x v="38"/>
    <x v="20"/>
    <s v="BEDWELL/URSUS"/>
    <s v="wcvi"/>
    <s v="BEDWELL/URSUS.2018"/>
    <n v="0.96666700000000005"/>
    <n v="0"/>
    <n v="3.3333000000000002E-2"/>
    <n v="3.3333000000000002E-2"/>
    <x v="1"/>
    <m/>
    <m/>
  </r>
  <r>
    <x v="38"/>
    <x v="21"/>
    <s v="BEDWELL/URSUS"/>
    <s v="wcvi"/>
    <s v="BEDWELL/URSUS.2019"/>
    <n v="0.68181800000000004"/>
    <n v="0"/>
    <n v="0.31818200000000002"/>
    <n v="9.0909000000000004E-2"/>
    <x v="1"/>
    <m/>
    <m/>
  </r>
  <r>
    <x v="38"/>
    <x v="22"/>
    <s v="BEDWELL/URSUS"/>
    <s v="wcvi"/>
    <s v="BEDWELL/URSUS.2020"/>
    <n v="1"/>
    <n v="0"/>
    <n v="0"/>
    <n v="0"/>
    <x v="1"/>
    <m/>
    <m/>
  </r>
  <r>
    <x v="38"/>
    <x v="23"/>
    <s v="BEDWELL/URSUS"/>
    <s v="wcvi"/>
    <s v="BEDWELL/URSUS.2021"/>
    <n v="1"/>
    <n v="0"/>
    <n v="0"/>
    <n v="0"/>
    <x v="1"/>
    <m/>
    <m/>
  </r>
  <r>
    <x v="39"/>
    <x v="13"/>
    <s v="CYPRE RIVER"/>
    <s v="wcvi"/>
    <s v="CYPRE RIVER.2011"/>
    <n v="1"/>
    <n v="0"/>
    <n v="0"/>
    <n v="0"/>
    <x v="1"/>
    <m/>
    <m/>
  </r>
  <r>
    <x v="39"/>
    <x v="16"/>
    <s v="CYPRE RIVER"/>
    <s v="wcvi"/>
    <s v="CYPRE RIVER.2014"/>
    <n v="1"/>
    <n v="0"/>
    <n v="0"/>
    <n v="0"/>
    <x v="1"/>
    <m/>
    <m/>
  </r>
  <r>
    <x v="39"/>
    <x v="17"/>
    <s v="CYPRE RIVER"/>
    <s v="wcvi"/>
    <s v="CYPRE RIVER.2015"/>
    <n v="1"/>
    <n v="0"/>
    <n v="0"/>
    <n v="0"/>
    <x v="1"/>
    <m/>
    <m/>
  </r>
  <r>
    <x v="39"/>
    <x v="18"/>
    <s v="CYPRE RIVER"/>
    <s v="wcvi"/>
    <s v="CYPRE RIVER.2016"/>
    <n v="0.90909099999999998"/>
    <n v="0"/>
    <n v="9.0909000000000004E-2"/>
    <n v="9.0909000000000004E-2"/>
    <x v="1"/>
    <m/>
    <m/>
  </r>
  <r>
    <x v="39"/>
    <x v="19"/>
    <s v="CYPRE RIVER"/>
    <s v="wcvi"/>
    <s v="CYPRE RIVER.2017"/>
    <n v="1"/>
    <n v="0"/>
    <n v="0"/>
    <n v="0"/>
    <x v="1"/>
    <m/>
    <m/>
  </r>
  <r>
    <x v="39"/>
    <x v="21"/>
    <s v="CYPRE RIVER"/>
    <s v="wcvi"/>
    <s v="CYPRE RIVER.2019"/>
    <n v="0.88888900000000004"/>
    <n v="0"/>
    <n v="0.111111"/>
    <n v="0.111111"/>
    <x v="1"/>
    <m/>
    <m/>
  </r>
  <r>
    <x v="39"/>
    <x v="22"/>
    <s v="CYPRE RIVER"/>
    <s v="wcvi"/>
    <s v="CYPRE RIVER.2020"/>
    <n v="1"/>
    <n v="0"/>
    <n v="0"/>
    <n v="0"/>
    <x v="1"/>
    <m/>
    <m/>
  </r>
  <r>
    <x v="40"/>
    <x v="17"/>
    <s v="MEGIN RIVER"/>
    <s v="wcvi"/>
    <s v="MEGIN RIVER.2015"/>
    <n v="0.33333299999999999"/>
    <n v="0"/>
    <n v="0.66666700000000001"/>
    <n v="0.66666700000000001"/>
    <x v="1"/>
    <m/>
    <m/>
  </r>
  <r>
    <x v="40"/>
    <x v="19"/>
    <s v="MEGIN RIVER"/>
    <s v="wcvi"/>
    <s v="MEGIN RIVER.2017"/>
    <n v="0.5"/>
    <n v="0"/>
    <n v="0.5"/>
    <n v="0.5"/>
    <x v="1"/>
    <m/>
    <m/>
  </r>
  <r>
    <x v="41"/>
    <x v="12"/>
    <s v="MOYEHA RIVER"/>
    <s v="wcvi"/>
    <s v="MOYEHA RIVER.2010"/>
    <n v="0.45454499999999998"/>
    <n v="0"/>
    <n v="0.54545500000000002"/>
    <n v="0.54545500000000002"/>
    <x v="1"/>
    <m/>
    <m/>
  </r>
  <r>
    <x v="41"/>
    <x v="13"/>
    <s v="MOYEHA RIVER"/>
    <s v="wcvi"/>
    <s v="MOYEHA RIVER.2011"/>
    <n v="1"/>
    <n v="0"/>
    <n v="0"/>
    <n v="0"/>
    <x v="1"/>
    <m/>
    <m/>
  </r>
  <r>
    <x v="41"/>
    <x v="19"/>
    <s v="MOYEHA RIVER"/>
    <s v="wcvi"/>
    <s v="MOYEHA RIVER.2017"/>
    <n v="1"/>
    <n v="0"/>
    <n v="0"/>
    <n v="0"/>
    <x v="1"/>
    <m/>
    <m/>
  </r>
  <r>
    <x v="42"/>
    <x v="13"/>
    <s v="TRANQUIL CREEK"/>
    <s v="wcvi"/>
    <s v="TRANQUIL CREEK.2011"/>
    <n v="1"/>
    <n v="0"/>
    <n v="0"/>
    <n v="0"/>
    <x v="1"/>
    <m/>
    <m/>
  </r>
  <r>
    <x v="42"/>
    <x v="16"/>
    <s v="TRANQUIL CREEK"/>
    <s v="wcvi"/>
    <s v="TRANQUIL CREEK.2014"/>
    <n v="1"/>
    <n v="0"/>
    <n v="0"/>
    <n v="0"/>
    <x v="1"/>
    <m/>
    <m/>
  </r>
  <r>
    <x v="42"/>
    <x v="17"/>
    <s v="TRANQUIL CREEK"/>
    <s v="wcvi"/>
    <s v="TRANQUIL CREEK.2015"/>
    <n v="1"/>
    <n v="0"/>
    <n v="0"/>
    <n v="0"/>
    <x v="1"/>
    <m/>
    <m/>
  </r>
  <r>
    <x v="42"/>
    <x v="18"/>
    <s v="TRANQUIL CREEK"/>
    <s v="wcvi"/>
    <s v="TRANQUIL CREEK.2016"/>
    <n v="1"/>
    <n v="0"/>
    <n v="0"/>
    <n v="0"/>
    <x v="1"/>
    <m/>
    <m/>
  </r>
  <r>
    <x v="42"/>
    <x v="19"/>
    <s v="TRANQUIL CREEK"/>
    <s v="wcvi"/>
    <s v="TRANQUIL CREEK.2017"/>
    <n v="1"/>
    <n v="0"/>
    <n v="0"/>
    <n v="0"/>
    <x v="1"/>
    <n v="1"/>
    <n v="1"/>
  </r>
  <r>
    <x v="42"/>
    <x v="20"/>
    <s v="TRANQUIL CREEK"/>
    <s v="wcvi"/>
    <s v="TRANQUIL CREEK.2018"/>
    <n v="1"/>
    <n v="0"/>
    <n v="0"/>
    <n v="0"/>
    <x v="1"/>
    <m/>
    <m/>
  </r>
  <r>
    <x v="42"/>
    <x v="21"/>
    <s v="TRANQUIL CREEK"/>
    <s v="wcvi"/>
    <s v="TRANQUIL CREEK.2019"/>
    <n v="0.66666700000000001"/>
    <n v="0"/>
    <n v="0.33333299999999999"/>
    <n v="0"/>
    <x v="1"/>
    <m/>
    <m/>
  </r>
  <r>
    <x v="42"/>
    <x v="22"/>
    <s v="TRANQUIL CREEK"/>
    <s v="wcvi"/>
    <s v="TRANQUIL CREEK.2020"/>
    <n v="1"/>
    <n v="0"/>
    <n v="0"/>
    <n v="0"/>
    <x v="1"/>
    <m/>
    <m/>
  </r>
  <r>
    <x v="42"/>
    <x v="23"/>
    <s v="TRANQUIL CREEK"/>
    <s v="wcvi"/>
    <s v="TRANQUIL CREEK.2021"/>
    <n v="1"/>
    <n v="0"/>
    <n v="0"/>
    <n v="0"/>
    <x v="1"/>
    <m/>
    <m/>
  </r>
  <r>
    <x v="1"/>
    <x v="0"/>
    <s v="SOMASS SYSTEM"/>
    <s v="wcvi"/>
    <s v="SOMASS SYSTEM.1998"/>
    <n v="8.7248000000000006E-2"/>
    <n v="0.91107400000000005"/>
    <n v="1.678E-3"/>
    <n v="0"/>
    <x v="1"/>
    <n v="0"/>
    <n v="0"/>
  </r>
  <r>
    <x v="1"/>
    <x v="1"/>
    <s v="SOMASS SYSTEM"/>
    <s v="wcvi"/>
    <s v="SOMASS SYSTEM.1999"/>
    <n v="6.8750000000000006E-2"/>
    <n v="0.93125000000000002"/>
    <n v="0"/>
    <n v="0"/>
    <x v="1"/>
    <n v="1.4886165E-2"/>
    <n v="1.4886165E-2"/>
  </r>
  <r>
    <x v="1"/>
    <x v="2"/>
    <s v="SOMASS SYSTEM"/>
    <s v="wcvi"/>
    <s v="SOMASS SYSTEM.2000"/>
    <n v="8.0389000000000002E-2"/>
    <n v="0.91961099999999996"/>
    <n v="0"/>
    <n v="0"/>
    <x v="1"/>
    <n v="2.0407864000000001E-2"/>
    <n v="2.0407864000000001E-2"/>
  </r>
  <r>
    <x v="1"/>
    <x v="3"/>
    <s v="SOMASS SYSTEM"/>
    <s v="wcvi"/>
    <s v="SOMASS SYSTEM.2001"/>
    <n v="2.6246999999999999E-2"/>
    <n v="0.97112900000000002"/>
    <n v="2.6250000000000002E-3"/>
    <n v="0"/>
    <x v="1"/>
    <n v="2.0018530000000001E-3"/>
    <n v="2.0052389999999998E-3"/>
  </r>
  <r>
    <x v="1"/>
    <x v="4"/>
    <s v="SOMASS SYSTEM"/>
    <s v="wcvi"/>
    <s v="SOMASS SYSTEM.2002"/>
    <n v="4.3427E-2"/>
    <n v="0.955399"/>
    <n v="1.1739999999999999E-3"/>
    <n v="0"/>
    <x v="1"/>
    <n v="0"/>
    <n v="0"/>
  </r>
  <r>
    <x v="1"/>
    <x v="5"/>
    <s v="SOMASS SYSTEM"/>
    <s v="wcvi"/>
    <s v="SOMASS SYSTEM.2003"/>
    <n v="5.8386E-2"/>
    <n v="0.93949000000000005"/>
    <n v="2.1229999999999999E-3"/>
    <n v="0"/>
    <x v="1"/>
    <n v="4.574435E-3"/>
    <n v="4.5929830000000001E-3"/>
  </r>
  <r>
    <x v="1"/>
    <x v="6"/>
    <s v="SOMASS SYSTEM"/>
    <s v="wcvi"/>
    <s v="SOMASS SYSTEM.2004"/>
    <n v="4.9260999999999999E-2"/>
    <n v="0.950739"/>
    <n v="0"/>
    <n v="0"/>
    <x v="1"/>
    <n v="0"/>
    <n v="0"/>
  </r>
  <r>
    <x v="1"/>
    <x v="7"/>
    <s v="SOMASS SYSTEM"/>
    <s v="wcvi"/>
    <s v="SOMASS SYSTEM.2005"/>
    <n v="3.8990999999999998E-2"/>
    <n v="0.961009"/>
    <n v="0"/>
    <n v="0"/>
    <x v="1"/>
    <n v="1.8395017999999999E-2"/>
    <n v="1.8395017999999999E-2"/>
  </r>
  <r>
    <x v="1"/>
    <x v="8"/>
    <s v="SOMASS SYSTEM"/>
    <s v="wcvi"/>
    <s v="SOMASS SYSTEM.2006"/>
    <n v="3.0825999999999999E-2"/>
    <n v="0.96917399999999998"/>
    <n v="0"/>
    <n v="0"/>
    <x v="1"/>
    <n v="0"/>
    <n v="0"/>
  </r>
  <r>
    <x v="1"/>
    <x v="9"/>
    <s v="SOMASS SYSTEM"/>
    <s v="wcvi"/>
    <s v="SOMASS SYSTEM.2007"/>
    <n v="5.7175999999999998E-2"/>
    <n v="0.94165699999999997"/>
    <n v="1.1670000000000001E-3"/>
    <n v="0"/>
    <x v="1"/>
    <n v="3.1331592999999998E-2"/>
    <n v="3.1331592999999998E-2"/>
  </r>
  <r>
    <x v="1"/>
    <x v="10"/>
    <s v="SOMASS SYSTEM"/>
    <s v="wcvi"/>
    <s v="SOMASS SYSTEM.2008"/>
    <n v="8.5460999999999995E-2"/>
    <n v="0.91453899999999999"/>
    <n v="0"/>
    <n v="0"/>
    <x v="1"/>
    <n v="3.2728973000000001E-2"/>
    <n v="3.2728973000000001E-2"/>
  </r>
  <r>
    <x v="1"/>
    <x v="11"/>
    <s v="SOMASS SYSTEM"/>
    <s v="wcvi"/>
    <s v="SOMASS SYSTEM.2009"/>
    <n v="3.0380000000000001E-2"/>
    <n v="0.96202500000000002"/>
    <n v="7.5950000000000002E-3"/>
    <n v="0"/>
    <x v="1"/>
    <n v="2.9632040000000001E-3"/>
    <n v="2.986902E-3"/>
  </r>
  <r>
    <x v="1"/>
    <x v="12"/>
    <s v="SOMASS SYSTEM"/>
    <s v="wcvi"/>
    <s v="SOMASS SYSTEM.2010"/>
    <n v="4.1389000000000002E-2"/>
    <n v="0.95727600000000002"/>
    <n v="1.335E-3"/>
    <n v="0"/>
    <x v="1"/>
    <n v="1.1686578E-2"/>
    <n v="1.1721683E-2"/>
  </r>
  <r>
    <x v="1"/>
    <x v="13"/>
    <s v="SOMASS SYSTEM"/>
    <s v="wcvi"/>
    <s v="SOMASS SYSTEM.2011"/>
    <n v="3.8911000000000001E-2"/>
    <n v="0.96108899999999997"/>
    <n v="0"/>
    <n v="0"/>
    <x v="1"/>
    <n v="0"/>
    <n v="0"/>
  </r>
  <r>
    <x v="1"/>
    <x v="14"/>
    <s v="SOMASS SYSTEM"/>
    <s v="wcvi"/>
    <s v="SOMASS SYSTEM.2012"/>
    <n v="9.3508999999999995E-2"/>
    <n v="0.90429000000000004"/>
    <n v="2.2000000000000001E-3"/>
    <n v="2.2000000000000001E-3"/>
    <x v="1"/>
    <n v="9.0586420000000004E-3"/>
    <n v="9.1047920000000004E-3"/>
  </r>
  <r>
    <x v="1"/>
    <x v="15"/>
    <s v="SOMASS SYSTEM"/>
    <s v="wcvi"/>
    <s v="SOMASS SYSTEM.2013"/>
    <n v="0.111111"/>
    <n v="0.88888900000000004"/>
    <n v="0"/>
    <n v="0"/>
    <x v="1"/>
    <n v="4.7014860000000004E-3"/>
    <n v="4.7014860000000004E-3"/>
  </r>
  <r>
    <x v="1"/>
    <x v="16"/>
    <s v="SOMASS SYSTEM"/>
    <s v="wcvi"/>
    <s v="SOMASS SYSTEM.2014"/>
    <n v="5.4945000000000001E-2"/>
    <n v="0.94505499999999998"/>
    <n v="0"/>
    <n v="0"/>
    <x v="1"/>
    <n v="0"/>
    <n v="0"/>
  </r>
  <r>
    <x v="1"/>
    <x v="17"/>
    <s v="SOMASS SYSTEM"/>
    <s v="wcvi"/>
    <s v="SOMASS SYSTEM.2015"/>
    <n v="0.13377900000000001"/>
    <n v="0.86287599999999998"/>
    <n v="3.3440000000000002E-3"/>
    <n v="1.1150000000000001E-3"/>
    <x v="1"/>
    <n v="8.8772750000000004E-3"/>
    <n v="8.8772750000000004E-3"/>
  </r>
  <r>
    <x v="1"/>
    <x v="18"/>
    <s v="SOMASS SYSTEM"/>
    <s v="wcvi"/>
    <s v="SOMASS SYSTEM.2016"/>
    <n v="7.6826000000000005E-2"/>
    <n v="0.920655"/>
    <n v="2.519E-3"/>
    <n v="2.519E-3"/>
    <x v="1"/>
    <n v="0"/>
    <n v="0"/>
  </r>
  <r>
    <x v="1"/>
    <x v="19"/>
    <s v="SOMASS SYSTEM"/>
    <s v="wcvi"/>
    <s v="SOMASS SYSTEM.2017"/>
    <n v="8.1508999999999998E-2"/>
    <n v="0.91362500000000002"/>
    <n v="4.8659999999999997E-3"/>
    <n v="1.217E-3"/>
    <x v="1"/>
    <n v="1.0281458E-2"/>
    <n v="1.0358736E-2"/>
  </r>
  <r>
    <x v="1"/>
    <x v="20"/>
    <s v="SOMASS SYSTEM"/>
    <s v="wcvi"/>
    <s v="SOMASS SYSTEM.2018"/>
    <n v="0.119718"/>
    <n v="0.88028200000000001"/>
    <n v="0"/>
    <n v="0"/>
    <x v="1"/>
    <m/>
    <m/>
  </r>
  <r>
    <x v="1"/>
    <x v="21"/>
    <s v="SOMASS SYSTEM"/>
    <s v="wcvi"/>
    <s v="SOMASS SYSTEM.2019"/>
    <n v="0.17485500000000001"/>
    <n v="0.82514500000000002"/>
    <n v="0"/>
    <n v="0"/>
    <x v="1"/>
    <m/>
    <m/>
  </r>
  <r>
    <x v="1"/>
    <x v="22"/>
    <s v="SOMASS SYSTEM"/>
    <s v="wcvi"/>
    <s v="SOMASS SYSTEM.2020"/>
    <n v="0.22883999999999999"/>
    <n v="0.76175499999999996"/>
    <n v="9.4039999999999992E-3"/>
    <n v="0"/>
    <x v="1"/>
    <m/>
    <m/>
  </r>
  <r>
    <x v="1"/>
    <x v="23"/>
    <s v="SOMASS SYSTEM"/>
    <s v="wcvi"/>
    <s v="SOMASS SYSTEM.2021"/>
    <n v="0.36310700000000001"/>
    <n v="0.63689300000000004"/>
    <n v="0"/>
    <n v="0"/>
    <x v="1"/>
    <m/>
    <m/>
  </r>
  <r>
    <x v="2"/>
    <x v="1"/>
    <s v="NAHMINT RIVER"/>
    <s v="wcvi"/>
    <s v="NAHMINT RIVER.1999"/>
    <n v="0.98823499999999997"/>
    <n v="0"/>
    <n v="1.1764999999999999E-2"/>
    <n v="0"/>
    <x v="1"/>
    <n v="0.98823529399999999"/>
    <n v="1"/>
  </r>
  <r>
    <x v="2"/>
    <x v="2"/>
    <s v="NAHMINT RIVER"/>
    <s v="wcvi"/>
    <s v="NAHMINT RIVER.2000"/>
    <n v="0.66666700000000001"/>
    <n v="0.33333299999999999"/>
    <n v="0"/>
    <n v="0"/>
    <x v="1"/>
    <m/>
    <m/>
  </r>
  <r>
    <x v="2"/>
    <x v="3"/>
    <s v="NAHMINT RIVER"/>
    <s v="wcvi"/>
    <s v="NAHMINT RIVER.2001"/>
    <n v="0.4"/>
    <n v="0.4"/>
    <n v="0.2"/>
    <n v="0"/>
    <x v="1"/>
    <n v="0.4"/>
    <n v="0.4"/>
  </r>
  <r>
    <x v="2"/>
    <x v="4"/>
    <s v="NAHMINT RIVER"/>
    <s v="wcvi"/>
    <s v="NAHMINT RIVER.2002"/>
    <n v="0.31707299999999999"/>
    <n v="0.126829"/>
    <n v="0.55609799999999998"/>
    <n v="4.8780000000000004E-3"/>
    <x v="1"/>
    <n v="0.31707317099999999"/>
    <n v="0.32500000000000001"/>
  </r>
  <r>
    <x v="2"/>
    <x v="5"/>
    <s v="NAHMINT RIVER"/>
    <s v="wcvi"/>
    <s v="NAHMINT RIVER.2003"/>
    <n v="0.34482800000000002"/>
    <n v="0.34482800000000002"/>
    <n v="0.31034499999999998"/>
    <n v="0"/>
    <x v="1"/>
    <n v="0.36448598100000001"/>
    <n v="0.367643312"/>
  </r>
  <r>
    <x v="2"/>
    <x v="6"/>
    <s v="NAHMINT RIVER"/>
    <s v="wcvi"/>
    <s v="NAHMINT RIVER.2004"/>
    <n v="0.282051"/>
    <n v="0.70256399999999997"/>
    <n v="1.5384999999999999E-2"/>
    <n v="0"/>
    <x v="1"/>
    <n v="0.29885057500000001"/>
    <n v="0.30409356700000001"/>
  </r>
  <r>
    <x v="2"/>
    <x v="7"/>
    <s v="NAHMINT RIVER"/>
    <s v="wcvi"/>
    <s v="NAHMINT RIVER.2005"/>
    <n v="0.5"/>
    <n v="0.44444400000000001"/>
    <n v="5.5556000000000001E-2"/>
    <n v="0"/>
    <x v="1"/>
    <n v="0.5"/>
    <n v="0.5"/>
  </r>
  <r>
    <x v="2"/>
    <x v="8"/>
    <s v="NAHMINT RIVER"/>
    <s v="wcvi"/>
    <s v="NAHMINT RIVER.2006"/>
    <n v="0.190909"/>
    <n v="0.71818199999999999"/>
    <n v="9.0909000000000004E-2"/>
    <n v="9.0910000000000001E-3"/>
    <x v="1"/>
    <n v="0.22028878199999999"/>
    <n v="0.23187841000000001"/>
  </r>
  <r>
    <x v="2"/>
    <x v="10"/>
    <s v="NAHMINT RIVER"/>
    <s v="wcvi"/>
    <s v="NAHMINT RIVER.2008"/>
    <n v="0.58333299999999999"/>
    <n v="0.41666700000000001"/>
    <n v="0"/>
    <n v="0"/>
    <x v="1"/>
    <n v="0.58333333300000001"/>
    <n v="0.58333333300000001"/>
  </r>
  <r>
    <x v="2"/>
    <x v="11"/>
    <s v="NAHMINT RIVER"/>
    <s v="wcvi"/>
    <s v="NAHMINT RIVER.2009"/>
    <n v="0.8"/>
    <n v="0.2"/>
    <n v="0"/>
    <n v="0"/>
    <x v="1"/>
    <n v="0.75"/>
    <n v="0.75"/>
  </r>
  <r>
    <x v="2"/>
    <x v="12"/>
    <s v="NAHMINT RIVER"/>
    <s v="wcvi"/>
    <s v="NAHMINT RIVER.2010"/>
    <n v="0.48"/>
    <n v="0.36"/>
    <n v="0.16"/>
    <n v="0"/>
    <x v="1"/>
    <n v="0.48"/>
    <n v="0.571428571"/>
  </r>
  <r>
    <x v="2"/>
    <x v="14"/>
    <s v="NAHMINT RIVER"/>
    <s v="wcvi"/>
    <s v="NAHMINT RIVER.2012"/>
    <n v="0.75"/>
    <n v="0.17499999999999999"/>
    <n v="7.4999999999999997E-2"/>
    <n v="0"/>
    <x v="1"/>
    <n v="0.75"/>
    <n v="0.81081081099999996"/>
  </r>
  <r>
    <x v="2"/>
    <x v="15"/>
    <s v="NAHMINT RIVER"/>
    <s v="wcvi"/>
    <s v="NAHMINT RIVER.2013"/>
    <n v="0.82142899999999996"/>
    <n v="0.17857100000000001"/>
    <n v="0"/>
    <n v="0"/>
    <x v="1"/>
    <n v="0.81481481499999997"/>
    <n v="0.81481481499999997"/>
  </r>
  <r>
    <x v="2"/>
    <x v="16"/>
    <s v="NAHMINT RIVER"/>
    <s v="wcvi"/>
    <s v="NAHMINT RIVER.2014"/>
    <n v="0.63636400000000004"/>
    <n v="9.0909000000000004E-2"/>
    <n v="0.272727"/>
    <n v="0"/>
    <x v="1"/>
    <n v="0.63636363600000001"/>
    <n v="0.875"/>
  </r>
  <r>
    <x v="2"/>
    <x v="17"/>
    <s v="NAHMINT RIVER"/>
    <s v="wcvi"/>
    <s v="NAHMINT RIVER.2015"/>
    <n v="0.75555600000000001"/>
    <n v="6.6667000000000004E-2"/>
    <n v="0.17777799999999999"/>
    <n v="0.13333300000000001"/>
    <x v="1"/>
    <n v="0.75555555600000002"/>
    <n v="0.918918919"/>
  </r>
  <r>
    <x v="2"/>
    <x v="18"/>
    <s v="NAHMINT RIVER"/>
    <s v="wcvi"/>
    <s v="NAHMINT RIVER.2016"/>
    <n v="0.64788699999999999"/>
    <n v="0.23943700000000001"/>
    <n v="0.112676"/>
    <n v="5.6337999999999999E-2"/>
    <x v="1"/>
    <n v="0.64788732400000004"/>
    <n v="0.73015872999999998"/>
  </r>
  <r>
    <x v="2"/>
    <x v="19"/>
    <s v="NAHMINT RIVER"/>
    <s v="wcvi"/>
    <s v="NAHMINT RIVER.2017"/>
    <n v="0.57291700000000001"/>
    <n v="0.375"/>
    <n v="5.2082999999999997E-2"/>
    <n v="2.0833000000000001E-2"/>
    <x v="1"/>
    <n v="0.58333333300000001"/>
    <n v="0.60869565199999998"/>
  </r>
  <r>
    <x v="2"/>
    <x v="20"/>
    <s v="NAHMINT RIVER"/>
    <s v="wcvi"/>
    <s v="NAHMINT RIVER.2018"/>
    <n v="0.75"/>
    <n v="0.25"/>
    <n v="0"/>
    <n v="0"/>
    <x v="1"/>
    <m/>
    <m/>
  </r>
  <r>
    <x v="2"/>
    <x v="21"/>
    <s v="NAHMINT RIVER"/>
    <s v="wcvi"/>
    <s v="NAHMINT RIVER.2019"/>
    <n v="0.32727299999999998"/>
    <n v="0.50909099999999996"/>
    <n v="0.163636"/>
    <n v="3.6364E-2"/>
    <x v="1"/>
    <m/>
    <m/>
  </r>
  <r>
    <x v="2"/>
    <x v="22"/>
    <s v="NAHMINT RIVER"/>
    <s v="wcvi"/>
    <s v="NAHMINT RIVER.2020"/>
    <n v="0.93103400000000003"/>
    <n v="3.4483E-2"/>
    <n v="3.4483E-2"/>
    <n v="1.7240999999999999E-2"/>
    <x v="1"/>
    <m/>
    <m/>
  </r>
  <r>
    <x v="2"/>
    <x v="23"/>
    <s v="NAHMINT RIVER"/>
    <s v="wcvi"/>
    <s v="NAHMINT RIVER.2021"/>
    <n v="0.92307700000000004"/>
    <n v="0"/>
    <n v="7.6923000000000005E-2"/>
    <n v="0"/>
    <x v="1"/>
    <m/>
    <m/>
  </r>
  <r>
    <x v="3"/>
    <x v="0"/>
    <s v="SARITA RIVER"/>
    <s v="wcvi"/>
    <s v="SARITA RIVER.1998"/>
    <n v="0.88235300000000005"/>
    <n v="5.8824000000000001E-2"/>
    <n v="5.8824000000000001E-2"/>
    <n v="0"/>
    <x v="1"/>
    <n v="0.18292682900000001"/>
    <n v="0.185185185"/>
  </r>
  <r>
    <x v="3"/>
    <x v="1"/>
    <s v="SARITA RIVER"/>
    <s v="wcvi"/>
    <s v="SARITA RIVER.1999"/>
    <n v="0.92105300000000001"/>
    <n v="2.6315999999999999E-2"/>
    <n v="5.2631999999999998E-2"/>
    <n v="0"/>
    <x v="1"/>
    <n v="0.204678363"/>
    <n v="0.207100592"/>
  </r>
  <r>
    <x v="3"/>
    <x v="2"/>
    <s v="SARITA RIVER"/>
    <s v="wcvi"/>
    <s v="SARITA RIVER.2000"/>
    <n v="0.27433600000000002"/>
    <n v="0.69911500000000004"/>
    <n v="2.6549E-2"/>
    <n v="0"/>
    <x v="1"/>
    <n v="0.22463768100000001"/>
    <n v="0.22962963"/>
  </r>
  <r>
    <x v="3"/>
    <x v="3"/>
    <s v="SARITA RIVER"/>
    <s v="wcvi"/>
    <s v="SARITA RIVER.2001"/>
    <n v="0.14438500000000001"/>
    <n v="0.83957199999999998"/>
    <n v="1.6043000000000002E-2"/>
    <n v="0"/>
    <x v="1"/>
    <n v="0.126168224"/>
    <n v="0.127962085"/>
  </r>
  <r>
    <x v="3"/>
    <x v="4"/>
    <s v="SARITA RIVER"/>
    <s v="wcvi"/>
    <s v="SARITA RIVER.2002"/>
    <n v="0.121212"/>
    <n v="0.85521899999999995"/>
    <n v="2.3569E-2"/>
    <n v="0"/>
    <x v="1"/>
    <n v="0.12383049"/>
    <n v="0.12634641899999999"/>
  </r>
  <r>
    <x v="3"/>
    <x v="5"/>
    <s v="SARITA RIVER"/>
    <s v="wcvi"/>
    <s v="SARITA RIVER.2003"/>
    <n v="9.0909000000000004E-2"/>
    <n v="0.81818199999999996"/>
    <n v="9.0909000000000004E-2"/>
    <n v="0"/>
    <x v="1"/>
    <n v="9.0909090999999997E-2"/>
    <n v="0.1"/>
  </r>
  <r>
    <x v="3"/>
    <x v="6"/>
    <s v="SARITA RIVER"/>
    <s v="wcvi"/>
    <s v="SARITA RIVER.2004"/>
    <n v="0.15151500000000001"/>
    <n v="0.77777799999999997"/>
    <n v="7.0707000000000006E-2"/>
    <n v="0"/>
    <x v="1"/>
    <n v="0.15151515199999999"/>
    <n v="0.16304347799999999"/>
  </r>
  <r>
    <x v="3"/>
    <x v="7"/>
    <s v="SARITA RIVER"/>
    <s v="wcvi"/>
    <s v="SARITA RIVER.2005"/>
    <n v="9.7403000000000003E-2"/>
    <n v="0.90259699999999998"/>
    <n v="0"/>
    <n v="0"/>
    <x v="1"/>
    <n v="0.113636364"/>
    <n v="0.113636364"/>
  </r>
  <r>
    <x v="3"/>
    <x v="8"/>
    <s v="SARITA RIVER"/>
    <s v="wcvi"/>
    <s v="SARITA RIVER.2006"/>
    <n v="6.5326999999999996E-2"/>
    <n v="0.91457299999999997"/>
    <n v="2.0101000000000001E-2"/>
    <n v="0"/>
    <x v="1"/>
    <n v="6.5326632999999995E-2"/>
    <n v="6.6666666999999999E-2"/>
  </r>
  <r>
    <x v="3"/>
    <x v="9"/>
    <s v="SARITA RIVER"/>
    <s v="wcvi"/>
    <s v="SARITA RIVER.2007"/>
    <n v="2.5381000000000001E-2"/>
    <n v="0.97461900000000001"/>
    <n v="0"/>
    <n v="0"/>
    <x v="1"/>
    <n v="2.5380711E-2"/>
    <n v="2.5380711E-2"/>
  </r>
  <r>
    <x v="3"/>
    <x v="10"/>
    <s v="SARITA RIVER"/>
    <s v="wcvi"/>
    <s v="SARITA RIVER.2008"/>
    <n v="0.11790399999999999"/>
    <n v="0.88209599999999999"/>
    <n v="0"/>
    <n v="0"/>
    <x v="1"/>
    <n v="0.11790393"/>
    <n v="0.11790393"/>
  </r>
  <r>
    <x v="3"/>
    <x v="11"/>
    <s v="SARITA RIVER"/>
    <s v="wcvi"/>
    <s v="SARITA RIVER.2009"/>
    <n v="0.22123899999999999"/>
    <n v="0.756637"/>
    <n v="2.2124000000000001E-2"/>
    <n v="0"/>
    <x v="1"/>
    <n v="0.21834061099999999"/>
    <n v="0.22321428600000001"/>
  </r>
  <r>
    <x v="3"/>
    <x v="12"/>
    <s v="SARITA RIVER"/>
    <s v="wcvi"/>
    <s v="SARITA RIVER.2010"/>
    <n v="8.9286000000000004E-2"/>
    <n v="0.875"/>
    <n v="3.5714000000000003E-2"/>
    <n v="0"/>
    <x v="1"/>
    <n v="8.8757396000000002E-2"/>
    <n v="9.2024540000000002E-2"/>
  </r>
  <r>
    <x v="3"/>
    <x v="13"/>
    <s v="SARITA RIVER"/>
    <s v="wcvi"/>
    <s v="SARITA RIVER.2011"/>
    <n v="8.4576999999999999E-2"/>
    <n v="0.91044800000000004"/>
    <n v="4.9750000000000003E-3"/>
    <n v="0"/>
    <x v="1"/>
    <n v="8.4577113999999995E-2"/>
    <n v="8.5000000000000006E-2"/>
  </r>
  <r>
    <x v="3"/>
    <x v="14"/>
    <s v="SARITA RIVER"/>
    <s v="wcvi"/>
    <s v="SARITA RIVER.2012"/>
    <n v="0.18279599999999999"/>
    <n v="0.79928299999999997"/>
    <n v="1.7920999999999999E-2"/>
    <n v="0"/>
    <x v="1"/>
    <n v="0.18279569900000001"/>
    <n v="0.18613138700000001"/>
  </r>
  <r>
    <x v="3"/>
    <x v="15"/>
    <s v="SARITA RIVER"/>
    <s v="wcvi"/>
    <s v="SARITA RIVER.2013"/>
    <n v="0.21897800000000001"/>
    <n v="0.64598500000000003"/>
    <n v="0.13503599999999999"/>
    <n v="3.65E-3"/>
    <x v="1"/>
    <n v="0.21763141699999999"/>
    <n v="0.22960725100000001"/>
  </r>
  <r>
    <x v="3"/>
    <x v="16"/>
    <s v="SARITA RIVER"/>
    <s v="wcvi"/>
    <s v="SARITA RIVER.2014"/>
    <n v="0.159664"/>
    <n v="0.80672299999999997"/>
    <n v="3.3612999999999997E-2"/>
    <n v="0"/>
    <x v="1"/>
    <n v="0.15966386599999999"/>
    <n v="0.16521739099999999"/>
  </r>
  <r>
    <x v="3"/>
    <x v="17"/>
    <s v="SARITA RIVER"/>
    <s v="wcvi"/>
    <s v="SARITA RIVER.2015"/>
    <n v="0.19858200000000001"/>
    <n v="0.76241099999999995"/>
    <n v="3.9007E-2"/>
    <n v="1.0638E-2"/>
    <x v="1"/>
    <n v="0.19858155999999999"/>
    <n v="0.20664206600000001"/>
  </r>
  <r>
    <x v="3"/>
    <x v="18"/>
    <s v="SARITA RIVER"/>
    <s v="wcvi"/>
    <s v="SARITA RIVER.2016"/>
    <n v="0.156584"/>
    <n v="0.84341600000000005"/>
    <n v="0"/>
    <n v="0"/>
    <x v="1"/>
    <n v="0.15658363"/>
    <n v="0.15658363"/>
  </r>
  <r>
    <x v="3"/>
    <x v="19"/>
    <s v="SARITA RIVER"/>
    <s v="wcvi"/>
    <s v="SARITA RIVER.2017"/>
    <n v="0.15044199999999999"/>
    <n v="0.83480799999999999"/>
    <n v="1.4749E-2"/>
    <n v="2.9499999999999999E-3"/>
    <x v="1"/>
    <n v="0.151155395"/>
    <n v="0.156256849"/>
  </r>
  <r>
    <x v="3"/>
    <x v="21"/>
    <s v="SARITA RIVER"/>
    <s v="wcvi"/>
    <s v="SARITA RIVER.2019"/>
    <n v="5.7500000000000002E-2"/>
    <n v="0.90749999999999997"/>
    <n v="3.5000000000000003E-2"/>
    <n v="2.5000000000000001E-3"/>
    <x v="1"/>
    <m/>
    <m/>
  </r>
  <r>
    <x v="3"/>
    <x v="22"/>
    <s v="SARITA RIVER"/>
    <s v="wcvi"/>
    <s v="SARITA RIVER.2020"/>
    <n v="5.9289000000000001E-2"/>
    <n v="0.92490099999999997"/>
    <n v="1.5810000000000001E-2"/>
    <n v="0"/>
    <x v="1"/>
    <m/>
    <m/>
  </r>
  <r>
    <x v="3"/>
    <x v="23"/>
    <s v="SARITA RIVER"/>
    <s v="wcvi"/>
    <s v="SARITA RIVER.2021"/>
    <n v="8.5106000000000001E-2"/>
    <n v="0.88753800000000005"/>
    <n v="2.7355999999999998E-2"/>
    <n v="0"/>
    <x v="1"/>
    <m/>
    <m/>
  </r>
  <r>
    <x v="43"/>
    <x v="17"/>
    <s v="TOQUART RIVER"/>
    <s v="wcvi"/>
    <s v="TOQUART RIVER.2015"/>
    <n v="0.93103400000000003"/>
    <n v="0"/>
    <n v="6.8966E-2"/>
    <n v="6.8966E-2"/>
    <x v="1"/>
    <m/>
    <m/>
  </r>
  <r>
    <x v="43"/>
    <x v="18"/>
    <s v="TOQUART RIVER"/>
    <s v="wcvi"/>
    <s v="TOQUART RIVER.2016"/>
    <n v="0.95238100000000003"/>
    <n v="0"/>
    <n v="4.7619000000000002E-2"/>
    <n v="4.7619000000000002E-2"/>
    <x v="1"/>
    <n v="0.94736842099999996"/>
    <n v="1"/>
  </r>
  <r>
    <x v="4"/>
    <x v="0"/>
    <s v="NITINAT"/>
    <s v="wcvi"/>
    <s v="NITINAT.1998"/>
    <n v="0.26666699999999999"/>
    <n v="0.73333300000000001"/>
    <n v="0"/>
    <n v="0"/>
    <x v="1"/>
    <n v="4.0816326999999999E-2"/>
    <n v="4.0816326999999999E-2"/>
  </r>
  <r>
    <x v="4"/>
    <x v="1"/>
    <s v="NITINAT"/>
    <s v="wcvi"/>
    <s v="NITINAT.1999"/>
    <n v="6.2068999999999999E-2"/>
    <n v="0.91724099999999997"/>
    <n v="2.069E-2"/>
    <n v="0"/>
    <x v="1"/>
    <n v="4.9450549000000003E-2"/>
    <n v="4.9450549000000003E-2"/>
  </r>
  <r>
    <x v="4"/>
    <x v="2"/>
    <s v="NITINAT"/>
    <s v="wcvi"/>
    <s v="NITINAT.2000"/>
    <n v="0.355072"/>
    <n v="0.64492799999999995"/>
    <n v="0"/>
    <n v="0"/>
    <x v="1"/>
    <n v="0.176895307"/>
    <n v="0.176895307"/>
  </r>
  <r>
    <x v="4"/>
    <x v="3"/>
    <s v="NITINAT"/>
    <s v="wcvi"/>
    <s v="NITINAT.2001"/>
    <n v="5.1136000000000001E-2"/>
    <n v="0.94886400000000004"/>
    <n v="0"/>
    <n v="0"/>
    <x v="1"/>
    <n v="2.4193547999999999E-2"/>
    <n v="2.4193547999999999E-2"/>
  </r>
  <r>
    <x v="4"/>
    <x v="4"/>
    <s v="NITINAT"/>
    <s v="wcvi"/>
    <s v="NITINAT.2002"/>
    <n v="3.0351E-2"/>
    <n v="0.96485600000000005"/>
    <n v="4.7920000000000003E-3"/>
    <n v="0"/>
    <x v="1"/>
    <n v="4.1522491000000002E-2"/>
    <n v="4.1666666999999998E-2"/>
  </r>
  <r>
    <x v="4"/>
    <x v="5"/>
    <s v="NITINAT"/>
    <s v="wcvi"/>
    <s v="NITINAT.2003"/>
    <n v="0"/>
    <n v="1"/>
    <n v="0"/>
    <n v="0"/>
    <x v="1"/>
    <m/>
    <m/>
  </r>
  <r>
    <x v="4"/>
    <x v="6"/>
    <s v="NITINAT"/>
    <s v="wcvi"/>
    <s v="NITINAT.2004"/>
    <n v="0.189189"/>
    <n v="0.80743200000000004"/>
    <n v="3.3779999999999999E-3"/>
    <n v="0"/>
    <x v="1"/>
    <m/>
    <m/>
  </r>
  <r>
    <x v="4"/>
    <x v="7"/>
    <s v="NITINAT"/>
    <s v="wcvi"/>
    <s v="NITINAT.2005"/>
    <n v="0.138158"/>
    <n v="0.861842"/>
    <n v="0"/>
    <n v="0"/>
    <x v="1"/>
    <n v="1.7543860000000001E-2"/>
    <n v="1.7543860000000001E-2"/>
  </r>
  <r>
    <x v="4"/>
    <x v="8"/>
    <s v="NITINAT"/>
    <s v="wcvi"/>
    <s v="NITINAT.2006"/>
    <n v="6.1135000000000002E-2"/>
    <n v="0.93668099999999999"/>
    <n v="2.183E-3"/>
    <n v="0"/>
    <x v="1"/>
    <n v="7.2874493999999998E-2"/>
    <n v="7.2874493999999998E-2"/>
  </r>
  <r>
    <x v="4"/>
    <x v="9"/>
    <s v="NITINAT"/>
    <s v="wcvi"/>
    <s v="NITINAT.2007"/>
    <n v="7.3171E-2"/>
    <n v="0.92682900000000001"/>
    <n v="0"/>
    <n v="0"/>
    <x v="1"/>
    <n v="0.10204081600000001"/>
    <n v="0.10204081600000001"/>
  </r>
  <r>
    <x v="4"/>
    <x v="10"/>
    <s v="NITINAT"/>
    <s v="wcvi"/>
    <s v="NITINAT.2008"/>
    <n v="0.188723"/>
    <n v="0.80782500000000002"/>
    <n v="3.4520000000000002E-3"/>
    <n v="0"/>
    <x v="1"/>
    <n v="0.23956723299999999"/>
    <n v="0.23993808"/>
  </r>
  <r>
    <x v="4"/>
    <x v="11"/>
    <s v="NITINAT"/>
    <s v="wcvi"/>
    <s v="NITINAT.2009"/>
    <n v="0.118203"/>
    <n v="0.87234"/>
    <n v="9.4560000000000009E-3"/>
    <n v="0"/>
    <x v="1"/>
    <n v="0.11820331000000001"/>
    <n v="0.119331742"/>
  </r>
  <r>
    <x v="4"/>
    <x v="12"/>
    <s v="NITINAT"/>
    <s v="wcvi"/>
    <s v="NITINAT.2010"/>
    <n v="0.123821"/>
    <n v="0.87382099999999996"/>
    <n v="2.3579999999999999E-3"/>
    <n v="0"/>
    <x v="1"/>
    <n v="0.131210191"/>
    <n v="0.13137755100000001"/>
  </r>
  <r>
    <x v="4"/>
    <x v="13"/>
    <s v="NITINAT"/>
    <s v="wcvi"/>
    <s v="NITINAT.2011"/>
    <n v="1.9108E-2"/>
    <n v="0.97961799999999999"/>
    <n v="1.274E-3"/>
    <n v="1.274E-3"/>
    <x v="1"/>
    <n v="1.7107309000000001E-2"/>
    <n v="1.7133955999999999E-2"/>
  </r>
  <r>
    <x v="4"/>
    <x v="14"/>
    <s v="NITINAT"/>
    <s v="wcvi"/>
    <s v="NITINAT.2012"/>
    <n v="0.12931000000000001"/>
    <n v="0.86896600000000002"/>
    <n v="1.7240000000000001E-3"/>
    <n v="0"/>
    <x v="1"/>
    <n v="0.13725490200000001"/>
    <n v="0.13725490200000001"/>
  </r>
  <r>
    <x v="4"/>
    <x v="15"/>
    <s v="NITINAT"/>
    <s v="wcvi"/>
    <s v="NITINAT.2013"/>
    <n v="5.4662000000000002E-2"/>
    <n v="0.94319399999999998"/>
    <n v="2.1440000000000001E-3"/>
    <n v="1.072E-3"/>
    <x v="1"/>
    <n v="0"/>
    <n v="0"/>
  </r>
  <r>
    <x v="4"/>
    <x v="16"/>
    <s v="NITINAT"/>
    <s v="wcvi"/>
    <s v="NITINAT.2014"/>
    <n v="7.8549999999999995E-2"/>
    <n v="0.92044300000000001"/>
    <n v="1.0070000000000001E-3"/>
    <n v="0"/>
    <x v="1"/>
    <n v="7.8787879000000005E-2"/>
    <n v="7.8867542999999998E-2"/>
  </r>
  <r>
    <x v="4"/>
    <x v="17"/>
    <s v="NITINAT"/>
    <s v="wcvi"/>
    <s v="NITINAT.2015"/>
    <n v="8.1028000000000003E-2"/>
    <n v="0.91798400000000002"/>
    <n v="9.8799999999999995E-4"/>
    <n v="0"/>
    <x v="1"/>
    <n v="7.9136690999999995E-2"/>
    <n v="7.9218106999999996E-2"/>
  </r>
  <r>
    <x v="4"/>
    <x v="18"/>
    <s v="NITINAT"/>
    <s v="wcvi"/>
    <s v="NITINAT.2016"/>
    <n v="7.0106000000000002E-2"/>
    <n v="0.92592600000000003"/>
    <n v="3.9680000000000002E-3"/>
    <n v="0"/>
    <x v="1"/>
    <n v="7.4235808E-2"/>
    <n v="7.4561403999999998E-2"/>
  </r>
  <r>
    <x v="4"/>
    <x v="19"/>
    <s v="NITINAT"/>
    <s v="wcvi"/>
    <s v="NITINAT.2017"/>
    <n v="0.15925500000000001"/>
    <n v="0.81902799999999998"/>
    <n v="2.1717E-2"/>
    <n v="0"/>
    <x v="1"/>
    <n v="0.156883671"/>
    <n v="0.16030534399999999"/>
  </r>
  <r>
    <x v="4"/>
    <x v="20"/>
    <s v="NITINAT"/>
    <s v="wcvi"/>
    <s v="NITINAT.2018"/>
    <n v="0.105505"/>
    <n v="0.87614700000000001"/>
    <n v="1.8349000000000001E-2"/>
    <n v="0"/>
    <x v="1"/>
    <m/>
    <m/>
  </r>
  <r>
    <x v="4"/>
    <x v="22"/>
    <s v="NITINAT"/>
    <s v="wcvi"/>
    <s v="NITINAT.2020"/>
    <n v="3.6954000000000001E-2"/>
    <n v="0.95296800000000004"/>
    <n v="1.0078E-2"/>
    <n v="0"/>
    <x v="1"/>
    <m/>
    <m/>
  </r>
  <r>
    <x v="4"/>
    <x v="23"/>
    <s v="NITINAT"/>
    <s v="wcvi"/>
    <s v="NITINAT.2021"/>
    <n v="6.9555000000000006E-2"/>
    <n v="0.92588400000000004"/>
    <n v="4.561E-3"/>
    <n v="0"/>
    <x v="1"/>
    <m/>
    <m/>
  </r>
  <r>
    <x v="44"/>
    <x v="7"/>
    <s v="San Juan"/>
    <s v="wcvi"/>
    <s v="San Juan.2005"/>
    <n v="0.35643599999999998"/>
    <n v="0.62376200000000004"/>
    <n v="1.9802E-2"/>
    <n v="0"/>
    <x v="1"/>
    <n v="0.356435644"/>
    <n v="0.36363636399999999"/>
  </r>
  <r>
    <x v="44"/>
    <x v="8"/>
    <s v="San Juan"/>
    <s v="wcvi"/>
    <s v="San Juan.2006"/>
    <n v="0.66161599999999998"/>
    <n v="0.31313099999999999"/>
    <n v="2.5253000000000001E-2"/>
    <n v="2.0202000000000001E-2"/>
    <x v="1"/>
    <n v="0.66161616199999995"/>
    <n v="0.67875647699999997"/>
  </r>
  <r>
    <x v="44"/>
    <x v="10"/>
    <s v="San Juan"/>
    <s v="wcvi"/>
    <s v="San Juan.2008"/>
    <n v="0.98809499999999995"/>
    <n v="0"/>
    <n v="1.1905000000000001E-2"/>
    <n v="0"/>
    <x v="1"/>
    <n v="0.98809523799999999"/>
    <n v="1"/>
  </r>
  <r>
    <x v="44"/>
    <x v="14"/>
    <s v="San Juan"/>
    <s v="wcvi"/>
    <s v="San Juan.2012"/>
    <n v="0.96969700000000003"/>
    <n v="0"/>
    <n v="3.0303E-2"/>
    <n v="0"/>
    <x v="1"/>
    <n v="0.96969696999999999"/>
    <n v="1"/>
  </r>
  <r>
    <x v="44"/>
    <x v="16"/>
    <s v="San Juan"/>
    <s v="wcvi"/>
    <s v="San Juan.2014"/>
    <n v="8.5271E-2"/>
    <n v="0.86046500000000004"/>
    <n v="5.4264E-2"/>
    <n v="0"/>
    <x v="1"/>
    <n v="8.6538461999999997E-2"/>
    <n v="8.7378641000000007E-2"/>
  </r>
  <r>
    <x v="44"/>
    <x v="17"/>
    <s v="San Juan"/>
    <s v="wcvi"/>
    <s v="San Juan.2015"/>
    <n v="0.18085100000000001"/>
    <n v="0.80851099999999998"/>
    <n v="1.0638E-2"/>
    <n v="1.0638E-2"/>
    <x v="1"/>
    <m/>
    <m/>
  </r>
  <r>
    <x v="44"/>
    <x v="19"/>
    <s v="San Juan"/>
    <s v="wcvi"/>
    <s v="San Juan.2017"/>
    <n v="0.39560400000000001"/>
    <n v="0.60439600000000004"/>
    <n v="0"/>
    <n v="0"/>
    <x v="1"/>
    <n v="0.40860215100000002"/>
    <n v="0.40860215100000002"/>
  </r>
  <r>
    <x v="44"/>
    <x v="21"/>
    <s v="San Juan"/>
    <s v="wcvi"/>
    <s v="San Juan.2019"/>
    <n v="0.72611499999999995"/>
    <n v="0"/>
    <n v="0.27388499999999999"/>
    <n v="0.25477699999999998"/>
    <x v="1"/>
    <m/>
    <m/>
  </r>
  <r>
    <x v="44"/>
    <x v="22"/>
    <s v="San Juan"/>
    <s v="wcvi"/>
    <s v="San Juan.2020"/>
    <n v="0.98901099999999997"/>
    <n v="0"/>
    <n v="1.0989000000000001E-2"/>
    <n v="3.663E-3"/>
    <x v="1"/>
    <m/>
    <m/>
  </r>
  <r>
    <x v="44"/>
    <x v="23"/>
    <s v="San Juan"/>
    <s v="wcvi"/>
    <s v="San Juan.2021"/>
    <n v="0.94076700000000002"/>
    <n v="0"/>
    <n v="5.9233000000000001E-2"/>
    <n v="5.2264999999999999E-2"/>
    <x v="1"/>
    <m/>
    <m/>
  </r>
  <r>
    <x v="45"/>
    <x v="7"/>
    <s v="Sooke"/>
    <s v="wcvi"/>
    <s v="Sooke.2005"/>
    <n v="0.74074074099999998"/>
    <n v="0.185185185"/>
    <n v="7.4074074000000004E-2"/>
    <n v="0"/>
    <x v="1"/>
    <n v="0.74074074099999998"/>
    <n v="0.74074074099999998"/>
  </r>
  <r>
    <x v="45"/>
    <x v="14"/>
    <s v="Sooke"/>
    <s v="wcvi"/>
    <s v="Sooke.2012"/>
    <n v="0.8"/>
    <n v="0.2"/>
    <n v="0"/>
    <n v="0"/>
    <x v="1"/>
    <n v="0.8"/>
    <n v="0.8"/>
  </r>
  <r>
    <x v="45"/>
    <x v="16"/>
    <s v="Sooke"/>
    <s v="wcvi"/>
    <s v="Sooke.2014"/>
    <n v="0.14035087700000001"/>
    <n v="0.84210526299999999"/>
    <n v="1.7543860000000001E-2"/>
    <n v="0"/>
    <x v="1"/>
    <n v="0.115942029"/>
    <n v="0.117647059"/>
  </r>
  <r>
    <x v="45"/>
    <x v="19"/>
    <s v="Sooke"/>
    <s v="wcvi"/>
    <s v="Sooke.2017"/>
    <n v="0.38709677399999998"/>
    <n v="0.58064516099999997"/>
    <n v="3.2258065000000002E-2"/>
    <n v="0"/>
    <x v="1"/>
    <n v="0.25531914900000002"/>
    <n v="0.25531914900000002"/>
  </r>
  <r>
    <x v="45"/>
    <x v="20"/>
    <s v="Sooke"/>
    <s v="wcvi"/>
    <s v="Sooke.2018"/>
    <n v="0.44324324300000001"/>
    <n v="0.50270270299999997"/>
    <n v="5.4054053999999997E-2"/>
    <n v="0"/>
    <x v="1"/>
    <m/>
    <m/>
  </r>
  <r>
    <x v="45"/>
    <x v="21"/>
    <s v="Sooke"/>
    <s v="wcvi"/>
    <s v="Sooke.2019"/>
    <n v="0.56617647100000001"/>
    <n v="0.41911764699999998"/>
    <n v="1.4705882E-2"/>
    <n v="0"/>
    <x v="1"/>
    <m/>
    <m/>
  </r>
  <r>
    <x v="45"/>
    <x v="22"/>
    <s v="Sooke"/>
    <s v="wcvi"/>
    <s v="Sooke.2020"/>
    <n v="0.36986301399999999"/>
    <n v="0.57534246600000005"/>
    <n v="5.4794520999999999E-2"/>
    <n v="0"/>
    <x v="1"/>
    <m/>
    <m/>
  </r>
  <r>
    <x v="45"/>
    <x v="23"/>
    <s v="Sooke"/>
    <s v="wcvi"/>
    <s v="Sooke.2021"/>
    <n v="0.28888888899999998"/>
    <n v="0.55555555599999995"/>
    <n v="0.15555555600000001"/>
    <n v="0"/>
    <x v="1"/>
    <m/>
    <m/>
  </r>
  <r>
    <x v="5"/>
    <x v="3"/>
    <s v="Cowichan R"/>
    <s v="ecvi"/>
    <s v="Cowichan R.2001"/>
    <n v="1"/>
    <n v="0"/>
    <n v="0"/>
    <n v="0"/>
    <x v="1"/>
    <n v="1"/>
    <n v="1"/>
  </r>
  <r>
    <x v="5"/>
    <x v="5"/>
    <s v="Cowichan R"/>
    <s v="ecvi"/>
    <s v="Cowichan R.2003"/>
    <n v="0.83333299999999999"/>
    <n v="0"/>
    <n v="0.16666700000000001"/>
    <n v="0.16666700000000001"/>
    <x v="1"/>
    <m/>
    <m/>
  </r>
  <r>
    <x v="5"/>
    <x v="6"/>
    <s v="Cowichan R"/>
    <s v="ecvi"/>
    <s v="Cowichan R.2004"/>
    <n v="0.98305100000000001"/>
    <n v="0"/>
    <n v="1.6948999999999999E-2"/>
    <n v="1.6948999999999999E-2"/>
    <x v="1"/>
    <m/>
    <m/>
  </r>
  <r>
    <x v="5"/>
    <x v="7"/>
    <s v="Cowichan R"/>
    <s v="ecvi"/>
    <s v="Cowichan R.2005"/>
    <n v="0.99653999999999998"/>
    <n v="0"/>
    <n v="3.46E-3"/>
    <n v="3.46E-3"/>
    <x v="1"/>
    <n v="0.98936170199999995"/>
    <n v="1"/>
  </r>
  <r>
    <x v="5"/>
    <x v="9"/>
    <s v="Cowichan R"/>
    <s v="ecvi"/>
    <s v="Cowichan R.2007"/>
    <n v="0.99558800000000003"/>
    <n v="0"/>
    <n v="4.4120000000000001E-3"/>
    <n v="4.4120000000000001E-3"/>
    <x v="1"/>
    <n v="0.99498307900000005"/>
    <n v="0.99498307900000005"/>
  </r>
  <r>
    <x v="5"/>
    <x v="10"/>
    <s v="Cowichan R"/>
    <s v="ecvi"/>
    <s v="Cowichan R.2008"/>
    <n v="0.98477199999999998"/>
    <n v="0"/>
    <n v="1.5228E-2"/>
    <n v="1.5228E-2"/>
    <x v="1"/>
    <n v="0.98469387799999997"/>
    <n v="1"/>
  </r>
  <r>
    <x v="5"/>
    <x v="11"/>
    <s v="Cowichan R"/>
    <s v="ecvi"/>
    <s v="Cowichan R.2009"/>
    <n v="0.79272699999999996"/>
    <n v="0.20727300000000001"/>
    <n v="0"/>
    <n v="0"/>
    <x v="1"/>
    <n v="0.83326022099999997"/>
    <n v="0.83326022099999997"/>
  </r>
  <r>
    <x v="5"/>
    <x v="12"/>
    <s v="Cowichan R"/>
    <s v="ecvi"/>
    <s v="Cowichan R.2010"/>
    <n v="0.76274200000000003"/>
    <n v="0.21265400000000001"/>
    <n v="2.4604999999999998E-2"/>
    <n v="2.4604999999999998E-2"/>
    <x v="1"/>
    <n v="0.75286966700000002"/>
    <n v="0.77084119900000003"/>
  </r>
  <r>
    <x v="5"/>
    <x v="13"/>
    <s v="Cowichan R"/>
    <s v="ecvi"/>
    <s v="Cowichan R.2011"/>
    <n v="0.71660400000000002"/>
    <n v="0.27590500000000001"/>
    <n v="7.4910000000000003E-3"/>
    <n v="7.4910000000000003E-3"/>
    <x v="1"/>
    <n v="0.71749003499999997"/>
    <n v="0.72384072499999996"/>
  </r>
  <r>
    <x v="5"/>
    <x v="14"/>
    <s v="Cowichan R"/>
    <s v="ecvi"/>
    <s v="Cowichan R.2012"/>
    <n v="0.73051900000000003"/>
    <n v="0.246753"/>
    <n v="2.2727000000000001E-2"/>
    <n v="2.2727000000000001E-2"/>
    <x v="1"/>
    <n v="0.83544826800000005"/>
    <n v="0.86043401600000002"/>
  </r>
  <r>
    <x v="5"/>
    <x v="15"/>
    <s v="Cowichan R"/>
    <s v="ecvi"/>
    <s v="Cowichan R.2013"/>
    <n v="0.69586400000000004"/>
    <n v="0.301703"/>
    <n v="2.4329999999999998E-3"/>
    <n v="2.4329999999999998E-3"/>
    <x v="1"/>
    <n v="0.69661921699999996"/>
    <n v="0.70004470299999999"/>
  </r>
  <r>
    <x v="5"/>
    <x v="16"/>
    <s v="Cowichan R"/>
    <s v="ecvi"/>
    <s v="Cowichan R.2014"/>
    <n v="0.68656700000000004"/>
    <n v="0.309701"/>
    <n v="3.7309999999999999E-3"/>
    <n v="3.7309999999999999E-3"/>
    <x v="1"/>
    <n v="0.70729373900000003"/>
    <n v="0.70729373900000003"/>
  </r>
  <r>
    <x v="5"/>
    <x v="17"/>
    <s v="Cowichan R"/>
    <s v="ecvi"/>
    <s v="Cowichan R.2015"/>
    <n v="0.78387099999999998"/>
    <n v="0.196774"/>
    <n v="1.9355000000000001E-2"/>
    <n v="1.9355000000000001E-2"/>
    <x v="1"/>
    <n v="0.76552325600000004"/>
    <n v="0.79316887999999997"/>
  </r>
  <r>
    <x v="5"/>
    <x v="18"/>
    <s v="Cowichan R"/>
    <s v="ecvi"/>
    <s v="Cowichan R.2016"/>
    <n v="0.88414599999999999"/>
    <n v="0.107724"/>
    <n v="8.1300000000000001E-3"/>
    <n v="8.1300000000000001E-3"/>
    <x v="1"/>
    <n v="0.98158985600000004"/>
    <n v="0.98158985600000004"/>
  </r>
  <r>
    <x v="5"/>
    <x v="19"/>
    <s v="Cowichan R"/>
    <s v="ecvi"/>
    <s v="Cowichan R.2017"/>
    <n v="0.90384600000000004"/>
    <n v="9.6154000000000003E-2"/>
    <n v="0"/>
    <n v="0"/>
    <x v="1"/>
    <n v="0.92422709000000003"/>
    <n v="0.92422709000000003"/>
  </r>
  <r>
    <x v="5"/>
    <x v="20"/>
    <s v="Cowichan R"/>
    <s v="ecvi"/>
    <s v="Cowichan R.2018"/>
    <n v="0.91249999999999998"/>
    <n v="8.5938000000000001E-2"/>
    <n v="1.5629999999999999E-3"/>
    <n v="1.5629999999999999E-3"/>
    <x v="1"/>
    <m/>
    <m/>
  </r>
  <r>
    <x v="5"/>
    <x v="21"/>
    <s v="Cowichan R"/>
    <s v="ecvi"/>
    <s v="Cowichan R.2019"/>
    <n v="0.92"/>
    <n v="7.6923000000000005E-2"/>
    <n v="3.0769999999999999E-3"/>
    <n v="3.0769999999999999E-3"/>
    <x v="1"/>
    <m/>
    <m/>
  </r>
  <r>
    <x v="5"/>
    <x v="22"/>
    <s v="Cowichan R"/>
    <s v="ecvi"/>
    <s v="Cowichan R.2020"/>
    <n v="0.97297299999999998"/>
    <n v="2.7026999999999999E-2"/>
    <n v="0"/>
    <n v="0"/>
    <x v="1"/>
    <m/>
    <m/>
  </r>
  <r>
    <x v="5"/>
    <x v="23"/>
    <s v="Cowichan R"/>
    <s v="ecvi"/>
    <s v="Cowichan R.2021"/>
    <n v="0.87187499999999996"/>
    <n v="0.11874999999999999"/>
    <n v="9.3749999999999997E-3"/>
    <n v="9.3749999999999997E-3"/>
    <x v="1"/>
    <m/>
    <m/>
  </r>
  <r>
    <x v="46"/>
    <x v="21"/>
    <s v="Chemainus R"/>
    <s v="ecvi"/>
    <s v="Chemainus R.2019"/>
    <n v="0.77777799999999997"/>
    <n v="0"/>
    <n v="0.222222"/>
    <n v="0"/>
    <x v="1"/>
    <m/>
    <m/>
  </r>
  <r>
    <x v="46"/>
    <x v="22"/>
    <s v="Chemainus R"/>
    <s v="ecvi"/>
    <s v="Chemainus R.2020"/>
    <n v="0.88888900000000004"/>
    <n v="0"/>
    <n v="0.111111"/>
    <n v="0"/>
    <x v="1"/>
    <m/>
    <m/>
  </r>
  <r>
    <x v="46"/>
    <x v="23"/>
    <s v="Chemainus R"/>
    <s v="ecvi"/>
    <s v="Chemainus R.2021"/>
    <n v="0.86363599999999996"/>
    <n v="0"/>
    <n v="0.13636400000000001"/>
    <n v="0"/>
    <x v="1"/>
    <m/>
    <m/>
  </r>
  <r>
    <x v="6"/>
    <x v="6"/>
    <s v="Nanaimo R - Fall"/>
    <s v="ecvi"/>
    <s v="Nanaimo R - Fall.2004"/>
    <n v="0.96969700000000003"/>
    <n v="0"/>
    <n v="3.0303E-2"/>
    <n v="3.0303E-2"/>
    <x v="1"/>
    <m/>
    <m/>
  </r>
  <r>
    <x v="6"/>
    <x v="7"/>
    <s v="Nanaimo R - Fall"/>
    <s v="ecvi"/>
    <s v="Nanaimo R - Fall.2005"/>
    <n v="1"/>
    <n v="0"/>
    <n v="0"/>
    <n v="0"/>
    <x v="1"/>
    <n v="1"/>
    <n v="1"/>
  </r>
  <r>
    <x v="6"/>
    <x v="8"/>
    <s v="Nanaimo R - Fall"/>
    <s v="ecvi"/>
    <s v="Nanaimo R - Fall.2006"/>
    <n v="1"/>
    <n v="0"/>
    <n v="0"/>
    <n v="0"/>
    <x v="1"/>
    <m/>
    <m/>
  </r>
  <r>
    <x v="6"/>
    <x v="9"/>
    <s v="Nanaimo R - Fall"/>
    <s v="ecvi"/>
    <s v="Nanaimo R - Fall.2007"/>
    <n v="0.49429699999999999"/>
    <n v="0.50570300000000001"/>
    <n v="0"/>
    <n v="0"/>
    <x v="1"/>
    <n v="0.41515668300000003"/>
    <n v="0.41515668300000003"/>
  </r>
  <r>
    <x v="6"/>
    <x v="10"/>
    <s v="Nanaimo R - Fall"/>
    <s v="ecvi"/>
    <s v="Nanaimo R - Fall.2008"/>
    <n v="0.33892600000000001"/>
    <n v="0.64765099999999998"/>
    <n v="1.3422999999999999E-2"/>
    <n v="1.3422999999999999E-2"/>
    <x v="1"/>
    <n v="0.36511725900000003"/>
    <n v="0.37201316400000001"/>
  </r>
  <r>
    <x v="6"/>
    <x v="11"/>
    <s v="Nanaimo R - Fall"/>
    <s v="ecvi"/>
    <s v="Nanaimo R - Fall.2009"/>
    <n v="0.138158"/>
    <n v="0.84868399999999999"/>
    <n v="1.3158E-2"/>
    <n v="1.3158E-2"/>
    <x v="1"/>
    <n v="0.107717705"/>
    <n v="0.107717705"/>
  </r>
  <r>
    <x v="6"/>
    <x v="12"/>
    <s v="Nanaimo R - Fall"/>
    <s v="ecvi"/>
    <s v="Nanaimo R - Fall.2010"/>
    <n v="0.18406600000000001"/>
    <n v="0.80494500000000002"/>
    <n v="1.0989000000000001E-2"/>
    <n v="8.2419999999999993E-3"/>
    <x v="1"/>
    <n v="0.156290914"/>
    <n v="0.156290914"/>
  </r>
  <r>
    <x v="6"/>
    <x v="13"/>
    <s v="Nanaimo R - Fall"/>
    <s v="ecvi"/>
    <s v="Nanaimo R - Fall.2011"/>
    <n v="0.15562000000000001"/>
    <n v="0.84438000000000002"/>
    <n v="0"/>
    <n v="0"/>
    <x v="1"/>
    <n v="9.8647972E-2"/>
    <n v="9.8647972E-2"/>
  </r>
  <r>
    <x v="6"/>
    <x v="14"/>
    <s v="Nanaimo R - Fall"/>
    <s v="ecvi"/>
    <s v="Nanaimo R - Fall.2012"/>
    <n v="0.303226"/>
    <n v="0.696774"/>
    <n v="0"/>
    <n v="0"/>
    <x v="1"/>
    <n v="0.30322580599999999"/>
    <n v="0.30322580599999999"/>
  </r>
  <r>
    <x v="6"/>
    <x v="15"/>
    <s v="Nanaimo R - Fall"/>
    <s v="ecvi"/>
    <s v="Nanaimo R - Fall.2013"/>
    <n v="0.15"/>
    <n v="0.85"/>
    <n v="0"/>
    <n v="0"/>
    <x v="1"/>
    <n v="0.15"/>
    <n v="0.15"/>
  </r>
  <r>
    <x v="6"/>
    <x v="16"/>
    <s v="Nanaimo R - Fall"/>
    <s v="ecvi"/>
    <s v="Nanaimo R - Fall.2014"/>
    <n v="0.212121"/>
    <n v="0.787879"/>
    <n v="0"/>
    <n v="0"/>
    <x v="1"/>
    <n v="0.212121212"/>
    <n v="0.212121212"/>
  </r>
  <r>
    <x v="6"/>
    <x v="17"/>
    <s v="Nanaimo R - Fall"/>
    <s v="ecvi"/>
    <s v="Nanaimo R - Fall.2015"/>
    <n v="0.37623800000000002"/>
    <n v="0.62376200000000004"/>
    <n v="0"/>
    <n v="0"/>
    <x v="1"/>
    <n v="0.37623762399999999"/>
    <n v="0.37623762399999999"/>
  </r>
  <r>
    <x v="6"/>
    <x v="18"/>
    <s v="Nanaimo R - Fall"/>
    <s v="ecvi"/>
    <s v="Nanaimo R - Fall.2016"/>
    <n v="0.4"/>
    <n v="0.59"/>
    <n v="0.01"/>
    <n v="0.01"/>
    <x v="1"/>
    <n v="0.4"/>
    <n v="0.40404040400000002"/>
  </r>
  <r>
    <x v="6"/>
    <x v="19"/>
    <s v="Nanaimo R - Fall"/>
    <s v="ecvi"/>
    <s v="Nanaimo R - Fall.2017"/>
    <n v="0.31632700000000002"/>
    <n v="0.67346899999999998"/>
    <n v="1.0204E-2"/>
    <n v="1.0204E-2"/>
    <x v="1"/>
    <n v="0.31632653100000002"/>
    <n v="0.31958762899999998"/>
  </r>
  <r>
    <x v="6"/>
    <x v="20"/>
    <s v="Nanaimo R - Fall"/>
    <s v="ecvi"/>
    <s v="Nanaimo R - Fall.2018"/>
    <n v="0.408163"/>
    <n v="0.58163299999999996"/>
    <n v="1.0204E-2"/>
    <n v="1.0204E-2"/>
    <x v="1"/>
    <n v="0.408163265"/>
    <n v="0.408163265"/>
  </r>
  <r>
    <x v="7"/>
    <x v="6"/>
    <s v="Nanaimo R - Summer"/>
    <s v="ecvi"/>
    <s v="Nanaimo R - Summer.2004"/>
    <n v="1"/>
    <n v="0"/>
    <n v="0"/>
    <n v="0"/>
    <x v="1"/>
    <m/>
    <m/>
  </r>
  <r>
    <x v="7"/>
    <x v="7"/>
    <s v="Nanaimo R - Summer"/>
    <s v="ecvi"/>
    <s v="Nanaimo R - Summer.2005"/>
    <n v="0.992537"/>
    <n v="0"/>
    <n v="7.463E-3"/>
    <n v="7.463E-3"/>
    <x v="1"/>
    <n v="1"/>
    <n v="1"/>
  </r>
  <r>
    <x v="7"/>
    <x v="8"/>
    <s v="Nanaimo R - Summer"/>
    <s v="ecvi"/>
    <s v="Nanaimo R - Summer.2006"/>
    <n v="1"/>
    <n v="0"/>
    <n v="0"/>
    <n v="0"/>
    <x v="1"/>
    <m/>
    <m/>
  </r>
  <r>
    <x v="7"/>
    <x v="9"/>
    <s v="Nanaimo R - Summer"/>
    <s v="ecvi"/>
    <s v="Nanaimo R - Summer.2007"/>
    <n v="0.881579"/>
    <n v="0.118421"/>
    <n v="0"/>
    <n v="0"/>
    <x v="1"/>
    <n v="0.89189189199999996"/>
    <n v="0.89189189199999996"/>
  </r>
  <r>
    <x v="7"/>
    <x v="10"/>
    <s v="Nanaimo R - Summer"/>
    <s v="ecvi"/>
    <s v="Nanaimo R - Summer.2008"/>
    <n v="0.70067999999999997"/>
    <n v="0.29931999999999997"/>
    <n v="0"/>
    <n v="0"/>
    <x v="1"/>
    <n v="0.71223021600000003"/>
    <n v="0.71223021600000003"/>
  </r>
  <r>
    <x v="7"/>
    <x v="11"/>
    <s v="Nanaimo R - Summer"/>
    <s v="ecvi"/>
    <s v="Nanaimo R - Summer.2009"/>
    <n v="0.72727299999999995"/>
    <n v="0.272727"/>
    <n v="0"/>
    <n v="0"/>
    <x v="1"/>
    <m/>
    <m/>
  </r>
  <r>
    <x v="7"/>
    <x v="12"/>
    <s v="Nanaimo R - Summer"/>
    <s v="ecvi"/>
    <s v="Nanaimo R - Summer.2010"/>
    <n v="0.5625"/>
    <n v="0.4375"/>
    <n v="0"/>
    <n v="0"/>
    <x v="1"/>
    <n v="0.55000000000000004"/>
    <n v="0.55000000000000004"/>
  </r>
  <r>
    <x v="7"/>
    <x v="13"/>
    <s v="Nanaimo R - Summer"/>
    <s v="ecvi"/>
    <s v="Nanaimo R - Summer.2011"/>
    <n v="0.519737"/>
    <n v="0.480263"/>
    <n v="0"/>
    <n v="0"/>
    <x v="1"/>
    <n v="0.45360824700000002"/>
    <n v="0.45360824700000002"/>
  </r>
  <r>
    <x v="7"/>
    <x v="14"/>
    <s v="Nanaimo R - Summer"/>
    <s v="ecvi"/>
    <s v="Nanaimo R - Summer.2012"/>
    <n v="0.46"/>
    <n v="0.54"/>
    <n v="0"/>
    <n v="0"/>
    <x v="1"/>
    <n v="0.47169811299999997"/>
    <n v="0.47169811299999997"/>
  </r>
  <r>
    <x v="7"/>
    <x v="15"/>
    <s v="Nanaimo R - Summer"/>
    <s v="ecvi"/>
    <s v="Nanaimo R - Summer.2013"/>
    <n v="0.230769"/>
    <n v="0.769231"/>
    <n v="0"/>
    <n v="0"/>
    <x v="1"/>
    <n v="0.23076923099999999"/>
    <n v="0.23076923099999999"/>
  </r>
  <r>
    <x v="7"/>
    <x v="16"/>
    <s v="Nanaimo R - Summer"/>
    <s v="ecvi"/>
    <s v="Nanaimo R - Summer.2014"/>
    <n v="0.51948099999999997"/>
    <n v="0.48051899999999997"/>
    <n v="0"/>
    <n v="0"/>
    <x v="1"/>
    <n v="0.51948051900000003"/>
    <n v="0.51948051900000003"/>
  </r>
  <r>
    <x v="7"/>
    <x v="17"/>
    <s v="Nanaimo R - Summer"/>
    <s v="ecvi"/>
    <s v="Nanaimo R - Summer.2015"/>
    <n v="0.81889800000000001"/>
    <n v="0.18110200000000001"/>
    <n v="0"/>
    <n v="0"/>
    <x v="1"/>
    <n v="0.86476246000000001"/>
    <n v="0.86476246000000001"/>
  </r>
  <r>
    <x v="7"/>
    <x v="19"/>
    <s v="Nanaimo R - Summer"/>
    <s v="ecvi"/>
    <s v="Nanaimo R - Summer.2017"/>
    <n v="0.8125"/>
    <n v="0.1875"/>
    <n v="0"/>
    <n v="0"/>
    <x v="1"/>
    <n v="0.8125"/>
    <n v="0.8125"/>
  </r>
  <r>
    <x v="7"/>
    <x v="20"/>
    <s v="Nanaimo R - Summer"/>
    <s v="ecvi"/>
    <s v="Nanaimo R - Summer.2018"/>
    <n v="0.35897400000000002"/>
    <n v="0.62820500000000001"/>
    <n v="1.2821000000000001E-2"/>
    <n v="1.2821000000000001E-2"/>
    <x v="1"/>
    <n v="0.61333333300000004"/>
    <n v="0.61333333300000004"/>
  </r>
  <r>
    <x v="12"/>
    <x v="1"/>
    <s v="Campbell/Quinsam R"/>
    <s v="ecvi"/>
    <s v="Campbell/Quinsam R.1999"/>
    <n v="1"/>
    <n v="0"/>
    <n v="0"/>
    <n v="0"/>
    <x v="1"/>
    <m/>
    <m/>
  </r>
  <r>
    <x v="12"/>
    <x v="2"/>
    <s v="Campbell/Quinsam R"/>
    <s v="ecvi"/>
    <s v="Campbell/Quinsam R.2000"/>
    <n v="0.26369900000000002"/>
    <n v="0.73630099999999998"/>
    <n v="0"/>
    <n v="0"/>
    <x v="1"/>
    <n v="0.172440339"/>
    <n v="0.172440339"/>
  </r>
  <r>
    <x v="12"/>
    <x v="3"/>
    <s v="Campbell/Quinsam R"/>
    <s v="ecvi"/>
    <s v="Campbell/Quinsam R.2001"/>
    <n v="0.183673"/>
    <n v="0.81632700000000002"/>
    <n v="0"/>
    <n v="0"/>
    <x v="1"/>
    <n v="0"/>
    <n v="0"/>
  </r>
  <r>
    <x v="12"/>
    <x v="4"/>
    <s v="Campbell/Quinsam R"/>
    <s v="ecvi"/>
    <s v="Campbell/Quinsam R.2002"/>
    <n v="0.17741899999999999"/>
    <n v="0.81935500000000006"/>
    <n v="3.2260000000000001E-3"/>
    <n v="3.2260000000000001E-3"/>
    <x v="1"/>
    <n v="5.0480769000000002E-2"/>
    <n v="5.0480769000000002E-2"/>
  </r>
  <r>
    <x v="12"/>
    <x v="6"/>
    <s v="Campbell/Quinsam R"/>
    <s v="ecvi"/>
    <s v="Campbell/Quinsam R.2004"/>
    <n v="0.17361099999999999"/>
    <n v="0.82638900000000004"/>
    <n v="0"/>
    <n v="0"/>
    <x v="1"/>
    <n v="9.2683229000000006E-2"/>
    <n v="9.2683229000000006E-2"/>
  </r>
  <r>
    <x v="12"/>
    <x v="7"/>
    <s v="Campbell/Quinsam R"/>
    <s v="ecvi"/>
    <s v="Campbell/Quinsam R.2005"/>
    <n v="0.111511"/>
    <n v="0.88848899999999997"/>
    <n v="0"/>
    <n v="0"/>
    <x v="1"/>
    <n v="1.8270090999999999E-2"/>
    <n v="1.8270090999999999E-2"/>
  </r>
  <r>
    <x v="12"/>
    <x v="8"/>
    <s v="Campbell/Quinsam R"/>
    <s v="ecvi"/>
    <s v="Campbell/Quinsam R.2006"/>
    <n v="0.216667"/>
    <n v="0.77333300000000005"/>
    <n v="0.01"/>
    <n v="0.01"/>
    <x v="1"/>
    <n v="6.3503554000000004E-2"/>
    <n v="6.487395E-2"/>
  </r>
  <r>
    <x v="12"/>
    <x v="9"/>
    <s v="Campbell/Quinsam R"/>
    <s v="ecvi"/>
    <s v="Campbell/Quinsam R.2007"/>
    <n v="0.27812500000000001"/>
    <n v="0.71875"/>
    <n v="3.1250000000000002E-3"/>
    <n v="3.1250000000000002E-3"/>
    <x v="1"/>
    <n v="3.9626359E-2"/>
    <n v="3.9626359E-2"/>
  </r>
  <r>
    <x v="12"/>
    <x v="10"/>
    <s v="Campbell/Quinsam R"/>
    <s v="ecvi"/>
    <s v="Campbell/Quinsam R.2008"/>
    <n v="0.37540499999999999"/>
    <n v="0.62459500000000001"/>
    <n v="0"/>
    <n v="0"/>
    <x v="1"/>
    <n v="0.2791381"/>
    <n v="0.2791381"/>
  </r>
  <r>
    <x v="12"/>
    <x v="11"/>
    <s v="Campbell/Quinsam R"/>
    <s v="ecvi"/>
    <s v="Campbell/Quinsam R.2009"/>
    <n v="0.230769"/>
    <n v="0.769231"/>
    <n v="0"/>
    <n v="0"/>
    <x v="1"/>
    <n v="0.109383378"/>
    <n v="0.109383378"/>
  </r>
  <r>
    <x v="12"/>
    <x v="12"/>
    <s v="Campbell/Quinsam R"/>
    <s v="ecvi"/>
    <s v="Campbell/Quinsam R.2010"/>
    <n v="0.191223"/>
    <n v="0.805643"/>
    <n v="3.1350000000000002E-3"/>
    <n v="3.1350000000000002E-3"/>
    <x v="1"/>
    <n v="0.14341436900000001"/>
    <n v="0.14341436900000001"/>
  </r>
  <r>
    <x v="12"/>
    <x v="13"/>
    <s v="Campbell/Quinsam R"/>
    <s v="ecvi"/>
    <s v="Campbell/Quinsam R.2011"/>
    <n v="0.197605"/>
    <n v="0.79940100000000003"/>
    <n v="2.9940000000000001E-3"/>
    <n v="2.9940000000000001E-3"/>
    <x v="1"/>
    <n v="6.7035244999999993E-2"/>
    <n v="6.7501740000000005E-2"/>
  </r>
  <r>
    <x v="12"/>
    <x v="14"/>
    <s v="Campbell/Quinsam R"/>
    <s v="ecvi"/>
    <s v="Campbell/Quinsam R.2012"/>
    <n v="0.25797900000000001"/>
    <n v="0.73936199999999996"/>
    <n v="2.66E-3"/>
    <n v="2.66E-3"/>
    <x v="1"/>
    <n v="0.16080012399999999"/>
    <n v="0.16080012399999999"/>
  </r>
  <r>
    <x v="12"/>
    <x v="15"/>
    <s v="Campbell/Quinsam R"/>
    <s v="ecvi"/>
    <s v="Campbell/Quinsam R.2013"/>
    <n v="0.35499999999999998"/>
    <n v="0.64500000000000002"/>
    <n v="0"/>
    <n v="0"/>
    <x v="1"/>
    <m/>
    <m/>
  </r>
  <r>
    <x v="12"/>
    <x v="16"/>
    <s v="Campbell/Quinsam R"/>
    <s v="ecvi"/>
    <s v="Campbell/Quinsam R.2014"/>
    <n v="0.27807500000000002"/>
    <n v="0.72192500000000004"/>
    <n v="0"/>
    <n v="0"/>
    <x v="1"/>
    <n v="0"/>
    <n v="0"/>
  </r>
  <r>
    <x v="12"/>
    <x v="17"/>
    <s v="Campbell/Quinsam R"/>
    <s v="ecvi"/>
    <s v="Campbell/Quinsam R.2015"/>
    <n v="0.29666700000000001"/>
    <n v="0.69333299999999998"/>
    <n v="0.01"/>
    <n v="0.01"/>
    <x v="1"/>
    <n v="0.20754717"/>
    <n v="0.21153846200000001"/>
  </r>
  <r>
    <x v="12"/>
    <x v="18"/>
    <s v="Campbell/Quinsam R"/>
    <s v="ecvi"/>
    <s v="Campbell/Quinsam R.2016"/>
    <n v="0.16724700000000001"/>
    <n v="0.83275299999999997"/>
    <n v="0"/>
    <n v="0"/>
    <x v="1"/>
    <n v="3.7705250000000003E-2"/>
    <n v="3.7705250000000003E-2"/>
  </r>
  <r>
    <x v="12"/>
    <x v="19"/>
    <s v="Campbell/Quinsam R"/>
    <s v="ecvi"/>
    <s v="Campbell/Quinsam R.2017"/>
    <n v="0.13736300000000001"/>
    <n v="0.86263699999999999"/>
    <n v="0"/>
    <n v="0"/>
    <x v="1"/>
    <n v="5.5441478000000002E-2"/>
    <n v="5.5441478000000002E-2"/>
  </r>
  <r>
    <x v="12"/>
    <x v="20"/>
    <s v="Campbell/Quinsam R"/>
    <s v="ecvi"/>
    <s v="Campbell/Quinsam R.2018"/>
    <n v="0.13986000000000001"/>
    <n v="0.85664300000000004"/>
    <n v="3.4970000000000001E-3"/>
    <n v="3.4970000000000001E-3"/>
    <x v="1"/>
    <m/>
    <m/>
  </r>
  <r>
    <x v="12"/>
    <x v="21"/>
    <s v="Campbell/Quinsam R"/>
    <s v="ecvi"/>
    <s v="Campbell/Quinsam R.2019"/>
    <n v="0.14784900000000001"/>
    <n v="0.85215099999999999"/>
    <n v="0"/>
    <n v="0"/>
    <x v="1"/>
    <m/>
    <m/>
  </r>
  <r>
    <x v="12"/>
    <x v="22"/>
    <s v="Campbell/Quinsam R"/>
    <s v="ecvi"/>
    <s v="Campbell/Quinsam R.2020"/>
    <n v="0.18105299999999999"/>
    <n v="0.81894699999999998"/>
    <n v="0"/>
    <n v="0"/>
    <x v="1"/>
    <m/>
    <m/>
  </r>
  <r>
    <x v="12"/>
    <x v="23"/>
    <s v="Campbell/Quinsam R"/>
    <s v="ecvi"/>
    <s v="Campbell/Quinsam R.2021"/>
    <n v="0.27868900000000002"/>
    <n v="0.71721299999999999"/>
    <n v="4.0980000000000001E-3"/>
    <n v="4.0980000000000001E-3"/>
    <x v="1"/>
    <m/>
    <m/>
  </r>
  <r>
    <x v="47"/>
    <x v="16"/>
    <s v="Nimpkish R"/>
    <s v="ecvi"/>
    <s v="Nimpkish R.2014"/>
    <n v="0.86440700000000004"/>
    <n v="0.13559299999999999"/>
    <n v="0"/>
    <n v="0"/>
    <x v="1"/>
    <n v="0.86440678000000004"/>
    <n v="0.86440678000000004"/>
  </r>
  <r>
    <x v="47"/>
    <x v="17"/>
    <s v="Nimpkish R"/>
    <s v="ecvi"/>
    <s v="Nimpkish R.2015"/>
    <n v="0.88888900000000004"/>
    <n v="0.111111"/>
    <n v="0"/>
    <n v="0"/>
    <x v="1"/>
    <n v="0.88888888899999996"/>
    <n v="0.88888888899999996"/>
  </r>
  <r>
    <x v="47"/>
    <x v="18"/>
    <s v="Nimpkish R"/>
    <s v="ecvi"/>
    <s v="Nimpkish R.2016"/>
    <n v="0.93902399999999997"/>
    <n v="6.0976000000000002E-2"/>
    <n v="0"/>
    <n v="0"/>
    <x v="1"/>
    <n v="0.93902439000000004"/>
    <n v="0.93902439000000004"/>
  </r>
  <r>
    <x v="47"/>
    <x v="19"/>
    <s v="Nimpkish R"/>
    <s v="ecvi"/>
    <s v="Nimpkish R.2017"/>
    <n v="0.90123500000000001"/>
    <n v="9.8765000000000006E-2"/>
    <n v="0"/>
    <n v="0"/>
    <x v="1"/>
    <n v="0.90123456800000001"/>
    <n v="0.90123456800000001"/>
  </r>
  <r>
    <x v="47"/>
    <x v="20"/>
    <s v="Nimpkish R"/>
    <s v="ecvi"/>
    <s v="Nimpkish R.2018"/>
    <n v="0.60869600000000001"/>
    <n v="0.39130399999999999"/>
    <n v="0"/>
    <n v="0"/>
    <x v="1"/>
    <n v="0.60869565199999998"/>
    <n v="0.60869565199999998"/>
  </r>
  <r>
    <x v="47"/>
    <x v="22"/>
    <s v="Nimpkish R"/>
    <s v="ecvi"/>
    <s v="Nimpkish R.2020"/>
    <n v="0.71666700000000005"/>
    <n v="0.283333"/>
    <n v="0"/>
    <n v="0"/>
    <x v="1"/>
    <m/>
    <m/>
  </r>
  <r>
    <x v="48"/>
    <x v="8"/>
    <s v="Salmon R/JNST"/>
    <s v="ecvi"/>
    <s v="Salmon R/JNST.2006"/>
    <n v="1"/>
    <n v="0"/>
    <n v="0"/>
    <n v="0"/>
    <x v="1"/>
    <n v="1"/>
    <n v="1"/>
  </r>
  <r>
    <x v="48"/>
    <x v="9"/>
    <s v="Salmon R/JNST"/>
    <s v="ecvi"/>
    <s v="Salmon R/JNST.2007"/>
    <n v="0.93877600000000005"/>
    <n v="2.0407999999999999E-2"/>
    <n v="4.0815999999999998E-2"/>
    <n v="0"/>
    <x v="1"/>
    <n v="0.93877551000000004"/>
    <n v="0.97872340400000002"/>
  </r>
  <r>
    <x v="48"/>
    <x v="10"/>
    <s v="Salmon R/JNST"/>
    <s v="ecvi"/>
    <s v="Salmon R/JNST.2008"/>
    <n v="0.86363599999999996"/>
    <n v="4.5455000000000002E-2"/>
    <n v="9.0909000000000004E-2"/>
    <n v="2.2727000000000001E-2"/>
    <x v="1"/>
    <n v="0.86363636399999999"/>
    <n v="0.95"/>
  </r>
  <r>
    <x v="48"/>
    <x v="11"/>
    <s v="Salmon R/JNST"/>
    <s v="ecvi"/>
    <s v="Salmon R/JNST.2009"/>
    <n v="0.85714299999999999"/>
    <n v="5.7142999999999999E-2"/>
    <n v="8.5713999999999999E-2"/>
    <n v="2.8570999999999999E-2"/>
    <x v="1"/>
    <n v="0.85714285700000004"/>
    <n v="0.9375"/>
  </r>
  <r>
    <x v="48"/>
    <x v="12"/>
    <s v="Salmon R/JNST"/>
    <s v="ecvi"/>
    <s v="Salmon R/JNST.2010"/>
    <n v="0.69230800000000003"/>
    <n v="0.269231"/>
    <n v="3.8462000000000003E-2"/>
    <n v="0"/>
    <x v="1"/>
    <n v="0.69230769199999997"/>
    <n v="0.72"/>
  </r>
  <r>
    <x v="48"/>
    <x v="14"/>
    <s v="Salmon R/JNST"/>
    <s v="ecvi"/>
    <s v="Salmon R/JNST.2012"/>
    <n v="0.65517199999999998"/>
    <n v="0.34482800000000002"/>
    <n v="0"/>
    <n v="0"/>
    <x v="1"/>
    <n v="0.65517241400000004"/>
    <n v="0.65517241400000004"/>
  </r>
  <r>
    <x v="48"/>
    <x v="16"/>
    <s v="Salmon R/JNST"/>
    <s v="ecvi"/>
    <s v="Salmon R/JNST.2014"/>
    <n v="0.76"/>
    <n v="0.22"/>
    <n v="0.02"/>
    <n v="0"/>
    <x v="1"/>
    <n v="0.76"/>
    <n v="0.77551020400000004"/>
  </r>
  <r>
    <x v="48"/>
    <x v="19"/>
    <s v="Salmon R/JNST"/>
    <s v="ecvi"/>
    <s v="Salmon R/JNST.2017"/>
    <n v="0.70175399999999999"/>
    <n v="0.29824600000000001"/>
    <n v="0"/>
    <n v="0"/>
    <x v="1"/>
    <n v="0.70175438599999995"/>
    <n v="0.70175438599999995"/>
  </r>
  <r>
    <x v="48"/>
    <x v="22"/>
    <s v="Salmon R/JNST"/>
    <s v="ecvi"/>
    <s v="Salmon R/JNST.2020"/>
    <n v="0.92105300000000001"/>
    <n v="7.8947000000000003E-2"/>
    <n v="0"/>
    <n v="0"/>
    <x v="1"/>
    <m/>
    <m/>
  </r>
  <r>
    <x v="48"/>
    <x v="23"/>
    <s v="Salmon R/JNST"/>
    <s v="ecvi"/>
    <s v="Salmon R/JNST.2021"/>
    <n v="0.90740699999999996"/>
    <n v="9.2592999999999995E-2"/>
    <n v="0"/>
    <n v="0"/>
    <x v="1"/>
    <m/>
    <m/>
  </r>
  <r>
    <x v="16"/>
    <x v="0"/>
    <s v="Chilliwack R"/>
    <s v="fr"/>
    <s v="Chilliwack R.1998"/>
    <n v="0.20744699999999999"/>
    <n v="0.79255299999999995"/>
    <n v="0"/>
    <n v="0"/>
    <x v="1"/>
    <n v="0.10453522"/>
    <n v="0.10453522"/>
  </r>
  <r>
    <x v="16"/>
    <x v="1"/>
    <s v="Chilliwack R"/>
    <s v="fr"/>
    <s v="Chilliwack R.1999"/>
    <n v="1.4815E-2"/>
    <n v="0.98518499999999998"/>
    <n v="0"/>
    <n v="0"/>
    <x v="1"/>
    <n v="6.1151909999999999E-3"/>
    <n v="6.1151909999999999E-3"/>
  </r>
  <r>
    <x v="16"/>
    <x v="2"/>
    <s v="Chilliwack R"/>
    <s v="fr"/>
    <s v="Chilliwack R.2000"/>
    <n v="3.6831999999999997E-2"/>
    <n v="0.96316800000000002"/>
    <n v="0"/>
    <n v="0"/>
    <x v="1"/>
    <n v="1.8574173999999999E-2"/>
    <n v="1.8574173999999999E-2"/>
  </r>
  <r>
    <x v="16"/>
    <x v="3"/>
    <s v="Chilliwack R"/>
    <s v="fr"/>
    <s v="Chilliwack R.2001"/>
    <n v="3.3383999999999997E-2"/>
    <n v="0.96661600000000003"/>
    <n v="0"/>
    <n v="0"/>
    <x v="1"/>
    <n v="1.3607365999999999E-2"/>
    <n v="1.3607365999999999E-2"/>
  </r>
  <r>
    <x v="16"/>
    <x v="4"/>
    <s v="Chilliwack R"/>
    <s v="fr"/>
    <s v="Chilliwack R.2002"/>
    <n v="4.3670000000000002E-3"/>
    <n v="0.99563299999999999"/>
    <n v="0"/>
    <n v="0"/>
    <x v="1"/>
    <n v="6.5789469999999999E-3"/>
    <n v="6.5789469999999999E-3"/>
  </r>
  <r>
    <x v="16"/>
    <x v="5"/>
    <s v="Chilliwack R"/>
    <s v="fr"/>
    <s v="Chilliwack R.2003"/>
    <n v="4.7500000000000001E-2"/>
    <n v="0.95250000000000001"/>
    <n v="0"/>
    <n v="0"/>
    <x v="1"/>
    <n v="7.227926E-3"/>
    <n v="7.227926E-3"/>
  </r>
  <r>
    <x v="16"/>
    <x v="6"/>
    <s v="Chilliwack R"/>
    <s v="fr"/>
    <s v="Chilliwack R.2004"/>
    <n v="3.5052E-2"/>
    <n v="0.95670100000000002"/>
    <n v="8.2470000000000009E-3"/>
    <n v="8.2470000000000009E-3"/>
    <x v="1"/>
    <n v="0"/>
    <n v="0"/>
  </r>
  <r>
    <x v="16"/>
    <x v="7"/>
    <s v="Chilliwack R"/>
    <s v="fr"/>
    <s v="Chilliwack R.2005"/>
    <n v="3.3403000000000002E-2"/>
    <n v="0.96659700000000004"/>
    <n v="0"/>
    <n v="0"/>
    <x v="1"/>
    <n v="0"/>
    <n v="0"/>
  </r>
  <r>
    <x v="16"/>
    <x v="8"/>
    <s v="Chilliwack R"/>
    <s v="fr"/>
    <s v="Chilliwack R.2006"/>
    <n v="7.3653999999999997E-2"/>
    <n v="0.92351300000000003"/>
    <n v="2.833E-3"/>
    <n v="2.833E-3"/>
    <x v="1"/>
    <n v="0"/>
    <n v="0"/>
  </r>
  <r>
    <x v="16"/>
    <x v="9"/>
    <s v="Chilliwack R"/>
    <s v="fr"/>
    <s v="Chilliwack R.2007"/>
    <n v="0.228826"/>
    <n v="0.77117400000000003"/>
    <n v="0"/>
    <n v="0"/>
    <x v="1"/>
    <n v="9.9648540000000004E-3"/>
    <n v="9.9648540000000004E-3"/>
  </r>
  <r>
    <x v="16"/>
    <x v="10"/>
    <s v="Chilliwack R"/>
    <s v="fr"/>
    <s v="Chilliwack R.2008"/>
    <n v="0.124074"/>
    <n v="0.87592599999999998"/>
    <n v="0"/>
    <n v="0"/>
    <x v="1"/>
    <n v="1.7401818999999999E-2"/>
    <n v="1.7401818999999999E-2"/>
  </r>
  <r>
    <x v="16"/>
    <x v="11"/>
    <s v="Chilliwack R"/>
    <s v="fr"/>
    <s v="Chilliwack R.2009"/>
    <n v="0.22595100000000001"/>
    <n v="0.77404899999999999"/>
    <n v="0"/>
    <n v="0"/>
    <x v="1"/>
    <n v="4.1623990999999999E-2"/>
    <n v="4.1623990999999999E-2"/>
  </r>
  <r>
    <x v="16"/>
    <x v="12"/>
    <s v="Chilliwack R"/>
    <s v="fr"/>
    <s v="Chilliwack R.2010"/>
    <n v="6.8350999999999995E-2"/>
    <n v="0.93164899999999995"/>
    <n v="0"/>
    <n v="0"/>
    <x v="1"/>
    <n v="0"/>
    <n v="0"/>
  </r>
  <r>
    <x v="16"/>
    <x v="13"/>
    <s v="Chilliwack R"/>
    <s v="fr"/>
    <s v="Chilliwack R.2011"/>
    <n v="8.0327999999999997E-2"/>
    <n v="0.91967200000000005"/>
    <n v="0"/>
    <n v="0"/>
    <x v="1"/>
    <n v="0"/>
    <n v="0"/>
  </r>
  <r>
    <x v="49"/>
    <x v="16"/>
    <s v="Chehalis R"/>
    <s v="fr"/>
    <s v="Chehalis R.2014"/>
    <n v="0.466667"/>
    <n v="0.53333299999999995"/>
    <n v="0"/>
    <n v="0"/>
    <x v="1"/>
    <n v="0.46666666699999998"/>
    <n v="0.46666666699999998"/>
  </r>
  <r>
    <x v="49"/>
    <x v="19"/>
    <s v="Chehalis R"/>
    <s v="fr"/>
    <s v="Chehalis R.2017"/>
    <n v="0.23853199999999999"/>
    <n v="0.76146800000000003"/>
    <n v="0"/>
    <n v="0"/>
    <x v="1"/>
    <n v="0.23853210999999999"/>
    <n v="0.23853210999999999"/>
  </r>
  <r>
    <x v="49"/>
    <x v="22"/>
    <s v="Chehalis R"/>
    <s v="fr"/>
    <s v="Chehalis R.2020"/>
    <n v="0.35648099999999999"/>
    <n v="0.64351899999999995"/>
    <n v="0"/>
    <n v="0"/>
    <x v="1"/>
    <m/>
    <m/>
  </r>
  <r>
    <x v="38"/>
    <x v="17"/>
    <s v="BEDWELL/URSUS"/>
    <s v="wcvi"/>
    <s v="BEDWELL/URSUS.2015"/>
    <n v="0.6"/>
    <n v="0.4"/>
    <n v="0"/>
    <n v="0"/>
    <x v="0"/>
    <m/>
    <m/>
  </r>
  <r>
    <x v="38"/>
    <x v="18"/>
    <s v="BEDWELL/URSUS"/>
    <s v="wcvi"/>
    <s v="BEDWELL/URSUS.2016"/>
    <n v="0.53"/>
    <n v="0.47"/>
    <n v="0"/>
    <n v="0"/>
    <x v="0"/>
    <n v="0.32014399999999998"/>
    <n v="0.32014399999999998"/>
  </r>
  <r>
    <x v="38"/>
    <x v="19"/>
    <s v="BEDWELL/URSUS"/>
    <s v="wcvi"/>
    <s v="BEDWELL/URSUS.2017"/>
    <n v="0.61"/>
    <n v="0.39"/>
    <n v="0"/>
    <n v="0"/>
    <x v="0"/>
    <n v="0.61278220000000005"/>
    <n v="0.61278220000000005"/>
  </r>
  <r>
    <x v="38"/>
    <x v="20"/>
    <s v="BEDWELL/URSUS"/>
    <s v="wcvi"/>
    <s v="BEDWELL/URSUS.2018"/>
    <n v="0.64"/>
    <n v="0.36"/>
    <n v="0"/>
    <n v="0"/>
    <x v="0"/>
    <n v="0.71459349999999999"/>
    <n v="0.71459349999999999"/>
  </r>
  <r>
    <x v="38"/>
    <x v="21"/>
    <s v="BEDWELL/URSUS"/>
    <s v="wcvi"/>
    <s v="BEDWELL/URSUS.2019"/>
    <n v="0.37"/>
    <n v="0.63"/>
    <n v="0"/>
    <n v="0"/>
    <x v="0"/>
    <m/>
    <m/>
  </r>
  <r>
    <x v="50"/>
    <x v="6"/>
    <s v="Kennedy"/>
    <s v="wcvi"/>
    <s v="Kennedy.2004"/>
    <n v="0.98"/>
    <n v="0"/>
    <n v="0.02"/>
    <n v="0"/>
    <x v="1"/>
    <m/>
    <m/>
  </r>
  <r>
    <x v="50"/>
    <x v="17"/>
    <s v="Kennedy"/>
    <s v="wcvi"/>
    <s v="Kennedy.2015"/>
    <n v="1"/>
    <n v="0"/>
    <n v="0"/>
    <n v="0"/>
    <x v="1"/>
    <m/>
    <m/>
  </r>
  <r>
    <x v="50"/>
    <x v="18"/>
    <s v="Kennedy"/>
    <s v="wcvi"/>
    <s v="Kennedy.2016"/>
    <n v="1"/>
    <n v="0"/>
    <n v="0"/>
    <n v="0"/>
    <x v="1"/>
    <m/>
    <m/>
  </r>
  <r>
    <x v="50"/>
    <x v="19"/>
    <s v="Kennedy"/>
    <s v="wcvi"/>
    <s v="Kennedy.2017"/>
    <n v="1"/>
    <n v="0"/>
    <n v="0"/>
    <n v="0"/>
    <x v="1"/>
    <m/>
    <m/>
  </r>
  <r>
    <x v="50"/>
    <x v="20"/>
    <s v="Kennedy"/>
    <s v="wcvi"/>
    <s v="Kennedy.2018"/>
    <n v="1"/>
    <n v="0"/>
    <n v="0"/>
    <n v="0"/>
    <x v="1"/>
    <m/>
    <m/>
  </r>
  <r>
    <x v="19"/>
    <x v="24"/>
    <s v="Harrison R"/>
    <s v="fr"/>
    <s v="Harrison R.2022"/>
    <n v="0.96768399999999999"/>
    <n v="2.912E-2"/>
    <n v="3.1930000000000001E-3"/>
    <n v="3.1900000000000001E-3"/>
    <x v="0"/>
    <n v="0.96753203600000004"/>
    <n v="0.97064602300000002"/>
  </r>
  <r>
    <x v="19"/>
    <x v="25"/>
    <s v="Harrison R"/>
    <s v="fr"/>
    <s v="Harrison R.2023"/>
    <n v="0.98059200000000002"/>
    <n v="1.043E-2"/>
    <n v="8.9700000000000005E-3"/>
    <n v="8.9700000000000005E-3"/>
    <x v="0"/>
    <n v="0.97780578699999998"/>
    <n v="0.9879451150000000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834">
  <r>
    <s v="CK-NoKy [32]"/>
    <x v="0"/>
    <x v="0"/>
    <x v="0"/>
    <x v="0"/>
    <x v="0"/>
    <x v="0"/>
    <n v="104"/>
    <n v="104"/>
    <s v="-"/>
    <m/>
    <m/>
    <m/>
    <m/>
    <m/>
    <m/>
    <m/>
  </r>
  <r>
    <s v="CK-NoKy [32]"/>
    <x v="0"/>
    <x v="0"/>
    <x v="0"/>
    <x v="0"/>
    <x v="0"/>
    <x v="1"/>
    <n v="231"/>
    <n v="231"/>
    <s v="-"/>
    <m/>
    <m/>
    <m/>
    <m/>
    <m/>
    <m/>
    <m/>
  </r>
  <r>
    <s v="CK-NoKy [32]"/>
    <x v="0"/>
    <x v="0"/>
    <x v="0"/>
    <x v="0"/>
    <x v="0"/>
    <x v="2"/>
    <n v="242"/>
    <n v="242"/>
    <s v="-"/>
    <m/>
    <m/>
    <m/>
    <m/>
    <m/>
    <m/>
    <m/>
  </r>
  <r>
    <s v="CK-NoKy [32]"/>
    <x v="0"/>
    <x v="0"/>
    <x v="0"/>
    <x v="0"/>
    <x v="0"/>
    <x v="3"/>
    <n v="117"/>
    <n v="117"/>
    <s v="-"/>
    <m/>
    <m/>
    <m/>
    <m/>
    <m/>
    <m/>
    <m/>
  </r>
  <r>
    <s v="CK-NoKy [32]"/>
    <x v="0"/>
    <x v="0"/>
    <x v="0"/>
    <x v="0"/>
    <x v="0"/>
    <x v="4"/>
    <n v="441"/>
    <n v="441"/>
    <s v="-"/>
    <m/>
    <m/>
    <m/>
    <m/>
    <m/>
    <m/>
    <m/>
  </r>
  <r>
    <s v="CK-NoKy [32]"/>
    <x v="0"/>
    <x v="0"/>
    <x v="0"/>
    <x v="0"/>
    <x v="0"/>
    <x v="5"/>
    <n v="555"/>
    <n v="555"/>
    <s v="-"/>
    <m/>
    <m/>
    <m/>
    <m/>
    <m/>
    <m/>
    <m/>
  </r>
  <r>
    <s v="CK-NoKy [32]"/>
    <x v="0"/>
    <x v="0"/>
    <x v="0"/>
    <x v="0"/>
    <x v="0"/>
    <x v="6"/>
    <n v="274"/>
    <n v="274"/>
    <s v="-"/>
    <m/>
    <m/>
    <m/>
    <m/>
    <m/>
    <m/>
    <m/>
  </r>
  <r>
    <s v="CK-NoKy [32]"/>
    <x v="0"/>
    <x v="0"/>
    <x v="0"/>
    <x v="0"/>
    <x v="0"/>
    <x v="7"/>
    <n v="160"/>
    <n v="160"/>
    <n v="0.75"/>
    <m/>
    <m/>
    <m/>
    <m/>
    <m/>
    <m/>
    <m/>
  </r>
  <r>
    <s v="CK-NoKy [32]"/>
    <x v="0"/>
    <x v="0"/>
    <x v="0"/>
    <x v="0"/>
    <x v="0"/>
    <x v="8"/>
    <n v="1113"/>
    <n v="1113"/>
    <n v="0.47222199999999998"/>
    <m/>
    <m/>
    <m/>
    <m/>
    <m/>
    <m/>
    <m/>
  </r>
  <r>
    <s v="CK-NoKy [32]"/>
    <x v="0"/>
    <x v="0"/>
    <x v="0"/>
    <x v="0"/>
    <x v="0"/>
    <x v="9"/>
    <n v="91"/>
    <n v="91"/>
    <s v="-"/>
    <m/>
    <m/>
    <m/>
    <m/>
    <m/>
    <m/>
    <m/>
  </r>
  <r>
    <s v="CK-NoKy [32]"/>
    <x v="0"/>
    <x v="0"/>
    <x v="0"/>
    <x v="0"/>
    <x v="0"/>
    <x v="10"/>
    <n v="399"/>
    <n v="399"/>
    <s v="-"/>
    <m/>
    <m/>
    <m/>
    <m/>
    <m/>
    <m/>
    <m/>
  </r>
  <r>
    <s v="CK-NoKy [32]"/>
    <x v="0"/>
    <x v="0"/>
    <x v="0"/>
    <x v="0"/>
    <x v="0"/>
    <x v="11"/>
    <n v="141"/>
    <n v="141"/>
    <s v="-"/>
    <m/>
    <m/>
    <m/>
    <m/>
    <m/>
    <m/>
    <m/>
  </r>
  <r>
    <s v="CK-NoKy [32]"/>
    <x v="0"/>
    <x v="0"/>
    <x v="0"/>
    <x v="0"/>
    <x v="0"/>
    <x v="12"/>
    <n v="95"/>
    <n v="95"/>
    <s v="-"/>
    <m/>
    <m/>
    <m/>
    <m/>
    <m/>
    <m/>
    <m/>
  </r>
  <r>
    <s v="CK-NoKy [32]"/>
    <x v="0"/>
    <x v="0"/>
    <x v="0"/>
    <x v="0"/>
    <x v="0"/>
    <x v="13"/>
    <n v="110"/>
    <n v="110"/>
    <s v="-"/>
    <m/>
    <m/>
    <m/>
    <m/>
    <m/>
    <m/>
    <m/>
  </r>
  <r>
    <s v="CK-NoKy [32]"/>
    <x v="0"/>
    <x v="0"/>
    <x v="0"/>
    <x v="0"/>
    <x v="0"/>
    <x v="14"/>
    <n v="214"/>
    <n v="214"/>
    <s v="-"/>
    <m/>
    <m/>
    <m/>
    <m/>
    <m/>
    <m/>
    <m/>
  </r>
  <r>
    <s v="CK-NoKy [32]"/>
    <x v="0"/>
    <x v="0"/>
    <x v="0"/>
    <x v="0"/>
    <x v="0"/>
    <x v="15"/>
    <n v="200"/>
    <n v="200"/>
    <s v="-"/>
    <m/>
    <m/>
    <m/>
    <m/>
    <m/>
    <m/>
    <m/>
  </r>
  <r>
    <s v="CK-NoKy [32]"/>
    <x v="0"/>
    <x v="0"/>
    <x v="0"/>
    <x v="0"/>
    <x v="0"/>
    <x v="16"/>
    <n v="162"/>
    <n v="162"/>
    <s v="-"/>
    <m/>
    <m/>
    <m/>
    <m/>
    <m/>
    <m/>
    <m/>
  </r>
  <r>
    <s v="CK-NoKy [32]"/>
    <x v="0"/>
    <x v="0"/>
    <x v="0"/>
    <x v="0"/>
    <x v="0"/>
    <x v="17"/>
    <n v="228"/>
    <n v="228"/>
    <s v="-"/>
    <m/>
    <m/>
    <m/>
    <m/>
    <m/>
    <m/>
    <m/>
  </r>
  <r>
    <s v="CK-NoKy [32]"/>
    <x v="0"/>
    <x v="0"/>
    <x v="0"/>
    <x v="0"/>
    <x v="0"/>
    <x v="18"/>
    <n v="199"/>
    <n v="199"/>
    <s v="-"/>
    <m/>
    <m/>
    <m/>
    <m/>
    <m/>
    <m/>
    <m/>
  </r>
  <r>
    <s v="CK-NoKy [32]"/>
    <x v="0"/>
    <x v="0"/>
    <x v="0"/>
    <x v="0"/>
    <x v="0"/>
    <x v="19"/>
    <n v="454"/>
    <n v="454"/>
    <s v="-"/>
    <m/>
    <m/>
    <m/>
    <m/>
    <m/>
    <m/>
    <m/>
  </r>
  <r>
    <s v="CK-NoKy [32]"/>
    <x v="0"/>
    <x v="0"/>
    <x v="0"/>
    <x v="0"/>
    <x v="0"/>
    <x v="20"/>
    <n v="379"/>
    <n v="379"/>
    <s v="-"/>
    <m/>
    <m/>
    <m/>
    <m/>
    <m/>
    <m/>
    <m/>
  </r>
  <r>
    <s v="CK-NoKy [32]"/>
    <x v="0"/>
    <x v="0"/>
    <x v="0"/>
    <x v="0"/>
    <x v="0"/>
    <x v="21"/>
    <n v="41"/>
    <n v="41"/>
    <s v="-"/>
    <m/>
    <m/>
    <m/>
    <m/>
    <m/>
    <m/>
    <m/>
  </r>
  <r>
    <s v="CK-NoKy [32]"/>
    <x v="0"/>
    <x v="0"/>
    <x v="0"/>
    <x v="0"/>
    <x v="0"/>
    <x v="22"/>
    <n v="139"/>
    <n v="139"/>
    <s v="-"/>
    <m/>
    <m/>
    <m/>
    <m/>
    <m/>
    <m/>
    <m/>
  </r>
  <r>
    <s v="CK-NoKy [32]"/>
    <x v="0"/>
    <x v="0"/>
    <x v="0"/>
    <x v="0"/>
    <x v="0"/>
    <x v="23"/>
    <n v="75"/>
    <n v="75"/>
    <s v="-"/>
    <m/>
    <m/>
    <m/>
    <m/>
    <m/>
    <m/>
    <m/>
  </r>
  <r>
    <s v="CK-NoKy [32]"/>
    <x v="0"/>
    <x v="0"/>
    <x v="0"/>
    <x v="0"/>
    <x v="0"/>
    <x v="24"/>
    <n v="539"/>
    <n v="539"/>
    <s v="-"/>
    <m/>
    <m/>
    <m/>
    <m/>
    <m/>
    <m/>
    <m/>
  </r>
  <r>
    <s v="CK-NoKy [32]"/>
    <x v="0"/>
    <x v="0"/>
    <x v="0"/>
    <x v="0"/>
    <x v="0"/>
    <x v="25"/>
    <n v="300"/>
    <n v="300"/>
    <s v="-"/>
    <m/>
    <m/>
    <m/>
    <m/>
    <m/>
    <m/>
    <m/>
  </r>
  <r>
    <s v="CK-NoKy [32]"/>
    <x v="0"/>
    <x v="0"/>
    <x v="0"/>
    <x v="0"/>
    <x v="0"/>
    <x v="26"/>
    <n v="402"/>
    <n v="402"/>
    <s v="-"/>
    <m/>
    <m/>
    <m/>
    <m/>
    <m/>
    <m/>
    <m/>
  </r>
  <r>
    <s v="CK-NoKy [32]"/>
    <x v="0"/>
    <x v="0"/>
    <x v="0"/>
    <x v="0"/>
    <x v="0"/>
    <x v="27"/>
    <n v="53"/>
    <n v="53"/>
    <s v="-"/>
    <m/>
    <m/>
    <m/>
    <m/>
    <m/>
    <m/>
    <m/>
  </r>
  <r>
    <s v="CK-NoKy [32]"/>
    <x v="0"/>
    <x v="0"/>
    <x v="0"/>
    <x v="0"/>
    <x v="0"/>
    <x v="28"/>
    <n v="90"/>
    <n v="90"/>
    <s v="-"/>
    <m/>
    <m/>
    <m/>
    <m/>
    <m/>
    <m/>
    <n v="976"/>
  </r>
  <r>
    <s v="CK-NoKy [32]"/>
    <x v="0"/>
    <x v="0"/>
    <x v="0"/>
    <x v="0"/>
    <x v="0"/>
    <x v="29"/>
    <n v="100"/>
    <n v="100"/>
    <s v="-"/>
    <m/>
    <m/>
    <m/>
    <m/>
    <m/>
    <m/>
    <m/>
  </r>
  <r>
    <s v="CK-NoKy [32]"/>
    <x v="0"/>
    <x v="0"/>
    <x v="0"/>
    <x v="0"/>
    <x v="0"/>
    <x v="30"/>
    <n v="10"/>
    <n v="10"/>
    <s v="-"/>
    <m/>
    <m/>
    <m/>
    <m/>
    <m/>
    <m/>
    <m/>
  </r>
  <r>
    <s v="CK-NoKy [32]"/>
    <x v="0"/>
    <x v="0"/>
    <x v="0"/>
    <x v="0"/>
    <x v="0"/>
    <x v="31"/>
    <n v="10"/>
    <n v="10"/>
    <s v="-"/>
    <m/>
    <m/>
    <m/>
    <m/>
    <m/>
    <m/>
    <m/>
  </r>
  <r>
    <s v="CK-NoKy [32]"/>
    <x v="0"/>
    <x v="0"/>
    <x v="0"/>
    <x v="0"/>
    <x v="0"/>
    <x v="32"/>
    <n v="20"/>
    <n v="20"/>
    <s v="-"/>
    <m/>
    <m/>
    <m/>
    <m/>
    <m/>
    <m/>
    <m/>
  </r>
  <r>
    <s v="CK-NoKy [32]"/>
    <x v="0"/>
    <x v="0"/>
    <x v="0"/>
    <x v="0"/>
    <x v="0"/>
    <x v="33"/>
    <n v="50"/>
    <n v="50"/>
    <s v="-"/>
    <m/>
    <m/>
    <m/>
    <m/>
    <m/>
    <m/>
    <m/>
  </r>
  <r>
    <s v="CK-NoKy [32]"/>
    <x v="0"/>
    <x v="0"/>
    <x v="0"/>
    <x v="0"/>
    <x v="0"/>
    <x v="34"/>
    <n v="40"/>
    <n v="40"/>
    <s v="-"/>
    <m/>
    <m/>
    <m/>
    <m/>
    <m/>
    <m/>
    <m/>
  </r>
  <r>
    <s v="CK-NoKy [32]"/>
    <x v="0"/>
    <x v="0"/>
    <x v="0"/>
    <x v="0"/>
    <x v="0"/>
    <x v="35"/>
    <s v="UK"/>
    <m/>
    <s v="-"/>
    <m/>
    <m/>
    <m/>
    <m/>
    <m/>
    <m/>
    <m/>
  </r>
  <r>
    <s v="CK-NoKy [32]"/>
    <x v="0"/>
    <x v="0"/>
    <x v="0"/>
    <x v="0"/>
    <x v="0"/>
    <x v="36"/>
    <n v="100"/>
    <n v="100"/>
    <s v="-"/>
    <m/>
    <m/>
    <m/>
    <m/>
    <m/>
    <m/>
    <m/>
  </r>
  <r>
    <s v="CK-NoKy [32]"/>
    <x v="0"/>
    <x v="0"/>
    <x v="0"/>
    <x v="0"/>
    <x v="0"/>
    <x v="37"/>
    <n v="100"/>
    <n v="100"/>
    <s v="-"/>
    <m/>
    <m/>
    <m/>
    <m/>
    <m/>
    <m/>
    <m/>
  </r>
  <r>
    <s v="CK-NoKy [32]"/>
    <x v="0"/>
    <x v="0"/>
    <x v="0"/>
    <x v="0"/>
    <x v="0"/>
    <x v="38"/>
    <n v="400"/>
    <n v="400"/>
    <s v="-"/>
    <m/>
    <m/>
    <m/>
    <m/>
    <m/>
    <m/>
    <m/>
  </r>
  <r>
    <s v="CK-NoKy [32]"/>
    <x v="0"/>
    <x v="0"/>
    <x v="0"/>
    <x v="0"/>
    <x v="0"/>
    <x v="39"/>
    <n v="650"/>
    <n v="650"/>
    <s v="-"/>
    <m/>
    <m/>
    <m/>
    <m/>
    <m/>
    <m/>
    <m/>
  </r>
  <r>
    <s v="CK-NoKy [32]"/>
    <x v="0"/>
    <x v="0"/>
    <x v="0"/>
    <x v="0"/>
    <x v="0"/>
    <x v="40"/>
    <s v="NI"/>
    <m/>
    <s v="-"/>
    <m/>
    <m/>
    <m/>
    <m/>
    <m/>
    <m/>
    <m/>
  </r>
  <r>
    <s v="CK-NoKy [32]"/>
    <x v="0"/>
    <x v="0"/>
    <x v="0"/>
    <x v="0"/>
    <x v="0"/>
    <x v="41"/>
    <n v="100"/>
    <n v="100"/>
    <s v="-"/>
    <m/>
    <m/>
    <m/>
    <m/>
    <m/>
    <m/>
    <m/>
  </r>
  <r>
    <s v="CK-NoKy [32]"/>
    <x v="0"/>
    <x v="0"/>
    <x v="0"/>
    <x v="0"/>
    <x v="0"/>
    <x v="42"/>
    <n v="500"/>
    <n v="500"/>
    <s v="-"/>
    <m/>
    <m/>
    <m/>
    <m/>
    <m/>
    <m/>
    <m/>
  </r>
  <r>
    <s v="CK-NoKy [32]"/>
    <x v="0"/>
    <x v="0"/>
    <x v="0"/>
    <x v="0"/>
    <x v="0"/>
    <x v="43"/>
    <n v="100"/>
    <n v="100"/>
    <s v="-"/>
    <m/>
    <m/>
    <m/>
    <m/>
    <m/>
    <m/>
    <m/>
  </r>
  <r>
    <s v="CK-NoKy [32]"/>
    <x v="0"/>
    <x v="0"/>
    <x v="0"/>
    <x v="0"/>
    <x v="0"/>
    <x v="44"/>
    <n v="40"/>
    <n v="40"/>
    <s v="-"/>
    <m/>
    <m/>
    <m/>
    <m/>
    <m/>
    <m/>
    <m/>
  </r>
  <r>
    <s v="CK-NoKy [32]"/>
    <x v="0"/>
    <x v="0"/>
    <x v="0"/>
    <x v="0"/>
    <x v="0"/>
    <x v="45"/>
    <s v="NO"/>
    <m/>
    <s v="-"/>
    <m/>
    <m/>
    <m/>
    <m/>
    <m/>
    <m/>
    <m/>
  </r>
  <r>
    <s v="CK-NoKy [32]"/>
    <x v="0"/>
    <x v="0"/>
    <x v="0"/>
    <x v="0"/>
    <x v="0"/>
    <x v="46"/>
    <n v="60"/>
    <n v="60"/>
    <s v="-"/>
    <m/>
    <m/>
    <m/>
    <m/>
    <m/>
    <m/>
    <m/>
  </r>
  <r>
    <s v="CK-NoKy [32]"/>
    <x v="0"/>
    <x v="0"/>
    <x v="0"/>
    <x v="0"/>
    <x v="0"/>
    <x v="47"/>
    <n v="25"/>
    <n v="25"/>
    <s v="-"/>
    <m/>
    <m/>
    <m/>
    <m/>
    <m/>
    <m/>
    <m/>
  </r>
  <r>
    <s v="CK-NoKy [32]"/>
    <x v="0"/>
    <x v="0"/>
    <x v="0"/>
    <x v="0"/>
    <x v="0"/>
    <x v="48"/>
    <n v="25"/>
    <n v="25"/>
    <s v="-"/>
    <m/>
    <m/>
    <m/>
    <m/>
    <m/>
    <m/>
    <m/>
  </r>
  <r>
    <s v="CK-NoKy [32]"/>
    <x v="0"/>
    <x v="0"/>
    <x v="0"/>
    <x v="0"/>
    <x v="0"/>
    <x v="49"/>
    <n v="200"/>
    <n v="200"/>
    <s v="-"/>
    <m/>
    <m/>
    <m/>
    <m/>
    <m/>
    <m/>
    <m/>
  </r>
  <r>
    <s v="CK-NoKy [32]"/>
    <x v="0"/>
    <x v="0"/>
    <x v="0"/>
    <x v="0"/>
    <x v="0"/>
    <x v="50"/>
    <n v="750"/>
    <n v="750"/>
    <s v="-"/>
    <m/>
    <m/>
    <m/>
    <m/>
    <m/>
    <m/>
    <m/>
  </r>
  <r>
    <s v="CK-NoKy [32]"/>
    <x v="0"/>
    <x v="0"/>
    <x v="0"/>
    <x v="0"/>
    <x v="0"/>
    <x v="51"/>
    <n v="400"/>
    <n v="400"/>
    <s v="-"/>
    <m/>
    <m/>
    <m/>
    <m/>
    <m/>
    <m/>
    <m/>
  </r>
  <r>
    <s v="CK-NoKy [32]"/>
    <x v="0"/>
    <x v="0"/>
    <x v="0"/>
    <x v="0"/>
    <x v="0"/>
    <x v="52"/>
    <n v="200"/>
    <n v="200"/>
    <s v="-"/>
    <m/>
    <m/>
    <m/>
    <m/>
    <m/>
    <m/>
    <m/>
  </r>
  <r>
    <s v="CK-NoKy [32]"/>
    <x v="0"/>
    <x v="0"/>
    <x v="0"/>
    <x v="0"/>
    <x v="0"/>
    <x v="53"/>
    <n v="200"/>
    <n v="200"/>
    <s v="-"/>
    <m/>
    <m/>
    <m/>
    <m/>
    <m/>
    <m/>
    <m/>
  </r>
  <r>
    <s v="CK-NoKy [32]"/>
    <x v="0"/>
    <x v="0"/>
    <x v="0"/>
    <x v="0"/>
    <x v="0"/>
    <x v="54"/>
    <n v="200"/>
    <n v="200"/>
    <s v="-"/>
    <m/>
    <m/>
    <m/>
    <m/>
    <m/>
    <m/>
    <m/>
  </r>
  <r>
    <s v="CK-NoKy [32]"/>
    <x v="0"/>
    <x v="0"/>
    <x v="0"/>
    <x v="0"/>
    <x v="0"/>
    <x v="55"/>
    <n v="25"/>
    <n v="25"/>
    <s v="-"/>
    <m/>
    <m/>
    <m/>
    <m/>
    <m/>
    <m/>
    <m/>
  </r>
  <r>
    <s v="CK-NoKy [32]"/>
    <x v="0"/>
    <x v="0"/>
    <x v="0"/>
    <x v="0"/>
    <x v="0"/>
    <x v="56"/>
    <n v="25"/>
    <n v="25"/>
    <s v="-"/>
    <m/>
    <m/>
    <m/>
    <m/>
    <m/>
    <m/>
    <m/>
  </r>
  <r>
    <s v="CK-NoKy [32]"/>
    <x v="0"/>
    <x v="0"/>
    <x v="0"/>
    <x v="0"/>
    <x v="0"/>
    <x v="57"/>
    <n v="3500"/>
    <n v="3500"/>
    <s v="-"/>
    <m/>
    <m/>
    <m/>
    <m/>
    <m/>
    <m/>
    <m/>
  </r>
  <r>
    <s v="CK-NoKy [32]"/>
    <x v="0"/>
    <x v="0"/>
    <x v="0"/>
    <x v="0"/>
    <x v="0"/>
    <x v="58"/>
    <n v="400"/>
    <n v="400"/>
    <s v="-"/>
    <m/>
    <m/>
    <m/>
    <m/>
    <m/>
    <m/>
    <m/>
  </r>
  <r>
    <s v="CK-NoKy [32]"/>
    <x v="0"/>
    <x v="0"/>
    <x v="0"/>
    <x v="0"/>
    <x v="0"/>
    <x v="59"/>
    <n v="25"/>
    <n v="25"/>
    <s v="-"/>
    <m/>
    <m/>
    <m/>
    <m/>
    <m/>
    <m/>
    <m/>
  </r>
  <r>
    <s v="CK-NoKy [32]"/>
    <x v="0"/>
    <x v="0"/>
    <x v="0"/>
    <x v="0"/>
    <x v="0"/>
    <x v="60"/>
    <n v="750"/>
    <n v="750"/>
    <s v="-"/>
    <m/>
    <m/>
    <m/>
    <m/>
    <m/>
    <m/>
    <m/>
  </r>
  <r>
    <s v="CK-NoKy [32]"/>
    <x v="0"/>
    <x v="0"/>
    <x v="0"/>
    <x v="0"/>
    <x v="0"/>
    <x v="61"/>
    <n v="200"/>
    <n v="200"/>
    <s v="-"/>
    <m/>
    <m/>
    <m/>
    <m/>
    <m/>
    <m/>
    <m/>
  </r>
  <r>
    <s v="CK-NoKy [32]"/>
    <x v="0"/>
    <x v="0"/>
    <x v="0"/>
    <x v="0"/>
    <x v="0"/>
    <x v="62"/>
    <n v="400"/>
    <n v="400"/>
    <s v="-"/>
    <m/>
    <m/>
    <m/>
    <m/>
    <m/>
    <m/>
    <m/>
  </r>
  <r>
    <s v="CK-NoKy [32]"/>
    <x v="0"/>
    <x v="0"/>
    <x v="0"/>
    <x v="0"/>
    <x v="0"/>
    <x v="63"/>
    <n v="750"/>
    <n v="750"/>
    <s v="-"/>
    <m/>
    <m/>
    <m/>
    <m/>
    <m/>
    <m/>
    <m/>
  </r>
  <r>
    <s v="CK-NoKy [32]"/>
    <x v="0"/>
    <x v="0"/>
    <x v="0"/>
    <x v="0"/>
    <x v="0"/>
    <x v="64"/>
    <n v="200"/>
    <n v="200"/>
    <s v="-"/>
    <m/>
    <m/>
    <m/>
    <m/>
    <m/>
    <m/>
    <m/>
  </r>
  <r>
    <s v="CK-NoKy [32]"/>
    <x v="0"/>
    <x v="0"/>
    <x v="0"/>
    <x v="0"/>
    <x v="0"/>
    <x v="65"/>
    <n v="3500"/>
    <n v="3500"/>
    <s v="-"/>
    <m/>
    <m/>
    <m/>
    <m/>
    <m/>
    <m/>
    <m/>
  </r>
  <r>
    <s v="CK-NoKy [32]"/>
    <x v="0"/>
    <x v="0"/>
    <x v="0"/>
    <x v="0"/>
    <x v="0"/>
    <x v="66"/>
    <n v="400"/>
    <n v="400"/>
    <s v="-"/>
    <m/>
    <m/>
    <m/>
    <m/>
    <m/>
    <m/>
    <m/>
  </r>
  <r>
    <s v="CK-NoKy [32]"/>
    <x v="0"/>
    <x v="0"/>
    <x v="0"/>
    <x v="0"/>
    <x v="0"/>
    <x v="67"/>
    <n v="400"/>
    <n v="400"/>
    <s v="-"/>
    <m/>
    <m/>
    <m/>
    <m/>
    <m/>
    <m/>
    <m/>
  </r>
  <r>
    <s v="CK-NoKy [32]"/>
    <x v="0"/>
    <x v="0"/>
    <x v="0"/>
    <x v="0"/>
    <x v="0"/>
    <x v="68"/>
    <n v="750"/>
    <n v="750"/>
    <s v="-"/>
    <m/>
    <m/>
    <m/>
    <m/>
    <m/>
    <m/>
    <m/>
  </r>
  <r>
    <s v="CK-NoKy [32]"/>
    <x v="0"/>
    <x v="0"/>
    <x v="0"/>
    <x v="0"/>
    <x v="0"/>
    <x v="69"/>
    <n v="750"/>
    <n v="750"/>
    <s v="-"/>
    <m/>
    <m/>
    <m/>
    <m/>
    <m/>
    <m/>
    <m/>
  </r>
  <r>
    <s v="CK-NoKy [32]"/>
    <x v="0"/>
    <x v="0"/>
    <x v="0"/>
    <x v="0"/>
    <x v="0"/>
    <x v="70"/>
    <n v="1500"/>
    <n v="1500"/>
    <s v="-"/>
    <m/>
    <m/>
    <m/>
    <m/>
    <m/>
    <m/>
    <m/>
  </r>
  <r>
    <s v="CK-SWVI [31]"/>
    <x v="0"/>
    <x v="1"/>
    <x v="1"/>
    <x v="1"/>
    <x v="0"/>
    <x v="0"/>
    <n v="308"/>
    <n v="308"/>
    <s v="-"/>
    <m/>
    <m/>
    <m/>
    <m/>
    <m/>
    <m/>
    <m/>
  </r>
  <r>
    <s v="CK-SWVI [31]"/>
    <x v="0"/>
    <x v="1"/>
    <x v="1"/>
    <x v="1"/>
    <x v="0"/>
    <x v="1"/>
    <n v="113"/>
    <n v="113"/>
    <s v="-"/>
    <m/>
    <m/>
    <m/>
    <m/>
    <m/>
    <m/>
    <m/>
  </r>
  <r>
    <s v="CK-SWVI [31]"/>
    <x v="0"/>
    <x v="1"/>
    <x v="1"/>
    <x v="1"/>
    <x v="0"/>
    <x v="2"/>
    <n v="414"/>
    <n v="414"/>
    <n v="1"/>
    <m/>
    <m/>
    <m/>
    <m/>
    <m/>
    <m/>
    <m/>
  </r>
  <r>
    <s v="CK-SWVI [31]"/>
    <x v="0"/>
    <x v="1"/>
    <x v="1"/>
    <x v="1"/>
    <x v="0"/>
    <x v="3"/>
    <n v="385"/>
    <n v="385"/>
    <n v="1"/>
    <m/>
    <m/>
    <m/>
    <m/>
    <m/>
    <m/>
    <m/>
  </r>
  <r>
    <s v="CK-SWVI [31]"/>
    <x v="0"/>
    <x v="1"/>
    <x v="1"/>
    <x v="1"/>
    <x v="0"/>
    <x v="4"/>
    <n v="365"/>
    <n v="365"/>
    <n v="0.68181800000000004"/>
    <m/>
    <m/>
    <m/>
    <m/>
    <m/>
    <m/>
    <n v="35252"/>
  </r>
  <r>
    <s v="CK-SWVI [31]"/>
    <x v="0"/>
    <x v="1"/>
    <x v="1"/>
    <x v="1"/>
    <x v="0"/>
    <x v="5"/>
    <n v="699"/>
    <n v="699"/>
    <n v="0.96666700000000005"/>
    <m/>
    <m/>
    <m/>
    <m/>
    <m/>
    <m/>
    <n v="40456"/>
  </r>
  <r>
    <s v="CK-SWVI [31]"/>
    <x v="0"/>
    <x v="1"/>
    <x v="1"/>
    <x v="1"/>
    <x v="0"/>
    <x v="6"/>
    <n v="773"/>
    <n v="773"/>
    <n v="0.90909099999999998"/>
    <m/>
    <m/>
    <m/>
    <m/>
    <m/>
    <m/>
    <n v="48040"/>
  </r>
  <r>
    <s v="CK-SWVI [31]"/>
    <x v="0"/>
    <x v="1"/>
    <x v="1"/>
    <x v="1"/>
    <x v="0"/>
    <x v="7"/>
    <n v="650"/>
    <n v="650"/>
    <n v="0.66666700000000001"/>
    <m/>
    <m/>
    <m/>
    <m/>
    <m/>
    <m/>
    <n v="9751"/>
  </r>
  <r>
    <s v="CK-SWVI [31]"/>
    <x v="0"/>
    <x v="1"/>
    <x v="1"/>
    <x v="1"/>
    <x v="0"/>
    <x v="8"/>
    <n v="736"/>
    <n v="736"/>
    <n v="0.8"/>
    <m/>
    <m/>
    <m/>
    <m/>
    <m/>
    <m/>
    <n v="35240"/>
  </r>
  <r>
    <s v="CK-SWVI [31]"/>
    <x v="0"/>
    <x v="1"/>
    <x v="1"/>
    <x v="1"/>
    <x v="0"/>
    <x v="9"/>
    <n v="289"/>
    <n v="289"/>
    <n v="0.75"/>
    <m/>
    <m/>
    <m/>
    <m/>
    <m/>
    <m/>
    <m/>
  </r>
  <r>
    <s v="CK-SWVI [31]"/>
    <x v="0"/>
    <x v="1"/>
    <x v="1"/>
    <x v="1"/>
    <x v="0"/>
    <x v="10"/>
    <n v="584"/>
    <n v="584"/>
    <s v="-"/>
    <m/>
    <m/>
    <m/>
    <m/>
    <m/>
    <m/>
    <n v="38700"/>
  </r>
  <r>
    <s v="CK-SWVI [31]"/>
    <x v="0"/>
    <x v="1"/>
    <x v="1"/>
    <x v="1"/>
    <x v="0"/>
    <x v="11"/>
    <n v="199"/>
    <n v="199"/>
    <s v="-"/>
    <m/>
    <m/>
    <m/>
    <m/>
    <m/>
    <m/>
    <n v="26560"/>
  </r>
  <r>
    <s v="CK-SWVI [31]"/>
    <x v="0"/>
    <x v="1"/>
    <x v="1"/>
    <x v="1"/>
    <x v="0"/>
    <x v="12"/>
    <n v="85"/>
    <n v="85"/>
    <s v="-"/>
    <m/>
    <m/>
    <m/>
    <m/>
    <m/>
    <m/>
    <n v="12999"/>
  </r>
  <r>
    <s v="CK-SWVI [31]"/>
    <x v="0"/>
    <x v="1"/>
    <x v="1"/>
    <x v="1"/>
    <x v="0"/>
    <x v="13"/>
    <n v="50"/>
    <n v="50"/>
    <s v="-"/>
    <m/>
    <m/>
    <m/>
    <m/>
    <m/>
    <m/>
    <n v="13910"/>
  </r>
  <r>
    <s v="CK-SWVI [31]"/>
    <x v="0"/>
    <x v="1"/>
    <x v="1"/>
    <x v="1"/>
    <x v="0"/>
    <x v="14"/>
    <n v="44"/>
    <n v="44"/>
    <s v="-"/>
    <m/>
    <m/>
    <m/>
    <m/>
    <m/>
    <m/>
    <n v="11620"/>
  </r>
  <r>
    <s v="CK-SWVI [31]"/>
    <x v="0"/>
    <x v="1"/>
    <x v="1"/>
    <x v="1"/>
    <x v="0"/>
    <x v="15"/>
    <n v="69"/>
    <n v="69"/>
    <s v="-"/>
    <m/>
    <m/>
    <m/>
    <m/>
    <m/>
    <m/>
    <n v="23647"/>
  </r>
  <r>
    <s v="CK-SWVI [31]"/>
    <x v="0"/>
    <x v="1"/>
    <x v="1"/>
    <x v="1"/>
    <x v="0"/>
    <x v="16"/>
    <n v="41"/>
    <n v="41"/>
    <s v="-"/>
    <m/>
    <m/>
    <m/>
    <m/>
    <m/>
    <m/>
    <m/>
  </r>
  <r>
    <s v="CK-SWVI [31]"/>
    <x v="0"/>
    <x v="1"/>
    <x v="1"/>
    <x v="1"/>
    <x v="0"/>
    <x v="17"/>
    <n v="104"/>
    <n v="104"/>
    <s v="-"/>
    <m/>
    <m/>
    <m/>
    <m/>
    <m/>
    <m/>
    <m/>
  </r>
  <r>
    <s v="CK-SWVI [31]"/>
    <x v="0"/>
    <x v="1"/>
    <x v="1"/>
    <x v="1"/>
    <x v="0"/>
    <x v="18"/>
    <n v="65"/>
    <n v="65"/>
    <s v="-"/>
    <m/>
    <m/>
    <m/>
    <m/>
    <m/>
    <m/>
    <m/>
  </r>
  <r>
    <s v="CK-SWVI [31]"/>
    <x v="0"/>
    <x v="1"/>
    <x v="1"/>
    <x v="1"/>
    <x v="0"/>
    <x v="19"/>
    <n v="141"/>
    <n v="141"/>
    <s v="-"/>
    <m/>
    <m/>
    <m/>
    <m/>
    <m/>
    <m/>
    <m/>
  </r>
  <r>
    <s v="CK-SWVI [31]"/>
    <x v="0"/>
    <x v="1"/>
    <x v="1"/>
    <x v="1"/>
    <x v="0"/>
    <x v="20"/>
    <n v="137"/>
    <n v="137"/>
    <s v="-"/>
    <m/>
    <m/>
    <m/>
    <m/>
    <m/>
    <m/>
    <m/>
  </r>
  <r>
    <s v="CK-SWVI [31]"/>
    <x v="0"/>
    <x v="1"/>
    <x v="1"/>
    <x v="1"/>
    <x v="0"/>
    <x v="21"/>
    <n v="128"/>
    <n v="128"/>
    <s v="-"/>
    <m/>
    <m/>
    <m/>
    <m/>
    <m/>
    <m/>
    <m/>
  </r>
  <r>
    <s v="CK-SWVI [31]"/>
    <x v="0"/>
    <x v="1"/>
    <x v="1"/>
    <x v="1"/>
    <x v="0"/>
    <x v="22"/>
    <n v="263"/>
    <n v="263"/>
    <s v="-"/>
    <m/>
    <m/>
    <m/>
    <m/>
    <m/>
    <m/>
    <m/>
  </r>
  <r>
    <s v="CK-SWVI [31]"/>
    <x v="0"/>
    <x v="1"/>
    <x v="1"/>
    <x v="1"/>
    <x v="0"/>
    <x v="23"/>
    <n v="143"/>
    <n v="143"/>
    <s v="-"/>
    <m/>
    <m/>
    <m/>
    <m/>
    <m/>
    <m/>
    <m/>
  </r>
  <r>
    <s v="CK-SWVI [31]"/>
    <x v="0"/>
    <x v="1"/>
    <x v="1"/>
    <x v="1"/>
    <x v="0"/>
    <x v="24"/>
    <n v="160"/>
    <n v="160"/>
    <s v="-"/>
    <m/>
    <m/>
    <m/>
    <m/>
    <m/>
    <m/>
    <m/>
  </r>
  <r>
    <s v="CK-SWVI [31]"/>
    <x v="0"/>
    <x v="1"/>
    <x v="1"/>
    <x v="1"/>
    <x v="0"/>
    <x v="25"/>
    <n v="306"/>
    <n v="306"/>
    <s v="-"/>
    <m/>
    <m/>
    <m/>
    <m/>
    <m/>
    <m/>
    <m/>
  </r>
  <r>
    <s v="CK-SWVI [31]"/>
    <x v="0"/>
    <x v="1"/>
    <x v="1"/>
    <x v="1"/>
    <x v="0"/>
    <x v="26"/>
    <n v="275"/>
    <n v="275"/>
    <s v="-"/>
    <m/>
    <m/>
    <m/>
    <m/>
    <m/>
    <m/>
    <m/>
  </r>
  <r>
    <s v="CK-SWVI [31]"/>
    <x v="0"/>
    <x v="1"/>
    <x v="1"/>
    <x v="1"/>
    <x v="0"/>
    <x v="27"/>
    <n v="528"/>
    <n v="528"/>
    <s v="-"/>
    <m/>
    <m/>
    <m/>
    <m/>
    <m/>
    <m/>
    <m/>
  </r>
  <r>
    <s v="CK-SWVI [31]"/>
    <x v="0"/>
    <x v="1"/>
    <x v="1"/>
    <x v="1"/>
    <x v="0"/>
    <x v="28"/>
    <n v="291"/>
    <n v="291"/>
    <s v="-"/>
    <m/>
    <m/>
    <m/>
    <m/>
    <m/>
    <m/>
    <m/>
  </r>
  <r>
    <s v="CK-SWVI [31]"/>
    <x v="0"/>
    <x v="1"/>
    <x v="1"/>
    <x v="1"/>
    <x v="0"/>
    <x v="29"/>
    <n v="691"/>
    <n v="691"/>
    <s v="-"/>
    <m/>
    <m/>
    <m/>
    <m/>
    <m/>
    <m/>
    <m/>
  </r>
  <r>
    <s v="CK-SWVI [31]"/>
    <x v="0"/>
    <x v="1"/>
    <x v="1"/>
    <x v="1"/>
    <x v="0"/>
    <x v="30"/>
    <n v="377"/>
    <n v="377"/>
    <s v="-"/>
    <m/>
    <m/>
    <m/>
    <m/>
    <m/>
    <m/>
    <m/>
  </r>
  <r>
    <s v="CK-SWVI [31]"/>
    <x v="0"/>
    <x v="1"/>
    <x v="1"/>
    <x v="1"/>
    <x v="0"/>
    <x v="31"/>
    <s v="NO"/>
    <m/>
    <s v="-"/>
    <m/>
    <m/>
    <m/>
    <m/>
    <m/>
    <m/>
    <m/>
  </r>
  <r>
    <s v="CK-SWVI [31]"/>
    <x v="0"/>
    <x v="1"/>
    <x v="1"/>
    <x v="1"/>
    <x v="0"/>
    <x v="32"/>
    <s v="NO"/>
    <m/>
    <s v="-"/>
    <m/>
    <m/>
    <m/>
    <m/>
    <m/>
    <m/>
    <m/>
  </r>
  <r>
    <s v="CK-SWVI [31]"/>
    <x v="0"/>
    <x v="1"/>
    <x v="1"/>
    <x v="1"/>
    <x v="0"/>
    <x v="33"/>
    <s v="NO"/>
    <m/>
    <s v="-"/>
    <m/>
    <m/>
    <m/>
    <m/>
    <m/>
    <m/>
    <m/>
  </r>
  <r>
    <s v="CK-SWVI [31]"/>
    <x v="0"/>
    <x v="1"/>
    <x v="1"/>
    <x v="1"/>
    <x v="0"/>
    <x v="34"/>
    <n v="70"/>
    <n v="70"/>
    <s v="-"/>
    <m/>
    <m/>
    <m/>
    <m/>
    <m/>
    <m/>
    <m/>
  </r>
  <r>
    <s v="CK-SWVI [31]"/>
    <x v="0"/>
    <x v="1"/>
    <x v="1"/>
    <x v="1"/>
    <x v="0"/>
    <x v="35"/>
    <n v="10"/>
    <n v="10"/>
    <s v="-"/>
    <m/>
    <m/>
    <m/>
    <m/>
    <m/>
    <m/>
    <m/>
  </r>
  <r>
    <s v="CK-SWVI [31]"/>
    <x v="0"/>
    <x v="1"/>
    <x v="1"/>
    <x v="1"/>
    <x v="0"/>
    <x v="36"/>
    <n v="8"/>
    <n v="8"/>
    <s v="-"/>
    <m/>
    <m/>
    <m/>
    <m/>
    <m/>
    <m/>
    <m/>
  </r>
  <r>
    <s v="CK-SWVI [31]"/>
    <x v="0"/>
    <x v="1"/>
    <x v="1"/>
    <x v="1"/>
    <x v="0"/>
    <x v="37"/>
    <n v="10"/>
    <n v="10"/>
    <s v="-"/>
    <m/>
    <m/>
    <m/>
    <m/>
    <m/>
    <m/>
    <m/>
  </r>
  <r>
    <s v="CK-SWVI [31]"/>
    <x v="0"/>
    <x v="1"/>
    <x v="1"/>
    <x v="1"/>
    <x v="0"/>
    <x v="38"/>
    <s v="NO"/>
    <m/>
    <s v="-"/>
    <m/>
    <m/>
    <m/>
    <m/>
    <m/>
    <m/>
    <m/>
  </r>
  <r>
    <s v="CK-SWVI [31]"/>
    <x v="0"/>
    <x v="1"/>
    <x v="1"/>
    <x v="1"/>
    <x v="0"/>
    <x v="39"/>
    <s v="NO"/>
    <m/>
    <s v="-"/>
    <m/>
    <m/>
    <m/>
    <m/>
    <m/>
    <m/>
    <m/>
  </r>
  <r>
    <s v="CK-SWVI [31]"/>
    <x v="0"/>
    <x v="1"/>
    <x v="1"/>
    <x v="1"/>
    <x v="0"/>
    <x v="40"/>
    <s v="NO"/>
    <m/>
    <s v="-"/>
    <m/>
    <m/>
    <m/>
    <m/>
    <m/>
    <m/>
    <m/>
  </r>
  <r>
    <s v="CK-SWVI [31]"/>
    <x v="0"/>
    <x v="1"/>
    <x v="1"/>
    <x v="1"/>
    <x v="0"/>
    <x v="41"/>
    <n v="25"/>
    <n v="25"/>
    <s v="-"/>
    <m/>
    <m/>
    <m/>
    <m/>
    <m/>
    <m/>
    <m/>
  </r>
  <r>
    <s v="CK-SWVI [31]"/>
    <x v="0"/>
    <x v="1"/>
    <x v="1"/>
    <x v="1"/>
    <x v="0"/>
    <x v="42"/>
    <s v="NO"/>
    <m/>
    <s v="-"/>
    <m/>
    <m/>
    <m/>
    <m/>
    <m/>
    <m/>
    <m/>
  </r>
  <r>
    <s v="CK-SWVI [31]"/>
    <x v="0"/>
    <x v="1"/>
    <x v="1"/>
    <x v="1"/>
    <x v="0"/>
    <x v="43"/>
    <s v="NO"/>
    <m/>
    <s v="-"/>
    <m/>
    <m/>
    <m/>
    <m/>
    <m/>
    <m/>
    <m/>
  </r>
  <r>
    <s v="CK-SWVI [31]"/>
    <x v="0"/>
    <x v="1"/>
    <x v="1"/>
    <x v="1"/>
    <x v="0"/>
    <x v="44"/>
    <s v="NO"/>
    <m/>
    <s v="-"/>
    <m/>
    <m/>
    <m/>
    <m/>
    <m/>
    <m/>
    <m/>
  </r>
  <r>
    <s v="CK-SWVI [31]"/>
    <x v="0"/>
    <x v="1"/>
    <x v="1"/>
    <x v="1"/>
    <x v="0"/>
    <x v="45"/>
    <n v="35"/>
    <n v="35"/>
    <s v="-"/>
    <m/>
    <m/>
    <m/>
    <m/>
    <m/>
    <m/>
    <m/>
  </r>
  <r>
    <s v="CK-SWVI [31]"/>
    <x v="0"/>
    <x v="1"/>
    <x v="1"/>
    <x v="1"/>
    <x v="0"/>
    <x v="46"/>
    <s v="NO"/>
    <m/>
    <s v="-"/>
    <m/>
    <m/>
    <m/>
    <m/>
    <m/>
    <m/>
    <m/>
  </r>
  <r>
    <s v="CK-SWVI [31]"/>
    <x v="0"/>
    <x v="1"/>
    <x v="1"/>
    <x v="1"/>
    <x v="0"/>
    <x v="47"/>
    <s v="NO"/>
    <m/>
    <s v="-"/>
    <m/>
    <m/>
    <m/>
    <m/>
    <m/>
    <m/>
    <m/>
  </r>
  <r>
    <s v="CK-SWVI [31]"/>
    <x v="0"/>
    <x v="1"/>
    <x v="1"/>
    <x v="1"/>
    <x v="0"/>
    <x v="48"/>
    <s v="NO"/>
    <m/>
    <s v="-"/>
    <m/>
    <m/>
    <m/>
    <m/>
    <m/>
    <m/>
    <m/>
  </r>
  <r>
    <s v="CK-SWVI [31]"/>
    <x v="0"/>
    <x v="1"/>
    <x v="1"/>
    <x v="1"/>
    <x v="0"/>
    <x v="49"/>
    <n v="25"/>
    <n v="25"/>
    <s v="-"/>
    <m/>
    <m/>
    <m/>
    <m/>
    <m/>
    <m/>
    <m/>
  </r>
  <r>
    <s v="CK-SWVI [31]"/>
    <x v="0"/>
    <x v="1"/>
    <x v="1"/>
    <x v="1"/>
    <x v="0"/>
    <x v="50"/>
    <n v="25"/>
    <n v="25"/>
    <s v="-"/>
    <m/>
    <m/>
    <m/>
    <m/>
    <m/>
    <m/>
    <m/>
  </r>
  <r>
    <s v="CK-SWVI [31]"/>
    <x v="0"/>
    <x v="1"/>
    <x v="1"/>
    <x v="1"/>
    <x v="0"/>
    <x v="51"/>
    <n v="25"/>
    <n v="25"/>
    <s v="-"/>
    <m/>
    <m/>
    <m/>
    <m/>
    <m/>
    <m/>
    <m/>
  </r>
  <r>
    <s v="CK-SWVI [31]"/>
    <x v="0"/>
    <x v="1"/>
    <x v="1"/>
    <x v="1"/>
    <x v="0"/>
    <x v="52"/>
    <n v="75"/>
    <n v="75"/>
    <s v="-"/>
    <m/>
    <m/>
    <m/>
    <m/>
    <m/>
    <m/>
    <m/>
  </r>
  <r>
    <s v="CK-SWVI [31]"/>
    <x v="0"/>
    <x v="1"/>
    <x v="1"/>
    <x v="1"/>
    <x v="0"/>
    <x v="53"/>
    <n v="25"/>
    <n v="25"/>
    <s v="-"/>
    <m/>
    <m/>
    <m/>
    <m/>
    <m/>
    <m/>
    <m/>
  </r>
  <r>
    <s v="CK-SWVI [31]"/>
    <x v="0"/>
    <x v="1"/>
    <x v="1"/>
    <x v="1"/>
    <x v="0"/>
    <x v="54"/>
    <n v="1E-3"/>
    <n v="1E-3"/>
    <s v="-"/>
    <m/>
    <m/>
    <m/>
    <m/>
    <m/>
    <m/>
    <m/>
  </r>
  <r>
    <s v="CK-SWVI [31]"/>
    <x v="0"/>
    <x v="1"/>
    <x v="1"/>
    <x v="1"/>
    <x v="0"/>
    <x v="55"/>
    <n v="30"/>
    <n v="30"/>
    <s v="-"/>
    <m/>
    <m/>
    <m/>
    <m/>
    <m/>
    <m/>
    <m/>
  </r>
  <r>
    <s v="CK-SWVI [31]"/>
    <x v="0"/>
    <x v="1"/>
    <x v="1"/>
    <x v="1"/>
    <x v="0"/>
    <x v="56"/>
    <n v="25"/>
    <n v="25"/>
    <s v="-"/>
    <m/>
    <m/>
    <m/>
    <m/>
    <m/>
    <m/>
    <m/>
  </r>
  <r>
    <s v="CK-SWVI [31]"/>
    <x v="0"/>
    <x v="1"/>
    <x v="1"/>
    <x v="1"/>
    <x v="0"/>
    <x v="57"/>
    <n v="75"/>
    <n v="75"/>
    <s v="-"/>
    <m/>
    <m/>
    <m/>
    <m/>
    <m/>
    <m/>
    <m/>
  </r>
  <r>
    <s v="CK-SWVI [31]"/>
    <x v="0"/>
    <x v="1"/>
    <x v="1"/>
    <x v="1"/>
    <x v="0"/>
    <x v="58"/>
    <n v="10"/>
    <n v="10"/>
    <s v="-"/>
    <m/>
    <m/>
    <m/>
    <m/>
    <m/>
    <m/>
    <m/>
  </r>
  <r>
    <s v="CK-SWVI [31]"/>
    <x v="0"/>
    <x v="1"/>
    <x v="1"/>
    <x v="1"/>
    <x v="0"/>
    <x v="59"/>
    <n v="20"/>
    <n v="20"/>
    <s v="-"/>
    <m/>
    <m/>
    <m/>
    <m/>
    <m/>
    <m/>
    <m/>
  </r>
  <r>
    <s v="CK-SWVI [31]"/>
    <x v="0"/>
    <x v="1"/>
    <x v="1"/>
    <x v="1"/>
    <x v="0"/>
    <x v="60"/>
    <n v="20"/>
    <n v="20"/>
    <s v="-"/>
    <m/>
    <m/>
    <m/>
    <m/>
    <m/>
    <m/>
    <m/>
  </r>
  <r>
    <s v="CK-SWVI [31]"/>
    <x v="0"/>
    <x v="1"/>
    <x v="1"/>
    <x v="1"/>
    <x v="0"/>
    <x v="61"/>
    <n v="200"/>
    <n v="200"/>
    <s v="-"/>
    <m/>
    <m/>
    <m/>
    <m/>
    <m/>
    <m/>
    <m/>
  </r>
  <r>
    <s v="CK-SWVI [31]"/>
    <x v="0"/>
    <x v="1"/>
    <x v="1"/>
    <x v="1"/>
    <x v="0"/>
    <x v="62"/>
    <n v="400"/>
    <n v="400"/>
    <s v="-"/>
    <m/>
    <m/>
    <m/>
    <m/>
    <m/>
    <m/>
    <m/>
  </r>
  <r>
    <s v="CK-SWVI [31]"/>
    <x v="0"/>
    <x v="1"/>
    <x v="1"/>
    <x v="1"/>
    <x v="0"/>
    <x v="63"/>
    <n v="400"/>
    <n v="400"/>
    <s v="-"/>
    <m/>
    <m/>
    <m/>
    <m/>
    <m/>
    <m/>
    <m/>
  </r>
  <r>
    <s v="CK-SWVI [31]"/>
    <x v="0"/>
    <x v="1"/>
    <x v="1"/>
    <x v="1"/>
    <x v="0"/>
    <x v="64"/>
    <n v="750"/>
    <n v="750"/>
    <s v="-"/>
    <m/>
    <m/>
    <m/>
    <m/>
    <m/>
    <m/>
    <m/>
  </r>
  <r>
    <s v="CK-SWVI [31]"/>
    <x v="0"/>
    <x v="1"/>
    <x v="1"/>
    <x v="1"/>
    <x v="0"/>
    <x v="65"/>
    <n v="400"/>
    <n v="400"/>
    <s v="-"/>
    <m/>
    <m/>
    <m/>
    <m/>
    <m/>
    <m/>
    <m/>
  </r>
  <r>
    <s v="CK-SWVI [31]"/>
    <x v="0"/>
    <x v="1"/>
    <x v="1"/>
    <x v="1"/>
    <x v="0"/>
    <x v="66"/>
    <n v="400"/>
    <n v="400"/>
    <s v="-"/>
    <m/>
    <m/>
    <m/>
    <m/>
    <m/>
    <m/>
    <m/>
  </r>
  <r>
    <s v="CK-SWVI [31]"/>
    <x v="0"/>
    <x v="1"/>
    <x v="1"/>
    <x v="1"/>
    <x v="0"/>
    <x v="67"/>
    <n v="750"/>
    <n v="750"/>
    <s v="-"/>
    <m/>
    <m/>
    <m/>
    <m/>
    <m/>
    <m/>
    <m/>
  </r>
  <r>
    <s v="CK-SWVI [31]"/>
    <x v="0"/>
    <x v="1"/>
    <x v="1"/>
    <x v="1"/>
    <x v="0"/>
    <x v="68"/>
    <s v="UNK"/>
    <m/>
    <s v="-"/>
    <m/>
    <m/>
    <m/>
    <m/>
    <m/>
    <m/>
    <m/>
  </r>
  <r>
    <s v="CK-SWVI [31]"/>
    <x v="0"/>
    <x v="1"/>
    <x v="1"/>
    <x v="1"/>
    <x v="0"/>
    <x v="69"/>
    <s v="UNK"/>
    <m/>
    <s v="-"/>
    <m/>
    <m/>
    <m/>
    <m/>
    <m/>
    <m/>
    <m/>
  </r>
  <r>
    <s v="CK-SWVI [31]"/>
    <x v="0"/>
    <x v="1"/>
    <x v="1"/>
    <x v="1"/>
    <x v="0"/>
    <x v="70"/>
    <s v="UNK"/>
    <m/>
    <s v="-"/>
    <m/>
    <m/>
    <m/>
    <m/>
    <m/>
    <m/>
    <m/>
  </r>
  <r>
    <s v="CK-NoKy [32]"/>
    <x v="1"/>
    <x v="2"/>
    <x v="2"/>
    <x v="2"/>
    <x v="0"/>
    <x v="0"/>
    <n v="4746"/>
    <n v="4746"/>
    <s v="-"/>
    <m/>
    <m/>
    <m/>
    <m/>
    <m/>
    <m/>
    <m/>
  </r>
  <r>
    <s v="CK-NoKy [32]"/>
    <x v="1"/>
    <x v="2"/>
    <x v="2"/>
    <x v="2"/>
    <x v="0"/>
    <x v="1"/>
    <n v="1131"/>
    <n v="1131"/>
    <s v="-"/>
    <m/>
    <m/>
    <m/>
    <m/>
    <m/>
    <m/>
    <n v="269934"/>
  </r>
  <r>
    <s v="CK-NoKy [32]"/>
    <x v="1"/>
    <x v="2"/>
    <x v="2"/>
    <x v="2"/>
    <x v="0"/>
    <x v="2"/>
    <n v="4177"/>
    <n v="4177"/>
    <n v="8.0692E-2"/>
    <m/>
    <m/>
    <m/>
    <m/>
    <m/>
    <m/>
    <n v="285481"/>
  </r>
  <r>
    <s v="CK-NoKy [32]"/>
    <x v="1"/>
    <x v="2"/>
    <x v="2"/>
    <x v="2"/>
    <x v="0"/>
    <x v="3"/>
    <n v="2249"/>
    <n v="2249"/>
    <n v="0.05"/>
    <m/>
    <m/>
    <m/>
    <m/>
    <m/>
    <m/>
    <n v="167404"/>
  </r>
  <r>
    <s v="CK-NoKy [32]"/>
    <x v="1"/>
    <x v="2"/>
    <x v="2"/>
    <x v="2"/>
    <x v="0"/>
    <x v="4"/>
    <n v="1831"/>
    <n v="1831"/>
    <n v="5.9700999999999997E-2"/>
    <m/>
    <m/>
    <m/>
    <m/>
    <m/>
    <m/>
    <n v="65003"/>
  </r>
  <r>
    <s v="CK-NoKy [32]"/>
    <x v="1"/>
    <x v="2"/>
    <x v="2"/>
    <x v="2"/>
    <x v="0"/>
    <x v="5"/>
    <n v="3525"/>
    <n v="3525"/>
    <n v="0.10169499999999999"/>
    <m/>
    <m/>
    <m/>
    <m/>
    <m/>
    <m/>
    <n v="78396"/>
  </r>
  <r>
    <s v="CK-NoKy [32]"/>
    <x v="1"/>
    <x v="2"/>
    <x v="2"/>
    <x v="2"/>
    <x v="0"/>
    <x v="6"/>
    <n v="1149"/>
    <n v="1149"/>
    <n v="0.244224"/>
    <m/>
    <m/>
    <m/>
    <m/>
    <m/>
    <m/>
    <n v="310769"/>
  </r>
  <r>
    <s v="CK-NoKy [32]"/>
    <x v="1"/>
    <x v="2"/>
    <x v="2"/>
    <x v="2"/>
    <x v="0"/>
    <x v="7"/>
    <n v="10534"/>
    <n v="10534"/>
    <n v="0.186441"/>
    <m/>
    <m/>
    <m/>
    <m/>
    <m/>
    <m/>
    <n v="306031"/>
  </r>
  <r>
    <s v="CK-NoKy [32]"/>
    <x v="1"/>
    <x v="2"/>
    <x v="2"/>
    <x v="2"/>
    <x v="0"/>
    <x v="8"/>
    <n v="6035"/>
    <n v="6035"/>
    <n v="0.15330199999999999"/>
    <m/>
    <m/>
    <m/>
    <m/>
    <m/>
    <m/>
    <n v="374772"/>
  </r>
  <r>
    <s v="CK-NoKy [32]"/>
    <x v="1"/>
    <x v="2"/>
    <x v="2"/>
    <x v="2"/>
    <x v="0"/>
    <x v="9"/>
    <n v="2808"/>
    <n v="2808"/>
    <n v="8.3333000000000004E-2"/>
    <m/>
    <m/>
    <m/>
    <m/>
    <m/>
    <m/>
    <n v="337095"/>
  </r>
  <r>
    <s v="CK-NoKy [32]"/>
    <x v="1"/>
    <x v="2"/>
    <x v="2"/>
    <x v="2"/>
    <x v="0"/>
    <x v="10"/>
    <n v="8285"/>
    <n v="8285"/>
    <n v="4.6392000000000003E-2"/>
    <m/>
    <m/>
    <m/>
    <m/>
    <m/>
    <m/>
    <n v="385975"/>
  </r>
  <r>
    <s v="CK-NoKy [32]"/>
    <x v="1"/>
    <x v="2"/>
    <x v="2"/>
    <x v="2"/>
    <x v="0"/>
    <x v="11"/>
    <n v="1003"/>
    <n v="1003"/>
    <n v="4.0346E-2"/>
    <m/>
    <m/>
    <m/>
    <m/>
    <m/>
    <m/>
    <n v="351713"/>
  </r>
  <r>
    <s v="CK-NoKy [32]"/>
    <x v="1"/>
    <x v="2"/>
    <x v="2"/>
    <x v="2"/>
    <x v="0"/>
    <x v="12"/>
    <n v="2024"/>
    <n v="2024"/>
    <n v="2.2304999999999998E-2"/>
    <m/>
    <m/>
    <m/>
    <m/>
    <m/>
    <m/>
    <m/>
  </r>
  <r>
    <s v="CK-NoKy [32]"/>
    <x v="1"/>
    <x v="2"/>
    <x v="2"/>
    <x v="2"/>
    <x v="0"/>
    <x v="13"/>
    <n v="2825"/>
    <n v="2825"/>
    <n v="5.7471000000000001E-2"/>
    <m/>
    <m/>
    <m/>
    <m/>
    <m/>
    <m/>
    <n v="347148"/>
  </r>
  <r>
    <s v="CK-NoKy [32]"/>
    <x v="1"/>
    <x v="2"/>
    <x v="2"/>
    <x v="2"/>
    <x v="0"/>
    <x v="14"/>
    <n v="1500"/>
    <n v="1500"/>
    <n v="7.0921999999999999E-2"/>
    <m/>
    <m/>
    <m/>
    <m/>
    <m/>
    <m/>
    <n v="390662"/>
  </r>
  <r>
    <s v="CK-NoKy [32]"/>
    <x v="1"/>
    <x v="2"/>
    <x v="2"/>
    <x v="2"/>
    <x v="0"/>
    <x v="15"/>
    <n v="328"/>
    <n v="328"/>
    <n v="0.23"/>
    <m/>
    <m/>
    <m/>
    <m/>
    <m/>
    <m/>
    <n v="393559"/>
  </r>
  <r>
    <s v="CK-NoKy [32]"/>
    <x v="1"/>
    <x v="2"/>
    <x v="2"/>
    <x v="2"/>
    <x v="0"/>
    <x v="16"/>
    <n v="158"/>
    <n v="158"/>
    <n v="0.26388899999999998"/>
    <m/>
    <m/>
    <m/>
    <m/>
    <m/>
    <m/>
    <n v="400634"/>
  </r>
  <r>
    <s v="CK-NoKy [32]"/>
    <x v="1"/>
    <x v="2"/>
    <x v="2"/>
    <x v="2"/>
    <x v="0"/>
    <x v="17"/>
    <n v="404"/>
    <n v="404"/>
    <n v="0.368421"/>
    <m/>
    <m/>
    <m/>
    <m/>
    <m/>
    <m/>
    <n v="198058"/>
  </r>
  <r>
    <s v="CK-NoKy [32]"/>
    <x v="1"/>
    <x v="2"/>
    <x v="2"/>
    <x v="2"/>
    <x v="0"/>
    <x v="18"/>
    <n v="521"/>
    <n v="521"/>
    <n v="0.78"/>
    <m/>
    <m/>
    <m/>
    <m/>
    <m/>
    <m/>
    <n v="147656"/>
  </r>
  <r>
    <s v="CK-NoKy [32]"/>
    <x v="1"/>
    <x v="2"/>
    <x v="2"/>
    <x v="2"/>
    <x v="0"/>
    <x v="19"/>
    <n v="2389"/>
    <n v="2389"/>
    <n v="0.92437000000000002"/>
    <m/>
    <m/>
    <m/>
    <m/>
    <m/>
    <m/>
    <n v="477726"/>
  </r>
  <r>
    <s v="CK-NoKy [32]"/>
    <x v="1"/>
    <x v="2"/>
    <x v="2"/>
    <x v="2"/>
    <x v="0"/>
    <x v="20"/>
    <n v="571"/>
    <n v="571"/>
    <s v="-"/>
    <m/>
    <m/>
    <m/>
    <m/>
    <m/>
    <m/>
    <n v="403448"/>
  </r>
  <r>
    <s v="CK-NoKy [32]"/>
    <x v="1"/>
    <x v="2"/>
    <x v="2"/>
    <x v="2"/>
    <x v="0"/>
    <x v="21"/>
    <n v="440"/>
    <n v="440"/>
    <s v="-"/>
    <m/>
    <m/>
    <m/>
    <m/>
    <m/>
    <m/>
    <n v="47266"/>
  </r>
  <r>
    <s v="CK-NoKy [32]"/>
    <x v="1"/>
    <x v="2"/>
    <x v="2"/>
    <x v="2"/>
    <x v="0"/>
    <x v="22"/>
    <n v="96"/>
    <n v="96"/>
    <s v="-"/>
    <m/>
    <m/>
    <m/>
    <m/>
    <m/>
    <m/>
    <n v="50000"/>
  </r>
  <r>
    <s v="CK-NoKy [32]"/>
    <x v="1"/>
    <x v="2"/>
    <x v="2"/>
    <x v="2"/>
    <x v="0"/>
    <x v="23"/>
    <n v="149"/>
    <n v="149"/>
    <s v="-"/>
    <m/>
    <m/>
    <m/>
    <m/>
    <m/>
    <m/>
    <n v="203000"/>
  </r>
  <r>
    <s v="CK-NoKy [32]"/>
    <x v="1"/>
    <x v="2"/>
    <x v="2"/>
    <x v="2"/>
    <x v="0"/>
    <x v="24"/>
    <n v="2268"/>
    <n v="2268"/>
    <s v="-"/>
    <m/>
    <m/>
    <m/>
    <m/>
    <m/>
    <m/>
    <n v="489939"/>
  </r>
  <r>
    <s v="CK-NoKy [32]"/>
    <x v="1"/>
    <x v="2"/>
    <x v="2"/>
    <x v="2"/>
    <x v="0"/>
    <x v="25"/>
    <n v="3065"/>
    <n v="3065"/>
    <s v="-"/>
    <m/>
    <m/>
    <m/>
    <m/>
    <m/>
    <m/>
    <n v="418773"/>
  </r>
  <r>
    <s v="CK-NoKy [32]"/>
    <x v="1"/>
    <x v="2"/>
    <x v="2"/>
    <x v="2"/>
    <x v="0"/>
    <x v="26"/>
    <n v="2224"/>
    <n v="2224"/>
    <s v="-"/>
    <m/>
    <m/>
    <m/>
    <m/>
    <m/>
    <m/>
    <n v="648994"/>
  </r>
  <r>
    <s v="CK-NoKy [32]"/>
    <x v="1"/>
    <x v="2"/>
    <x v="2"/>
    <x v="2"/>
    <x v="0"/>
    <x v="27"/>
    <n v="693"/>
    <n v="693"/>
    <s v="-"/>
    <m/>
    <m/>
    <m/>
    <m/>
    <m/>
    <m/>
    <n v="151552"/>
  </r>
  <r>
    <s v="CK-NoKy [32]"/>
    <x v="1"/>
    <x v="2"/>
    <x v="2"/>
    <x v="2"/>
    <x v="0"/>
    <x v="28"/>
    <n v="335"/>
    <n v="335"/>
    <s v="-"/>
    <m/>
    <m/>
    <m/>
    <m/>
    <m/>
    <m/>
    <n v="287108"/>
  </r>
  <r>
    <s v="CK-NoKy [32]"/>
    <x v="1"/>
    <x v="2"/>
    <x v="2"/>
    <x v="2"/>
    <x v="0"/>
    <x v="29"/>
    <n v="2200"/>
    <n v="2200"/>
    <s v="-"/>
    <m/>
    <m/>
    <m/>
    <m/>
    <m/>
    <m/>
    <n v="609322"/>
  </r>
  <r>
    <s v="CK-NoKy [32]"/>
    <x v="1"/>
    <x v="2"/>
    <x v="2"/>
    <x v="2"/>
    <x v="0"/>
    <x v="30"/>
    <n v="1750"/>
    <n v="1750"/>
    <s v="-"/>
    <m/>
    <m/>
    <m/>
    <m/>
    <m/>
    <m/>
    <n v="389557"/>
  </r>
  <r>
    <s v="CK-NoKy [32]"/>
    <x v="1"/>
    <x v="2"/>
    <x v="2"/>
    <x v="2"/>
    <x v="0"/>
    <x v="31"/>
    <n v="2000"/>
    <n v="2000"/>
    <s v="-"/>
    <m/>
    <m/>
    <m/>
    <m/>
    <m/>
    <m/>
    <n v="416675"/>
  </r>
  <r>
    <s v="CK-NoKy [32]"/>
    <x v="1"/>
    <x v="2"/>
    <x v="2"/>
    <x v="2"/>
    <x v="0"/>
    <x v="32"/>
    <n v="2500"/>
    <n v="2500"/>
    <s v="-"/>
    <m/>
    <m/>
    <m/>
    <m/>
    <m/>
    <m/>
    <n v="652163"/>
  </r>
  <r>
    <s v="CK-NoKy [32]"/>
    <x v="1"/>
    <x v="2"/>
    <x v="2"/>
    <x v="2"/>
    <x v="0"/>
    <x v="33"/>
    <n v="1100"/>
    <n v="1100"/>
    <s v="-"/>
    <m/>
    <m/>
    <m/>
    <m/>
    <m/>
    <m/>
    <n v="126496"/>
  </r>
  <r>
    <s v="CK-NoKy [32]"/>
    <x v="1"/>
    <x v="2"/>
    <x v="2"/>
    <x v="2"/>
    <x v="0"/>
    <x v="34"/>
    <n v="700"/>
    <n v="700"/>
    <s v="-"/>
    <m/>
    <m/>
    <m/>
    <m/>
    <m/>
    <m/>
    <n v="555339"/>
  </r>
  <r>
    <s v="CK-NoKy [32]"/>
    <x v="1"/>
    <x v="2"/>
    <x v="2"/>
    <x v="2"/>
    <x v="0"/>
    <x v="35"/>
    <n v="400"/>
    <n v="400"/>
    <s v="-"/>
    <m/>
    <m/>
    <m/>
    <m/>
    <m/>
    <m/>
    <n v="201173"/>
  </r>
  <r>
    <s v="CK-NoKy [32]"/>
    <x v="1"/>
    <x v="2"/>
    <x v="2"/>
    <x v="2"/>
    <x v="0"/>
    <x v="36"/>
    <n v="100"/>
    <n v="100"/>
    <s v="-"/>
    <m/>
    <m/>
    <m/>
    <m/>
    <m/>
    <m/>
    <n v="145294"/>
  </r>
  <r>
    <s v="CK-NoKy [32]"/>
    <x v="1"/>
    <x v="2"/>
    <x v="2"/>
    <x v="2"/>
    <x v="0"/>
    <x v="37"/>
    <n v="400"/>
    <n v="400"/>
    <s v="-"/>
    <m/>
    <m/>
    <m/>
    <m/>
    <m/>
    <m/>
    <n v="45000"/>
  </r>
  <r>
    <s v="CK-NoKy [32]"/>
    <x v="1"/>
    <x v="2"/>
    <x v="2"/>
    <x v="2"/>
    <x v="0"/>
    <x v="38"/>
    <n v="500"/>
    <n v="500"/>
    <s v="-"/>
    <m/>
    <m/>
    <m/>
    <m/>
    <m/>
    <m/>
    <n v="94044"/>
  </r>
  <r>
    <s v="CK-NoKy [32]"/>
    <x v="1"/>
    <x v="2"/>
    <x v="2"/>
    <x v="2"/>
    <x v="0"/>
    <x v="39"/>
    <n v="700"/>
    <n v="700"/>
    <s v="-"/>
    <m/>
    <m/>
    <m/>
    <m/>
    <m/>
    <m/>
    <m/>
  </r>
  <r>
    <s v="CK-NoKy [32]"/>
    <x v="1"/>
    <x v="2"/>
    <x v="2"/>
    <x v="2"/>
    <x v="0"/>
    <x v="40"/>
    <n v="475"/>
    <n v="475"/>
    <s v="-"/>
    <m/>
    <m/>
    <m/>
    <m/>
    <m/>
    <m/>
    <m/>
  </r>
  <r>
    <s v="CK-NoKy [32]"/>
    <x v="1"/>
    <x v="2"/>
    <x v="2"/>
    <x v="2"/>
    <x v="0"/>
    <x v="41"/>
    <s v="UK"/>
    <m/>
    <s v="-"/>
    <m/>
    <m/>
    <m/>
    <m/>
    <m/>
    <m/>
    <m/>
  </r>
  <r>
    <s v="CK-NoKy [32]"/>
    <x v="1"/>
    <x v="2"/>
    <x v="2"/>
    <x v="2"/>
    <x v="0"/>
    <x v="42"/>
    <n v="300"/>
    <n v="300"/>
    <s v="-"/>
    <m/>
    <m/>
    <m/>
    <m/>
    <m/>
    <m/>
    <m/>
  </r>
  <r>
    <s v="CK-NoKy [32]"/>
    <x v="1"/>
    <x v="2"/>
    <x v="2"/>
    <x v="2"/>
    <x v="0"/>
    <x v="43"/>
    <n v="345"/>
    <n v="345"/>
    <s v="-"/>
    <m/>
    <m/>
    <m/>
    <m/>
    <m/>
    <m/>
    <m/>
  </r>
  <r>
    <s v="CK-NoKy [32]"/>
    <x v="1"/>
    <x v="2"/>
    <x v="2"/>
    <x v="2"/>
    <x v="0"/>
    <x v="44"/>
    <n v="650"/>
    <n v="650"/>
    <s v="-"/>
    <m/>
    <m/>
    <m/>
    <m/>
    <m/>
    <m/>
    <m/>
  </r>
  <r>
    <s v="CK-NoKy [32]"/>
    <x v="1"/>
    <x v="2"/>
    <x v="2"/>
    <x v="2"/>
    <x v="0"/>
    <x v="45"/>
    <n v="1000"/>
    <n v="1000"/>
    <s v="-"/>
    <m/>
    <m/>
    <m/>
    <m/>
    <m/>
    <m/>
    <m/>
  </r>
  <r>
    <s v="CK-NoKy [32]"/>
    <x v="1"/>
    <x v="2"/>
    <x v="2"/>
    <x v="2"/>
    <x v="0"/>
    <x v="46"/>
    <n v="500"/>
    <n v="500"/>
    <s v="-"/>
    <m/>
    <m/>
    <m/>
    <m/>
    <m/>
    <m/>
    <m/>
  </r>
  <r>
    <s v="CK-NoKy [32]"/>
    <x v="1"/>
    <x v="2"/>
    <x v="2"/>
    <x v="2"/>
    <x v="0"/>
    <x v="47"/>
    <n v="400"/>
    <n v="400"/>
    <s v="-"/>
    <m/>
    <m/>
    <m/>
    <m/>
    <m/>
    <m/>
    <m/>
  </r>
  <r>
    <s v="CK-NoKy [32]"/>
    <x v="1"/>
    <x v="2"/>
    <x v="2"/>
    <x v="2"/>
    <x v="0"/>
    <x v="48"/>
    <n v="200"/>
    <n v="200"/>
    <s v="-"/>
    <m/>
    <m/>
    <m/>
    <m/>
    <m/>
    <m/>
    <m/>
  </r>
  <r>
    <s v="CK-NoKy [32]"/>
    <x v="1"/>
    <x v="2"/>
    <x v="2"/>
    <x v="2"/>
    <x v="0"/>
    <x v="49"/>
    <n v="750"/>
    <n v="750"/>
    <s v="-"/>
    <m/>
    <m/>
    <m/>
    <m/>
    <m/>
    <m/>
    <m/>
  </r>
  <r>
    <s v="CK-NoKy [32]"/>
    <x v="1"/>
    <x v="2"/>
    <x v="2"/>
    <x v="2"/>
    <x v="0"/>
    <x v="50"/>
    <n v="750"/>
    <n v="750"/>
    <s v="-"/>
    <m/>
    <m/>
    <m/>
    <m/>
    <m/>
    <m/>
    <m/>
  </r>
  <r>
    <s v="CK-NoKy [32]"/>
    <x v="1"/>
    <x v="2"/>
    <x v="2"/>
    <x v="2"/>
    <x v="0"/>
    <x v="51"/>
    <n v="1500"/>
    <n v="1500"/>
    <s v="-"/>
    <m/>
    <m/>
    <m/>
    <m/>
    <m/>
    <m/>
    <m/>
  </r>
  <r>
    <s v="CK-NoKy [32]"/>
    <x v="1"/>
    <x v="2"/>
    <x v="2"/>
    <x v="2"/>
    <x v="0"/>
    <x v="52"/>
    <n v="1000"/>
    <n v="1000"/>
    <s v="-"/>
    <m/>
    <m/>
    <m/>
    <m/>
    <m/>
    <m/>
    <m/>
  </r>
  <r>
    <s v="CK-NoKy [32]"/>
    <x v="1"/>
    <x v="2"/>
    <x v="2"/>
    <x v="2"/>
    <x v="0"/>
    <x v="53"/>
    <n v="900"/>
    <n v="900"/>
    <s v="-"/>
    <m/>
    <m/>
    <m/>
    <m/>
    <m/>
    <m/>
    <m/>
  </r>
  <r>
    <s v="CK-NoKy [32]"/>
    <x v="1"/>
    <x v="2"/>
    <x v="2"/>
    <x v="2"/>
    <x v="0"/>
    <x v="54"/>
    <n v="1500"/>
    <n v="1500"/>
    <s v="-"/>
    <n v="0.74"/>
    <n v="0.26"/>
    <n v="0.26"/>
    <s v="thermal"/>
    <s v="partial-direct"/>
    <m/>
    <m/>
  </r>
  <r>
    <s v="CK-NoKy [32]"/>
    <x v="1"/>
    <x v="2"/>
    <x v="2"/>
    <x v="2"/>
    <x v="0"/>
    <x v="55"/>
    <n v="500"/>
    <n v="500"/>
    <s v="-"/>
    <n v="0.77"/>
    <n v="0.22999999999999998"/>
    <n v="0.23"/>
    <s v="thermal"/>
    <s v="partial-direct"/>
    <m/>
    <m/>
  </r>
  <r>
    <s v="CK-NoKy [32]"/>
    <x v="1"/>
    <x v="2"/>
    <x v="2"/>
    <x v="2"/>
    <x v="0"/>
    <x v="56"/>
    <n v="2800"/>
    <n v="2800"/>
    <s v="-"/>
    <n v="0.93"/>
    <n v="6.9999999999999951E-2"/>
    <n v="7.0000000000000007E-2"/>
    <s v="thermal"/>
    <s v="partial-direct"/>
    <m/>
    <m/>
  </r>
  <r>
    <s v="CK-NoKy [32]"/>
    <x v="1"/>
    <x v="2"/>
    <x v="2"/>
    <x v="2"/>
    <x v="0"/>
    <x v="57"/>
    <n v="3000"/>
    <n v="3000"/>
    <s v="-"/>
    <n v="0.94"/>
    <n v="6.0000000000000053E-2"/>
    <n v="0.06"/>
    <s v="thermal"/>
    <s v="partial-direct"/>
    <m/>
    <m/>
  </r>
  <r>
    <s v="CK-NoKy [32]"/>
    <x v="1"/>
    <x v="2"/>
    <x v="2"/>
    <x v="2"/>
    <x v="0"/>
    <x v="58"/>
    <n v="3500"/>
    <n v="3500"/>
    <s v="-"/>
    <n v="0.98"/>
    <n v="2.0000000000000018E-2"/>
    <n v="0.02"/>
    <s v="thermal"/>
    <s v="partial-direct"/>
    <m/>
    <m/>
  </r>
  <r>
    <s v="CK-NoKy [32]"/>
    <x v="1"/>
    <x v="2"/>
    <x v="2"/>
    <x v="2"/>
    <x v="0"/>
    <x v="59"/>
    <n v="3000"/>
    <n v="3000"/>
    <s v="-"/>
    <n v="0.96"/>
    <n v="4.0000000000000036E-2"/>
    <n v="0.04"/>
    <s v="thermal"/>
    <s v="partial-direct"/>
    <m/>
    <m/>
  </r>
  <r>
    <s v="CK-NoKy [32]"/>
    <x v="1"/>
    <x v="2"/>
    <x v="2"/>
    <x v="2"/>
    <x v="0"/>
    <x v="60"/>
    <n v="3000"/>
    <n v="3000"/>
    <s v="-"/>
    <n v="0.95"/>
    <n v="5.0000000000000044E-2"/>
    <n v="0.05"/>
    <s v="thermal"/>
    <s v="partial-direct"/>
    <m/>
    <m/>
  </r>
  <r>
    <s v="CK-NoKy [32]"/>
    <x v="1"/>
    <x v="2"/>
    <x v="2"/>
    <x v="2"/>
    <x v="0"/>
    <x v="61"/>
    <n v="3500"/>
    <n v="3500"/>
    <s v="-"/>
    <m/>
    <m/>
    <m/>
    <m/>
    <m/>
    <m/>
    <m/>
  </r>
  <r>
    <s v="CK-NoKy [32]"/>
    <x v="1"/>
    <x v="2"/>
    <x v="2"/>
    <x v="2"/>
    <x v="0"/>
    <x v="62"/>
    <n v="750"/>
    <n v="750"/>
    <s v="-"/>
    <m/>
    <m/>
    <m/>
    <m/>
    <m/>
    <m/>
    <m/>
  </r>
  <r>
    <s v="CK-NoKy [32]"/>
    <x v="1"/>
    <x v="2"/>
    <x v="2"/>
    <x v="2"/>
    <x v="0"/>
    <x v="63"/>
    <n v="1500"/>
    <n v="1500"/>
    <s v="-"/>
    <m/>
    <m/>
    <m/>
    <m/>
    <m/>
    <m/>
    <m/>
  </r>
  <r>
    <s v="CK-NoKy [32]"/>
    <x v="1"/>
    <x v="2"/>
    <x v="2"/>
    <x v="2"/>
    <x v="0"/>
    <x v="64"/>
    <n v="200"/>
    <n v="200"/>
    <s v="-"/>
    <n v="0.76"/>
    <n v="0.24"/>
    <n v="0.24"/>
    <s v="thermal"/>
    <s v="partial-direct"/>
    <m/>
    <m/>
  </r>
  <r>
    <s v="CK-NoKy [32]"/>
    <x v="1"/>
    <x v="2"/>
    <x v="2"/>
    <x v="2"/>
    <x v="0"/>
    <x v="65"/>
    <n v="200"/>
    <n v="200"/>
    <s v="-"/>
    <m/>
    <m/>
    <m/>
    <m/>
    <m/>
    <m/>
    <m/>
  </r>
  <r>
    <s v="CK-NoKy [32]"/>
    <x v="1"/>
    <x v="2"/>
    <x v="2"/>
    <x v="2"/>
    <x v="0"/>
    <x v="66"/>
    <n v="200"/>
    <n v="200"/>
    <s v="-"/>
    <n v="0.94"/>
    <n v="6.0000000000000053E-2"/>
    <n v="0.06"/>
    <s v="thermal"/>
    <s v="partial-direct"/>
    <m/>
    <m/>
  </r>
  <r>
    <s v="CK-NoKy [32]"/>
    <x v="1"/>
    <x v="2"/>
    <x v="2"/>
    <x v="2"/>
    <x v="0"/>
    <x v="67"/>
    <n v="200"/>
    <n v="200"/>
    <s v="-"/>
    <n v="0.95"/>
    <n v="5.0000000000000044E-2"/>
    <n v="0.05"/>
    <s v="thermal"/>
    <s v="partial-direct"/>
    <m/>
    <m/>
  </r>
  <r>
    <s v="CK-NoKy [32]"/>
    <x v="1"/>
    <x v="2"/>
    <x v="2"/>
    <x v="2"/>
    <x v="0"/>
    <x v="68"/>
    <n v="750"/>
    <n v="750"/>
    <s v="-"/>
    <n v="0.92"/>
    <n v="7.999999999999996E-2"/>
    <n v="0.08"/>
    <s v="thermal"/>
    <s v="partial-direct"/>
    <m/>
    <m/>
  </r>
  <r>
    <s v="CK-NoKy [32]"/>
    <x v="1"/>
    <x v="2"/>
    <x v="2"/>
    <x v="2"/>
    <x v="0"/>
    <x v="69"/>
    <n v="75"/>
    <n v="75"/>
    <s v="-"/>
    <n v="0.84"/>
    <n v="0.16000000000000003"/>
    <n v="0.16"/>
    <s v="thermal"/>
    <s v="partial-direct"/>
    <m/>
    <m/>
  </r>
  <r>
    <s v="CK-NoKy [32]"/>
    <x v="1"/>
    <x v="2"/>
    <x v="2"/>
    <x v="2"/>
    <x v="0"/>
    <x v="70"/>
    <n v="3500"/>
    <n v="3500"/>
    <s v="-"/>
    <m/>
    <m/>
    <m/>
    <m/>
    <m/>
    <m/>
    <m/>
  </r>
  <r>
    <s v="CK-NoKy [32]"/>
    <x v="2"/>
    <x v="2"/>
    <x v="3"/>
    <x v="3"/>
    <x v="0"/>
    <x v="0"/>
    <s v="UNK"/>
    <m/>
    <s v="-"/>
    <m/>
    <m/>
    <m/>
    <m/>
    <m/>
    <m/>
    <m/>
  </r>
  <r>
    <s v="CK-NoKy [32]"/>
    <x v="2"/>
    <x v="2"/>
    <x v="3"/>
    <x v="3"/>
    <x v="0"/>
    <x v="1"/>
    <n v="977"/>
    <n v="977"/>
    <s v="-"/>
    <m/>
    <m/>
    <m/>
    <m/>
    <m/>
    <m/>
    <m/>
  </r>
  <r>
    <s v="CK-NoKy [32]"/>
    <x v="2"/>
    <x v="2"/>
    <x v="3"/>
    <x v="3"/>
    <x v="0"/>
    <x v="2"/>
    <n v="922"/>
    <n v="922"/>
    <s v="-"/>
    <m/>
    <m/>
    <m/>
    <m/>
    <m/>
    <m/>
    <m/>
  </r>
  <r>
    <s v="CK-NoKy [32]"/>
    <x v="2"/>
    <x v="2"/>
    <x v="3"/>
    <x v="3"/>
    <x v="0"/>
    <x v="3"/>
    <n v="191"/>
    <n v="191"/>
    <s v="-"/>
    <m/>
    <m/>
    <m/>
    <m/>
    <m/>
    <m/>
    <m/>
  </r>
  <r>
    <s v="CK-NoKy [32]"/>
    <x v="2"/>
    <x v="2"/>
    <x v="3"/>
    <x v="3"/>
    <x v="0"/>
    <x v="4"/>
    <n v="1577"/>
    <n v="1577"/>
    <s v="-"/>
    <m/>
    <m/>
    <m/>
    <m/>
    <m/>
    <m/>
    <m/>
  </r>
  <r>
    <s v="CK-NoKy [32]"/>
    <x v="2"/>
    <x v="2"/>
    <x v="3"/>
    <x v="3"/>
    <x v="0"/>
    <x v="5"/>
    <s v="NI"/>
    <m/>
    <s v="-"/>
    <m/>
    <m/>
    <m/>
    <m/>
    <m/>
    <m/>
    <m/>
  </r>
  <r>
    <s v="CK-NoKy [32]"/>
    <x v="2"/>
    <x v="2"/>
    <x v="3"/>
    <x v="3"/>
    <x v="0"/>
    <x v="6"/>
    <n v="207"/>
    <n v="207"/>
    <s v="-"/>
    <m/>
    <m/>
    <m/>
    <m/>
    <m/>
    <m/>
    <m/>
  </r>
  <r>
    <s v="CK-NoKy [32]"/>
    <x v="2"/>
    <x v="2"/>
    <x v="3"/>
    <x v="3"/>
    <x v="0"/>
    <x v="7"/>
    <n v="9824"/>
    <n v="9824"/>
    <s v="-"/>
    <m/>
    <m/>
    <m/>
    <m/>
    <m/>
    <m/>
    <m/>
  </r>
  <r>
    <s v="CK-NoKy [32]"/>
    <x v="2"/>
    <x v="2"/>
    <x v="3"/>
    <x v="3"/>
    <x v="0"/>
    <x v="8"/>
    <s v="UNK"/>
    <m/>
    <s v="-"/>
    <m/>
    <m/>
    <m/>
    <m/>
    <m/>
    <m/>
    <m/>
  </r>
  <r>
    <s v="CK-NoKy [32]"/>
    <x v="2"/>
    <x v="2"/>
    <x v="3"/>
    <x v="3"/>
    <x v="0"/>
    <x v="9"/>
    <n v="3500"/>
    <n v="3500"/>
    <s v="-"/>
    <m/>
    <m/>
    <m/>
    <m/>
    <m/>
    <m/>
    <m/>
  </r>
  <r>
    <s v="CK-NoKy [32]"/>
    <x v="2"/>
    <x v="2"/>
    <x v="3"/>
    <x v="3"/>
    <x v="0"/>
    <x v="10"/>
    <n v="3000"/>
    <n v="3000"/>
    <s v="-"/>
    <m/>
    <m/>
    <m/>
    <m/>
    <m/>
    <m/>
    <m/>
  </r>
  <r>
    <s v="CK-NoKy [32]"/>
    <x v="2"/>
    <x v="2"/>
    <x v="3"/>
    <x v="3"/>
    <x v="0"/>
    <x v="11"/>
    <n v="823"/>
    <n v="823"/>
    <s v="-"/>
    <m/>
    <m/>
    <m/>
    <m/>
    <m/>
    <m/>
    <m/>
  </r>
  <r>
    <s v="CK-NoKy [32]"/>
    <x v="2"/>
    <x v="2"/>
    <x v="3"/>
    <x v="3"/>
    <x v="0"/>
    <x v="12"/>
    <n v="2150"/>
    <n v="2150"/>
    <s v="-"/>
    <m/>
    <m/>
    <m/>
    <m/>
    <m/>
    <m/>
    <m/>
  </r>
  <r>
    <s v="CK-NoKy [32]"/>
    <x v="2"/>
    <x v="2"/>
    <x v="3"/>
    <x v="3"/>
    <x v="0"/>
    <x v="13"/>
    <n v="347"/>
    <n v="347"/>
    <s v="-"/>
    <m/>
    <m/>
    <m/>
    <m/>
    <m/>
    <m/>
    <m/>
  </r>
  <r>
    <s v="CK-NoKy [32]"/>
    <x v="2"/>
    <x v="2"/>
    <x v="3"/>
    <x v="3"/>
    <x v="0"/>
    <x v="14"/>
    <n v="170"/>
    <n v="170"/>
    <s v="-"/>
    <m/>
    <m/>
    <m/>
    <m/>
    <m/>
    <m/>
    <m/>
  </r>
  <r>
    <s v="CK-NoKy [32]"/>
    <x v="2"/>
    <x v="2"/>
    <x v="3"/>
    <x v="3"/>
    <x v="0"/>
    <x v="15"/>
    <s v="NO"/>
    <m/>
    <s v="-"/>
    <m/>
    <m/>
    <m/>
    <m/>
    <m/>
    <m/>
    <m/>
  </r>
  <r>
    <s v="CK-NoKy [32]"/>
    <x v="2"/>
    <x v="2"/>
    <x v="3"/>
    <x v="3"/>
    <x v="0"/>
    <x v="16"/>
    <n v="102"/>
    <n v="102"/>
    <s v="-"/>
    <m/>
    <m/>
    <m/>
    <m/>
    <m/>
    <m/>
    <m/>
  </r>
  <r>
    <s v="CK-NoKy [32]"/>
    <x v="2"/>
    <x v="2"/>
    <x v="3"/>
    <x v="3"/>
    <x v="0"/>
    <x v="17"/>
    <s v="NI"/>
    <m/>
    <s v="-"/>
    <m/>
    <m/>
    <m/>
    <m/>
    <m/>
    <m/>
    <m/>
  </r>
  <r>
    <s v="CK-NoKy [32]"/>
    <x v="2"/>
    <x v="2"/>
    <x v="3"/>
    <x v="3"/>
    <x v="0"/>
    <x v="18"/>
    <s v="NI"/>
    <m/>
    <s v="-"/>
    <m/>
    <m/>
    <m/>
    <m/>
    <m/>
    <m/>
    <m/>
  </r>
  <r>
    <s v="CK-NoKy [32]"/>
    <x v="2"/>
    <x v="2"/>
    <x v="3"/>
    <x v="3"/>
    <x v="0"/>
    <x v="19"/>
    <s v="NI"/>
    <m/>
    <s v="-"/>
    <m/>
    <m/>
    <m/>
    <m/>
    <m/>
    <m/>
    <m/>
  </r>
  <r>
    <s v="CK-NoKy [32]"/>
    <x v="2"/>
    <x v="2"/>
    <x v="3"/>
    <x v="3"/>
    <x v="0"/>
    <x v="20"/>
    <s v="NI"/>
    <m/>
    <s v="-"/>
    <m/>
    <m/>
    <m/>
    <m/>
    <m/>
    <m/>
    <m/>
  </r>
  <r>
    <s v="CK-NoKy [32]"/>
    <x v="2"/>
    <x v="2"/>
    <x v="3"/>
    <x v="3"/>
    <x v="0"/>
    <x v="21"/>
    <s v="NI"/>
    <m/>
    <s v="-"/>
    <m/>
    <m/>
    <m/>
    <m/>
    <m/>
    <m/>
    <m/>
  </r>
  <r>
    <s v="CK-NoKy [32]"/>
    <x v="2"/>
    <x v="2"/>
    <x v="3"/>
    <x v="3"/>
    <x v="0"/>
    <x v="22"/>
    <n v="456"/>
    <n v="456"/>
    <s v="-"/>
    <m/>
    <m/>
    <m/>
    <m/>
    <m/>
    <m/>
    <m/>
  </r>
  <r>
    <s v="CK-NoKy [32]"/>
    <x v="2"/>
    <x v="2"/>
    <x v="3"/>
    <x v="3"/>
    <x v="0"/>
    <x v="23"/>
    <n v="973"/>
    <n v="973"/>
    <s v="-"/>
    <m/>
    <m/>
    <m/>
    <m/>
    <m/>
    <m/>
    <m/>
  </r>
  <r>
    <s v="CK-NoKy [32]"/>
    <x v="2"/>
    <x v="2"/>
    <x v="3"/>
    <x v="3"/>
    <x v="0"/>
    <x v="24"/>
    <n v="140"/>
    <n v="140"/>
    <s v="-"/>
    <m/>
    <m/>
    <m/>
    <m/>
    <m/>
    <m/>
    <m/>
  </r>
  <r>
    <s v="CK-NoKy [32]"/>
    <x v="2"/>
    <x v="2"/>
    <x v="3"/>
    <x v="3"/>
    <x v="0"/>
    <x v="25"/>
    <n v="620"/>
    <n v="620"/>
    <s v="-"/>
    <m/>
    <m/>
    <m/>
    <m/>
    <m/>
    <m/>
    <m/>
  </r>
  <r>
    <s v="CK-NoKy [32]"/>
    <x v="2"/>
    <x v="2"/>
    <x v="3"/>
    <x v="3"/>
    <x v="0"/>
    <x v="26"/>
    <n v="140"/>
    <n v="140"/>
    <s v="-"/>
    <m/>
    <m/>
    <m/>
    <m/>
    <m/>
    <m/>
    <m/>
  </r>
  <r>
    <s v="CK-NoKy [32]"/>
    <x v="2"/>
    <x v="2"/>
    <x v="3"/>
    <x v="3"/>
    <x v="0"/>
    <x v="27"/>
    <n v="398"/>
    <n v="398"/>
    <s v="-"/>
    <m/>
    <m/>
    <m/>
    <m/>
    <m/>
    <m/>
    <m/>
  </r>
  <r>
    <s v="CK-NoKy [32]"/>
    <x v="2"/>
    <x v="2"/>
    <x v="3"/>
    <x v="3"/>
    <x v="0"/>
    <x v="28"/>
    <n v="1615"/>
    <n v="1615"/>
    <s v="-"/>
    <m/>
    <m/>
    <m/>
    <m/>
    <m/>
    <m/>
    <m/>
  </r>
  <r>
    <s v="CK-NoKy [32]"/>
    <x v="2"/>
    <x v="2"/>
    <x v="3"/>
    <x v="3"/>
    <x v="0"/>
    <x v="29"/>
    <n v="5000"/>
    <n v="5000"/>
    <s v="-"/>
    <m/>
    <m/>
    <m/>
    <m/>
    <m/>
    <m/>
    <m/>
  </r>
  <r>
    <s v="CK-NoKy [32]"/>
    <x v="2"/>
    <x v="2"/>
    <x v="3"/>
    <x v="3"/>
    <x v="0"/>
    <x v="30"/>
    <n v="800"/>
    <n v="800"/>
    <s v="-"/>
    <m/>
    <m/>
    <m/>
    <m/>
    <m/>
    <m/>
    <m/>
  </r>
  <r>
    <s v="CK-NoKy [32]"/>
    <x v="2"/>
    <x v="2"/>
    <x v="3"/>
    <x v="3"/>
    <x v="0"/>
    <x v="31"/>
    <n v="900"/>
    <n v="900"/>
    <s v="-"/>
    <m/>
    <m/>
    <m/>
    <m/>
    <m/>
    <m/>
    <m/>
  </r>
  <r>
    <s v="CK-NoKy [32]"/>
    <x v="2"/>
    <x v="2"/>
    <x v="3"/>
    <x v="3"/>
    <x v="0"/>
    <x v="32"/>
    <n v="100"/>
    <n v="100"/>
    <s v="-"/>
    <m/>
    <m/>
    <m/>
    <m/>
    <m/>
    <m/>
    <m/>
  </r>
  <r>
    <s v="CK-NoKy [32]"/>
    <x v="2"/>
    <x v="2"/>
    <x v="3"/>
    <x v="3"/>
    <x v="0"/>
    <x v="33"/>
    <s v="UK"/>
    <m/>
    <s v="-"/>
    <m/>
    <m/>
    <m/>
    <m/>
    <m/>
    <m/>
    <m/>
  </r>
  <r>
    <s v="CK-NoKy [32]"/>
    <x v="2"/>
    <x v="2"/>
    <x v="3"/>
    <x v="3"/>
    <x v="0"/>
    <x v="34"/>
    <s v="UK"/>
    <m/>
    <s v="-"/>
    <m/>
    <m/>
    <m/>
    <m/>
    <m/>
    <m/>
    <m/>
  </r>
  <r>
    <s v="CK-NoKy [32]"/>
    <x v="2"/>
    <x v="2"/>
    <x v="3"/>
    <x v="3"/>
    <x v="0"/>
    <x v="35"/>
    <s v="UK"/>
    <m/>
    <s v="-"/>
    <m/>
    <m/>
    <m/>
    <m/>
    <m/>
    <m/>
    <m/>
  </r>
  <r>
    <s v="CK-NoKy [32]"/>
    <x v="2"/>
    <x v="2"/>
    <x v="3"/>
    <x v="3"/>
    <x v="0"/>
    <x v="36"/>
    <s v="UK"/>
    <m/>
    <s v="-"/>
    <m/>
    <m/>
    <m/>
    <m/>
    <m/>
    <m/>
    <m/>
  </r>
  <r>
    <s v="CK-NoKy [32]"/>
    <x v="2"/>
    <x v="2"/>
    <x v="3"/>
    <x v="3"/>
    <x v="0"/>
    <x v="37"/>
    <s v="NO"/>
    <m/>
    <s v="-"/>
    <m/>
    <m/>
    <m/>
    <m/>
    <m/>
    <m/>
    <m/>
  </r>
  <r>
    <s v="CK-NoKy [32]"/>
    <x v="2"/>
    <x v="2"/>
    <x v="3"/>
    <x v="3"/>
    <x v="0"/>
    <x v="38"/>
    <n v="30"/>
    <n v="30"/>
    <s v="-"/>
    <m/>
    <m/>
    <m/>
    <m/>
    <m/>
    <m/>
    <m/>
  </r>
  <r>
    <s v="CK-NoKy [32]"/>
    <x v="2"/>
    <x v="2"/>
    <x v="3"/>
    <x v="3"/>
    <x v="0"/>
    <x v="39"/>
    <n v="35"/>
    <n v="35"/>
    <s v="-"/>
    <m/>
    <m/>
    <m/>
    <m/>
    <m/>
    <m/>
    <m/>
  </r>
  <r>
    <s v="CK-NoKy [32]"/>
    <x v="2"/>
    <x v="2"/>
    <x v="3"/>
    <x v="3"/>
    <x v="0"/>
    <x v="40"/>
    <s v="UK"/>
    <m/>
    <s v="-"/>
    <m/>
    <m/>
    <m/>
    <m/>
    <m/>
    <m/>
    <m/>
  </r>
  <r>
    <s v="CK-NoKy [32]"/>
    <x v="2"/>
    <x v="2"/>
    <x v="3"/>
    <x v="3"/>
    <x v="0"/>
    <x v="41"/>
    <s v="UK"/>
    <m/>
    <s v="-"/>
    <m/>
    <m/>
    <m/>
    <m/>
    <m/>
    <m/>
    <m/>
  </r>
  <r>
    <s v="CK-NoKy [32]"/>
    <x v="2"/>
    <x v="2"/>
    <x v="3"/>
    <x v="3"/>
    <x v="0"/>
    <x v="42"/>
    <n v="20"/>
    <n v="20"/>
    <s v="-"/>
    <m/>
    <m/>
    <m/>
    <m/>
    <m/>
    <m/>
    <m/>
  </r>
  <r>
    <s v="CK-NoKy [32]"/>
    <x v="2"/>
    <x v="2"/>
    <x v="3"/>
    <x v="3"/>
    <x v="0"/>
    <x v="43"/>
    <s v="UK"/>
    <m/>
    <s v="-"/>
    <m/>
    <m/>
    <m/>
    <m/>
    <m/>
    <m/>
    <m/>
  </r>
  <r>
    <s v="CK-NoKy [32]"/>
    <x v="2"/>
    <x v="2"/>
    <x v="3"/>
    <x v="3"/>
    <x v="0"/>
    <x v="44"/>
    <s v="UK"/>
    <m/>
    <s v="-"/>
    <m/>
    <m/>
    <m/>
    <m/>
    <m/>
    <m/>
    <m/>
  </r>
  <r>
    <s v="CK-NoKy [32]"/>
    <x v="2"/>
    <x v="2"/>
    <x v="3"/>
    <x v="3"/>
    <x v="0"/>
    <x v="45"/>
    <s v="NO"/>
    <m/>
    <s v="-"/>
    <m/>
    <m/>
    <m/>
    <m/>
    <m/>
    <m/>
    <m/>
  </r>
  <r>
    <s v="CK-NoKy [32]"/>
    <x v="2"/>
    <x v="2"/>
    <x v="3"/>
    <x v="3"/>
    <x v="0"/>
    <x v="46"/>
    <s v="UK"/>
    <m/>
    <s v="-"/>
    <m/>
    <m/>
    <m/>
    <m/>
    <m/>
    <m/>
    <m/>
  </r>
  <r>
    <s v="CK-NoKy [32]"/>
    <x v="2"/>
    <x v="2"/>
    <x v="3"/>
    <x v="3"/>
    <x v="0"/>
    <x v="47"/>
    <n v="25"/>
    <n v="25"/>
    <s v="-"/>
    <m/>
    <m/>
    <m/>
    <m/>
    <m/>
    <m/>
    <m/>
  </r>
  <r>
    <s v="CK-NoKy [32]"/>
    <x v="2"/>
    <x v="2"/>
    <x v="3"/>
    <x v="3"/>
    <x v="0"/>
    <x v="48"/>
    <n v="75"/>
    <n v="75"/>
    <s v="-"/>
    <m/>
    <m/>
    <m/>
    <m/>
    <m/>
    <m/>
    <m/>
  </r>
  <r>
    <s v="CK-NoKy [32]"/>
    <x v="2"/>
    <x v="2"/>
    <x v="3"/>
    <x v="3"/>
    <x v="0"/>
    <x v="49"/>
    <n v="25"/>
    <n v="25"/>
    <s v="-"/>
    <m/>
    <m/>
    <m/>
    <m/>
    <m/>
    <m/>
    <m/>
  </r>
  <r>
    <s v="CK-NoKy [32]"/>
    <x v="2"/>
    <x v="2"/>
    <x v="3"/>
    <x v="3"/>
    <x v="0"/>
    <x v="50"/>
    <n v="25"/>
    <n v="25"/>
    <s v="-"/>
    <m/>
    <m/>
    <m/>
    <m/>
    <m/>
    <m/>
    <m/>
  </r>
  <r>
    <s v="CK-NoKy [32]"/>
    <x v="2"/>
    <x v="2"/>
    <x v="3"/>
    <x v="3"/>
    <x v="0"/>
    <x v="51"/>
    <n v="400"/>
    <n v="400"/>
    <s v="-"/>
    <m/>
    <m/>
    <m/>
    <m/>
    <m/>
    <m/>
    <m/>
  </r>
  <r>
    <s v="CK-NoKy [32]"/>
    <x v="2"/>
    <x v="2"/>
    <x v="3"/>
    <x v="3"/>
    <x v="0"/>
    <x v="52"/>
    <n v="400"/>
    <n v="400"/>
    <s v="-"/>
    <m/>
    <m/>
    <m/>
    <m/>
    <m/>
    <m/>
    <m/>
  </r>
  <r>
    <s v="CK-NoKy [32]"/>
    <x v="2"/>
    <x v="2"/>
    <x v="3"/>
    <x v="3"/>
    <x v="0"/>
    <x v="53"/>
    <n v="500"/>
    <n v="500"/>
    <s v="-"/>
    <m/>
    <m/>
    <m/>
    <m/>
    <m/>
    <m/>
    <m/>
  </r>
  <r>
    <s v="CK-NoKy [32]"/>
    <x v="2"/>
    <x v="2"/>
    <x v="3"/>
    <x v="3"/>
    <x v="0"/>
    <x v="54"/>
    <n v="400"/>
    <n v="400"/>
    <s v="-"/>
    <m/>
    <m/>
    <m/>
    <m/>
    <m/>
    <m/>
    <m/>
  </r>
  <r>
    <s v="CK-NoKy [32]"/>
    <x v="2"/>
    <x v="2"/>
    <x v="3"/>
    <x v="3"/>
    <x v="0"/>
    <x v="55"/>
    <n v="400"/>
    <n v="400"/>
    <s v="-"/>
    <m/>
    <m/>
    <m/>
    <m/>
    <m/>
    <m/>
    <m/>
  </r>
  <r>
    <s v="CK-NoKy [32]"/>
    <x v="2"/>
    <x v="2"/>
    <x v="3"/>
    <x v="3"/>
    <x v="0"/>
    <x v="56"/>
    <n v="500"/>
    <n v="500"/>
    <s v="-"/>
    <m/>
    <m/>
    <m/>
    <m/>
    <m/>
    <m/>
    <m/>
  </r>
  <r>
    <s v="CK-NoKy [32]"/>
    <x v="2"/>
    <x v="2"/>
    <x v="3"/>
    <x v="3"/>
    <x v="0"/>
    <x v="57"/>
    <n v="250"/>
    <n v="250"/>
    <s v="-"/>
    <m/>
    <m/>
    <m/>
    <m/>
    <m/>
    <m/>
    <m/>
  </r>
  <r>
    <s v="CK-NoKy [32]"/>
    <x v="2"/>
    <x v="2"/>
    <x v="3"/>
    <x v="3"/>
    <x v="0"/>
    <x v="58"/>
    <n v="400"/>
    <n v="400"/>
    <s v="-"/>
    <m/>
    <m/>
    <m/>
    <m/>
    <m/>
    <m/>
    <m/>
  </r>
  <r>
    <s v="CK-NoKy [32]"/>
    <x v="2"/>
    <x v="2"/>
    <x v="3"/>
    <x v="3"/>
    <x v="0"/>
    <x v="59"/>
    <n v="400"/>
    <n v="400"/>
    <s v="-"/>
    <m/>
    <m/>
    <m/>
    <m/>
    <m/>
    <m/>
    <m/>
  </r>
  <r>
    <s v="CK-NoKy [32]"/>
    <x v="2"/>
    <x v="2"/>
    <x v="3"/>
    <x v="3"/>
    <x v="0"/>
    <x v="60"/>
    <n v="600"/>
    <n v="600"/>
    <s v="-"/>
    <m/>
    <m/>
    <m/>
    <m/>
    <m/>
    <m/>
    <m/>
  </r>
  <r>
    <s v="CK-NoKy [32]"/>
    <x v="2"/>
    <x v="2"/>
    <x v="3"/>
    <x v="3"/>
    <x v="0"/>
    <x v="61"/>
    <n v="200"/>
    <n v="200"/>
    <s v="-"/>
    <m/>
    <m/>
    <m/>
    <m/>
    <m/>
    <m/>
    <m/>
  </r>
  <r>
    <s v="CK-NoKy [32]"/>
    <x v="2"/>
    <x v="2"/>
    <x v="3"/>
    <x v="3"/>
    <x v="0"/>
    <x v="62"/>
    <n v="25"/>
    <n v="25"/>
    <s v="-"/>
    <m/>
    <m/>
    <m/>
    <m/>
    <m/>
    <m/>
    <m/>
  </r>
  <r>
    <s v="CK-NoKy [32]"/>
    <x v="2"/>
    <x v="2"/>
    <x v="3"/>
    <x v="3"/>
    <x v="0"/>
    <x v="63"/>
    <n v="75"/>
    <n v="75"/>
    <s v="-"/>
    <m/>
    <m/>
    <m/>
    <m/>
    <m/>
    <m/>
    <m/>
  </r>
  <r>
    <s v="CK-NoKy [32]"/>
    <x v="2"/>
    <x v="2"/>
    <x v="3"/>
    <x v="3"/>
    <x v="0"/>
    <x v="64"/>
    <n v="200"/>
    <n v="200"/>
    <s v="-"/>
    <m/>
    <m/>
    <m/>
    <m/>
    <m/>
    <m/>
    <m/>
  </r>
  <r>
    <s v="CK-NoKy [32]"/>
    <x v="2"/>
    <x v="2"/>
    <x v="3"/>
    <x v="3"/>
    <x v="0"/>
    <x v="65"/>
    <n v="25"/>
    <n v="25"/>
    <s v="-"/>
    <m/>
    <m/>
    <m/>
    <m/>
    <m/>
    <m/>
    <m/>
  </r>
  <r>
    <s v="CK-NoKy [32]"/>
    <x v="2"/>
    <x v="2"/>
    <x v="3"/>
    <x v="3"/>
    <x v="0"/>
    <x v="66"/>
    <n v="25"/>
    <n v="25"/>
    <s v="-"/>
    <m/>
    <m/>
    <m/>
    <m/>
    <m/>
    <m/>
    <m/>
  </r>
  <r>
    <s v="CK-NoKy [32]"/>
    <x v="2"/>
    <x v="2"/>
    <x v="3"/>
    <x v="3"/>
    <x v="0"/>
    <x v="67"/>
    <n v="25"/>
    <n v="25"/>
    <s v="-"/>
    <m/>
    <m/>
    <m/>
    <m/>
    <m/>
    <m/>
    <m/>
  </r>
  <r>
    <s v="CK-NoKy [32]"/>
    <x v="2"/>
    <x v="2"/>
    <x v="3"/>
    <x v="3"/>
    <x v="0"/>
    <x v="68"/>
    <n v="25"/>
    <n v="25"/>
    <s v="-"/>
    <m/>
    <m/>
    <m/>
    <m/>
    <m/>
    <m/>
    <m/>
  </r>
  <r>
    <s v="CK-NoKy [32]"/>
    <x v="2"/>
    <x v="2"/>
    <x v="3"/>
    <x v="3"/>
    <x v="0"/>
    <x v="69"/>
    <n v="300"/>
    <n v="300"/>
    <s v="-"/>
    <m/>
    <m/>
    <m/>
    <m/>
    <m/>
    <m/>
    <m/>
  </r>
  <r>
    <s v="CK-NoKy [32]"/>
    <x v="2"/>
    <x v="2"/>
    <x v="3"/>
    <x v="3"/>
    <x v="0"/>
    <x v="70"/>
    <n v="400"/>
    <n v="400"/>
    <s v="-"/>
    <m/>
    <m/>
    <m/>
    <m/>
    <m/>
    <m/>
    <m/>
  </r>
  <r>
    <s v="CK-NWVI [33]"/>
    <x v="0"/>
    <x v="3"/>
    <x v="4"/>
    <x v="4"/>
    <x v="0"/>
    <x v="0"/>
    <n v="382"/>
    <n v="382"/>
    <s v="-"/>
    <m/>
    <m/>
    <m/>
    <m/>
    <m/>
    <m/>
    <m/>
  </r>
  <r>
    <s v="CK-NWVI [33]"/>
    <x v="0"/>
    <x v="3"/>
    <x v="4"/>
    <x v="4"/>
    <x v="0"/>
    <x v="1"/>
    <n v="121"/>
    <n v="121"/>
    <s v="-"/>
    <m/>
    <m/>
    <m/>
    <m/>
    <m/>
    <m/>
    <m/>
  </r>
  <r>
    <s v="CK-NWVI [33]"/>
    <x v="0"/>
    <x v="3"/>
    <x v="4"/>
    <x v="4"/>
    <x v="0"/>
    <x v="2"/>
    <n v="319"/>
    <n v="319"/>
    <s v="-"/>
    <m/>
    <m/>
    <m/>
    <m/>
    <m/>
    <m/>
    <m/>
  </r>
  <r>
    <s v="CK-NWVI [33]"/>
    <x v="0"/>
    <x v="3"/>
    <x v="4"/>
    <x v="4"/>
    <x v="0"/>
    <x v="3"/>
    <n v="188"/>
    <n v="188"/>
    <s v="-"/>
    <m/>
    <m/>
    <m/>
    <m/>
    <m/>
    <m/>
    <m/>
  </r>
  <r>
    <s v="CK-NWVI [33]"/>
    <x v="0"/>
    <x v="3"/>
    <x v="4"/>
    <x v="4"/>
    <x v="0"/>
    <x v="4"/>
    <n v="708"/>
    <n v="708"/>
    <s v="-"/>
    <m/>
    <m/>
    <m/>
    <m/>
    <m/>
    <m/>
    <m/>
  </r>
  <r>
    <s v="CK-NWVI [33]"/>
    <x v="0"/>
    <x v="3"/>
    <x v="4"/>
    <x v="4"/>
    <x v="0"/>
    <x v="5"/>
    <n v="270"/>
    <n v="270"/>
    <s v="-"/>
    <m/>
    <m/>
    <m/>
    <m/>
    <m/>
    <m/>
    <m/>
  </r>
  <r>
    <s v="CK-NWVI [33]"/>
    <x v="0"/>
    <x v="3"/>
    <x v="4"/>
    <x v="4"/>
    <x v="0"/>
    <x v="6"/>
    <n v="793"/>
    <n v="793"/>
    <s v="-"/>
    <m/>
    <m/>
    <m/>
    <m/>
    <m/>
    <m/>
    <m/>
  </r>
  <r>
    <s v="CK-NWVI [33]"/>
    <x v="0"/>
    <x v="3"/>
    <x v="4"/>
    <x v="4"/>
    <x v="0"/>
    <x v="7"/>
    <n v="398"/>
    <n v="398"/>
    <s v="-"/>
    <m/>
    <m/>
    <m/>
    <m/>
    <m/>
    <m/>
    <m/>
  </r>
  <r>
    <s v="CK-NWVI [33]"/>
    <x v="0"/>
    <x v="3"/>
    <x v="4"/>
    <x v="4"/>
    <x v="0"/>
    <x v="8"/>
    <n v="586"/>
    <n v="586"/>
    <s v="-"/>
    <m/>
    <m/>
    <m/>
    <m/>
    <m/>
    <m/>
    <m/>
  </r>
  <r>
    <s v="CK-NWVI [33]"/>
    <x v="0"/>
    <x v="3"/>
    <x v="4"/>
    <x v="4"/>
    <x v="0"/>
    <x v="9"/>
    <n v="348"/>
    <n v="348"/>
    <s v="-"/>
    <m/>
    <m/>
    <m/>
    <m/>
    <m/>
    <m/>
    <m/>
  </r>
  <r>
    <s v="CK-NWVI [33]"/>
    <x v="0"/>
    <x v="3"/>
    <x v="4"/>
    <x v="4"/>
    <x v="0"/>
    <x v="10"/>
    <n v="98"/>
    <n v="98"/>
    <s v="-"/>
    <m/>
    <m/>
    <m/>
    <m/>
    <m/>
    <m/>
    <m/>
  </r>
  <r>
    <s v="CK-NWVI [33]"/>
    <x v="0"/>
    <x v="3"/>
    <x v="4"/>
    <x v="4"/>
    <x v="0"/>
    <x v="11"/>
    <n v="93"/>
    <n v="93"/>
    <s v="-"/>
    <m/>
    <m/>
    <m/>
    <m/>
    <m/>
    <m/>
    <m/>
  </r>
  <r>
    <s v="CK-NWVI [33]"/>
    <x v="0"/>
    <x v="3"/>
    <x v="4"/>
    <x v="4"/>
    <x v="0"/>
    <x v="12"/>
    <n v="409"/>
    <n v="409"/>
    <s v="-"/>
    <m/>
    <m/>
    <m/>
    <m/>
    <m/>
    <m/>
    <m/>
  </r>
  <r>
    <s v="CK-NWVI [33]"/>
    <x v="0"/>
    <x v="3"/>
    <x v="4"/>
    <x v="4"/>
    <x v="0"/>
    <x v="13"/>
    <n v="520"/>
    <n v="520"/>
    <s v="-"/>
    <m/>
    <m/>
    <m/>
    <m/>
    <m/>
    <m/>
    <m/>
  </r>
  <r>
    <s v="CK-NWVI [33]"/>
    <x v="0"/>
    <x v="3"/>
    <x v="4"/>
    <x v="4"/>
    <x v="0"/>
    <x v="14"/>
    <n v="630"/>
    <n v="630"/>
    <s v="-"/>
    <m/>
    <m/>
    <m/>
    <m/>
    <m/>
    <m/>
    <m/>
  </r>
  <r>
    <s v="CK-NWVI [33]"/>
    <x v="0"/>
    <x v="3"/>
    <x v="4"/>
    <x v="4"/>
    <x v="0"/>
    <x v="15"/>
    <n v="155"/>
    <n v="155"/>
    <s v="-"/>
    <m/>
    <m/>
    <m/>
    <m/>
    <m/>
    <m/>
    <m/>
  </r>
  <r>
    <s v="CK-NWVI [33]"/>
    <x v="0"/>
    <x v="3"/>
    <x v="4"/>
    <x v="4"/>
    <x v="0"/>
    <x v="16"/>
    <n v="168"/>
    <n v="168"/>
    <s v="-"/>
    <m/>
    <m/>
    <m/>
    <m/>
    <m/>
    <m/>
    <m/>
  </r>
  <r>
    <s v="CK-NWVI [33]"/>
    <x v="0"/>
    <x v="3"/>
    <x v="4"/>
    <x v="4"/>
    <x v="0"/>
    <x v="17"/>
    <n v="321"/>
    <n v="321"/>
    <s v="-"/>
    <m/>
    <m/>
    <m/>
    <m/>
    <m/>
    <m/>
    <m/>
  </r>
  <r>
    <s v="CK-NWVI [33]"/>
    <x v="0"/>
    <x v="3"/>
    <x v="4"/>
    <x v="4"/>
    <x v="0"/>
    <x v="18"/>
    <s v="UNK"/>
    <m/>
    <s v="-"/>
    <m/>
    <m/>
    <m/>
    <m/>
    <m/>
    <m/>
    <n v="14170"/>
  </r>
  <r>
    <s v="CK-NWVI [33]"/>
    <x v="0"/>
    <x v="3"/>
    <x v="4"/>
    <x v="4"/>
    <x v="0"/>
    <x v="19"/>
    <n v="1369"/>
    <n v="1369"/>
    <s v="-"/>
    <m/>
    <m/>
    <m/>
    <m/>
    <m/>
    <m/>
    <n v="37205"/>
  </r>
  <r>
    <s v="CK-NWVI [33]"/>
    <x v="0"/>
    <x v="3"/>
    <x v="4"/>
    <x v="4"/>
    <x v="0"/>
    <x v="20"/>
    <n v="600"/>
    <n v="600"/>
    <s v="-"/>
    <m/>
    <m/>
    <m/>
    <m/>
    <m/>
    <m/>
    <n v="29909"/>
  </r>
  <r>
    <s v="CK-NWVI [33]"/>
    <x v="0"/>
    <x v="3"/>
    <x v="4"/>
    <x v="4"/>
    <x v="0"/>
    <x v="21"/>
    <n v="383"/>
    <n v="383"/>
    <s v="-"/>
    <m/>
    <m/>
    <m/>
    <m/>
    <m/>
    <m/>
    <n v="23346"/>
  </r>
  <r>
    <s v="CK-NWVI [33]"/>
    <x v="0"/>
    <x v="3"/>
    <x v="4"/>
    <x v="4"/>
    <x v="0"/>
    <x v="22"/>
    <n v="571"/>
    <n v="571"/>
    <s v="-"/>
    <m/>
    <m/>
    <m/>
    <m/>
    <m/>
    <m/>
    <n v="13617"/>
  </r>
  <r>
    <s v="CK-NWVI [33]"/>
    <x v="0"/>
    <x v="3"/>
    <x v="4"/>
    <x v="4"/>
    <x v="0"/>
    <x v="23"/>
    <n v="530"/>
    <n v="530"/>
    <s v="-"/>
    <m/>
    <m/>
    <m/>
    <m/>
    <m/>
    <m/>
    <n v="32401"/>
  </r>
  <r>
    <s v="CK-NWVI [33]"/>
    <x v="0"/>
    <x v="3"/>
    <x v="4"/>
    <x v="4"/>
    <x v="0"/>
    <x v="24"/>
    <n v="883"/>
    <n v="883"/>
    <s v="-"/>
    <m/>
    <m/>
    <m/>
    <m/>
    <m/>
    <m/>
    <m/>
  </r>
  <r>
    <s v="CK-NWVI [33]"/>
    <x v="0"/>
    <x v="3"/>
    <x v="4"/>
    <x v="4"/>
    <x v="0"/>
    <x v="25"/>
    <n v="171"/>
    <n v="171"/>
    <s v="-"/>
    <m/>
    <m/>
    <m/>
    <m/>
    <m/>
    <m/>
    <n v="38693"/>
  </r>
  <r>
    <s v="CK-NWVI [33]"/>
    <x v="0"/>
    <x v="3"/>
    <x v="4"/>
    <x v="4"/>
    <x v="0"/>
    <x v="26"/>
    <n v="36"/>
    <n v="36"/>
    <s v="-"/>
    <m/>
    <m/>
    <m/>
    <m/>
    <m/>
    <m/>
    <n v="6992"/>
  </r>
  <r>
    <s v="CK-NWVI [33]"/>
    <x v="0"/>
    <x v="3"/>
    <x v="4"/>
    <x v="4"/>
    <x v="0"/>
    <x v="27"/>
    <n v="70"/>
    <n v="70"/>
    <s v="-"/>
    <m/>
    <m/>
    <m/>
    <m/>
    <m/>
    <m/>
    <n v="56650"/>
  </r>
  <r>
    <s v="CK-NWVI [33]"/>
    <x v="0"/>
    <x v="3"/>
    <x v="4"/>
    <x v="4"/>
    <x v="0"/>
    <x v="28"/>
    <n v="75"/>
    <n v="75"/>
    <s v="-"/>
    <m/>
    <m/>
    <m/>
    <m/>
    <m/>
    <m/>
    <n v="12813"/>
  </r>
  <r>
    <s v="CK-NWVI [33]"/>
    <x v="0"/>
    <x v="3"/>
    <x v="4"/>
    <x v="4"/>
    <x v="0"/>
    <x v="29"/>
    <s v="UNK"/>
    <m/>
    <s v="-"/>
    <m/>
    <m/>
    <m/>
    <m/>
    <m/>
    <m/>
    <n v="38167"/>
  </r>
  <r>
    <s v="CK-NWVI [33]"/>
    <x v="0"/>
    <x v="3"/>
    <x v="4"/>
    <x v="4"/>
    <x v="0"/>
    <x v="30"/>
    <s v="UNK"/>
    <m/>
    <s v="-"/>
    <m/>
    <m/>
    <m/>
    <m/>
    <m/>
    <m/>
    <n v="36765"/>
  </r>
  <r>
    <s v="CK-NWVI [33]"/>
    <x v="0"/>
    <x v="3"/>
    <x v="4"/>
    <x v="4"/>
    <x v="0"/>
    <x v="31"/>
    <s v="UNK"/>
    <m/>
    <s v="-"/>
    <m/>
    <m/>
    <m/>
    <m/>
    <m/>
    <m/>
    <m/>
  </r>
  <r>
    <s v="CK-NWVI [33]"/>
    <x v="0"/>
    <x v="3"/>
    <x v="4"/>
    <x v="4"/>
    <x v="0"/>
    <x v="32"/>
    <s v="UNK"/>
    <m/>
    <s v="-"/>
    <m/>
    <m/>
    <m/>
    <m/>
    <m/>
    <m/>
    <n v="19112"/>
  </r>
  <r>
    <s v="CK-NWVI [33]"/>
    <x v="0"/>
    <x v="3"/>
    <x v="4"/>
    <x v="4"/>
    <x v="0"/>
    <x v="33"/>
    <s v="UNK"/>
    <m/>
    <s v="-"/>
    <m/>
    <m/>
    <m/>
    <m/>
    <m/>
    <m/>
    <m/>
  </r>
  <r>
    <s v="CK-NWVI [33]"/>
    <x v="0"/>
    <x v="3"/>
    <x v="4"/>
    <x v="4"/>
    <x v="0"/>
    <x v="34"/>
    <s v="UNK"/>
    <m/>
    <s v="-"/>
    <m/>
    <m/>
    <m/>
    <m/>
    <m/>
    <m/>
    <n v="26500"/>
  </r>
  <r>
    <s v="CK-NWVI [33]"/>
    <x v="0"/>
    <x v="3"/>
    <x v="4"/>
    <x v="4"/>
    <x v="0"/>
    <x v="35"/>
    <s v="UNK"/>
    <m/>
    <s v="-"/>
    <m/>
    <m/>
    <m/>
    <m/>
    <m/>
    <m/>
    <n v="6300"/>
  </r>
  <r>
    <s v="CK-NWVI [33]"/>
    <x v="0"/>
    <x v="3"/>
    <x v="4"/>
    <x v="4"/>
    <x v="0"/>
    <x v="36"/>
    <s v="UNK"/>
    <m/>
    <s v="-"/>
    <m/>
    <m/>
    <m/>
    <m/>
    <m/>
    <m/>
    <n v="8000"/>
  </r>
  <r>
    <s v="CK-NWVI [33]"/>
    <x v="0"/>
    <x v="3"/>
    <x v="4"/>
    <x v="4"/>
    <x v="0"/>
    <x v="37"/>
    <s v="UNK"/>
    <m/>
    <s v="-"/>
    <m/>
    <m/>
    <m/>
    <m/>
    <m/>
    <m/>
    <m/>
  </r>
  <r>
    <s v="CK-NWVI [33]"/>
    <x v="0"/>
    <x v="3"/>
    <x v="4"/>
    <x v="4"/>
    <x v="0"/>
    <x v="38"/>
    <s v="UNK"/>
    <m/>
    <s v="-"/>
    <m/>
    <m/>
    <m/>
    <m/>
    <m/>
    <m/>
    <m/>
  </r>
  <r>
    <s v="CK-NWVI [33]"/>
    <x v="0"/>
    <x v="3"/>
    <x v="4"/>
    <x v="4"/>
    <x v="0"/>
    <x v="39"/>
    <s v="UNK"/>
    <m/>
    <s v="-"/>
    <m/>
    <m/>
    <m/>
    <m/>
    <m/>
    <m/>
    <m/>
  </r>
  <r>
    <s v="CK-NWVI [33]"/>
    <x v="0"/>
    <x v="3"/>
    <x v="4"/>
    <x v="4"/>
    <x v="0"/>
    <x v="40"/>
    <s v="UNK"/>
    <m/>
    <s v="-"/>
    <m/>
    <m/>
    <m/>
    <m/>
    <m/>
    <m/>
    <m/>
  </r>
  <r>
    <s v="CK-NWVI [33]"/>
    <x v="0"/>
    <x v="3"/>
    <x v="4"/>
    <x v="4"/>
    <x v="0"/>
    <x v="41"/>
    <s v="UNK"/>
    <m/>
    <s v="-"/>
    <m/>
    <m/>
    <m/>
    <m/>
    <m/>
    <m/>
    <m/>
  </r>
  <r>
    <s v="CK-NWVI [33]"/>
    <x v="0"/>
    <x v="3"/>
    <x v="4"/>
    <x v="4"/>
    <x v="0"/>
    <x v="42"/>
    <s v="UNK"/>
    <m/>
    <s v="-"/>
    <m/>
    <m/>
    <m/>
    <m/>
    <m/>
    <m/>
    <m/>
  </r>
  <r>
    <s v="CK-NWVI [33]"/>
    <x v="0"/>
    <x v="3"/>
    <x v="4"/>
    <x v="4"/>
    <x v="0"/>
    <x v="43"/>
    <s v="UNK"/>
    <m/>
    <s v="-"/>
    <m/>
    <m/>
    <m/>
    <m/>
    <m/>
    <m/>
    <m/>
  </r>
  <r>
    <s v="CK-NWVI [33]"/>
    <x v="0"/>
    <x v="3"/>
    <x v="4"/>
    <x v="4"/>
    <x v="0"/>
    <x v="44"/>
    <s v="UNK"/>
    <m/>
    <s v="-"/>
    <m/>
    <m/>
    <m/>
    <m/>
    <m/>
    <m/>
    <m/>
  </r>
  <r>
    <s v="CK-NWVI [33]"/>
    <x v="0"/>
    <x v="3"/>
    <x v="4"/>
    <x v="4"/>
    <x v="0"/>
    <x v="45"/>
    <s v="UNK"/>
    <m/>
    <s v="-"/>
    <m/>
    <m/>
    <m/>
    <m/>
    <m/>
    <m/>
    <m/>
  </r>
  <r>
    <s v="CK-NWVI [33]"/>
    <x v="0"/>
    <x v="3"/>
    <x v="4"/>
    <x v="4"/>
    <x v="0"/>
    <x v="46"/>
    <s v="UNK"/>
    <m/>
    <s v="-"/>
    <m/>
    <m/>
    <m/>
    <m/>
    <m/>
    <m/>
    <m/>
  </r>
  <r>
    <s v="CK-NWVI [33]"/>
    <x v="0"/>
    <x v="3"/>
    <x v="4"/>
    <x v="4"/>
    <x v="0"/>
    <x v="47"/>
    <s v="UNK"/>
    <m/>
    <s v="-"/>
    <m/>
    <m/>
    <m/>
    <m/>
    <m/>
    <m/>
    <m/>
  </r>
  <r>
    <s v="CK-NWVI [33]"/>
    <x v="0"/>
    <x v="3"/>
    <x v="4"/>
    <x v="4"/>
    <x v="0"/>
    <x v="48"/>
    <s v="UNK"/>
    <m/>
    <s v="-"/>
    <m/>
    <m/>
    <m/>
    <m/>
    <m/>
    <m/>
    <m/>
  </r>
  <r>
    <s v="CK-NWVI [33]"/>
    <x v="0"/>
    <x v="3"/>
    <x v="4"/>
    <x v="4"/>
    <x v="0"/>
    <x v="49"/>
    <s v="UNK"/>
    <m/>
    <s v="-"/>
    <m/>
    <m/>
    <m/>
    <m/>
    <m/>
    <m/>
    <m/>
  </r>
  <r>
    <s v="CK-NWVI [33]"/>
    <x v="0"/>
    <x v="3"/>
    <x v="4"/>
    <x v="4"/>
    <x v="0"/>
    <x v="50"/>
    <s v="UNK"/>
    <m/>
    <s v="-"/>
    <m/>
    <m/>
    <m/>
    <m/>
    <m/>
    <m/>
    <m/>
  </r>
  <r>
    <s v="CK-NWVI [33]"/>
    <x v="0"/>
    <x v="3"/>
    <x v="4"/>
    <x v="4"/>
    <x v="0"/>
    <x v="51"/>
    <s v="UNK"/>
    <m/>
    <s v="-"/>
    <m/>
    <m/>
    <m/>
    <m/>
    <m/>
    <m/>
    <m/>
  </r>
  <r>
    <s v="CK-NWVI [33]"/>
    <x v="0"/>
    <x v="3"/>
    <x v="4"/>
    <x v="4"/>
    <x v="0"/>
    <x v="52"/>
    <s v="UNK"/>
    <m/>
    <s v="-"/>
    <m/>
    <m/>
    <m/>
    <m/>
    <m/>
    <m/>
    <m/>
  </r>
  <r>
    <s v="CK-NWVI [33]"/>
    <x v="0"/>
    <x v="3"/>
    <x v="4"/>
    <x v="4"/>
    <x v="0"/>
    <x v="53"/>
    <s v="UNK"/>
    <m/>
    <s v="-"/>
    <m/>
    <m/>
    <m/>
    <m/>
    <m/>
    <m/>
    <m/>
  </r>
  <r>
    <s v="CK-NWVI [33]"/>
    <x v="0"/>
    <x v="3"/>
    <x v="4"/>
    <x v="4"/>
    <x v="0"/>
    <x v="54"/>
    <s v="UNK"/>
    <m/>
    <s v="-"/>
    <m/>
    <m/>
    <m/>
    <m/>
    <m/>
    <m/>
    <m/>
  </r>
  <r>
    <s v="CK-NWVI [33]"/>
    <x v="0"/>
    <x v="3"/>
    <x v="4"/>
    <x v="4"/>
    <x v="0"/>
    <x v="55"/>
    <s v="UNK"/>
    <m/>
    <s v="-"/>
    <m/>
    <m/>
    <m/>
    <m/>
    <m/>
    <m/>
    <m/>
  </r>
  <r>
    <s v="CK-NWVI [33]"/>
    <x v="0"/>
    <x v="3"/>
    <x v="4"/>
    <x v="4"/>
    <x v="0"/>
    <x v="56"/>
    <s v="UNK"/>
    <m/>
    <s v="-"/>
    <m/>
    <m/>
    <m/>
    <m/>
    <m/>
    <m/>
    <m/>
  </r>
  <r>
    <s v="CK-NWVI [33]"/>
    <x v="0"/>
    <x v="3"/>
    <x v="4"/>
    <x v="4"/>
    <x v="0"/>
    <x v="57"/>
    <s v="UNK"/>
    <m/>
    <s v="-"/>
    <m/>
    <m/>
    <m/>
    <m/>
    <m/>
    <m/>
    <m/>
  </r>
  <r>
    <s v="CK-NWVI [33]"/>
    <x v="0"/>
    <x v="3"/>
    <x v="4"/>
    <x v="4"/>
    <x v="0"/>
    <x v="58"/>
    <s v="UNK"/>
    <m/>
    <s v="-"/>
    <m/>
    <m/>
    <m/>
    <m/>
    <m/>
    <m/>
    <m/>
  </r>
  <r>
    <s v="CK-NWVI [33]"/>
    <x v="0"/>
    <x v="3"/>
    <x v="4"/>
    <x v="4"/>
    <x v="0"/>
    <x v="59"/>
    <s v="UNK"/>
    <m/>
    <s v="-"/>
    <m/>
    <m/>
    <m/>
    <m/>
    <m/>
    <m/>
    <m/>
  </r>
  <r>
    <s v="CK-NWVI [33]"/>
    <x v="0"/>
    <x v="3"/>
    <x v="4"/>
    <x v="4"/>
    <x v="0"/>
    <x v="60"/>
    <s v="UNK"/>
    <m/>
    <s v="-"/>
    <m/>
    <m/>
    <m/>
    <m/>
    <m/>
    <m/>
    <m/>
  </r>
  <r>
    <s v="CK-NWVI [33]"/>
    <x v="0"/>
    <x v="3"/>
    <x v="4"/>
    <x v="4"/>
    <x v="0"/>
    <x v="61"/>
    <s v="UNK"/>
    <m/>
    <s v="-"/>
    <m/>
    <m/>
    <m/>
    <m/>
    <m/>
    <m/>
    <m/>
  </r>
  <r>
    <s v="CK-NWVI [33]"/>
    <x v="0"/>
    <x v="3"/>
    <x v="4"/>
    <x v="4"/>
    <x v="0"/>
    <x v="62"/>
    <s v="UNK"/>
    <m/>
    <s v="-"/>
    <m/>
    <m/>
    <m/>
    <m/>
    <m/>
    <m/>
    <m/>
  </r>
  <r>
    <s v="CK-NWVI [33]"/>
    <x v="0"/>
    <x v="3"/>
    <x v="4"/>
    <x v="4"/>
    <x v="0"/>
    <x v="63"/>
    <s v="UNK"/>
    <m/>
    <s v="-"/>
    <m/>
    <m/>
    <m/>
    <m/>
    <m/>
    <m/>
    <m/>
  </r>
  <r>
    <s v="CK-NWVI [33]"/>
    <x v="0"/>
    <x v="3"/>
    <x v="4"/>
    <x v="4"/>
    <x v="0"/>
    <x v="64"/>
    <s v="UNK"/>
    <m/>
    <s v="-"/>
    <m/>
    <m/>
    <m/>
    <m/>
    <m/>
    <m/>
    <m/>
  </r>
  <r>
    <s v="CK-NWVI [33]"/>
    <x v="0"/>
    <x v="3"/>
    <x v="4"/>
    <x v="4"/>
    <x v="0"/>
    <x v="65"/>
    <s v="UNK"/>
    <m/>
    <s v="-"/>
    <m/>
    <m/>
    <m/>
    <m/>
    <m/>
    <m/>
    <m/>
  </r>
  <r>
    <s v="CK-NWVI [33]"/>
    <x v="0"/>
    <x v="3"/>
    <x v="4"/>
    <x v="4"/>
    <x v="0"/>
    <x v="66"/>
    <s v="UNK"/>
    <m/>
    <s v="-"/>
    <m/>
    <m/>
    <m/>
    <m/>
    <m/>
    <m/>
    <m/>
  </r>
  <r>
    <s v="CK-NWVI [33]"/>
    <x v="0"/>
    <x v="3"/>
    <x v="4"/>
    <x v="4"/>
    <x v="0"/>
    <x v="67"/>
    <s v="UNK"/>
    <m/>
    <s v="-"/>
    <m/>
    <m/>
    <m/>
    <m/>
    <m/>
    <m/>
    <m/>
  </r>
  <r>
    <s v="CK-NWVI [33]"/>
    <x v="0"/>
    <x v="3"/>
    <x v="4"/>
    <x v="4"/>
    <x v="0"/>
    <x v="68"/>
    <s v="UNK"/>
    <m/>
    <s v="-"/>
    <m/>
    <m/>
    <m/>
    <m/>
    <m/>
    <m/>
    <m/>
  </r>
  <r>
    <s v="CK-NWVI [33]"/>
    <x v="0"/>
    <x v="3"/>
    <x v="4"/>
    <x v="4"/>
    <x v="0"/>
    <x v="69"/>
    <s v="UNK"/>
    <m/>
    <s v="-"/>
    <m/>
    <m/>
    <m/>
    <m/>
    <m/>
    <m/>
    <m/>
  </r>
  <r>
    <s v="CK-NWVI [33]"/>
    <x v="0"/>
    <x v="3"/>
    <x v="4"/>
    <x v="4"/>
    <x v="0"/>
    <x v="70"/>
    <s v="UNK"/>
    <m/>
    <s v="-"/>
    <m/>
    <m/>
    <m/>
    <m/>
    <m/>
    <m/>
    <m/>
  </r>
  <r>
    <s v="CK-NoKy [32]"/>
    <x v="2"/>
    <x v="2"/>
    <x v="5"/>
    <x v="5"/>
    <x v="0"/>
    <x v="0"/>
    <n v="20670"/>
    <n v="20670"/>
    <s v="-"/>
    <m/>
    <m/>
    <m/>
    <m/>
    <m/>
    <m/>
    <m/>
  </r>
  <r>
    <s v="CK-NoKy [32]"/>
    <x v="2"/>
    <x v="2"/>
    <x v="5"/>
    <x v="5"/>
    <x v="0"/>
    <x v="1"/>
    <n v="12995"/>
    <n v="12995"/>
    <s v="-"/>
    <m/>
    <m/>
    <m/>
    <m/>
    <m/>
    <m/>
    <n v="2994415"/>
  </r>
  <r>
    <s v="CK-NoKy [32]"/>
    <x v="2"/>
    <x v="2"/>
    <x v="5"/>
    <x v="5"/>
    <x v="0"/>
    <x v="2"/>
    <n v="8367"/>
    <n v="8367"/>
    <n v="8.7460000000000003E-3"/>
    <m/>
    <m/>
    <m/>
    <m/>
    <m/>
    <m/>
    <n v="2775426"/>
  </r>
  <r>
    <s v="CK-NoKy [32]"/>
    <x v="2"/>
    <x v="2"/>
    <x v="5"/>
    <x v="5"/>
    <x v="0"/>
    <x v="3"/>
    <n v="3526"/>
    <n v="3526"/>
    <n v="9.4039999999999992E-3"/>
    <m/>
    <m/>
    <m/>
    <m/>
    <m/>
    <m/>
    <n v="2866468"/>
  </r>
  <r>
    <s v="CK-NoKy [32]"/>
    <x v="2"/>
    <x v="2"/>
    <x v="5"/>
    <x v="5"/>
    <x v="0"/>
    <x v="4"/>
    <n v="4962"/>
    <n v="4962"/>
    <n v="1.7750999999999999E-2"/>
    <m/>
    <m/>
    <m/>
    <m/>
    <m/>
    <m/>
    <n v="3250807"/>
  </r>
  <r>
    <s v="CK-NoKy [32]"/>
    <x v="2"/>
    <x v="2"/>
    <x v="5"/>
    <x v="5"/>
    <x v="0"/>
    <x v="5"/>
    <n v="9943"/>
    <n v="9943"/>
    <n v="3.3223000000000003E-2"/>
    <m/>
    <m/>
    <m/>
    <m/>
    <m/>
    <m/>
    <n v="3103617"/>
  </r>
  <r>
    <s v="CK-NoKy [32]"/>
    <x v="2"/>
    <x v="2"/>
    <x v="5"/>
    <x v="5"/>
    <x v="0"/>
    <x v="6"/>
    <n v="12161"/>
    <n v="12161"/>
    <n v="2.3316E-2"/>
    <m/>
    <m/>
    <m/>
    <m/>
    <m/>
    <m/>
    <n v="2825427"/>
  </r>
  <r>
    <s v="CK-NoKy [32]"/>
    <x v="2"/>
    <x v="2"/>
    <x v="5"/>
    <x v="5"/>
    <x v="0"/>
    <x v="7"/>
    <n v="30387"/>
    <n v="30387"/>
    <n v="2.3569E-2"/>
    <m/>
    <m/>
    <m/>
    <m/>
    <m/>
    <m/>
    <n v="3063467"/>
  </r>
  <r>
    <s v="CK-NoKy [32]"/>
    <x v="2"/>
    <x v="2"/>
    <x v="5"/>
    <x v="5"/>
    <x v="0"/>
    <x v="8"/>
    <n v="38178"/>
    <n v="38178"/>
    <n v="1.3514E-2"/>
    <m/>
    <m/>
    <m/>
    <m/>
    <m/>
    <m/>
    <n v="2658734"/>
  </r>
  <r>
    <s v="CK-NoKy [32]"/>
    <x v="2"/>
    <x v="2"/>
    <x v="5"/>
    <x v="5"/>
    <x v="0"/>
    <x v="9"/>
    <n v="15000"/>
    <n v="15000"/>
    <n v="6.711E-3"/>
    <m/>
    <m/>
    <m/>
    <m/>
    <m/>
    <m/>
    <n v="2394475"/>
  </r>
  <r>
    <s v="CK-NoKy [32]"/>
    <x v="2"/>
    <x v="2"/>
    <x v="5"/>
    <x v="5"/>
    <x v="0"/>
    <x v="10"/>
    <n v="60760"/>
    <n v="60760"/>
    <n v="9.2809999999999993E-3"/>
    <m/>
    <m/>
    <m/>
    <m/>
    <m/>
    <m/>
    <n v="2770120"/>
  </r>
  <r>
    <s v="CK-NoKy [32]"/>
    <x v="2"/>
    <x v="2"/>
    <x v="5"/>
    <x v="5"/>
    <x v="0"/>
    <x v="11"/>
    <n v="4875"/>
    <n v="4875"/>
    <n v="3.4483E-2"/>
    <m/>
    <m/>
    <m/>
    <m/>
    <m/>
    <m/>
    <n v="2745006"/>
  </r>
  <r>
    <s v="CK-NoKy [32]"/>
    <x v="2"/>
    <x v="2"/>
    <x v="5"/>
    <x v="5"/>
    <x v="0"/>
    <x v="12"/>
    <n v="21276"/>
    <n v="21276"/>
    <n v="0.03"/>
    <m/>
    <m/>
    <m/>
    <m/>
    <m/>
    <m/>
    <n v="2698940"/>
  </r>
  <r>
    <s v="CK-NoKy [32]"/>
    <x v="2"/>
    <x v="2"/>
    <x v="5"/>
    <x v="5"/>
    <x v="0"/>
    <x v="13"/>
    <n v="14940"/>
    <n v="14940"/>
    <n v="2.027E-2"/>
    <m/>
    <m/>
    <m/>
    <m/>
    <m/>
    <m/>
    <n v="3060553"/>
  </r>
  <r>
    <s v="CK-NoKy [32]"/>
    <x v="2"/>
    <x v="2"/>
    <x v="5"/>
    <x v="5"/>
    <x v="0"/>
    <x v="14"/>
    <n v="17000"/>
    <n v="17000"/>
    <n v="1.7340999999999999E-2"/>
    <m/>
    <m/>
    <m/>
    <m/>
    <m/>
    <m/>
    <n v="270265"/>
  </r>
  <r>
    <s v="CK-NoKy [32]"/>
    <x v="2"/>
    <x v="2"/>
    <x v="5"/>
    <x v="5"/>
    <x v="0"/>
    <x v="15"/>
    <n v="11786"/>
    <n v="11786"/>
    <n v="4.0815999999999998E-2"/>
    <m/>
    <m/>
    <m/>
    <m/>
    <m/>
    <m/>
    <n v="2135462"/>
  </r>
  <r>
    <s v="CK-NoKy [32]"/>
    <x v="2"/>
    <x v="2"/>
    <x v="5"/>
    <x v="5"/>
    <x v="0"/>
    <x v="16"/>
    <n v="7736"/>
    <n v="7736"/>
    <n v="1.9417E-2"/>
    <m/>
    <m/>
    <m/>
    <m/>
    <m/>
    <m/>
    <n v="1927557"/>
  </r>
  <r>
    <s v="CK-NoKy [32]"/>
    <x v="2"/>
    <x v="2"/>
    <x v="5"/>
    <x v="5"/>
    <x v="0"/>
    <x v="17"/>
    <n v="22030"/>
    <n v="22030"/>
    <n v="2.3410999999999998E-2"/>
    <m/>
    <m/>
    <m/>
    <m/>
    <m/>
    <m/>
    <n v="1940202"/>
  </r>
  <r>
    <s v="CK-NoKy [32]"/>
    <x v="2"/>
    <x v="2"/>
    <x v="5"/>
    <x v="5"/>
    <x v="0"/>
    <x v="18"/>
    <n v="5831"/>
    <n v="5831"/>
    <n v="0.01"/>
    <m/>
    <m/>
    <m/>
    <m/>
    <m/>
    <m/>
    <n v="1816060"/>
  </r>
  <r>
    <s v="CK-NoKy [32]"/>
    <x v="2"/>
    <x v="2"/>
    <x v="5"/>
    <x v="5"/>
    <x v="0"/>
    <x v="19"/>
    <n v="41053"/>
    <n v="41053"/>
    <n v="7.424E-3"/>
    <m/>
    <m/>
    <m/>
    <m/>
    <m/>
    <m/>
    <n v="2195790"/>
  </r>
  <r>
    <s v="CK-NoKy [32]"/>
    <x v="2"/>
    <x v="2"/>
    <x v="5"/>
    <x v="5"/>
    <x v="0"/>
    <x v="20"/>
    <n v="32915"/>
    <n v="32915"/>
    <s v="-"/>
    <m/>
    <m/>
    <m/>
    <m/>
    <m/>
    <m/>
    <n v="2680645"/>
  </r>
  <r>
    <s v="CK-NoKy [32]"/>
    <x v="2"/>
    <x v="2"/>
    <x v="5"/>
    <x v="5"/>
    <x v="0"/>
    <x v="21"/>
    <n v="26210"/>
    <n v="26210"/>
    <n v="9.5689999999999994E-3"/>
    <m/>
    <m/>
    <m/>
    <m/>
    <m/>
    <m/>
    <n v="2402754"/>
  </r>
  <r>
    <s v="CK-NoKy [32]"/>
    <x v="2"/>
    <x v="2"/>
    <x v="5"/>
    <x v="5"/>
    <x v="0"/>
    <x v="22"/>
    <n v="14873"/>
    <n v="14873"/>
    <n v="2.7030000000000001E-3"/>
    <m/>
    <m/>
    <m/>
    <m/>
    <m/>
    <m/>
    <n v="280268"/>
  </r>
  <r>
    <s v="CK-NoKy [32]"/>
    <x v="2"/>
    <x v="2"/>
    <x v="5"/>
    <x v="5"/>
    <x v="0"/>
    <x v="23"/>
    <n v="8645"/>
    <n v="8645"/>
    <n v="1.9608E-2"/>
    <m/>
    <m/>
    <m/>
    <m/>
    <m/>
    <m/>
    <n v="336666"/>
  </r>
  <r>
    <s v="CK-NoKy [32]"/>
    <x v="2"/>
    <x v="2"/>
    <x v="5"/>
    <x v="5"/>
    <x v="0"/>
    <x v="24"/>
    <n v="14195"/>
    <n v="14195"/>
    <n v="6.0241000000000003E-2"/>
    <m/>
    <m/>
    <m/>
    <m/>
    <m/>
    <m/>
    <n v="657050"/>
  </r>
  <r>
    <s v="CK-NoKy [32]"/>
    <x v="2"/>
    <x v="2"/>
    <x v="5"/>
    <x v="5"/>
    <x v="0"/>
    <x v="25"/>
    <n v="21865"/>
    <n v="21865"/>
    <n v="0.29357800000000001"/>
    <m/>
    <m/>
    <m/>
    <m/>
    <m/>
    <m/>
    <n v="335001"/>
  </r>
  <r>
    <s v="CK-NoKy [32]"/>
    <x v="2"/>
    <x v="2"/>
    <x v="5"/>
    <x v="5"/>
    <x v="0"/>
    <x v="26"/>
    <n v="18992"/>
    <n v="18992"/>
    <s v="-"/>
    <m/>
    <m/>
    <m/>
    <m/>
    <m/>
    <m/>
    <n v="1353242"/>
  </r>
  <r>
    <s v="CK-NoKy [32]"/>
    <x v="2"/>
    <x v="2"/>
    <x v="5"/>
    <x v="5"/>
    <x v="0"/>
    <x v="27"/>
    <n v="16313"/>
    <n v="16313"/>
    <s v="-"/>
    <m/>
    <m/>
    <m/>
    <m/>
    <m/>
    <m/>
    <n v="2853831"/>
  </r>
  <r>
    <s v="CK-NoKy [32]"/>
    <x v="2"/>
    <x v="2"/>
    <x v="5"/>
    <x v="5"/>
    <x v="0"/>
    <x v="28"/>
    <n v="21928"/>
    <n v="21928"/>
    <s v="-"/>
    <m/>
    <m/>
    <m/>
    <m/>
    <m/>
    <m/>
    <n v="1578891"/>
  </r>
  <r>
    <s v="CK-NoKy [32]"/>
    <x v="2"/>
    <x v="2"/>
    <x v="5"/>
    <x v="5"/>
    <x v="0"/>
    <x v="29"/>
    <n v="20000"/>
    <n v="20000"/>
    <s v="-"/>
    <m/>
    <m/>
    <m/>
    <m/>
    <m/>
    <m/>
    <n v="2822751"/>
  </r>
  <r>
    <s v="CK-NoKy [32]"/>
    <x v="2"/>
    <x v="2"/>
    <x v="5"/>
    <x v="5"/>
    <x v="0"/>
    <x v="30"/>
    <n v="11500"/>
    <n v="11500"/>
    <s v="-"/>
    <m/>
    <m/>
    <m/>
    <m/>
    <m/>
    <m/>
    <n v="1902291"/>
  </r>
  <r>
    <s v="CK-NoKy [32]"/>
    <x v="2"/>
    <x v="2"/>
    <x v="5"/>
    <x v="5"/>
    <x v="0"/>
    <x v="31"/>
    <n v="22000"/>
    <n v="22000"/>
    <s v="-"/>
    <m/>
    <m/>
    <m/>
    <m/>
    <m/>
    <m/>
    <n v="2606589"/>
  </r>
  <r>
    <s v="CK-NoKy [32]"/>
    <x v="2"/>
    <x v="2"/>
    <x v="5"/>
    <x v="5"/>
    <x v="0"/>
    <x v="32"/>
    <n v="15000"/>
    <n v="15000"/>
    <s v="-"/>
    <m/>
    <m/>
    <m/>
    <m/>
    <m/>
    <m/>
    <n v="1809822"/>
  </r>
  <r>
    <s v="CK-NoKy [32]"/>
    <x v="2"/>
    <x v="2"/>
    <x v="5"/>
    <x v="5"/>
    <x v="0"/>
    <x v="33"/>
    <n v="10700"/>
    <n v="10700"/>
    <s v="-"/>
    <m/>
    <m/>
    <m/>
    <m/>
    <m/>
    <m/>
    <n v="2514470"/>
  </r>
  <r>
    <s v="CK-NoKy [32]"/>
    <x v="2"/>
    <x v="2"/>
    <x v="5"/>
    <x v="5"/>
    <x v="0"/>
    <x v="34"/>
    <n v="7000"/>
    <n v="7000"/>
    <s v="-"/>
    <m/>
    <m/>
    <m/>
    <m/>
    <m/>
    <m/>
    <n v="1312978"/>
  </r>
  <r>
    <s v="CK-NoKy [32]"/>
    <x v="2"/>
    <x v="2"/>
    <x v="5"/>
    <x v="5"/>
    <x v="0"/>
    <x v="35"/>
    <n v="3000"/>
    <n v="3000"/>
    <s v="-"/>
    <m/>
    <m/>
    <m/>
    <m/>
    <m/>
    <m/>
    <n v="1261825"/>
  </r>
  <r>
    <s v="CK-NoKy [32]"/>
    <x v="2"/>
    <x v="2"/>
    <x v="5"/>
    <x v="5"/>
    <x v="0"/>
    <x v="36"/>
    <n v="200"/>
    <n v="200"/>
    <s v="-"/>
    <m/>
    <m/>
    <m/>
    <m/>
    <m/>
    <m/>
    <n v="2196602"/>
  </r>
  <r>
    <s v="CK-NoKy [32]"/>
    <x v="2"/>
    <x v="2"/>
    <x v="5"/>
    <x v="5"/>
    <x v="0"/>
    <x v="37"/>
    <n v="210"/>
    <n v="210"/>
    <s v="-"/>
    <m/>
    <m/>
    <m/>
    <m/>
    <m/>
    <m/>
    <n v="2157913"/>
  </r>
  <r>
    <s v="CK-NoKy [32]"/>
    <x v="2"/>
    <x v="2"/>
    <x v="5"/>
    <x v="5"/>
    <x v="0"/>
    <x v="38"/>
    <n v="800"/>
    <n v="800"/>
    <s v="-"/>
    <m/>
    <m/>
    <m/>
    <m/>
    <m/>
    <m/>
    <n v="873111"/>
  </r>
  <r>
    <s v="CK-NoKy [32]"/>
    <x v="2"/>
    <x v="2"/>
    <x v="5"/>
    <x v="5"/>
    <x v="0"/>
    <x v="39"/>
    <n v="718"/>
    <n v="718"/>
    <s v="-"/>
    <m/>
    <m/>
    <m/>
    <m/>
    <m/>
    <m/>
    <n v="1380500"/>
  </r>
  <r>
    <s v="CK-NoKy [32]"/>
    <x v="2"/>
    <x v="2"/>
    <x v="5"/>
    <x v="5"/>
    <x v="0"/>
    <x v="40"/>
    <n v="300"/>
    <n v="300"/>
    <s v="-"/>
    <m/>
    <m/>
    <m/>
    <m/>
    <m/>
    <m/>
    <n v="457500"/>
  </r>
  <r>
    <s v="CK-NoKy [32]"/>
    <x v="2"/>
    <x v="2"/>
    <x v="5"/>
    <x v="5"/>
    <x v="0"/>
    <x v="41"/>
    <n v="500"/>
    <n v="500"/>
    <s v="-"/>
    <m/>
    <m/>
    <m/>
    <m/>
    <m/>
    <m/>
    <n v="485900"/>
  </r>
  <r>
    <s v="CK-NoKy [32]"/>
    <x v="2"/>
    <x v="2"/>
    <x v="5"/>
    <x v="5"/>
    <x v="0"/>
    <x v="42"/>
    <n v="300"/>
    <n v="300"/>
    <s v="-"/>
    <m/>
    <m/>
    <m/>
    <m/>
    <m/>
    <m/>
    <n v="152000"/>
  </r>
  <r>
    <s v="CK-NoKy [32]"/>
    <x v="2"/>
    <x v="2"/>
    <x v="5"/>
    <x v="5"/>
    <x v="0"/>
    <x v="43"/>
    <n v="500"/>
    <n v="500"/>
    <s v="-"/>
    <m/>
    <m/>
    <m/>
    <m/>
    <m/>
    <m/>
    <n v="198267"/>
  </r>
  <r>
    <s v="CK-NoKy [32]"/>
    <x v="2"/>
    <x v="2"/>
    <x v="5"/>
    <x v="5"/>
    <x v="0"/>
    <x v="44"/>
    <n v="120"/>
    <n v="120"/>
    <s v="-"/>
    <m/>
    <m/>
    <m/>
    <m/>
    <m/>
    <m/>
    <n v="118000"/>
  </r>
  <r>
    <s v="CK-NoKy [32]"/>
    <x v="2"/>
    <x v="2"/>
    <x v="5"/>
    <x v="5"/>
    <x v="0"/>
    <x v="45"/>
    <n v="500"/>
    <n v="500"/>
    <s v="-"/>
    <m/>
    <m/>
    <m/>
    <m/>
    <m/>
    <m/>
    <m/>
  </r>
  <r>
    <s v="CK-NoKy [32]"/>
    <x v="2"/>
    <x v="2"/>
    <x v="5"/>
    <x v="5"/>
    <x v="0"/>
    <x v="46"/>
    <n v="120"/>
    <n v="120"/>
    <s v="-"/>
    <n v="1"/>
    <n v="0"/>
    <n v="0"/>
    <s v="thermal"/>
    <s v="partial-direct"/>
    <m/>
    <m/>
  </r>
  <r>
    <s v="CK-NoKy [32]"/>
    <x v="2"/>
    <x v="2"/>
    <x v="5"/>
    <x v="5"/>
    <x v="0"/>
    <x v="47"/>
    <n v="400"/>
    <n v="400"/>
    <s v="-"/>
    <n v="0.98"/>
    <n v="2.0000000000000018E-2"/>
    <n v="0.02"/>
    <s v="thermal"/>
    <s v="partial-direct"/>
    <m/>
    <m/>
  </r>
  <r>
    <s v="CK-NoKy [32]"/>
    <x v="2"/>
    <x v="2"/>
    <x v="5"/>
    <x v="5"/>
    <x v="0"/>
    <x v="48"/>
    <n v="75"/>
    <n v="75"/>
    <s v="-"/>
    <n v="1"/>
    <n v="0"/>
    <n v="0"/>
    <s v="thermal"/>
    <s v="partial-direct"/>
    <m/>
    <m/>
  </r>
  <r>
    <s v="CK-NoKy [32]"/>
    <x v="2"/>
    <x v="2"/>
    <x v="5"/>
    <x v="5"/>
    <x v="0"/>
    <x v="49"/>
    <n v="200"/>
    <n v="200"/>
    <s v="-"/>
    <n v="0.99"/>
    <n v="1.0000000000000009E-2"/>
    <n v="0.01"/>
    <s v="thermal"/>
    <s v="partial-direct"/>
    <m/>
    <m/>
  </r>
  <r>
    <s v="CK-NoKy [32]"/>
    <x v="2"/>
    <x v="2"/>
    <x v="5"/>
    <x v="5"/>
    <x v="0"/>
    <x v="50"/>
    <n v="400"/>
    <n v="400"/>
    <s v="-"/>
    <m/>
    <m/>
    <m/>
    <m/>
    <m/>
    <m/>
    <m/>
  </r>
  <r>
    <s v="CK-NoKy [32]"/>
    <x v="2"/>
    <x v="2"/>
    <x v="5"/>
    <x v="5"/>
    <x v="0"/>
    <x v="51"/>
    <n v="1500"/>
    <n v="1500"/>
    <s v="-"/>
    <n v="1"/>
    <n v="0"/>
    <n v="0"/>
    <s v="thermal"/>
    <s v="partial-direct"/>
    <m/>
    <m/>
  </r>
  <r>
    <s v="CK-NoKy [32]"/>
    <x v="2"/>
    <x v="2"/>
    <x v="5"/>
    <x v="5"/>
    <x v="0"/>
    <x v="52"/>
    <n v="900"/>
    <n v="900"/>
    <s v="-"/>
    <n v="0.99"/>
    <n v="1.0000000000000009E-2"/>
    <n v="0.01"/>
    <s v="thermal"/>
    <s v="partial-direct"/>
    <m/>
    <m/>
  </r>
  <r>
    <s v="CK-NoKy [32]"/>
    <x v="2"/>
    <x v="2"/>
    <x v="5"/>
    <x v="5"/>
    <x v="0"/>
    <x v="53"/>
    <n v="700"/>
    <n v="700"/>
    <s v="-"/>
    <n v="1"/>
    <n v="0"/>
    <n v="0"/>
    <s v="thermal"/>
    <s v="partial-direct"/>
    <m/>
    <m/>
  </r>
  <r>
    <s v="CK-NoKy [32]"/>
    <x v="2"/>
    <x v="2"/>
    <x v="5"/>
    <x v="5"/>
    <x v="0"/>
    <x v="54"/>
    <n v="400"/>
    <n v="400"/>
    <s v="-"/>
    <n v="0.98"/>
    <n v="2.0000000000000018E-2"/>
    <n v="0.02"/>
    <s v="thermal"/>
    <s v="partial-direct"/>
    <m/>
    <m/>
  </r>
  <r>
    <s v="CK-NoKy [32]"/>
    <x v="2"/>
    <x v="2"/>
    <x v="5"/>
    <x v="5"/>
    <x v="0"/>
    <x v="55"/>
    <n v="750"/>
    <n v="750"/>
    <s v="-"/>
    <n v="0.96"/>
    <n v="4.0000000000000036E-2"/>
    <n v="0.04"/>
    <s v="thermal"/>
    <s v="partial-direct"/>
    <m/>
    <m/>
  </r>
  <r>
    <s v="CK-NoKy [32]"/>
    <x v="2"/>
    <x v="2"/>
    <x v="5"/>
    <x v="5"/>
    <x v="0"/>
    <x v="56"/>
    <n v="1000"/>
    <n v="1000"/>
    <s v="-"/>
    <n v="0.98"/>
    <n v="2.0000000000000018E-2"/>
    <n v="0.02"/>
    <s v="thermal"/>
    <s v="partial-direct"/>
    <m/>
    <m/>
  </r>
  <r>
    <s v="CK-NoKy [32]"/>
    <x v="2"/>
    <x v="2"/>
    <x v="5"/>
    <x v="5"/>
    <x v="0"/>
    <x v="57"/>
    <n v="1800"/>
    <n v="1800"/>
    <s v="-"/>
    <n v="0.98"/>
    <n v="2.0000000000000018E-2"/>
    <n v="0.02"/>
    <s v="thermal"/>
    <s v="partial-direct"/>
    <m/>
    <m/>
  </r>
  <r>
    <s v="CK-NoKy [32]"/>
    <x v="2"/>
    <x v="2"/>
    <x v="5"/>
    <x v="5"/>
    <x v="0"/>
    <x v="58"/>
    <n v="3500"/>
    <n v="3500"/>
    <s v="-"/>
    <n v="0.97"/>
    <n v="3.0000000000000027E-2"/>
    <n v="0.03"/>
    <s v="thermal"/>
    <s v="partial-direct"/>
    <m/>
    <m/>
  </r>
  <r>
    <s v="CK-NoKy [32]"/>
    <x v="2"/>
    <x v="2"/>
    <x v="5"/>
    <x v="5"/>
    <x v="0"/>
    <x v="59"/>
    <n v="300"/>
    <n v="300"/>
    <s v="-"/>
    <n v="0.97"/>
    <n v="3.0000000000000027E-2"/>
    <n v="0.03"/>
    <s v="thermal"/>
    <s v="partial-direct"/>
    <m/>
    <m/>
  </r>
  <r>
    <s v="CK-NoKy [32]"/>
    <x v="2"/>
    <x v="2"/>
    <x v="5"/>
    <x v="5"/>
    <x v="0"/>
    <x v="60"/>
    <n v="1000"/>
    <n v="1000"/>
    <s v="-"/>
    <n v="0.99"/>
    <n v="1.0000000000000009E-2"/>
    <n v="0.01"/>
    <s v="thermal"/>
    <s v="partial-direct"/>
    <m/>
    <m/>
  </r>
  <r>
    <s v="CK-NoKy [32]"/>
    <x v="2"/>
    <x v="2"/>
    <x v="5"/>
    <x v="5"/>
    <x v="0"/>
    <x v="61"/>
    <n v="400"/>
    <n v="400"/>
    <s v="-"/>
    <n v="0.99"/>
    <n v="1.0000000000000009E-2"/>
    <n v="0.01"/>
    <s v="thermal"/>
    <s v="partial-direct"/>
    <m/>
    <m/>
  </r>
  <r>
    <s v="CK-NoKy [32]"/>
    <x v="2"/>
    <x v="2"/>
    <x v="5"/>
    <x v="5"/>
    <x v="0"/>
    <x v="62"/>
    <n v="200"/>
    <n v="200"/>
    <s v="-"/>
    <n v="0.99"/>
    <n v="1.0000000000000009E-2"/>
    <n v="0.01"/>
    <s v="thermal"/>
    <s v="partial-direct"/>
    <m/>
    <m/>
  </r>
  <r>
    <s v="CK-NoKy [32]"/>
    <x v="2"/>
    <x v="2"/>
    <x v="5"/>
    <x v="5"/>
    <x v="0"/>
    <x v="63"/>
    <n v="750"/>
    <n v="750"/>
    <s v="-"/>
    <n v="0.98"/>
    <n v="2.0000000000000018E-2"/>
    <n v="0.02"/>
    <s v="thermal"/>
    <s v="partial-direct"/>
    <m/>
    <m/>
  </r>
  <r>
    <s v="CK-NoKy [32]"/>
    <x v="2"/>
    <x v="2"/>
    <x v="5"/>
    <x v="5"/>
    <x v="0"/>
    <x v="64"/>
    <n v="400"/>
    <n v="400"/>
    <s v="-"/>
    <n v="0.98"/>
    <n v="2.0000000000000018E-2"/>
    <n v="0.02"/>
    <s v="thermal"/>
    <s v="partial-direct"/>
    <m/>
    <m/>
  </r>
  <r>
    <s v="CK-NoKy [32]"/>
    <x v="2"/>
    <x v="2"/>
    <x v="5"/>
    <x v="5"/>
    <x v="0"/>
    <x v="65"/>
    <n v="200"/>
    <n v="200"/>
    <s v="-"/>
    <m/>
    <m/>
    <m/>
    <m/>
    <m/>
    <m/>
    <m/>
  </r>
  <r>
    <s v="CK-NoKy [32]"/>
    <x v="2"/>
    <x v="2"/>
    <x v="5"/>
    <x v="5"/>
    <x v="0"/>
    <x v="66"/>
    <n v="400"/>
    <n v="400"/>
    <s v="-"/>
    <n v="0.98"/>
    <n v="2.0000000000000018E-2"/>
    <n v="0.02"/>
    <s v="thermal"/>
    <s v="partial-direct"/>
    <m/>
    <m/>
  </r>
  <r>
    <s v="CK-NoKy [32]"/>
    <x v="2"/>
    <x v="2"/>
    <x v="5"/>
    <x v="5"/>
    <x v="0"/>
    <x v="67"/>
    <n v="25"/>
    <n v="25"/>
    <s v="-"/>
    <n v="0.99"/>
    <n v="1.0000000000000009E-2"/>
    <n v="0.01"/>
    <s v="thermal"/>
    <s v="partial-direct"/>
    <m/>
    <m/>
  </r>
  <r>
    <s v="CK-NoKy [32]"/>
    <x v="2"/>
    <x v="2"/>
    <x v="5"/>
    <x v="5"/>
    <x v="0"/>
    <x v="68"/>
    <n v="75"/>
    <n v="75"/>
    <s v="-"/>
    <n v="0.99"/>
    <n v="1.0000000000000009E-2"/>
    <n v="0.01"/>
    <s v="thermal"/>
    <s v="partial-direct"/>
    <m/>
    <m/>
  </r>
  <r>
    <s v="CK-NoKy [32]"/>
    <x v="2"/>
    <x v="2"/>
    <x v="5"/>
    <x v="5"/>
    <x v="0"/>
    <x v="69"/>
    <n v="300"/>
    <n v="300"/>
    <s v="-"/>
    <n v="0.98"/>
    <n v="2.0000000000000018E-2"/>
    <n v="0.02"/>
    <s v="thermal"/>
    <s v="partial-direct"/>
    <m/>
    <m/>
  </r>
  <r>
    <s v="CK-NoKy [32]"/>
    <x v="2"/>
    <x v="2"/>
    <x v="5"/>
    <x v="5"/>
    <x v="0"/>
    <x v="70"/>
    <n v="1500"/>
    <n v="1500"/>
    <s v="-"/>
    <m/>
    <m/>
    <m/>
    <m/>
    <m/>
    <m/>
    <m/>
  </r>
  <r>
    <s v="CK-SWVI [31]"/>
    <x v="3"/>
    <x v="1"/>
    <x v="6"/>
    <x v="6"/>
    <x v="0"/>
    <x v="0"/>
    <n v="12"/>
    <n v="12"/>
    <s v="-"/>
    <m/>
    <m/>
    <m/>
    <m/>
    <m/>
    <m/>
    <m/>
  </r>
  <r>
    <s v="CK-SWVI [31]"/>
    <x v="3"/>
    <x v="1"/>
    <x v="6"/>
    <x v="6"/>
    <x v="0"/>
    <x v="1"/>
    <n v="4"/>
    <n v="4"/>
    <s v="-"/>
    <m/>
    <m/>
    <m/>
    <m/>
    <m/>
    <m/>
    <m/>
  </r>
  <r>
    <s v="CK-SWVI [31]"/>
    <x v="3"/>
    <x v="1"/>
    <x v="6"/>
    <x v="6"/>
    <x v="0"/>
    <x v="2"/>
    <n v="16"/>
    <n v="16"/>
    <s v="-"/>
    <m/>
    <m/>
    <m/>
    <m/>
    <m/>
    <m/>
    <m/>
  </r>
  <r>
    <s v="CK-SWVI [31]"/>
    <x v="3"/>
    <x v="1"/>
    <x v="6"/>
    <x v="6"/>
    <x v="0"/>
    <x v="3"/>
    <n v="60"/>
    <n v="60"/>
    <n v="1"/>
    <m/>
    <m/>
    <m/>
    <m/>
    <m/>
    <m/>
    <m/>
  </r>
  <r>
    <s v="CK-SWVI [31]"/>
    <x v="3"/>
    <x v="1"/>
    <x v="6"/>
    <x v="6"/>
    <x v="0"/>
    <x v="4"/>
    <n v="333"/>
    <n v="333"/>
    <n v="0.88888900000000004"/>
    <m/>
    <m/>
    <m/>
    <m/>
    <m/>
    <m/>
    <m/>
  </r>
  <r>
    <s v="CK-SWVI [31]"/>
    <x v="3"/>
    <x v="1"/>
    <x v="6"/>
    <x v="6"/>
    <x v="0"/>
    <x v="5"/>
    <n v="353"/>
    <n v="353"/>
    <s v="-"/>
    <m/>
    <m/>
    <m/>
    <m/>
    <m/>
    <m/>
    <m/>
  </r>
  <r>
    <s v="CK-SWVI [31]"/>
    <x v="3"/>
    <x v="1"/>
    <x v="6"/>
    <x v="6"/>
    <x v="0"/>
    <x v="6"/>
    <n v="219"/>
    <n v="219"/>
    <n v="1"/>
    <m/>
    <m/>
    <m/>
    <m/>
    <m/>
    <m/>
    <m/>
  </r>
  <r>
    <s v="CK-SWVI [31]"/>
    <x v="3"/>
    <x v="1"/>
    <x v="6"/>
    <x v="6"/>
    <x v="0"/>
    <x v="7"/>
    <n v="1253"/>
    <n v="1253"/>
    <n v="0.90909099999999998"/>
    <m/>
    <m/>
    <m/>
    <m/>
    <m/>
    <m/>
    <m/>
  </r>
  <r>
    <s v="CK-SWVI [31]"/>
    <x v="3"/>
    <x v="1"/>
    <x v="6"/>
    <x v="6"/>
    <x v="0"/>
    <x v="8"/>
    <n v="2584"/>
    <n v="2584"/>
    <n v="1"/>
    <m/>
    <m/>
    <m/>
    <m/>
    <m/>
    <m/>
    <n v="88344"/>
  </r>
  <r>
    <s v="CK-SWVI [31]"/>
    <x v="3"/>
    <x v="1"/>
    <x v="6"/>
    <x v="6"/>
    <x v="0"/>
    <x v="9"/>
    <n v="1223"/>
    <n v="1223"/>
    <n v="1"/>
    <m/>
    <m/>
    <m/>
    <m/>
    <m/>
    <m/>
    <m/>
  </r>
  <r>
    <s v="CK-SWVI [31]"/>
    <x v="3"/>
    <x v="1"/>
    <x v="6"/>
    <x v="6"/>
    <x v="0"/>
    <x v="10"/>
    <n v="3630"/>
    <n v="3630"/>
    <s v="-"/>
    <m/>
    <m/>
    <m/>
    <m/>
    <m/>
    <m/>
    <m/>
  </r>
  <r>
    <s v="CK-SWVI [31]"/>
    <x v="3"/>
    <x v="1"/>
    <x v="6"/>
    <x v="6"/>
    <x v="0"/>
    <x v="11"/>
    <n v="663"/>
    <n v="663"/>
    <s v="-"/>
    <m/>
    <m/>
    <m/>
    <m/>
    <m/>
    <m/>
    <n v="92373"/>
  </r>
  <r>
    <s v="CK-SWVI [31]"/>
    <x v="3"/>
    <x v="1"/>
    <x v="6"/>
    <x v="6"/>
    <x v="0"/>
    <x v="12"/>
    <n v="1326"/>
    <n v="1326"/>
    <n v="1"/>
    <m/>
    <m/>
    <m/>
    <m/>
    <m/>
    <m/>
    <n v="129117"/>
  </r>
  <r>
    <s v="CK-SWVI [31]"/>
    <x v="3"/>
    <x v="1"/>
    <x v="6"/>
    <x v="6"/>
    <x v="0"/>
    <x v="13"/>
    <n v="440"/>
    <n v="440"/>
    <s v="-"/>
    <m/>
    <m/>
    <m/>
    <m/>
    <m/>
    <m/>
    <n v="228526"/>
  </r>
  <r>
    <s v="CK-SWVI [31]"/>
    <x v="3"/>
    <x v="1"/>
    <x v="6"/>
    <x v="6"/>
    <x v="0"/>
    <x v="14"/>
    <n v="245"/>
    <n v="245"/>
    <s v="-"/>
    <m/>
    <m/>
    <m/>
    <m/>
    <m/>
    <m/>
    <n v="145000"/>
  </r>
  <r>
    <s v="CK-SWVI [31]"/>
    <x v="3"/>
    <x v="1"/>
    <x v="6"/>
    <x v="6"/>
    <x v="0"/>
    <x v="15"/>
    <n v="449"/>
    <n v="449"/>
    <s v="-"/>
    <m/>
    <m/>
    <m/>
    <m/>
    <m/>
    <m/>
    <n v="176707"/>
  </r>
  <r>
    <s v="CK-SWVI [31]"/>
    <x v="3"/>
    <x v="1"/>
    <x v="6"/>
    <x v="6"/>
    <x v="0"/>
    <x v="16"/>
    <n v="869"/>
    <n v="869"/>
    <s v="-"/>
    <m/>
    <m/>
    <m/>
    <m/>
    <m/>
    <m/>
    <n v="152833"/>
  </r>
  <r>
    <s v="CK-SWVI [31]"/>
    <x v="3"/>
    <x v="1"/>
    <x v="6"/>
    <x v="6"/>
    <x v="0"/>
    <x v="17"/>
    <n v="422"/>
    <n v="422"/>
    <s v="-"/>
    <m/>
    <m/>
    <m/>
    <m/>
    <m/>
    <m/>
    <n v="121543"/>
  </r>
  <r>
    <s v="CK-SWVI [31]"/>
    <x v="3"/>
    <x v="1"/>
    <x v="6"/>
    <x v="6"/>
    <x v="0"/>
    <x v="18"/>
    <n v="500"/>
    <n v="500"/>
    <s v="-"/>
    <m/>
    <m/>
    <m/>
    <m/>
    <m/>
    <m/>
    <n v="66846"/>
  </r>
  <r>
    <s v="CK-SWVI [31]"/>
    <x v="3"/>
    <x v="1"/>
    <x v="6"/>
    <x v="6"/>
    <x v="0"/>
    <x v="19"/>
    <n v="490"/>
    <n v="490"/>
    <s v="-"/>
    <m/>
    <m/>
    <m/>
    <m/>
    <m/>
    <m/>
    <n v="62200"/>
  </r>
  <r>
    <s v="CK-SWVI [31]"/>
    <x v="3"/>
    <x v="1"/>
    <x v="6"/>
    <x v="6"/>
    <x v="0"/>
    <x v="20"/>
    <n v="500"/>
    <n v="500"/>
    <s v="-"/>
    <m/>
    <m/>
    <m/>
    <m/>
    <m/>
    <m/>
    <n v="155109"/>
  </r>
  <r>
    <s v="CK-SWVI [31]"/>
    <x v="3"/>
    <x v="1"/>
    <x v="6"/>
    <x v="6"/>
    <x v="0"/>
    <x v="21"/>
    <n v="32"/>
    <n v="32"/>
    <s v="-"/>
    <m/>
    <m/>
    <m/>
    <m/>
    <m/>
    <m/>
    <n v="183084"/>
  </r>
  <r>
    <s v="CK-SWVI [31]"/>
    <x v="3"/>
    <x v="1"/>
    <x v="6"/>
    <x v="6"/>
    <x v="0"/>
    <x v="22"/>
    <n v="641"/>
    <n v="641"/>
    <s v="-"/>
    <m/>
    <m/>
    <m/>
    <m/>
    <m/>
    <m/>
    <n v="106500"/>
  </r>
  <r>
    <s v="CK-SWVI [31]"/>
    <x v="3"/>
    <x v="1"/>
    <x v="6"/>
    <x v="6"/>
    <x v="0"/>
    <x v="23"/>
    <n v="408"/>
    <n v="408"/>
    <s v="-"/>
    <m/>
    <m/>
    <m/>
    <m/>
    <m/>
    <m/>
    <n v="185236"/>
  </r>
  <r>
    <s v="CK-SWVI [31]"/>
    <x v="3"/>
    <x v="1"/>
    <x v="6"/>
    <x v="6"/>
    <x v="0"/>
    <x v="24"/>
    <n v="10"/>
    <n v="10"/>
    <s v="-"/>
    <m/>
    <m/>
    <m/>
    <m/>
    <m/>
    <m/>
    <n v="91775"/>
  </r>
  <r>
    <s v="CK-SWVI [31]"/>
    <x v="3"/>
    <x v="1"/>
    <x v="6"/>
    <x v="6"/>
    <x v="0"/>
    <x v="25"/>
    <n v="20"/>
    <n v="20"/>
    <s v="-"/>
    <m/>
    <m/>
    <m/>
    <m/>
    <m/>
    <m/>
    <n v="100000"/>
  </r>
  <r>
    <s v="CK-SWVI [31]"/>
    <x v="3"/>
    <x v="1"/>
    <x v="6"/>
    <x v="6"/>
    <x v="0"/>
    <x v="26"/>
    <n v="15"/>
    <n v="15"/>
    <s v="-"/>
    <m/>
    <m/>
    <m/>
    <m/>
    <m/>
    <m/>
    <n v="59988"/>
  </r>
  <r>
    <s v="CK-SWVI [31]"/>
    <x v="3"/>
    <x v="1"/>
    <x v="6"/>
    <x v="6"/>
    <x v="0"/>
    <x v="27"/>
    <n v="10"/>
    <n v="10"/>
    <s v="-"/>
    <m/>
    <m/>
    <m/>
    <m/>
    <m/>
    <m/>
    <n v="60000"/>
  </r>
  <r>
    <s v="CK-SWVI [31]"/>
    <x v="3"/>
    <x v="1"/>
    <x v="6"/>
    <x v="6"/>
    <x v="0"/>
    <x v="28"/>
    <n v="6"/>
    <n v="6"/>
    <s v="-"/>
    <m/>
    <m/>
    <m/>
    <m/>
    <m/>
    <m/>
    <n v="34000"/>
  </r>
  <r>
    <s v="CK-SWVI [31]"/>
    <x v="3"/>
    <x v="1"/>
    <x v="6"/>
    <x v="6"/>
    <x v="0"/>
    <x v="29"/>
    <n v="1"/>
    <n v="1"/>
    <s v="-"/>
    <m/>
    <m/>
    <m/>
    <m/>
    <m/>
    <m/>
    <n v="20000"/>
  </r>
  <r>
    <s v="CK-SWVI [31]"/>
    <x v="3"/>
    <x v="1"/>
    <x v="6"/>
    <x v="6"/>
    <x v="0"/>
    <x v="30"/>
    <n v="16"/>
    <n v="16"/>
    <s v="-"/>
    <m/>
    <m/>
    <m/>
    <m/>
    <m/>
    <m/>
    <n v="19000"/>
  </r>
  <r>
    <s v="CK-SWVI [31]"/>
    <x v="3"/>
    <x v="1"/>
    <x v="6"/>
    <x v="6"/>
    <x v="0"/>
    <x v="31"/>
    <n v="20"/>
    <n v="20"/>
    <s v="-"/>
    <m/>
    <m/>
    <m/>
    <m/>
    <m/>
    <m/>
    <m/>
  </r>
  <r>
    <s v="CK-SWVI [31]"/>
    <x v="3"/>
    <x v="1"/>
    <x v="6"/>
    <x v="6"/>
    <x v="0"/>
    <x v="32"/>
    <n v="25"/>
    <n v="25"/>
    <s v="-"/>
    <m/>
    <m/>
    <m/>
    <m/>
    <m/>
    <m/>
    <m/>
  </r>
  <r>
    <s v="CK-SWVI [31]"/>
    <x v="3"/>
    <x v="1"/>
    <x v="6"/>
    <x v="6"/>
    <x v="0"/>
    <x v="33"/>
    <s v="UK"/>
    <m/>
    <s v="-"/>
    <m/>
    <m/>
    <m/>
    <m/>
    <m/>
    <m/>
    <m/>
  </r>
  <r>
    <s v="CK-SWVI [31]"/>
    <x v="3"/>
    <x v="1"/>
    <x v="6"/>
    <x v="6"/>
    <x v="0"/>
    <x v="34"/>
    <n v="12"/>
    <n v="12"/>
    <s v="-"/>
    <m/>
    <m/>
    <m/>
    <m/>
    <m/>
    <m/>
    <n v="11000"/>
  </r>
  <r>
    <s v="CK-SWVI [31]"/>
    <x v="3"/>
    <x v="1"/>
    <x v="6"/>
    <x v="6"/>
    <x v="0"/>
    <x v="35"/>
    <n v="25"/>
    <n v="25"/>
    <s v="-"/>
    <m/>
    <m/>
    <m/>
    <m/>
    <m/>
    <m/>
    <m/>
  </r>
  <r>
    <s v="CK-SWVI [31]"/>
    <x v="3"/>
    <x v="1"/>
    <x v="6"/>
    <x v="6"/>
    <x v="0"/>
    <x v="36"/>
    <n v="26"/>
    <n v="26"/>
    <s v="-"/>
    <m/>
    <m/>
    <m/>
    <m/>
    <m/>
    <m/>
    <m/>
  </r>
  <r>
    <s v="CK-SWVI [31]"/>
    <x v="3"/>
    <x v="1"/>
    <x v="6"/>
    <x v="6"/>
    <x v="0"/>
    <x v="37"/>
    <n v="28"/>
    <n v="28"/>
    <s v="-"/>
    <m/>
    <m/>
    <m/>
    <m/>
    <m/>
    <m/>
    <m/>
  </r>
  <r>
    <s v="CK-SWVI [31]"/>
    <x v="3"/>
    <x v="1"/>
    <x v="6"/>
    <x v="6"/>
    <x v="0"/>
    <x v="38"/>
    <n v="11"/>
    <n v="11"/>
    <s v="-"/>
    <m/>
    <m/>
    <m/>
    <m/>
    <m/>
    <m/>
    <m/>
  </r>
  <r>
    <s v="CK-SWVI [31]"/>
    <x v="3"/>
    <x v="1"/>
    <x v="6"/>
    <x v="6"/>
    <x v="0"/>
    <x v="39"/>
    <n v="30"/>
    <n v="30"/>
    <s v="-"/>
    <m/>
    <m/>
    <m/>
    <m/>
    <m/>
    <m/>
    <m/>
  </r>
  <r>
    <s v="CK-SWVI [31]"/>
    <x v="3"/>
    <x v="1"/>
    <x v="6"/>
    <x v="6"/>
    <x v="0"/>
    <x v="40"/>
    <n v="25"/>
    <n v="25"/>
    <s v="-"/>
    <m/>
    <m/>
    <m/>
    <m/>
    <m/>
    <m/>
    <m/>
  </r>
  <r>
    <s v="CK-SWVI [31]"/>
    <x v="3"/>
    <x v="1"/>
    <x v="6"/>
    <x v="6"/>
    <x v="0"/>
    <x v="41"/>
    <n v="15"/>
    <n v="15"/>
    <s v="-"/>
    <m/>
    <m/>
    <m/>
    <m/>
    <m/>
    <m/>
    <m/>
  </r>
  <r>
    <s v="CK-SWVI [31]"/>
    <x v="3"/>
    <x v="1"/>
    <x v="6"/>
    <x v="6"/>
    <x v="0"/>
    <x v="42"/>
    <n v="10"/>
    <n v="10"/>
    <s v="-"/>
    <m/>
    <m/>
    <m/>
    <m/>
    <m/>
    <m/>
    <m/>
  </r>
  <r>
    <s v="CK-SWVI [31]"/>
    <x v="3"/>
    <x v="1"/>
    <x v="6"/>
    <x v="6"/>
    <x v="0"/>
    <x v="43"/>
    <s v="NO"/>
    <m/>
    <s v="-"/>
    <m/>
    <m/>
    <m/>
    <m/>
    <m/>
    <m/>
    <m/>
  </r>
  <r>
    <s v="CK-SWVI [31]"/>
    <x v="3"/>
    <x v="1"/>
    <x v="6"/>
    <x v="6"/>
    <x v="0"/>
    <x v="44"/>
    <n v="15"/>
    <n v="15"/>
    <s v="-"/>
    <m/>
    <m/>
    <m/>
    <m/>
    <m/>
    <m/>
    <m/>
  </r>
  <r>
    <s v="CK-SWVI [31]"/>
    <x v="3"/>
    <x v="1"/>
    <x v="6"/>
    <x v="6"/>
    <x v="0"/>
    <x v="45"/>
    <n v="10"/>
    <n v="10"/>
    <s v="-"/>
    <m/>
    <m/>
    <m/>
    <m/>
    <m/>
    <m/>
    <m/>
  </r>
  <r>
    <s v="CK-SWVI [31]"/>
    <x v="3"/>
    <x v="1"/>
    <x v="6"/>
    <x v="6"/>
    <x v="0"/>
    <x v="46"/>
    <n v="25"/>
    <n v="25"/>
    <s v="-"/>
    <m/>
    <m/>
    <m/>
    <m/>
    <m/>
    <m/>
    <m/>
  </r>
  <r>
    <s v="CK-SWVI [31]"/>
    <x v="3"/>
    <x v="1"/>
    <x v="6"/>
    <x v="6"/>
    <x v="0"/>
    <x v="47"/>
    <n v="25"/>
    <n v="25"/>
    <s v="-"/>
    <m/>
    <m/>
    <m/>
    <m/>
    <m/>
    <m/>
    <m/>
  </r>
  <r>
    <s v="CK-SWVI [31]"/>
    <x v="3"/>
    <x v="1"/>
    <x v="6"/>
    <x v="6"/>
    <x v="0"/>
    <x v="48"/>
    <n v="15"/>
    <n v="15"/>
    <s v="-"/>
    <m/>
    <m/>
    <m/>
    <m/>
    <m/>
    <m/>
    <m/>
  </r>
  <r>
    <s v="CK-SWVI [31]"/>
    <x v="3"/>
    <x v="1"/>
    <x v="6"/>
    <x v="6"/>
    <x v="0"/>
    <x v="49"/>
    <n v="25"/>
    <n v="25"/>
    <s v="-"/>
    <m/>
    <m/>
    <m/>
    <m/>
    <m/>
    <m/>
    <m/>
  </r>
  <r>
    <s v="CK-SWVI [31]"/>
    <x v="3"/>
    <x v="1"/>
    <x v="6"/>
    <x v="6"/>
    <x v="0"/>
    <x v="50"/>
    <n v="200"/>
    <n v="200"/>
    <s v="-"/>
    <m/>
    <m/>
    <m/>
    <m/>
    <m/>
    <m/>
    <m/>
  </r>
  <r>
    <s v="CK-SWVI [31]"/>
    <x v="3"/>
    <x v="1"/>
    <x v="6"/>
    <x v="6"/>
    <x v="0"/>
    <x v="51"/>
    <n v="75"/>
    <n v="75"/>
    <s v="-"/>
    <m/>
    <m/>
    <m/>
    <m/>
    <m/>
    <m/>
    <m/>
  </r>
  <r>
    <s v="CK-SWVI [31]"/>
    <x v="3"/>
    <x v="1"/>
    <x v="6"/>
    <x v="6"/>
    <x v="0"/>
    <x v="52"/>
    <n v="75"/>
    <n v="75"/>
    <s v="-"/>
    <m/>
    <m/>
    <m/>
    <m/>
    <m/>
    <m/>
    <m/>
  </r>
  <r>
    <s v="CK-SWVI [31]"/>
    <x v="3"/>
    <x v="1"/>
    <x v="6"/>
    <x v="6"/>
    <x v="0"/>
    <x v="53"/>
    <n v="25"/>
    <n v="25"/>
    <s v="-"/>
    <m/>
    <m/>
    <m/>
    <m/>
    <m/>
    <m/>
    <m/>
  </r>
  <r>
    <s v="CK-SWVI [31]"/>
    <x v="3"/>
    <x v="1"/>
    <x v="6"/>
    <x v="6"/>
    <x v="0"/>
    <x v="54"/>
    <n v="25"/>
    <n v="25"/>
    <s v="-"/>
    <m/>
    <m/>
    <m/>
    <m/>
    <m/>
    <m/>
    <m/>
  </r>
  <r>
    <s v="CK-SWVI [31]"/>
    <x v="3"/>
    <x v="1"/>
    <x v="6"/>
    <x v="6"/>
    <x v="0"/>
    <x v="55"/>
    <n v="80"/>
    <n v="80"/>
    <s v="-"/>
    <m/>
    <m/>
    <m/>
    <m/>
    <m/>
    <m/>
    <m/>
  </r>
  <r>
    <s v="CK-SWVI [31]"/>
    <x v="3"/>
    <x v="1"/>
    <x v="6"/>
    <x v="6"/>
    <x v="0"/>
    <x v="56"/>
    <n v="25"/>
    <n v="25"/>
    <s v="-"/>
    <m/>
    <m/>
    <m/>
    <m/>
    <m/>
    <m/>
    <m/>
  </r>
  <r>
    <s v="CK-SWVI [31]"/>
    <x v="3"/>
    <x v="1"/>
    <x v="6"/>
    <x v="6"/>
    <x v="0"/>
    <x v="57"/>
    <n v="25"/>
    <n v="25"/>
    <s v="-"/>
    <m/>
    <m/>
    <m/>
    <m/>
    <m/>
    <m/>
    <m/>
  </r>
  <r>
    <s v="CK-SWVI [31]"/>
    <x v="3"/>
    <x v="1"/>
    <x v="6"/>
    <x v="6"/>
    <x v="0"/>
    <x v="58"/>
    <n v="50"/>
    <n v="50"/>
    <s v="-"/>
    <m/>
    <m/>
    <m/>
    <m/>
    <m/>
    <m/>
    <m/>
  </r>
  <r>
    <s v="CK-SWVI [31]"/>
    <x v="3"/>
    <x v="1"/>
    <x v="6"/>
    <x v="6"/>
    <x v="0"/>
    <x v="59"/>
    <n v="50"/>
    <n v="50"/>
    <s v="-"/>
    <m/>
    <m/>
    <m/>
    <m/>
    <m/>
    <m/>
    <m/>
  </r>
  <r>
    <s v="CK-SWVI [31]"/>
    <x v="3"/>
    <x v="1"/>
    <x v="6"/>
    <x v="6"/>
    <x v="0"/>
    <x v="60"/>
    <n v="70"/>
    <n v="70"/>
    <s v="-"/>
    <m/>
    <m/>
    <m/>
    <m/>
    <m/>
    <m/>
    <m/>
  </r>
  <r>
    <s v="CK-SWVI [31]"/>
    <x v="3"/>
    <x v="1"/>
    <x v="6"/>
    <x v="6"/>
    <x v="0"/>
    <x v="61"/>
    <n v="400"/>
    <n v="400"/>
    <s v="-"/>
    <m/>
    <m/>
    <m/>
    <m/>
    <m/>
    <m/>
    <m/>
  </r>
  <r>
    <s v="CK-SWVI [31]"/>
    <x v="3"/>
    <x v="1"/>
    <x v="6"/>
    <x v="6"/>
    <x v="0"/>
    <x v="62"/>
    <n v="400"/>
    <n v="400"/>
    <s v="-"/>
    <m/>
    <m/>
    <m/>
    <m/>
    <m/>
    <m/>
    <m/>
  </r>
  <r>
    <s v="CK-SWVI [31]"/>
    <x v="3"/>
    <x v="1"/>
    <x v="6"/>
    <x v="6"/>
    <x v="0"/>
    <x v="63"/>
    <n v="400"/>
    <n v="400"/>
    <s v="-"/>
    <m/>
    <m/>
    <m/>
    <m/>
    <m/>
    <m/>
    <m/>
  </r>
  <r>
    <s v="CK-SWVI [31]"/>
    <x v="3"/>
    <x v="1"/>
    <x v="6"/>
    <x v="6"/>
    <x v="0"/>
    <x v="64"/>
    <n v="750"/>
    <n v="750"/>
    <s v="-"/>
    <m/>
    <m/>
    <m/>
    <m/>
    <m/>
    <m/>
    <m/>
  </r>
  <r>
    <s v="CK-SWVI [31]"/>
    <x v="3"/>
    <x v="1"/>
    <x v="6"/>
    <x v="6"/>
    <x v="0"/>
    <x v="65"/>
    <n v="750"/>
    <n v="750"/>
    <s v="-"/>
    <m/>
    <m/>
    <m/>
    <m/>
    <m/>
    <m/>
    <m/>
  </r>
  <r>
    <s v="CK-SWVI [31]"/>
    <x v="3"/>
    <x v="1"/>
    <x v="6"/>
    <x v="6"/>
    <x v="0"/>
    <x v="66"/>
    <n v="400"/>
    <n v="400"/>
    <s v="-"/>
    <m/>
    <m/>
    <m/>
    <m/>
    <m/>
    <m/>
    <m/>
  </r>
  <r>
    <s v="CK-SWVI [31]"/>
    <x v="3"/>
    <x v="1"/>
    <x v="6"/>
    <x v="6"/>
    <x v="0"/>
    <x v="67"/>
    <n v="200"/>
    <n v="200"/>
    <s v="-"/>
    <m/>
    <m/>
    <m/>
    <m/>
    <m/>
    <m/>
    <m/>
  </r>
  <r>
    <s v="CK-SWVI [31]"/>
    <x v="3"/>
    <x v="1"/>
    <x v="6"/>
    <x v="6"/>
    <x v="0"/>
    <x v="68"/>
    <n v="400"/>
    <n v="400"/>
    <s v="-"/>
    <m/>
    <m/>
    <m/>
    <m/>
    <m/>
    <m/>
    <m/>
  </r>
  <r>
    <s v="CK-SWVI [31]"/>
    <x v="3"/>
    <x v="1"/>
    <x v="6"/>
    <x v="6"/>
    <x v="0"/>
    <x v="69"/>
    <n v="200"/>
    <n v="200"/>
    <s v="-"/>
    <m/>
    <m/>
    <m/>
    <m/>
    <m/>
    <m/>
    <m/>
  </r>
  <r>
    <s v="CK-SWVI [31]"/>
    <x v="3"/>
    <x v="1"/>
    <x v="6"/>
    <x v="6"/>
    <x v="0"/>
    <x v="70"/>
    <n v="200"/>
    <n v="200"/>
    <s v="-"/>
    <m/>
    <m/>
    <m/>
    <m/>
    <m/>
    <m/>
    <m/>
  </r>
  <r>
    <s v="CK-NoKy [32]"/>
    <x v="3"/>
    <x v="2"/>
    <x v="7"/>
    <x v="7"/>
    <x v="0"/>
    <x v="0"/>
    <s v="UNK"/>
    <m/>
    <s v="-"/>
    <m/>
    <m/>
    <m/>
    <m/>
    <m/>
    <m/>
    <m/>
  </r>
  <r>
    <s v="CK-NoKy [32]"/>
    <x v="3"/>
    <x v="2"/>
    <x v="7"/>
    <x v="7"/>
    <x v="0"/>
    <x v="1"/>
    <s v="NI"/>
    <m/>
    <s v="-"/>
    <m/>
    <m/>
    <m/>
    <m/>
    <m/>
    <m/>
    <m/>
  </r>
  <r>
    <s v="CK-NoKy [32]"/>
    <x v="3"/>
    <x v="2"/>
    <x v="7"/>
    <x v="7"/>
    <x v="0"/>
    <x v="2"/>
    <s v="NI"/>
    <m/>
    <s v="-"/>
    <m/>
    <m/>
    <m/>
    <m/>
    <m/>
    <m/>
    <m/>
  </r>
  <r>
    <s v="CK-NoKy [32]"/>
    <x v="3"/>
    <x v="2"/>
    <x v="7"/>
    <x v="7"/>
    <x v="0"/>
    <x v="3"/>
    <s v="NI"/>
    <m/>
    <s v="-"/>
    <m/>
    <m/>
    <m/>
    <m/>
    <m/>
    <m/>
    <m/>
  </r>
  <r>
    <s v="CK-NoKy [32]"/>
    <x v="3"/>
    <x v="2"/>
    <x v="7"/>
    <x v="7"/>
    <x v="0"/>
    <x v="4"/>
    <s v="NI"/>
    <m/>
    <s v="-"/>
    <m/>
    <m/>
    <m/>
    <m/>
    <m/>
    <m/>
    <m/>
  </r>
  <r>
    <s v="CK-NoKy [32]"/>
    <x v="3"/>
    <x v="2"/>
    <x v="7"/>
    <x v="7"/>
    <x v="0"/>
    <x v="5"/>
    <s v="NI"/>
    <m/>
    <s v="-"/>
    <m/>
    <m/>
    <m/>
    <m/>
    <m/>
    <m/>
    <m/>
  </r>
  <r>
    <s v="CK-NoKy [32]"/>
    <x v="3"/>
    <x v="2"/>
    <x v="7"/>
    <x v="7"/>
    <x v="0"/>
    <x v="6"/>
    <s v="NI"/>
    <m/>
    <s v="-"/>
    <m/>
    <m/>
    <m/>
    <m/>
    <m/>
    <m/>
    <m/>
  </r>
  <r>
    <s v="CK-NoKy [32]"/>
    <x v="3"/>
    <x v="2"/>
    <x v="7"/>
    <x v="7"/>
    <x v="0"/>
    <x v="7"/>
    <s v="NI"/>
    <m/>
    <s v="-"/>
    <m/>
    <m/>
    <m/>
    <m/>
    <m/>
    <m/>
    <m/>
  </r>
  <r>
    <s v="CK-NoKy [32]"/>
    <x v="3"/>
    <x v="2"/>
    <x v="7"/>
    <x v="7"/>
    <x v="0"/>
    <x v="8"/>
    <s v="NI"/>
    <m/>
    <s v="-"/>
    <m/>
    <m/>
    <m/>
    <m/>
    <m/>
    <m/>
    <m/>
  </r>
  <r>
    <s v="CK-NoKy [32]"/>
    <x v="3"/>
    <x v="2"/>
    <x v="7"/>
    <x v="7"/>
    <x v="0"/>
    <x v="9"/>
    <s v="NI"/>
    <m/>
    <s v="-"/>
    <m/>
    <m/>
    <m/>
    <m/>
    <m/>
    <m/>
    <m/>
  </r>
  <r>
    <s v="CK-NoKy [32]"/>
    <x v="3"/>
    <x v="2"/>
    <x v="7"/>
    <x v="7"/>
    <x v="0"/>
    <x v="10"/>
    <s v="NO"/>
    <m/>
    <s v="-"/>
    <m/>
    <m/>
    <m/>
    <m/>
    <m/>
    <m/>
    <m/>
  </r>
  <r>
    <s v="CK-NoKy [32]"/>
    <x v="3"/>
    <x v="2"/>
    <x v="7"/>
    <x v="7"/>
    <x v="0"/>
    <x v="11"/>
    <s v="NO"/>
    <m/>
    <s v="-"/>
    <m/>
    <m/>
    <m/>
    <m/>
    <m/>
    <m/>
    <m/>
  </r>
  <r>
    <s v="CK-NoKy [32]"/>
    <x v="3"/>
    <x v="2"/>
    <x v="7"/>
    <x v="7"/>
    <x v="0"/>
    <x v="12"/>
    <s v="NO"/>
    <m/>
    <s v="-"/>
    <m/>
    <m/>
    <m/>
    <m/>
    <m/>
    <m/>
    <m/>
  </r>
  <r>
    <s v="CK-NoKy [32]"/>
    <x v="3"/>
    <x v="2"/>
    <x v="7"/>
    <x v="7"/>
    <x v="0"/>
    <x v="13"/>
    <s v="NO"/>
    <m/>
    <s v="-"/>
    <m/>
    <m/>
    <m/>
    <m/>
    <m/>
    <m/>
    <m/>
  </r>
  <r>
    <s v="CK-NoKy [32]"/>
    <x v="3"/>
    <x v="2"/>
    <x v="7"/>
    <x v="7"/>
    <x v="0"/>
    <x v="14"/>
    <s v="NO"/>
    <m/>
    <s v="-"/>
    <m/>
    <m/>
    <m/>
    <m/>
    <m/>
    <m/>
    <m/>
  </r>
  <r>
    <s v="CK-NoKy [32]"/>
    <x v="3"/>
    <x v="2"/>
    <x v="7"/>
    <x v="7"/>
    <x v="0"/>
    <x v="15"/>
    <s v="NO"/>
    <m/>
    <s v="-"/>
    <m/>
    <m/>
    <m/>
    <m/>
    <m/>
    <m/>
    <m/>
  </r>
  <r>
    <s v="CK-NoKy [32]"/>
    <x v="3"/>
    <x v="2"/>
    <x v="7"/>
    <x v="7"/>
    <x v="0"/>
    <x v="16"/>
    <s v="NO"/>
    <m/>
    <s v="-"/>
    <m/>
    <m/>
    <m/>
    <m/>
    <m/>
    <m/>
    <m/>
  </r>
  <r>
    <s v="CK-NoKy [32]"/>
    <x v="3"/>
    <x v="2"/>
    <x v="7"/>
    <x v="7"/>
    <x v="0"/>
    <x v="17"/>
    <n v="2"/>
    <n v="2"/>
    <s v="-"/>
    <m/>
    <m/>
    <m/>
    <m/>
    <m/>
    <m/>
    <m/>
  </r>
  <r>
    <s v="CK-NoKy [32]"/>
    <x v="3"/>
    <x v="2"/>
    <x v="7"/>
    <x v="7"/>
    <x v="0"/>
    <x v="18"/>
    <s v="NI"/>
    <m/>
    <s v="-"/>
    <m/>
    <m/>
    <m/>
    <m/>
    <m/>
    <m/>
    <m/>
  </r>
  <r>
    <s v="CK-NoKy [32]"/>
    <x v="3"/>
    <x v="2"/>
    <x v="7"/>
    <x v="7"/>
    <x v="0"/>
    <x v="19"/>
    <s v="NO"/>
    <m/>
    <s v="-"/>
    <m/>
    <m/>
    <m/>
    <m/>
    <m/>
    <m/>
    <m/>
  </r>
  <r>
    <s v="CK-NoKy [32]"/>
    <x v="3"/>
    <x v="2"/>
    <x v="7"/>
    <x v="7"/>
    <x v="0"/>
    <x v="20"/>
    <s v="NI"/>
    <m/>
    <s v="-"/>
    <m/>
    <m/>
    <m/>
    <m/>
    <m/>
    <m/>
    <m/>
  </r>
  <r>
    <s v="CK-NoKy [32]"/>
    <x v="3"/>
    <x v="2"/>
    <x v="7"/>
    <x v="7"/>
    <x v="0"/>
    <x v="21"/>
    <s v="NI"/>
    <m/>
    <s v="-"/>
    <m/>
    <m/>
    <m/>
    <m/>
    <m/>
    <m/>
    <m/>
  </r>
  <r>
    <s v="CK-NoKy [32]"/>
    <x v="3"/>
    <x v="2"/>
    <x v="7"/>
    <x v="7"/>
    <x v="0"/>
    <x v="22"/>
    <n v="3"/>
    <n v="3"/>
    <s v="-"/>
    <m/>
    <m/>
    <m/>
    <m/>
    <m/>
    <m/>
    <m/>
  </r>
  <r>
    <s v="CK-NoKy [32]"/>
    <x v="3"/>
    <x v="2"/>
    <x v="7"/>
    <x v="7"/>
    <x v="0"/>
    <x v="23"/>
    <s v="NO"/>
    <m/>
    <s v="-"/>
    <m/>
    <m/>
    <m/>
    <m/>
    <m/>
    <m/>
    <m/>
  </r>
  <r>
    <s v="CK-NoKy [32]"/>
    <x v="3"/>
    <x v="2"/>
    <x v="7"/>
    <x v="7"/>
    <x v="0"/>
    <x v="24"/>
    <s v="NO"/>
    <m/>
    <s v="-"/>
    <m/>
    <m/>
    <m/>
    <m/>
    <m/>
    <m/>
    <m/>
  </r>
  <r>
    <s v="CK-NoKy [32]"/>
    <x v="3"/>
    <x v="2"/>
    <x v="7"/>
    <x v="7"/>
    <x v="0"/>
    <x v="25"/>
    <n v="1"/>
    <n v="1"/>
    <s v="-"/>
    <m/>
    <m/>
    <m/>
    <m/>
    <m/>
    <m/>
    <m/>
  </r>
  <r>
    <s v="CK-NoKy [32]"/>
    <x v="3"/>
    <x v="2"/>
    <x v="7"/>
    <x v="7"/>
    <x v="0"/>
    <x v="26"/>
    <s v="NO"/>
    <m/>
    <s v="-"/>
    <m/>
    <m/>
    <m/>
    <m/>
    <m/>
    <m/>
    <m/>
  </r>
  <r>
    <s v="CK-NoKy [32]"/>
    <x v="3"/>
    <x v="2"/>
    <x v="7"/>
    <x v="7"/>
    <x v="0"/>
    <x v="27"/>
    <s v="NO"/>
    <m/>
    <s v="-"/>
    <m/>
    <m/>
    <m/>
    <m/>
    <m/>
    <m/>
    <m/>
  </r>
  <r>
    <s v="CK-NoKy [32]"/>
    <x v="3"/>
    <x v="2"/>
    <x v="7"/>
    <x v="7"/>
    <x v="0"/>
    <x v="28"/>
    <s v="NO"/>
    <m/>
    <s v="-"/>
    <m/>
    <m/>
    <m/>
    <m/>
    <m/>
    <m/>
    <m/>
  </r>
  <r>
    <s v="CK-NoKy [32]"/>
    <x v="3"/>
    <x v="2"/>
    <x v="7"/>
    <x v="7"/>
    <x v="0"/>
    <x v="29"/>
    <s v="UK"/>
    <m/>
    <s v="-"/>
    <m/>
    <m/>
    <m/>
    <m/>
    <m/>
    <m/>
    <m/>
  </r>
  <r>
    <s v="CK-NoKy [32]"/>
    <x v="3"/>
    <x v="2"/>
    <x v="7"/>
    <x v="7"/>
    <x v="0"/>
    <x v="30"/>
    <s v="NO"/>
    <m/>
    <s v="-"/>
    <m/>
    <m/>
    <m/>
    <m/>
    <m/>
    <m/>
    <m/>
  </r>
  <r>
    <s v="CK-NoKy [32]"/>
    <x v="3"/>
    <x v="2"/>
    <x v="7"/>
    <x v="7"/>
    <x v="0"/>
    <x v="31"/>
    <s v="NI"/>
    <m/>
    <s v="-"/>
    <m/>
    <m/>
    <m/>
    <m/>
    <m/>
    <m/>
    <m/>
  </r>
  <r>
    <s v="CK-NoKy [32]"/>
    <x v="3"/>
    <x v="2"/>
    <x v="7"/>
    <x v="7"/>
    <x v="0"/>
    <x v="32"/>
    <s v="NO"/>
    <m/>
    <s v="-"/>
    <m/>
    <m/>
    <m/>
    <m/>
    <m/>
    <m/>
    <m/>
  </r>
  <r>
    <s v="CK-NoKy [32]"/>
    <x v="3"/>
    <x v="2"/>
    <x v="7"/>
    <x v="7"/>
    <x v="0"/>
    <x v="33"/>
    <n v="4"/>
    <n v="4"/>
    <s v="-"/>
    <m/>
    <m/>
    <m/>
    <m/>
    <m/>
    <m/>
    <m/>
  </r>
  <r>
    <s v="CK-NoKy [32]"/>
    <x v="3"/>
    <x v="2"/>
    <x v="7"/>
    <x v="7"/>
    <x v="0"/>
    <x v="34"/>
    <s v="UK"/>
    <m/>
    <s v="-"/>
    <m/>
    <m/>
    <m/>
    <m/>
    <m/>
    <m/>
    <m/>
  </r>
  <r>
    <s v="CK-NoKy [32]"/>
    <x v="3"/>
    <x v="2"/>
    <x v="7"/>
    <x v="7"/>
    <x v="0"/>
    <x v="35"/>
    <s v="UK"/>
    <m/>
    <s v="-"/>
    <m/>
    <m/>
    <m/>
    <m/>
    <m/>
    <m/>
    <m/>
  </r>
  <r>
    <s v="CK-NoKy [32]"/>
    <x v="3"/>
    <x v="2"/>
    <x v="7"/>
    <x v="7"/>
    <x v="0"/>
    <x v="36"/>
    <s v="NO"/>
    <m/>
    <s v="-"/>
    <m/>
    <m/>
    <m/>
    <m/>
    <m/>
    <m/>
    <m/>
  </r>
  <r>
    <s v="CK-NoKy [32]"/>
    <x v="3"/>
    <x v="2"/>
    <x v="7"/>
    <x v="7"/>
    <x v="0"/>
    <x v="37"/>
    <s v="NO"/>
    <m/>
    <s v="-"/>
    <m/>
    <m/>
    <m/>
    <m/>
    <m/>
    <m/>
    <m/>
  </r>
  <r>
    <s v="CK-NoKy [32]"/>
    <x v="3"/>
    <x v="2"/>
    <x v="7"/>
    <x v="7"/>
    <x v="0"/>
    <x v="38"/>
    <s v="NO"/>
    <m/>
    <s v="-"/>
    <m/>
    <m/>
    <m/>
    <m/>
    <m/>
    <m/>
    <m/>
  </r>
  <r>
    <s v="CK-NoKy [32]"/>
    <x v="3"/>
    <x v="2"/>
    <x v="7"/>
    <x v="7"/>
    <x v="0"/>
    <x v="39"/>
    <s v="NO"/>
    <m/>
    <s v="-"/>
    <m/>
    <m/>
    <m/>
    <m/>
    <m/>
    <m/>
    <m/>
  </r>
  <r>
    <s v="CK-NoKy [32]"/>
    <x v="3"/>
    <x v="2"/>
    <x v="7"/>
    <x v="7"/>
    <x v="0"/>
    <x v="40"/>
    <s v="UK"/>
    <m/>
    <s v="-"/>
    <m/>
    <m/>
    <m/>
    <m/>
    <m/>
    <m/>
    <m/>
  </r>
  <r>
    <s v="CK-NoKy [32]"/>
    <x v="3"/>
    <x v="2"/>
    <x v="7"/>
    <x v="7"/>
    <x v="0"/>
    <x v="41"/>
    <n v="50"/>
    <n v="50"/>
    <s v="-"/>
    <m/>
    <m/>
    <m/>
    <m/>
    <m/>
    <m/>
    <m/>
  </r>
  <r>
    <s v="CK-NoKy [32]"/>
    <x v="3"/>
    <x v="2"/>
    <x v="7"/>
    <x v="7"/>
    <x v="0"/>
    <x v="42"/>
    <s v="UK"/>
    <m/>
    <s v="-"/>
    <m/>
    <m/>
    <m/>
    <m/>
    <m/>
    <m/>
    <m/>
  </r>
  <r>
    <s v="CK-NoKy [32]"/>
    <x v="3"/>
    <x v="2"/>
    <x v="7"/>
    <x v="7"/>
    <x v="0"/>
    <x v="43"/>
    <n v="25"/>
    <n v="25"/>
    <s v="-"/>
    <m/>
    <m/>
    <m/>
    <m/>
    <m/>
    <m/>
    <m/>
  </r>
  <r>
    <s v="CK-NoKy [32]"/>
    <x v="3"/>
    <x v="2"/>
    <x v="7"/>
    <x v="7"/>
    <x v="0"/>
    <x v="44"/>
    <n v="25"/>
    <n v="25"/>
    <s v="-"/>
    <m/>
    <m/>
    <m/>
    <m/>
    <m/>
    <m/>
    <m/>
  </r>
  <r>
    <s v="CK-NoKy [32]"/>
    <x v="3"/>
    <x v="2"/>
    <x v="7"/>
    <x v="7"/>
    <x v="0"/>
    <x v="45"/>
    <n v="200"/>
    <n v="200"/>
    <s v="-"/>
    <m/>
    <m/>
    <m/>
    <m/>
    <m/>
    <m/>
    <m/>
  </r>
  <r>
    <s v="CK-NoKy [32]"/>
    <x v="3"/>
    <x v="2"/>
    <x v="7"/>
    <x v="7"/>
    <x v="0"/>
    <x v="46"/>
    <n v="300"/>
    <n v="300"/>
    <s v="-"/>
    <m/>
    <m/>
    <m/>
    <m/>
    <m/>
    <m/>
    <m/>
  </r>
  <r>
    <s v="CK-NoKy [32]"/>
    <x v="3"/>
    <x v="2"/>
    <x v="7"/>
    <x v="7"/>
    <x v="0"/>
    <x v="47"/>
    <s v="NI"/>
    <m/>
    <s v="-"/>
    <m/>
    <m/>
    <m/>
    <m/>
    <m/>
    <m/>
    <m/>
  </r>
  <r>
    <s v="CK-NoKy [32]"/>
    <x v="3"/>
    <x v="2"/>
    <x v="7"/>
    <x v="7"/>
    <x v="0"/>
    <x v="48"/>
    <n v="200"/>
    <n v="200"/>
    <s v="-"/>
    <m/>
    <m/>
    <m/>
    <m/>
    <m/>
    <m/>
    <m/>
  </r>
  <r>
    <s v="CK-NoKy [32]"/>
    <x v="3"/>
    <x v="2"/>
    <x v="7"/>
    <x v="7"/>
    <x v="0"/>
    <x v="49"/>
    <n v="75"/>
    <n v="75"/>
    <s v="-"/>
    <m/>
    <m/>
    <m/>
    <m/>
    <m/>
    <m/>
    <m/>
  </r>
  <r>
    <s v="CK-NoKy [32]"/>
    <x v="3"/>
    <x v="2"/>
    <x v="7"/>
    <x v="7"/>
    <x v="0"/>
    <x v="50"/>
    <n v="75"/>
    <n v="75"/>
    <s v="-"/>
    <m/>
    <m/>
    <m/>
    <m/>
    <m/>
    <m/>
    <m/>
  </r>
  <r>
    <s v="CK-NoKy [32]"/>
    <x v="3"/>
    <x v="2"/>
    <x v="7"/>
    <x v="7"/>
    <x v="0"/>
    <x v="51"/>
    <n v="75"/>
    <n v="75"/>
    <s v="-"/>
    <m/>
    <m/>
    <m/>
    <m/>
    <m/>
    <m/>
    <m/>
  </r>
  <r>
    <s v="CK-NoKy [32]"/>
    <x v="3"/>
    <x v="2"/>
    <x v="7"/>
    <x v="7"/>
    <x v="0"/>
    <x v="52"/>
    <n v="175"/>
    <n v="175"/>
    <s v="-"/>
    <m/>
    <m/>
    <m/>
    <m/>
    <m/>
    <m/>
    <m/>
  </r>
  <r>
    <s v="CK-NoKy [32]"/>
    <x v="3"/>
    <x v="2"/>
    <x v="7"/>
    <x v="7"/>
    <x v="0"/>
    <x v="53"/>
    <n v="75"/>
    <n v="75"/>
    <s v="-"/>
    <m/>
    <m/>
    <m/>
    <m/>
    <m/>
    <m/>
    <m/>
  </r>
  <r>
    <s v="CK-NoKy [32]"/>
    <x v="3"/>
    <x v="2"/>
    <x v="7"/>
    <x v="7"/>
    <x v="0"/>
    <x v="54"/>
    <n v="400"/>
    <n v="400"/>
    <s v="-"/>
    <m/>
    <m/>
    <m/>
    <m/>
    <m/>
    <m/>
    <m/>
  </r>
  <r>
    <s v="CK-NoKy [32]"/>
    <x v="3"/>
    <x v="2"/>
    <x v="7"/>
    <x v="7"/>
    <x v="0"/>
    <x v="55"/>
    <n v="400"/>
    <n v="400"/>
    <s v="-"/>
    <m/>
    <m/>
    <m/>
    <m/>
    <m/>
    <m/>
    <m/>
  </r>
  <r>
    <s v="CK-NoKy [32]"/>
    <x v="3"/>
    <x v="2"/>
    <x v="7"/>
    <x v="7"/>
    <x v="0"/>
    <x v="56"/>
    <n v="300"/>
    <n v="300"/>
    <s v="-"/>
    <m/>
    <m/>
    <m/>
    <m/>
    <m/>
    <m/>
    <m/>
  </r>
  <r>
    <s v="CK-NoKy [32]"/>
    <x v="3"/>
    <x v="2"/>
    <x v="7"/>
    <x v="7"/>
    <x v="0"/>
    <x v="57"/>
    <n v="350"/>
    <n v="350"/>
    <s v="-"/>
    <m/>
    <m/>
    <m/>
    <m/>
    <m/>
    <m/>
    <m/>
  </r>
  <r>
    <s v="CK-NoKy [32]"/>
    <x v="3"/>
    <x v="2"/>
    <x v="7"/>
    <x v="7"/>
    <x v="0"/>
    <x v="58"/>
    <n v="200"/>
    <n v="200"/>
    <s v="-"/>
    <m/>
    <m/>
    <m/>
    <m/>
    <m/>
    <m/>
    <m/>
  </r>
  <r>
    <s v="CK-NoKy [32]"/>
    <x v="3"/>
    <x v="2"/>
    <x v="7"/>
    <x v="7"/>
    <x v="0"/>
    <x v="59"/>
    <n v="750"/>
    <n v="750"/>
    <s v="-"/>
    <m/>
    <m/>
    <m/>
    <m/>
    <m/>
    <m/>
    <m/>
  </r>
  <r>
    <s v="CK-NoKy [32]"/>
    <x v="3"/>
    <x v="2"/>
    <x v="7"/>
    <x v="7"/>
    <x v="0"/>
    <x v="60"/>
    <n v="300"/>
    <n v="300"/>
    <s v="-"/>
    <m/>
    <m/>
    <m/>
    <m/>
    <m/>
    <m/>
    <m/>
  </r>
  <r>
    <s v="CK-NoKy [32]"/>
    <x v="3"/>
    <x v="2"/>
    <x v="7"/>
    <x v="7"/>
    <x v="0"/>
    <x v="61"/>
    <n v="750"/>
    <n v="750"/>
    <s v="-"/>
    <m/>
    <m/>
    <m/>
    <m/>
    <m/>
    <m/>
    <m/>
  </r>
  <r>
    <s v="CK-NoKy [32]"/>
    <x v="3"/>
    <x v="2"/>
    <x v="7"/>
    <x v="7"/>
    <x v="0"/>
    <x v="62"/>
    <n v="25"/>
    <n v="25"/>
    <s v="-"/>
    <m/>
    <m/>
    <m/>
    <m/>
    <m/>
    <m/>
    <m/>
  </r>
  <r>
    <s v="CK-NoKy [32]"/>
    <x v="3"/>
    <x v="2"/>
    <x v="7"/>
    <x v="7"/>
    <x v="0"/>
    <x v="63"/>
    <n v="25"/>
    <n v="25"/>
    <s v="-"/>
    <m/>
    <m/>
    <m/>
    <m/>
    <m/>
    <m/>
    <m/>
  </r>
  <r>
    <s v="CK-NoKy [32]"/>
    <x v="3"/>
    <x v="2"/>
    <x v="7"/>
    <x v="7"/>
    <x v="0"/>
    <x v="64"/>
    <n v="25"/>
    <n v="25"/>
    <s v="-"/>
    <m/>
    <m/>
    <m/>
    <m/>
    <m/>
    <m/>
    <m/>
  </r>
  <r>
    <s v="CK-NoKy [32]"/>
    <x v="3"/>
    <x v="2"/>
    <x v="7"/>
    <x v="7"/>
    <x v="0"/>
    <x v="65"/>
    <n v="25"/>
    <n v="25"/>
    <s v="-"/>
    <m/>
    <m/>
    <m/>
    <m/>
    <m/>
    <m/>
    <m/>
  </r>
  <r>
    <s v="CK-NoKy [32]"/>
    <x v="3"/>
    <x v="2"/>
    <x v="7"/>
    <x v="7"/>
    <x v="0"/>
    <x v="66"/>
    <s v="UK"/>
    <m/>
    <s v="-"/>
    <m/>
    <m/>
    <m/>
    <m/>
    <m/>
    <m/>
    <m/>
  </r>
  <r>
    <s v="CK-NoKy [32]"/>
    <x v="3"/>
    <x v="2"/>
    <x v="7"/>
    <x v="7"/>
    <x v="0"/>
    <x v="67"/>
    <s v="UK"/>
    <m/>
    <s v="-"/>
    <m/>
    <m/>
    <m/>
    <m/>
    <m/>
    <m/>
    <m/>
  </r>
  <r>
    <s v="CK-NoKy [32]"/>
    <x v="3"/>
    <x v="2"/>
    <x v="7"/>
    <x v="7"/>
    <x v="0"/>
    <x v="68"/>
    <s v="UK"/>
    <m/>
    <s v="-"/>
    <m/>
    <m/>
    <m/>
    <m/>
    <m/>
    <m/>
    <m/>
  </r>
  <r>
    <s v="CK-NoKy [32]"/>
    <x v="3"/>
    <x v="2"/>
    <x v="7"/>
    <x v="7"/>
    <x v="0"/>
    <x v="69"/>
    <s v="UK"/>
    <m/>
    <s v="-"/>
    <m/>
    <m/>
    <m/>
    <m/>
    <m/>
    <m/>
    <m/>
  </r>
  <r>
    <s v="CK-NoKy [32]"/>
    <x v="3"/>
    <x v="2"/>
    <x v="7"/>
    <x v="7"/>
    <x v="0"/>
    <x v="70"/>
    <s v="UK"/>
    <m/>
    <s v="-"/>
    <m/>
    <m/>
    <m/>
    <m/>
    <m/>
    <m/>
    <m/>
  </r>
  <r>
    <s v="CK-NoKy [32]"/>
    <x v="3"/>
    <x v="0"/>
    <x v="8"/>
    <x v="8"/>
    <x v="0"/>
    <x v="0"/>
    <s v="NO"/>
    <m/>
    <s v="-"/>
    <m/>
    <m/>
    <m/>
    <m/>
    <m/>
    <m/>
    <m/>
  </r>
  <r>
    <s v="CK-NoKy [32]"/>
    <x v="3"/>
    <x v="0"/>
    <x v="8"/>
    <x v="8"/>
    <x v="0"/>
    <x v="1"/>
    <s v="NI"/>
    <m/>
    <s v="-"/>
    <m/>
    <m/>
    <m/>
    <m/>
    <m/>
    <m/>
    <m/>
  </r>
  <r>
    <s v="CK-NoKy [32]"/>
    <x v="3"/>
    <x v="0"/>
    <x v="8"/>
    <x v="8"/>
    <x v="0"/>
    <x v="2"/>
    <n v="3"/>
    <n v="3"/>
    <s v="-"/>
    <m/>
    <m/>
    <m/>
    <m/>
    <m/>
    <m/>
    <m/>
  </r>
  <r>
    <s v="CK-NoKy [32]"/>
    <x v="3"/>
    <x v="0"/>
    <x v="8"/>
    <x v="8"/>
    <x v="0"/>
    <x v="3"/>
    <s v="UNK"/>
    <m/>
    <s v="-"/>
    <m/>
    <m/>
    <m/>
    <m/>
    <m/>
    <m/>
    <m/>
  </r>
  <r>
    <s v="CK-NoKy [32]"/>
    <x v="3"/>
    <x v="0"/>
    <x v="8"/>
    <x v="8"/>
    <x v="0"/>
    <x v="4"/>
    <n v="20"/>
    <n v="20"/>
    <s v="-"/>
    <m/>
    <m/>
    <m/>
    <m/>
    <m/>
    <m/>
    <m/>
  </r>
  <r>
    <s v="CK-NoKy [32]"/>
    <x v="3"/>
    <x v="0"/>
    <x v="8"/>
    <x v="8"/>
    <x v="0"/>
    <x v="5"/>
    <n v="18"/>
    <n v="18"/>
    <s v="-"/>
    <m/>
    <m/>
    <m/>
    <m/>
    <m/>
    <m/>
    <m/>
  </r>
  <r>
    <s v="CK-NoKy [32]"/>
    <x v="3"/>
    <x v="0"/>
    <x v="8"/>
    <x v="8"/>
    <x v="0"/>
    <x v="6"/>
    <s v="NI"/>
    <m/>
    <s v="-"/>
    <m/>
    <m/>
    <m/>
    <m/>
    <m/>
    <m/>
    <m/>
  </r>
  <r>
    <s v="CK-NoKy [32]"/>
    <x v="3"/>
    <x v="0"/>
    <x v="8"/>
    <x v="8"/>
    <x v="0"/>
    <x v="7"/>
    <s v="NI"/>
    <m/>
    <s v="-"/>
    <m/>
    <m/>
    <m/>
    <m/>
    <m/>
    <m/>
    <m/>
  </r>
  <r>
    <s v="CK-NoKy [32]"/>
    <x v="3"/>
    <x v="0"/>
    <x v="8"/>
    <x v="8"/>
    <x v="0"/>
    <x v="8"/>
    <s v="AP"/>
    <m/>
    <s v="-"/>
    <m/>
    <m/>
    <m/>
    <m/>
    <m/>
    <m/>
    <m/>
  </r>
  <r>
    <s v="CK-NoKy [32]"/>
    <x v="3"/>
    <x v="0"/>
    <x v="8"/>
    <x v="8"/>
    <x v="0"/>
    <x v="9"/>
    <s v="AP"/>
    <m/>
    <s v="-"/>
    <m/>
    <m/>
    <m/>
    <m/>
    <m/>
    <m/>
    <m/>
  </r>
  <r>
    <s v="CK-NoKy [32]"/>
    <x v="3"/>
    <x v="0"/>
    <x v="8"/>
    <x v="8"/>
    <x v="0"/>
    <x v="10"/>
    <n v="18"/>
    <n v="18"/>
    <s v="-"/>
    <m/>
    <m/>
    <m/>
    <m/>
    <m/>
    <m/>
    <m/>
  </r>
  <r>
    <s v="CK-NoKy [32]"/>
    <x v="3"/>
    <x v="0"/>
    <x v="8"/>
    <x v="8"/>
    <x v="0"/>
    <x v="11"/>
    <n v="11"/>
    <n v="11"/>
    <s v="-"/>
    <m/>
    <m/>
    <m/>
    <m/>
    <m/>
    <m/>
    <m/>
  </r>
  <r>
    <s v="CK-NoKy [32]"/>
    <x v="3"/>
    <x v="0"/>
    <x v="8"/>
    <x v="8"/>
    <x v="0"/>
    <x v="12"/>
    <s v="NO"/>
    <m/>
    <s v="-"/>
    <m/>
    <m/>
    <m/>
    <m/>
    <m/>
    <m/>
    <m/>
  </r>
  <r>
    <s v="CK-NoKy [32]"/>
    <x v="3"/>
    <x v="0"/>
    <x v="8"/>
    <x v="8"/>
    <x v="0"/>
    <x v="13"/>
    <s v="NI"/>
    <m/>
    <s v="-"/>
    <m/>
    <m/>
    <m/>
    <m/>
    <m/>
    <m/>
    <m/>
  </r>
  <r>
    <s v="CK-NoKy [32]"/>
    <x v="3"/>
    <x v="0"/>
    <x v="8"/>
    <x v="8"/>
    <x v="0"/>
    <x v="14"/>
    <s v="NI"/>
    <m/>
    <s v="-"/>
    <m/>
    <m/>
    <m/>
    <m/>
    <m/>
    <m/>
    <m/>
  </r>
  <r>
    <s v="CK-NoKy [32]"/>
    <x v="3"/>
    <x v="0"/>
    <x v="8"/>
    <x v="8"/>
    <x v="0"/>
    <x v="15"/>
    <s v="NI"/>
    <m/>
    <s v="-"/>
    <m/>
    <m/>
    <m/>
    <m/>
    <m/>
    <m/>
    <m/>
  </r>
  <r>
    <s v="CK-NoKy [32]"/>
    <x v="3"/>
    <x v="0"/>
    <x v="8"/>
    <x v="8"/>
    <x v="0"/>
    <x v="16"/>
    <s v="NI"/>
    <m/>
    <s v="-"/>
    <m/>
    <m/>
    <m/>
    <m/>
    <m/>
    <m/>
    <m/>
  </r>
  <r>
    <s v="CK-NoKy [32]"/>
    <x v="3"/>
    <x v="0"/>
    <x v="8"/>
    <x v="8"/>
    <x v="0"/>
    <x v="17"/>
    <s v="NI"/>
    <m/>
    <s v="-"/>
    <m/>
    <m/>
    <m/>
    <m/>
    <m/>
    <m/>
    <m/>
  </r>
  <r>
    <s v="CK-NoKy [32]"/>
    <x v="3"/>
    <x v="0"/>
    <x v="8"/>
    <x v="8"/>
    <x v="0"/>
    <x v="18"/>
    <s v="NI"/>
    <m/>
    <s v="-"/>
    <m/>
    <m/>
    <m/>
    <m/>
    <m/>
    <m/>
    <m/>
  </r>
  <r>
    <s v="CK-NoKy [32]"/>
    <x v="3"/>
    <x v="0"/>
    <x v="8"/>
    <x v="8"/>
    <x v="0"/>
    <x v="19"/>
    <s v="NO"/>
    <m/>
    <s v="-"/>
    <m/>
    <m/>
    <m/>
    <m/>
    <m/>
    <m/>
    <m/>
  </r>
  <r>
    <s v="CK-NoKy [32]"/>
    <x v="3"/>
    <x v="0"/>
    <x v="8"/>
    <x v="8"/>
    <x v="0"/>
    <x v="20"/>
    <n v="26"/>
    <n v="26"/>
    <s v="-"/>
    <m/>
    <m/>
    <m/>
    <m/>
    <m/>
    <m/>
    <m/>
  </r>
  <r>
    <s v="CK-NoKy [32]"/>
    <x v="3"/>
    <x v="0"/>
    <x v="8"/>
    <x v="8"/>
    <x v="0"/>
    <x v="21"/>
    <s v="NO"/>
    <m/>
    <s v="-"/>
    <m/>
    <m/>
    <m/>
    <m/>
    <m/>
    <m/>
    <m/>
  </r>
  <r>
    <s v="CK-NoKy [32]"/>
    <x v="3"/>
    <x v="0"/>
    <x v="8"/>
    <x v="8"/>
    <x v="0"/>
    <x v="22"/>
    <s v="NO"/>
    <m/>
    <s v="-"/>
    <m/>
    <m/>
    <m/>
    <m/>
    <m/>
    <m/>
    <m/>
  </r>
  <r>
    <s v="CK-NoKy [32]"/>
    <x v="3"/>
    <x v="0"/>
    <x v="8"/>
    <x v="8"/>
    <x v="0"/>
    <x v="23"/>
    <s v="AP"/>
    <m/>
    <s v="-"/>
    <m/>
    <m/>
    <m/>
    <m/>
    <m/>
    <m/>
    <m/>
  </r>
  <r>
    <s v="CK-NoKy [32]"/>
    <x v="3"/>
    <x v="0"/>
    <x v="8"/>
    <x v="8"/>
    <x v="0"/>
    <x v="24"/>
    <s v="NO"/>
    <m/>
    <s v="-"/>
    <m/>
    <m/>
    <m/>
    <m/>
    <m/>
    <m/>
    <m/>
  </r>
  <r>
    <s v="CK-NoKy [32]"/>
    <x v="3"/>
    <x v="0"/>
    <x v="8"/>
    <x v="8"/>
    <x v="0"/>
    <x v="25"/>
    <n v="4"/>
    <n v="4"/>
    <s v="-"/>
    <m/>
    <m/>
    <m/>
    <m/>
    <m/>
    <m/>
    <m/>
  </r>
  <r>
    <s v="CK-NoKy [32]"/>
    <x v="3"/>
    <x v="0"/>
    <x v="8"/>
    <x v="8"/>
    <x v="0"/>
    <x v="26"/>
    <n v="1"/>
    <n v="1"/>
    <s v="-"/>
    <m/>
    <m/>
    <m/>
    <m/>
    <m/>
    <m/>
    <m/>
  </r>
  <r>
    <s v="CK-NoKy [32]"/>
    <x v="3"/>
    <x v="0"/>
    <x v="8"/>
    <x v="8"/>
    <x v="0"/>
    <x v="27"/>
    <s v="NO"/>
    <m/>
    <s v="-"/>
    <m/>
    <m/>
    <m/>
    <m/>
    <m/>
    <m/>
    <m/>
  </r>
  <r>
    <s v="CK-NoKy [32]"/>
    <x v="3"/>
    <x v="0"/>
    <x v="8"/>
    <x v="8"/>
    <x v="0"/>
    <x v="28"/>
    <s v="NO"/>
    <m/>
    <s v="-"/>
    <m/>
    <m/>
    <m/>
    <m/>
    <m/>
    <m/>
    <m/>
  </r>
  <r>
    <s v="CK-NoKy [32]"/>
    <x v="3"/>
    <x v="0"/>
    <x v="8"/>
    <x v="8"/>
    <x v="0"/>
    <x v="29"/>
    <s v="NI"/>
    <m/>
    <s v="-"/>
    <m/>
    <m/>
    <m/>
    <m/>
    <m/>
    <m/>
    <m/>
  </r>
  <r>
    <s v="CK-NoKy [32]"/>
    <x v="3"/>
    <x v="0"/>
    <x v="8"/>
    <x v="8"/>
    <x v="0"/>
    <x v="30"/>
    <s v="NO"/>
    <m/>
    <s v="-"/>
    <m/>
    <m/>
    <m/>
    <m/>
    <m/>
    <m/>
    <m/>
  </r>
  <r>
    <s v="CK-NoKy [32]"/>
    <x v="3"/>
    <x v="0"/>
    <x v="8"/>
    <x v="8"/>
    <x v="0"/>
    <x v="31"/>
    <s v="NO"/>
    <m/>
    <s v="-"/>
    <m/>
    <m/>
    <m/>
    <m/>
    <m/>
    <m/>
    <m/>
  </r>
  <r>
    <s v="CK-NoKy [32]"/>
    <x v="3"/>
    <x v="0"/>
    <x v="8"/>
    <x v="8"/>
    <x v="0"/>
    <x v="32"/>
    <n v="20"/>
    <n v="20"/>
    <s v="-"/>
    <m/>
    <m/>
    <m/>
    <m/>
    <m/>
    <m/>
    <m/>
  </r>
  <r>
    <s v="CK-NoKy [32]"/>
    <x v="3"/>
    <x v="0"/>
    <x v="8"/>
    <x v="8"/>
    <x v="0"/>
    <x v="33"/>
    <n v="10"/>
    <n v="10"/>
    <s v="-"/>
    <m/>
    <m/>
    <m/>
    <m/>
    <m/>
    <m/>
    <m/>
  </r>
  <r>
    <s v="CK-NoKy [32]"/>
    <x v="3"/>
    <x v="0"/>
    <x v="8"/>
    <x v="8"/>
    <x v="0"/>
    <x v="34"/>
    <n v="12"/>
    <n v="12"/>
    <s v="-"/>
    <m/>
    <m/>
    <m/>
    <m/>
    <m/>
    <m/>
    <m/>
  </r>
  <r>
    <s v="CK-NoKy [32]"/>
    <x v="3"/>
    <x v="0"/>
    <x v="8"/>
    <x v="8"/>
    <x v="0"/>
    <x v="35"/>
    <s v="NI"/>
    <m/>
    <s v="-"/>
    <m/>
    <m/>
    <m/>
    <m/>
    <m/>
    <m/>
    <m/>
  </r>
  <r>
    <s v="CK-NoKy [32]"/>
    <x v="3"/>
    <x v="0"/>
    <x v="8"/>
    <x v="8"/>
    <x v="0"/>
    <x v="36"/>
    <s v="UK"/>
    <m/>
    <s v="-"/>
    <m/>
    <m/>
    <m/>
    <m/>
    <m/>
    <m/>
    <m/>
  </r>
  <r>
    <s v="CK-NoKy [32]"/>
    <x v="3"/>
    <x v="0"/>
    <x v="8"/>
    <x v="8"/>
    <x v="0"/>
    <x v="37"/>
    <s v="UK"/>
    <m/>
    <s v="-"/>
    <m/>
    <m/>
    <m/>
    <m/>
    <m/>
    <m/>
    <m/>
  </r>
  <r>
    <s v="CK-NoKy [32]"/>
    <x v="3"/>
    <x v="0"/>
    <x v="8"/>
    <x v="8"/>
    <x v="0"/>
    <x v="38"/>
    <n v="250"/>
    <n v="250"/>
    <s v="-"/>
    <m/>
    <m/>
    <m/>
    <m/>
    <m/>
    <m/>
    <m/>
  </r>
  <r>
    <s v="CK-NoKy [32]"/>
    <x v="3"/>
    <x v="0"/>
    <x v="8"/>
    <x v="8"/>
    <x v="0"/>
    <x v="39"/>
    <n v="400"/>
    <n v="400"/>
    <s v="-"/>
    <m/>
    <m/>
    <m/>
    <m/>
    <m/>
    <m/>
    <m/>
  </r>
  <r>
    <s v="CK-NoKy [32]"/>
    <x v="3"/>
    <x v="0"/>
    <x v="8"/>
    <x v="8"/>
    <x v="0"/>
    <x v="40"/>
    <s v="UK"/>
    <m/>
    <s v="-"/>
    <m/>
    <m/>
    <m/>
    <m/>
    <m/>
    <m/>
    <m/>
  </r>
  <r>
    <s v="CK-NoKy [32]"/>
    <x v="3"/>
    <x v="0"/>
    <x v="8"/>
    <x v="8"/>
    <x v="0"/>
    <x v="41"/>
    <n v="10"/>
    <n v="10"/>
    <s v="-"/>
    <m/>
    <m/>
    <m/>
    <m/>
    <m/>
    <m/>
    <m/>
  </r>
  <r>
    <s v="CK-NoKy [32]"/>
    <x v="3"/>
    <x v="0"/>
    <x v="8"/>
    <x v="8"/>
    <x v="0"/>
    <x v="42"/>
    <s v="UK"/>
    <m/>
    <s v="-"/>
    <m/>
    <m/>
    <m/>
    <m/>
    <m/>
    <m/>
    <m/>
  </r>
  <r>
    <s v="CK-NoKy [32]"/>
    <x v="3"/>
    <x v="0"/>
    <x v="8"/>
    <x v="8"/>
    <x v="0"/>
    <x v="43"/>
    <s v="UK"/>
    <m/>
    <s v="-"/>
    <m/>
    <m/>
    <m/>
    <m/>
    <m/>
    <m/>
    <m/>
  </r>
  <r>
    <s v="CK-NoKy [32]"/>
    <x v="3"/>
    <x v="0"/>
    <x v="8"/>
    <x v="8"/>
    <x v="0"/>
    <x v="44"/>
    <s v="UK"/>
    <m/>
    <s v="-"/>
    <m/>
    <m/>
    <m/>
    <m/>
    <m/>
    <m/>
    <m/>
  </r>
  <r>
    <s v="CK-NoKy [32]"/>
    <x v="3"/>
    <x v="0"/>
    <x v="8"/>
    <x v="8"/>
    <x v="0"/>
    <x v="45"/>
    <s v="NO"/>
    <m/>
    <s v="-"/>
    <m/>
    <m/>
    <m/>
    <m/>
    <m/>
    <m/>
    <m/>
  </r>
  <r>
    <s v="CK-NoKy [32]"/>
    <x v="3"/>
    <x v="0"/>
    <x v="8"/>
    <x v="8"/>
    <x v="0"/>
    <x v="46"/>
    <s v="UK"/>
    <m/>
    <s v="-"/>
    <m/>
    <m/>
    <m/>
    <m/>
    <m/>
    <m/>
    <m/>
  </r>
  <r>
    <s v="CK-NoKy [32]"/>
    <x v="3"/>
    <x v="0"/>
    <x v="8"/>
    <x v="8"/>
    <x v="0"/>
    <x v="47"/>
    <s v="UK"/>
    <m/>
    <s v="-"/>
    <m/>
    <m/>
    <m/>
    <m/>
    <m/>
    <m/>
    <m/>
  </r>
  <r>
    <s v="CK-NoKy [32]"/>
    <x v="3"/>
    <x v="0"/>
    <x v="8"/>
    <x v="8"/>
    <x v="0"/>
    <x v="48"/>
    <n v="25"/>
    <n v="25"/>
    <s v="-"/>
    <m/>
    <m/>
    <m/>
    <m/>
    <m/>
    <m/>
    <m/>
  </r>
  <r>
    <s v="CK-NoKy [32]"/>
    <x v="3"/>
    <x v="0"/>
    <x v="8"/>
    <x v="8"/>
    <x v="0"/>
    <x v="49"/>
    <s v="UK"/>
    <m/>
    <s v="-"/>
    <m/>
    <m/>
    <m/>
    <m/>
    <m/>
    <m/>
    <m/>
  </r>
  <r>
    <s v="CK-NoKy [32]"/>
    <x v="3"/>
    <x v="0"/>
    <x v="8"/>
    <x v="8"/>
    <x v="0"/>
    <x v="50"/>
    <s v="UK"/>
    <m/>
    <s v="-"/>
    <m/>
    <m/>
    <m/>
    <m/>
    <m/>
    <m/>
    <m/>
  </r>
  <r>
    <s v="CK-NoKy [32]"/>
    <x v="3"/>
    <x v="0"/>
    <x v="8"/>
    <x v="8"/>
    <x v="0"/>
    <x v="51"/>
    <n v="25"/>
    <n v="25"/>
    <s v="-"/>
    <m/>
    <m/>
    <m/>
    <m/>
    <m/>
    <m/>
    <m/>
  </r>
  <r>
    <s v="CK-NoKy [32]"/>
    <x v="3"/>
    <x v="0"/>
    <x v="8"/>
    <x v="8"/>
    <x v="0"/>
    <x v="52"/>
    <s v="UK"/>
    <m/>
    <s v="-"/>
    <m/>
    <m/>
    <m/>
    <m/>
    <m/>
    <m/>
    <m/>
  </r>
  <r>
    <s v="CK-NoKy [32]"/>
    <x v="3"/>
    <x v="0"/>
    <x v="8"/>
    <x v="8"/>
    <x v="0"/>
    <x v="53"/>
    <n v="25"/>
    <n v="25"/>
    <s v="-"/>
    <m/>
    <m/>
    <m/>
    <m/>
    <m/>
    <m/>
    <m/>
  </r>
  <r>
    <s v="CK-NoKy [32]"/>
    <x v="3"/>
    <x v="0"/>
    <x v="8"/>
    <x v="8"/>
    <x v="0"/>
    <x v="54"/>
    <s v="UK"/>
    <m/>
    <s v="-"/>
    <m/>
    <m/>
    <m/>
    <m/>
    <m/>
    <m/>
    <m/>
  </r>
  <r>
    <s v="CK-NoKy [32]"/>
    <x v="3"/>
    <x v="0"/>
    <x v="8"/>
    <x v="8"/>
    <x v="0"/>
    <x v="55"/>
    <s v="UK"/>
    <m/>
    <s v="-"/>
    <m/>
    <m/>
    <m/>
    <m/>
    <m/>
    <m/>
    <m/>
  </r>
  <r>
    <s v="CK-NoKy [32]"/>
    <x v="3"/>
    <x v="0"/>
    <x v="8"/>
    <x v="8"/>
    <x v="0"/>
    <x v="56"/>
    <s v="UK"/>
    <m/>
    <s v="-"/>
    <m/>
    <m/>
    <m/>
    <m/>
    <m/>
    <m/>
    <m/>
  </r>
  <r>
    <s v="CK-NoKy [32]"/>
    <x v="3"/>
    <x v="0"/>
    <x v="8"/>
    <x v="8"/>
    <x v="0"/>
    <x v="57"/>
    <n v="25"/>
    <n v="25"/>
    <s v="-"/>
    <m/>
    <m/>
    <m/>
    <m/>
    <m/>
    <m/>
    <m/>
  </r>
  <r>
    <s v="CK-NoKy [32]"/>
    <x v="3"/>
    <x v="0"/>
    <x v="8"/>
    <x v="8"/>
    <x v="0"/>
    <x v="58"/>
    <s v="UK"/>
    <m/>
    <s v="-"/>
    <m/>
    <m/>
    <m/>
    <m/>
    <m/>
    <m/>
    <m/>
  </r>
  <r>
    <s v="CK-NoKy [32]"/>
    <x v="3"/>
    <x v="0"/>
    <x v="8"/>
    <x v="8"/>
    <x v="0"/>
    <x v="59"/>
    <s v="UK"/>
    <m/>
    <s v="-"/>
    <m/>
    <m/>
    <m/>
    <m/>
    <m/>
    <m/>
    <m/>
  </r>
  <r>
    <s v="CK-NoKy [32]"/>
    <x v="3"/>
    <x v="0"/>
    <x v="8"/>
    <x v="8"/>
    <x v="0"/>
    <x v="60"/>
    <s v="UK"/>
    <m/>
    <s v="-"/>
    <m/>
    <m/>
    <m/>
    <m/>
    <m/>
    <m/>
    <m/>
  </r>
  <r>
    <s v="CK-NoKy [32]"/>
    <x v="3"/>
    <x v="0"/>
    <x v="8"/>
    <x v="8"/>
    <x v="0"/>
    <x v="61"/>
    <s v="UK"/>
    <m/>
    <s v="-"/>
    <m/>
    <m/>
    <m/>
    <m/>
    <m/>
    <m/>
    <m/>
  </r>
  <r>
    <s v="CK-NoKy [32]"/>
    <x v="3"/>
    <x v="0"/>
    <x v="8"/>
    <x v="8"/>
    <x v="0"/>
    <x v="62"/>
    <s v="UK"/>
    <m/>
    <s v="-"/>
    <m/>
    <m/>
    <m/>
    <m/>
    <m/>
    <m/>
    <m/>
  </r>
  <r>
    <s v="CK-NoKy [32]"/>
    <x v="3"/>
    <x v="0"/>
    <x v="8"/>
    <x v="8"/>
    <x v="0"/>
    <x v="63"/>
    <s v="UK"/>
    <m/>
    <s v="-"/>
    <m/>
    <m/>
    <m/>
    <m/>
    <m/>
    <m/>
    <m/>
  </r>
  <r>
    <s v="CK-NoKy [32]"/>
    <x v="3"/>
    <x v="0"/>
    <x v="8"/>
    <x v="8"/>
    <x v="0"/>
    <x v="64"/>
    <s v="UK"/>
    <m/>
    <s v="-"/>
    <m/>
    <m/>
    <m/>
    <m/>
    <m/>
    <m/>
    <m/>
  </r>
  <r>
    <s v="CK-NoKy [32]"/>
    <x v="3"/>
    <x v="0"/>
    <x v="8"/>
    <x v="8"/>
    <x v="0"/>
    <x v="65"/>
    <s v="UK"/>
    <m/>
    <s v="-"/>
    <m/>
    <m/>
    <m/>
    <m/>
    <m/>
    <m/>
    <m/>
  </r>
  <r>
    <s v="CK-NoKy [32]"/>
    <x v="3"/>
    <x v="0"/>
    <x v="8"/>
    <x v="8"/>
    <x v="0"/>
    <x v="66"/>
    <s v="UK"/>
    <m/>
    <s v="-"/>
    <m/>
    <m/>
    <m/>
    <m/>
    <m/>
    <m/>
    <m/>
  </r>
  <r>
    <s v="CK-NoKy [32]"/>
    <x v="3"/>
    <x v="0"/>
    <x v="8"/>
    <x v="8"/>
    <x v="0"/>
    <x v="67"/>
    <s v="UK"/>
    <m/>
    <s v="-"/>
    <m/>
    <m/>
    <m/>
    <m/>
    <m/>
    <m/>
    <m/>
  </r>
  <r>
    <s v="CK-NoKy [32]"/>
    <x v="3"/>
    <x v="0"/>
    <x v="8"/>
    <x v="8"/>
    <x v="0"/>
    <x v="68"/>
    <s v="UK"/>
    <m/>
    <s v="-"/>
    <m/>
    <m/>
    <m/>
    <m/>
    <m/>
    <m/>
    <m/>
  </r>
  <r>
    <s v="CK-NoKy [32]"/>
    <x v="3"/>
    <x v="0"/>
    <x v="8"/>
    <x v="8"/>
    <x v="0"/>
    <x v="69"/>
    <s v="UK"/>
    <m/>
    <s v="-"/>
    <m/>
    <m/>
    <m/>
    <m/>
    <m/>
    <m/>
    <m/>
  </r>
  <r>
    <s v="CK-NoKy [32]"/>
    <x v="3"/>
    <x v="0"/>
    <x v="8"/>
    <x v="8"/>
    <x v="0"/>
    <x v="70"/>
    <s v="UK"/>
    <m/>
    <s v="-"/>
    <m/>
    <m/>
    <m/>
    <m/>
    <m/>
    <m/>
    <m/>
  </r>
  <r>
    <s v="CK-SWVI [31]"/>
    <x v="3"/>
    <x v="4"/>
    <x v="9"/>
    <x v="9"/>
    <x v="0"/>
    <x v="0"/>
    <n v="7"/>
    <n v="7"/>
    <s v="-"/>
    <m/>
    <m/>
    <m/>
    <m/>
    <m/>
    <m/>
    <m/>
  </r>
  <r>
    <s v="CK-SWVI [31]"/>
    <x v="3"/>
    <x v="4"/>
    <x v="9"/>
    <x v="9"/>
    <x v="0"/>
    <x v="1"/>
    <n v="11"/>
    <n v="11"/>
    <s v="-"/>
    <m/>
    <m/>
    <m/>
    <m/>
    <m/>
    <m/>
    <m/>
  </r>
  <r>
    <s v="CK-SWVI [31]"/>
    <x v="3"/>
    <x v="4"/>
    <x v="9"/>
    <x v="9"/>
    <x v="0"/>
    <x v="2"/>
    <n v="12"/>
    <n v="12"/>
    <s v="-"/>
    <m/>
    <m/>
    <m/>
    <m/>
    <m/>
    <m/>
    <m/>
  </r>
  <r>
    <s v="CK-SWVI [31]"/>
    <x v="3"/>
    <x v="4"/>
    <x v="9"/>
    <x v="9"/>
    <x v="0"/>
    <x v="3"/>
    <n v="17"/>
    <n v="17"/>
    <s v="-"/>
    <m/>
    <m/>
    <m/>
    <m/>
    <m/>
    <m/>
    <m/>
  </r>
  <r>
    <s v="CK-SWVI [31]"/>
    <x v="3"/>
    <x v="4"/>
    <x v="9"/>
    <x v="9"/>
    <x v="0"/>
    <x v="4"/>
    <n v="11"/>
    <n v="11"/>
    <s v="-"/>
    <m/>
    <m/>
    <m/>
    <m/>
    <m/>
    <m/>
    <m/>
  </r>
  <r>
    <s v="CK-SWVI [31]"/>
    <x v="3"/>
    <x v="4"/>
    <x v="9"/>
    <x v="9"/>
    <x v="0"/>
    <x v="5"/>
    <n v="5"/>
    <n v="5"/>
    <s v="-"/>
    <m/>
    <m/>
    <m/>
    <m/>
    <m/>
    <m/>
    <m/>
  </r>
  <r>
    <s v="CK-SWVI [31]"/>
    <x v="3"/>
    <x v="4"/>
    <x v="9"/>
    <x v="9"/>
    <x v="0"/>
    <x v="6"/>
    <n v="73"/>
    <n v="73"/>
    <s v="-"/>
    <m/>
    <m/>
    <m/>
    <m/>
    <m/>
    <m/>
    <m/>
  </r>
  <r>
    <s v="CK-SWVI [31]"/>
    <x v="3"/>
    <x v="4"/>
    <x v="9"/>
    <x v="9"/>
    <x v="0"/>
    <x v="7"/>
    <s v="NI"/>
    <m/>
    <s v="-"/>
    <m/>
    <m/>
    <m/>
    <m/>
    <m/>
    <m/>
    <m/>
  </r>
  <r>
    <s v="CK-SWVI [31]"/>
    <x v="3"/>
    <x v="4"/>
    <x v="9"/>
    <x v="9"/>
    <x v="0"/>
    <x v="8"/>
    <s v="NI"/>
    <m/>
    <s v="-"/>
    <m/>
    <m/>
    <m/>
    <m/>
    <m/>
    <m/>
    <m/>
  </r>
  <r>
    <s v="CK-SWVI [31]"/>
    <x v="3"/>
    <x v="4"/>
    <x v="9"/>
    <x v="9"/>
    <x v="0"/>
    <x v="9"/>
    <s v="NI"/>
    <m/>
    <s v="-"/>
    <m/>
    <m/>
    <m/>
    <m/>
    <m/>
    <m/>
    <m/>
  </r>
  <r>
    <s v="CK-SWVI [31]"/>
    <x v="3"/>
    <x v="4"/>
    <x v="9"/>
    <x v="9"/>
    <x v="0"/>
    <x v="10"/>
    <s v="NI"/>
    <m/>
    <s v="-"/>
    <m/>
    <m/>
    <m/>
    <m/>
    <m/>
    <m/>
    <m/>
  </r>
  <r>
    <s v="CK-SWVI [31]"/>
    <x v="3"/>
    <x v="4"/>
    <x v="9"/>
    <x v="9"/>
    <x v="0"/>
    <x v="11"/>
    <s v="NI"/>
    <m/>
    <s v="-"/>
    <m/>
    <m/>
    <m/>
    <m/>
    <m/>
    <m/>
    <m/>
  </r>
  <r>
    <s v="CK-SWVI [31]"/>
    <x v="3"/>
    <x v="4"/>
    <x v="9"/>
    <x v="9"/>
    <x v="0"/>
    <x v="12"/>
    <s v="NI"/>
    <m/>
    <s v="-"/>
    <m/>
    <m/>
    <m/>
    <m/>
    <m/>
    <m/>
    <m/>
  </r>
  <r>
    <s v="CK-SWVI [31]"/>
    <x v="3"/>
    <x v="4"/>
    <x v="9"/>
    <x v="9"/>
    <x v="0"/>
    <x v="13"/>
    <s v="NI"/>
    <m/>
    <s v="-"/>
    <m/>
    <m/>
    <m/>
    <m/>
    <m/>
    <m/>
    <m/>
  </r>
  <r>
    <s v="CK-SWVI [31]"/>
    <x v="3"/>
    <x v="4"/>
    <x v="9"/>
    <x v="9"/>
    <x v="0"/>
    <x v="14"/>
    <s v="NI"/>
    <m/>
    <s v="-"/>
    <m/>
    <m/>
    <m/>
    <m/>
    <m/>
    <m/>
    <m/>
  </r>
  <r>
    <s v="CK-SWVI [31]"/>
    <x v="3"/>
    <x v="4"/>
    <x v="9"/>
    <x v="9"/>
    <x v="0"/>
    <x v="15"/>
    <s v="NI"/>
    <m/>
    <s v="-"/>
    <m/>
    <m/>
    <m/>
    <m/>
    <m/>
    <m/>
    <m/>
  </r>
  <r>
    <s v="CK-SWVI [31]"/>
    <x v="3"/>
    <x v="4"/>
    <x v="9"/>
    <x v="9"/>
    <x v="0"/>
    <x v="16"/>
    <s v="NI"/>
    <m/>
    <s v="-"/>
    <m/>
    <m/>
    <m/>
    <m/>
    <m/>
    <m/>
    <m/>
  </r>
  <r>
    <s v="CK-SWVI [31]"/>
    <x v="3"/>
    <x v="4"/>
    <x v="9"/>
    <x v="9"/>
    <x v="0"/>
    <x v="17"/>
    <s v="NI"/>
    <m/>
    <s v="-"/>
    <m/>
    <m/>
    <m/>
    <m/>
    <m/>
    <m/>
    <m/>
  </r>
  <r>
    <s v="CK-SWVI [31]"/>
    <x v="3"/>
    <x v="4"/>
    <x v="9"/>
    <x v="9"/>
    <x v="0"/>
    <x v="18"/>
    <s v="NO"/>
    <m/>
    <s v="-"/>
    <m/>
    <m/>
    <m/>
    <m/>
    <m/>
    <m/>
    <m/>
  </r>
  <r>
    <s v="CK-SWVI [31]"/>
    <x v="3"/>
    <x v="4"/>
    <x v="9"/>
    <x v="9"/>
    <x v="0"/>
    <x v="19"/>
    <s v="NO"/>
    <m/>
    <s v="-"/>
    <m/>
    <m/>
    <m/>
    <m/>
    <m/>
    <m/>
    <m/>
  </r>
  <r>
    <s v="CK-SWVI [31]"/>
    <x v="3"/>
    <x v="4"/>
    <x v="9"/>
    <x v="9"/>
    <x v="0"/>
    <x v="20"/>
    <s v="NO"/>
    <m/>
    <s v="-"/>
    <m/>
    <m/>
    <m/>
    <m/>
    <m/>
    <m/>
    <m/>
  </r>
  <r>
    <s v="CK-SWVI [31]"/>
    <x v="3"/>
    <x v="4"/>
    <x v="9"/>
    <x v="9"/>
    <x v="0"/>
    <x v="21"/>
    <s v="NO"/>
    <m/>
    <s v="-"/>
    <m/>
    <m/>
    <m/>
    <m/>
    <m/>
    <m/>
    <m/>
  </r>
  <r>
    <s v="CK-SWVI [31]"/>
    <x v="3"/>
    <x v="4"/>
    <x v="9"/>
    <x v="9"/>
    <x v="0"/>
    <x v="22"/>
    <s v="NO"/>
    <m/>
    <s v="-"/>
    <m/>
    <m/>
    <m/>
    <m/>
    <m/>
    <m/>
    <m/>
  </r>
  <r>
    <s v="CK-SWVI [31]"/>
    <x v="3"/>
    <x v="4"/>
    <x v="9"/>
    <x v="9"/>
    <x v="0"/>
    <x v="23"/>
    <s v="NO"/>
    <m/>
    <s v="-"/>
    <m/>
    <m/>
    <m/>
    <m/>
    <m/>
    <m/>
    <m/>
  </r>
  <r>
    <s v="CK-SWVI [31]"/>
    <x v="3"/>
    <x v="4"/>
    <x v="9"/>
    <x v="9"/>
    <x v="0"/>
    <x v="24"/>
    <n v="50"/>
    <n v="50"/>
    <s v="-"/>
    <m/>
    <m/>
    <m/>
    <m/>
    <m/>
    <m/>
    <m/>
  </r>
  <r>
    <s v="CK-SWVI [31]"/>
    <x v="3"/>
    <x v="4"/>
    <x v="9"/>
    <x v="9"/>
    <x v="0"/>
    <x v="25"/>
    <n v="200"/>
    <n v="200"/>
    <s v="-"/>
    <m/>
    <m/>
    <m/>
    <m/>
    <m/>
    <m/>
    <m/>
  </r>
  <r>
    <s v="CK-SWVI [31]"/>
    <x v="3"/>
    <x v="4"/>
    <x v="9"/>
    <x v="9"/>
    <x v="0"/>
    <x v="26"/>
    <s v="AP"/>
    <m/>
    <s v="-"/>
    <m/>
    <m/>
    <m/>
    <m/>
    <m/>
    <m/>
    <m/>
  </r>
  <r>
    <s v="CK-SWVI [31]"/>
    <x v="3"/>
    <x v="4"/>
    <x v="9"/>
    <x v="9"/>
    <x v="0"/>
    <x v="27"/>
    <n v="6"/>
    <n v="6"/>
    <s v="-"/>
    <m/>
    <m/>
    <m/>
    <m/>
    <m/>
    <m/>
    <m/>
  </r>
  <r>
    <s v="CK-SWVI [31]"/>
    <x v="3"/>
    <x v="4"/>
    <x v="9"/>
    <x v="9"/>
    <x v="0"/>
    <x v="28"/>
    <s v="NO"/>
    <m/>
    <s v="-"/>
    <m/>
    <m/>
    <m/>
    <m/>
    <m/>
    <m/>
    <m/>
  </r>
  <r>
    <s v="CK-SWVI [31]"/>
    <x v="3"/>
    <x v="4"/>
    <x v="9"/>
    <x v="9"/>
    <x v="0"/>
    <x v="29"/>
    <s v="NO"/>
    <m/>
    <s v="-"/>
    <m/>
    <m/>
    <m/>
    <m/>
    <m/>
    <m/>
    <m/>
  </r>
  <r>
    <s v="CK-SWVI [31]"/>
    <x v="3"/>
    <x v="4"/>
    <x v="9"/>
    <x v="9"/>
    <x v="0"/>
    <x v="30"/>
    <s v="UK"/>
    <m/>
    <s v="-"/>
    <m/>
    <m/>
    <m/>
    <m/>
    <m/>
    <m/>
    <m/>
  </r>
  <r>
    <s v="CK-SWVI [31]"/>
    <x v="3"/>
    <x v="4"/>
    <x v="9"/>
    <x v="9"/>
    <x v="0"/>
    <x v="31"/>
    <n v="10"/>
    <n v="10"/>
    <s v="-"/>
    <m/>
    <m/>
    <m/>
    <m/>
    <m/>
    <m/>
    <m/>
  </r>
  <r>
    <s v="CK-SWVI [31]"/>
    <x v="3"/>
    <x v="4"/>
    <x v="9"/>
    <x v="9"/>
    <x v="0"/>
    <x v="32"/>
    <n v="10"/>
    <n v="10"/>
    <s v="-"/>
    <m/>
    <m/>
    <m/>
    <m/>
    <m/>
    <m/>
    <m/>
  </r>
  <r>
    <s v="CK-SWVI [31]"/>
    <x v="3"/>
    <x v="4"/>
    <x v="9"/>
    <x v="9"/>
    <x v="0"/>
    <x v="33"/>
    <s v="UK"/>
    <m/>
    <s v="-"/>
    <m/>
    <m/>
    <m/>
    <m/>
    <m/>
    <m/>
    <m/>
  </r>
  <r>
    <s v="CK-SWVI [31]"/>
    <x v="3"/>
    <x v="4"/>
    <x v="9"/>
    <x v="9"/>
    <x v="0"/>
    <x v="34"/>
    <n v="10"/>
    <n v="10"/>
    <s v="-"/>
    <m/>
    <m/>
    <m/>
    <m/>
    <m/>
    <m/>
    <m/>
  </r>
  <r>
    <s v="CK-SWVI [31]"/>
    <x v="3"/>
    <x v="4"/>
    <x v="9"/>
    <x v="9"/>
    <x v="0"/>
    <x v="35"/>
    <s v="NO"/>
    <m/>
    <s v="-"/>
    <m/>
    <m/>
    <m/>
    <m/>
    <m/>
    <m/>
    <m/>
  </r>
  <r>
    <s v="CK-SWVI [31]"/>
    <x v="3"/>
    <x v="4"/>
    <x v="9"/>
    <x v="9"/>
    <x v="0"/>
    <x v="36"/>
    <s v="NI"/>
    <m/>
    <s v="-"/>
    <m/>
    <m/>
    <m/>
    <m/>
    <m/>
    <m/>
    <m/>
  </r>
  <r>
    <s v="CK-SWVI [31]"/>
    <x v="3"/>
    <x v="4"/>
    <x v="9"/>
    <x v="9"/>
    <x v="0"/>
    <x v="37"/>
    <s v="NI"/>
    <m/>
    <s v="-"/>
    <m/>
    <m/>
    <m/>
    <m/>
    <m/>
    <m/>
    <m/>
  </r>
  <r>
    <s v="CK-SWVI [31]"/>
    <x v="3"/>
    <x v="4"/>
    <x v="9"/>
    <x v="9"/>
    <x v="0"/>
    <x v="38"/>
    <s v="UK"/>
    <m/>
    <s v="-"/>
    <m/>
    <m/>
    <m/>
    <m/>
    <m/>
    <m/>
    <m/>
  </r>
  <r>
    <s v="CK-SWVI [31]"/>
    <x v="3"/>
    <x v="4"/>
    <x v="9"/>
    <x v="9"/>
    <x v="0"/>
    <x v="39"/>
    <s v="NO"/>
    <m/>
    <s v="-"/>
    <m/>
    <m/>
    <m/>
    <m/>
    <m/>
    <m/>
    <m/>
  </r>
  <r>
    <s v="CK-SWVI [31]"/>
    <x v="3"/>
    <x v="4"/>
    <x v="9"/>
    <x v="9"/>
    <x v="0"/>
    <x v="40"/>
    <s v="NO"/>
    <m/>
    <s v="-"/>
    <m/>
    <m/>
    <m/>
    <m/>
    <m/>
    <m/>
    <m/>
  </r>
  <r>
    <s v="CK-SWVI [31]"/>
    <x v="3"/>
    <x v="4"/>
    <x v="9"/>
    <x v="9"/>
    <x v="0"/>
    <x v="41"/>
    <s v="UK"/>
    <m/>
    <s v="-"/>
    <m/>
    <m/>
    <m/>
    <m/>
    <m/>
    <m/>
    <m/>
  </r>
  <r>
    <s v="CK-SWVI [31]"/>
    <x v="3"/>
    <x v="4"/>
    <x v="9"/>
    <x v="9"/>
    <x v="0"/>
    <x v="42"/>
    <s v="UK"/>
    <m/>
    <s v="-"/>
    <m/>
    <m/>
    <m/>
    <m/>
    <m/>
    <m/>
    <m/>
  </r>
  <r>
    <s v="CK-SWVI [31]"/>
    <x v="3"/>
    <x v="4"/>
    <x v="9"/>
    <x v="9"/>
    <x v="0"/>
    <x v="43"/>
    <s v="UK"/>
    <m/>
    <s v="-"/>
    <m/>
    <m/>
    <m/>
    <m/>
    <m/>
    <m/>
    <m/>
  </r>
  <r>
    <s v="CK-SWVI [31]"/>
    <x v="3"/>
    <x v="4"/>
    <x v="9"/>
    <x v="9"/>
    <x v="0"/>
    <x v="44"/>
    <s v="UK"/>
    <m/>
    <s v="-"/>
    <m/>
    <m/>
    <m/>
    <m/>
    <m/>
    <m/>
    <m/>
  </r>
  <r>
    <s v="CK-SWVI [31]"/>
    <x v="3"/>
    <x v="4"/>
    <x v="9"/>
    <x v="9"/>
    <x v="0"/>
    <x v="45"/>
    <s v="UK"/>
    <m/>
    <s v="-"/>
    <m/>
    <m/>
    <m/>
    <m/>
    <m/>
    <m/>
    <m/>
  </r>
  <r>
    <s v="CK-SWVI [31]"/>
    <x v="3"/>
    <x v="4"/>
    <x v="9"/>
    <x v="9"/>
    <x v="0"/>
    <x v="46"/>
    <s v="UK"/>
    <m/>
    <s v="-"/>
    <m/>
    <m/>
    <m/>
    <m/>
    <m/>
    <m/>
    <m/>
  </r>
  <r>
    <s v="CK-SWVI [31]"/>
    <x v="3"/>
    <x v="4"/>
    <x v="9"/>
    <x v="9"/>
    <x v="0"/>
    <x v="47"/>
    <s v="NO"/>
    <m/>
    <s v="-"/>
    <m/>
    <m/>
    <m/>
    <m/>
    <m/>
    <m/>
    <m/>
  </r>
  <r>
    <s v="CK-SWVI [31]"/>
    <x v="3"/>
    <x v="4"/>
    <x v="9"/>
    <x v="9"/>
    <x v="0"/>
    <x v="48"/>
    <s v="NO"/>
    <m/>
    <s v="-"/>
    <m/>
    <m/>
    <m/>
    <m/>
    <m/>
    <m/>
    <m/>
  </r>
  <r>
    <s v="CK-SWVI [31]"/>
    <x v="3"/>
    <x v="4"/>
    <x v="9"/>
    <x v="9"/>
    <x v="0"/>
    <x v="49"/>
    <n v="40"/>
    <n v="40"/>
    <s v="-"/>
    <m/>
    <m/>
    <m/>
    <m/>
    <m/>
    <m/>
    <m/>
  </r>
  <r>
    <s v="CK-SWVI [31]"/>
    <x v="3"/>
    <x v="4"/>
    <x v="9"/>
    <x v="9"/>
    <x v="0"/>
    <x v="50"/>
    <n v="50"/>
    <n v="50"/>
    <s v="-"/>
    <m/>
    <m/>
    <m/>
    <m/>
    <m/>
    <m/>
    <m/>
  </r>
  <r>
    <s v="CK-SWVI [31]"/>
    <x v="3"/>
    <x v="4"/>
    <x v="9"/>
    <x v="9"/>
    <x v="0"/>
    <x v="51"/>
    <n v="25"/>
    <n v="25"/>
    <s v="-"/>
    <m/>
    <m/>
    <m/>
    <m/>
    <m/>
    <m/>
    <m/>
  </r>
  <r>
    <s v="CK-SWVI [31]"/>
    <x v="3"/>
    <x v="4"/>
    <x v="9"/>
    <x v="9"/>
    <x v="0"/>
    <x v="52"/>
    <n v="25"/>
    <n v="25"/>
    <s v="-"/>
    <m/>
    <m/>
    <m/>
    <m/>
    <m/>
    <m/>
    <m/>
  </r>
  <r>
    <s v="CK-SWVI [31]"/>
    <x v="3"/>
    <x v="4"/>
    <x v="9"/>
    <x v="9"/>
    <x v="0"/>
    <x v="53"/>
    <s v="NO"/>
    <m/>
    <s v="-"/>
    <m/>
    <m/>
    <m/>
    <m/>
    <m/>
    <m/>
    <m/>
  </r>
  <r>
    <s v="CK-SWVI [31]"/>
    <x v="3"/>
    <x v="4"/>
    <x v="9"/>
    <x v="9"/>
    <x v="0"/>
    <x v="54"/>
    <s v="NO"/>
    <m/>
    <s v="-"/>
    <m/>
    <m/>
    <m/>
    <m/>
    <m/>
    <m/>
    <m/>
  </r>
  <r>
    <s v="CK-SWVI [31]"/>
    <x v="3"/>
    <x v="4"/>
    <x v="9"/>
    <x v="9"/>
    <x v="0"/>
    <x v="55"/>
    <n v="25"/>
    <n v="25"/>
    <s v="-"/>
    <m/>
    <m/>
    <m/>
    <m/>
    <m/>
    <m/>
    <m/>
  </r>
  <r>
    <s v="CK-SWVI [31]"/>
    <x v="3"/>
    <x v="4"/>
    <x v="9"/>
    <x v="9"/>
    <x v="0"/>
    <x v="56"/>
    <n v="25"/>
    <n v="25"/>
    <s v="-"/>
    <m/>
    <m/>
    <m/>
    <m/>
    <m/>
    <m/>
    <m/>
  </r>
  <r>
    <s v="CK-SWVI [31]"/>
    <x v="3"/>
    <x v="4"/>
    <x v="9"/>
    <x v="9"/>
    <x v="0"/>
    <x v="57"/>
    <n v="25"/>
    <n v="25"/>
    <s v="-"/>
    <m/>
    <m/>
    <m/>
    <m/>
    <m/>
    <m/>
    <m/>
  </r>
  <r>
    <s v="CK-SWVI [31]"/>
    <x v="3"/>
    <x v="4"/>
    <x v="9"/>
    <x v="9"/>
    <x v="0"/>
    <x v="58"/>
    <n v="25"/>
    <n v="25"/>
    <s v="-"/>
    <m/>
    <m/>
    <m/>
    <m/>
    <m/>
    <m/>
    <m/>
  </r>
  <r>
    <s v="CK-SWVI [31]"/>
    <x v="3"/>
    <x v="4"/>
    <x v="9"/>
    <x v="9"/>
    <x v="0"/>
    <x v="59"/>
    <n v="25"/>
    <n v="25"/>
    <s v="-"/>
    <m/>
    <m/>
    <m/>
    <m/>
    <m/>
    <m/>
    <m/>
  </r>
  <r>
    <s v="CK-SWVI [31]"/>
    <x v="3"/>
    <x v="4"/>
    <x v="9"/>
    <x v="9"/>
    <x v="0"/>
    <x v="60"/>
    <n v="25"/>
    <n v="25"/>
    <s v="-"/>
    <m/>
    <m/>
    <m/>
    <m/>
    <m/>
    <m/>
    <m/>
  </r>
  <r>
    <s v="CK-SWVI [31]"/>
    <x v="3"/>
    <x v="4"/>
    <x v="9"/>
    <x v="9"/>
    <x v="0"/>
    <x v="61"/>
    <n v="25"/>
    <n v="25"/>
    <s v="-"/>
    <m/>
    <m/>
    <m/>
    <m/>
    <m/>
    <m/>
    <m/>
  </r>
  <r>
    <s v="CK-SWVI [31]"/>
    <x v="3"/>
    <x v="4"/>
    <x v="9"/>
    <x v="9"/>
    <x v="0"/>
    <x v="62"/>
    <n v="25"/>
    <n v="25"/>
    <s v="-"/>
    <m/>
    <m/>
    <m/>
    <m/>
    <m/>
    <m/>
    <m/>
  </r>
  <r>
    <s v="CK-SWVI [31]"/>
    <x v="3"/>
    <x v="4"/>
    <x v="9"/>
    <x v="9"/>
    <x v="0"/>
    <x v="63"/>
    <n v="25"/>
    <n v="25"/>
    <s v="-"/>
    <m/>
    <m/>
    <m/>
    <m/>
    <m/>
    <m/>
    <m/>
  </r>
  <r>
    <s v="CK-SWVI [31]"/>
    <x v="3"/>
    <x v="4"/>
    <x v="9"/>
    <x v="9"/>
    <x v="0"/>
    <x v="64"/>
    <s v="UK"/>
    <m/>
    <s v="-"/>
    <m/>
    <m/>
    <m/>
    <m/>
    <m/>
    <m/>
    <m/>
  </r>
  <r>
    <s v="CK-SWVI [31]"/>
    <x v="3"/>
    <x v="4"/>
    <x v="9"/>
    <x v="9"/>
    <x v="0"/>
    <x v="65"/>
    <n v="25"/>
    <n v="25"/>
    <s v="-"/>
    <m/>
    <m/>
    <m/>
    <m/>
    <m/>
    <m/>
    <m/>
  </r>
  <r>
    <s v="CK-SWVI [31]"/>
    <x v="3"/>
    <x v="4"/>
    <x v="9"/>
    <x v="9"/>
    <x v="0"/>
    <x v="66"/>
    <n v="25"/>
    <n v="25"/>
    <s v="-"/>
    <m/>
    <m/>
    <m/>
    <m/>
    <m/>
    <m/>
    <m/>
  </r>
  <r>
    <s v="CK-SWVI [31]"/>
    <x v="3"/>
    <x v="4"/>
    <x v="9"/>
    <x v="9"/>
    <x v="0"/>
    <x v="67"/>
    <n v="25"/>
    <n v="25"/>
    <s v="-"/>
    <m/>
    <m/>
    <m/>
    <m/>
    <m/>
    <m/>
    <m/>
  </r>
  <r>
    <s v="CK-SWVI [31]"/>
    <x v="3"/>
    <x v="4"/>
    <x v="9"/>
    <x v="9"/>
    <x v="0"/>
    <x v="68"/>
    <n v="25"/>
    <n v="25"/>
    <s v="-"/>
    <m/>
    <m/>
    <m/>
    <m/>
    <m/>
    <m/>
    <m/>
  </r>
  <r>
    <s v="CK-SWVI [31]"/>
    <x v="3"/>
    <x v="4"/>
    <x v="9"/>
    <x v="9"/>
    <x v="0"/>
    <x v="69"/>
    <s v="UK"/>
    <m/>
    <s v="-"/>
    <m/>
    <m/>
    <m/>
    <m/>
    <m/>
    <m/>
    <m/>
  </r>
  <r>
    <s v="CK-SWVI [31]"/>
    <x v="3"/>
    <x v="4"/>
    <x v="9"/>
    <x v="9"/>
    <x v="0"/>
    <x v="70"/>
    <n v="25"/>
    <n v="25"/>
    <s v="-"/>
    <m/>
    <m/>
    <m/>
    <m/>
    <m/>
    <m/>
    <m/>
  </r>
  <r>
    <s v="CK-NoKy [32]"/>
    <x v="3"/>
    <x v="2"/>
    <x v="10"/>
    <x v="10"/>
    <x v="0"/>
    <x v="0"/>
    <s v="UNK"/>
    <m/>
    <s v="-"/>
    <m/>
    <m/>
    <m/>
    <m/>
    <m/>
    <m/>
    <m/>
  </r>
  <r>
    <s v="CK-NoKy [32]"/>
    <x v="3"/>
    <x v="2"/>
    <x v="10"/>
    <x v="10"/>
    <x v="0"/>
    <x v="1"/>
    <n v="5"/>
    <n v="5"/>
    <s v="-"/>
    <m/>
    <m/>
    <m/>
    <m/>
    <m/>
    <m/>
    <m/>
  </r>
  <r>
    <s v="CK-NoKy [32]"/>
    <x v="3"/>
    <x v="2"/>
    <x v="10"/>
    <x v="10"/>
    <x v="0"/>
    <x v="2"/>
    <n v="33"/>
    <n v="33"/>
    <s v="-"/>
    <m/>
    <m/>
    <m/>
    <m/>
    <m/>
    <m/>
    <m/>
  </r>
  <r>
    <s v="CK-NoKy [32]"/>
    <x v="3"/>
    <x v="2"/>
    <x v="10"/>
    <x v="10"/>
    <x v="0"/>
    <x v="3"/>
    <n v="98"/>
    <n v="98"/>
    <s v="-"/>
    <m/>
    <m/>
    <m/>
    <m/>
    <m/>
    <m/>
    <m/>
  </r>
  <r>
    <s v="CK-NoKy [32]"/>
    <x v="3"/>
    <x v="2"/>
    <x v="10"/>
    <x v="10"/>
    <x v="0"/>
    <x v="4"/>
    <n v="113"/>
    <n v="113"/>
    <s v="-"/>
    <m/>
    <m/>
    <m/>
    <m/>
    <m/>
    <m/>
    <m/>
  </r>
  <r>
    <s v="CK-NoKy [32]"/>
    <x v="3"/>
    <x v="2"/>
    <x v="10"/>
    <x v="10"/>
    <x v="0"/>
    <x v="5"/>
    <n v="21"/>
    <n v="21"/>
    <s v="-"/>
    <m/>
    <m/>
    <m/>
    <m/>
    <m/>
    <m/>
    <m/>
  </r>
  <r>
    <s v="CK-NoKy [32]"/>
    <x v="3"/>
    <x v="2"/>
    <x v="10"/>
    <x v="10"/>
    <x v="0"/>
    <x v="6"/>
    <n v="33"/>
    <n v="33"/>
    <s v="-"/>
    <m/>
    <m/>
    <m/>
    <m/>
    <m/>
    <m/>
    <m/>
  </r>
  <r>
    <s v="CK-NoKy [32]"/>
    <x v="3"/>
    <x v="2"/>
    <x v="10"/>
    <x v="10"/>
    <x v="0"/>
    <x v="7"/>
    <s v="NO"/>
    <m/>
    <s v="-"/>
    <m/>
    <m/>
    <m/>
    <m/>
    <m/>
    <m/>
    <m/>
  </r>
  <r>
    <s v="CK-NoKy [32]"/>
    <x v="3"/>
    <x v="2"/>
    <x v="10"/>
    <x v="10"/>
    <x v="0"/>
    <x v="8"/>
    <n v="6"/>
    <n v="6"/>
    <s v="-"/>
    <m/>
    <m/>
    <m/>
    <m/>
    <m/>
    <m/>
    <m/>
  </r>
  <r>
    <s v="CK-NoKy [32]"/>
    <x v="3"/>
    <x v="2"/>
    <x v="10"/>
    <x v="10"/>
    <x v="0"/>
    <x v="9"/>
    <s v="AP"/>
    <m/>
    <s v="-"/>
    <m/>
    <m/>
    <m/>
    <m/>
    <m/>
    <m/>
    <m/>
  </r>
  <r>
    <s v="CK-NoKy [32]"/>
    <x v="3"/>
    <x v="2"/>
    <x v="10"/>
    <x v="10"/>
    <x v="0"/>
    <x v="10"/>
    <s v="NO"/>
    <m/>
    <s v="-"/>
    <m/>
    <m/>
    <m/>
    <m/>
    <m/>
    <m/>
    <m/>
  </r>
  <r>
    <s v="CK-NoKy [32]"/>
    <x v="3"/>
    <x v="2"/>
    <x v="10"/>
    <x v="10"/>
    <x v="0"/>
    <x v="11"/>
    <s v="NO"/>
    <m/>
    <s v="-"/>
    <m/>
    <m/>
    <m/>
    <m/>
    <m/>
    <m/>
    <m/>
  </r>
  <r>
    <s v="CK-NoKy [32]"/>
    <x v="3"/>
    <x v="2"/>
    <x v="10"/>
    <x v="10"/>
    <x v="0"/>
    <x v="12"/>
    <n v="16"/>
    <n v="16"/>
    <s v="-"/>
    <m/>
    <m/>
    <m/>
    <m/>
    <m/>
    <m/>
    <m/>
  </r>
  <r>
    <s v="CK-NoKy [32]"/>
    <x v="3"/>
    <x v="2"/>
    <x v="10"/>
    <x v="10"/>
    <x v="0"/>
    <x v="13"/>
    <n v="21"/>
    <n v="21"/>
    <s v="-"/>
    <m/>
    <m/>
    <m/>
    <m/>
    <m/>
    <m/>
    <m/>
  </r>
  <r>
    <s v="CK-NoKy [32]"/>
    <x v="3"/>
    <x v="2"/>
    <x v="10"/>
    <x v="10"/>
    <x v="0"/>
    <x v="14"/>
    <n v="11"/>
    <n v="11"/>
    <s v="-"/>
    <m/>
    <m/>
    <m/>
    <m/>
    <m/>
    <m/>
    <m/>
  </r>
  <r>
    <s v="CK-NoKy [32]"/>
    <x v="3"/>
    <x v="2"/>
    <x v="10"/>
    <x v="10"/>
    <x v="0"/>
    <x v="15"/>
    <n v="25"/>
    <n v="25"/>
    <s v="-"/>
    <m/>
    <m/>
    <m/>
    <m/>
    <m/>
    <m/>
    <m/>
  </r>
  <r>
    <s v="CK-NoKy [32]"/>
    <x v="3"/>
    <x v="2"/>
    <x v="10"/>
    <x v="10"/>
    <x v="0"/>
    <x v="16"/>
    <n v="5"/>
    <n v="5"/>
    <s v="-"/>
    <m/>
    <m/>
    <m/>
    <m/>
    <m/>
    <m/>
    <m/>
  </r>
  <r>
    <s v="CK-NoKy [32]"/>
    <x v="3"/>
    <x v="2"/>
    <x v="10"/>
    <x v="10"/>
    <x v="0"/>
    <x v="17"/>
    <n v="7"/>
    <n v="7"/>
    <s v="-"/>
    <m/>
    <m/>
    <m/>
    <m/>
    <m/>
    <m/>
    <m/>
  </r>
  <r>
    <s v="CK-NoKy [32]"/>
    <x v="3"/>
    <x v="2"/>
    <x v="10"/>
    <x v="10"/>
    <x v="0"/>
    <x v="18"/>
    <s v="NI"/>
    <m/>
    <s v="-"/>
    <m/>
    <m/>
    <m/>
    <m/>
    <m/>
    <m/>
    <m/>
  </r>
  <r>
    <s v="CK-NoKy [32]"/>
    <x v="3"/>
    <x v="2"/>
    <x v="10"/>
    <x v="10"/>
    <x v="0"/>
    <x v="19"/>
    <n v="12"/>
    <n v="12"/>
    <s v="-"/>
    <m/>
    <m/>
    <m/>
    <m/>
    <m/>
    <m/>
    <m/>
  </r>
  <r>
    <s v="CK-NoKy [32]"/>
    <x v="3"/>
    <x v="2"/>
    <x v="10"/>
    <x v="10"/>
    <x v="0"/>
    <x v="20"/>
    <s v="NO"/>
    <m/>
    <s v="-"/>
    <m/>
    <m/>
    <m/>
    <m/>
    <m/>
    <m/>
    <m/>
  </r>
  <r>
    <s v="CK-NoKy [32]"/>
    <x v="3"/>
    <x v="2"/>
    <x v="10"/>
    <x v="10"/>
    <x v="0"/>
    <x v="21"/>
    <n v="19"/>
    <n v="19"/>
    <s v="-"/>
    <m/>
    <m/>
    <m/>
    <m/>
    <m/>
    <m/>
    <m/>
  </r>
  <r>
    <s v="CK-NoKy [32]"/>
    <x v="3"/>
    <x v="2"/>
    <x v="10"/>
    <x v="10"/>
    <x v="0"/>
    <x v="22"/>
    <s v="AP"/>
    <m/>
    <s v="-"/>
    <m/>
    <m/>
    <m/>
    <m/>
    <m/>
    <m/>
    <m/>
  </r>
  <r>
    <s v="CK-NoKy [32]"/>
    <x v="3"/>
    <x v="2"/>
    <x v="10"/>
    <x v="10"/>
    <x v="0"/>
    <x v="23"/>
    <s v="NO"/>
    <m/>
    <s v="-"/>
    <m/>
    <m/>
    <m/>
    <m/>
    <m/>
    <m/>
    <m/>
  </r>
  <r>
    <s v="CK-NoKy [32]"/>
    <x v="3"/>
    <x v="2"/>
    <x v="10"/>
    <x v="10"/>
    <x v="0"/>
    <x v="24"/>
    <n v="60"/>
    <n v="60"/>
    <s v="-"/>
    <m/>
    <m/>
    <m/>
    <m/>
    <m/>
    <m/>
    <m/>
  </r>
  <r>
    <s v="CK-NoKy [32]"/>
    <x v="3"/>
    <x v="2"/>
    <x v="10"/>
    <x v="10"/>
    <x v="0"/>
    <x v="25"/>
    <n v="64"/>
    <n v="64"/>
    <s v="-"/>
    <m/>
    <m/>
    <m/>
    <m/>
    <m/>
    <m/>
    <m/>
  </r>
  <r>
    <s v="CK-NoKy [32]"/>
    <x v="3"/>
    <x v="2"/>
    <x v="10"/>
    <x v="10"/>
    <x v="0"/>
    <x v="26"/>
    <s v="NO"/>
    <m/>
    <s v="-"/>
    <m/>
    <m/>
    <m/>
    <m/>
    <m/>
    <m/>
    <m/>
  </r>
  <r>
    <s v="CK-NoKy [32]"/>
    <x v="3"/>
    <x v="2"/>
    <x v="10"/>
    <x v="10"/>
    <x v="0"/>
    <x v="27"/>
    <s v="NI"/>
    <m/>
    <s v="-"/>
    <m/>
    <m/>
    <m/>
    <m/>
    <m/>
    <m/>
    <m/>
  </r>
  <r>
    <s v="CK-NoKy [32]"/>
    <x v="3"/>
    <x v="2"/>
    <x v="10"/>
    <x v="10"/>
    <x v="0"/>
    <x v="28"/>
    <n v="8"/>
    <n v="8"/>
    <s v="-"/>
    <m/>
    <m/>
    <m/>
    <m/>
    <m/>
    <m/>
    <m/>
  </r>
  <r>
    <s v="CK-NoKy [32]"/>
    <x v="3"/>
    <x v="2"/>
    <x v="10"/>
    <x v="10"/>
    <x v="0"/>
    <x v="29"/>
    <s v="UK"/>
    <m/>
    <s v="-"/>
    <m/>
    <m/>
    <m/>
    <m/>
    <m/>
    <m/>
    <m/>
  </r>
  <r>
    <s v="CK-NoKy [32]"/>
    <x v="3"/>
    <x v="2"/>
    <x v="10"/>
    <x v="10"/>
    <x v="0"/>
    <x v="30"/>
    <s v="UK"/>
    <m/>
    <s v="-"/>
    <m/>
    <m/>
    <m/>
    <m/>
    <m/>
    <m/>
    <m/>
  </r>
  <r>
    <s v="CK-NoKy [32]"/>
    <x v="3"/>
    <x v="2"/>
    <x v="10"/>
    <x v="10"/>
    <x v="0"/>
    <x v="31"/>
    <s v="NI"/>
    <m/>
    <s v="-"/>
    <m/>
    <m/>
    <m/>
    <m/>
    <m/>
    <m/>
    <m/>
  </r>
  <r>
    <s v="CK-NoKy [32]"/>
    <x v="3"/>
    <x v="2"/>
    <x v="10"/>
    <x v="10"/>
    <x v="0"/>
    <x v="32"/>
    <s v="UK"/>
    <m/>
    <s v="-"/>
    <m/>
    <m/>
    <m/>
    <m/>
    <m/>
    <m/>
    <m/>
  </r>
  <r>
    <s v="CK-NoKy [32]"/>
    <x v="3"/>
    <x v="2"/>
    <x v="10"/>
    <x v="10"/>
    <x v="0"/>
    <x v="33"/>
    <s v="NO"/>
    <m/>
    <s v="-"/>
    <m/>
    <m/>
    <m/>
    <m/>
    <m/>
    <m/>
    <m/>
  </r>
  <r>
    <s v="CK-NoKy [32]"/>
    <x v="3"/>
    <x v="2"/>
    <x v="10"/>
    <x v="10"/>
    <x v="0"/>
    <x v="34"/>
    <n v="5"/>
    <n v="5"/>
    <s v="-"/>
    <m/>
    <m/>
    <m/>
    <m/>
    <m/>
    <m/>
    <m/>
  </r>
  <r>
    <s v="CK-NoKy [32]"/>
    <x v="3"/>
    <x v="2"/>
    <x v="10"/>
    <x v="10"/>
    <x v="0"/>
    <x v="35"/>
    <s v="NI"/>
    <m/>
    <s v="-"/>
    <m/>
    <m/>
    <m/>
    <m/>
    <m/>
    <m/>
    <m/>
  </r>
  <r>
    <s v="CK-NoKy [32]"/>
    <x v="3"/>
    <x v="2"/>
    <x v="10"/>
    <x v="10"/>
    <x v="0"/>
    <x v="36"/>
    <s v="UK"/>
    <m/>
    <s v="-"/>
    <m/>
    <m/>
    <m/>
    <m/>
    <m/>
    <m/>
    <m/>
  </r>
  <r>
    <s v="CK-NoKy [32]"/>
    <x v="3"/>
    <x v="2"/>
    <x v="10"/>
    <x v="10"/>
    <x v="0"/>
    <x v="37"/>
    <n v="10"/>
    <n v="10"/>
    <s v="-"/>
    <m/>
    <m/>
    <m/>
    <m/>
    <m/>
    <m/>
    <m/>
  </r>
  <r>
    <s v="CK-NoKy [32]"/>
    <x v="3"/>
    <x v="2"/>
    <x v="10"/>
    <x v="10"/>
    <x v="0"/>
    <x v="38"/>
    <s v="NO"/>
    <m/>
    <s v="-"/>
    <m/>
    <m/>
    <m/>
    <m/>
    <m/>
    <m/>
    <m/>
  </r>
  <r>
    <s v="CK-NoKy [32]"/>
    <x v="3"/>
    <x v="2"/>
    <x v="10"/>
    <x v="10"/>
    <x v="0"/>
    <x v="39"/>
    <s v="NO"/>
    <m/>
    <s v="-"/>
    <m/>
    <m/>
    <m/>
    <m/>
    <m/>
    <m/>
    <m/>
  </r>
  <r>
    <s v="CK-NoKy [32]"/>
    <x v="3"/>
    <x v="2"/>
    <x v="10"/>
    <x v="10"/>
    <x v="0"/>
    <x v="40"/>
    <s v="UK"/>
    <m/>
    <s v="-"/>
    <m/>
    <m/>
    <m/>
    <m/>
    <m/>
    <m/>
    <m/>
  </r>
  <r>
    <s v="CK-NoKy [32]"/>
    <x v="3"/>
    <x v="2"/>
    <x v="10"/>
    <x v="10"/>
    <x v="0"/>
    <x v="41"/>
    <s v="UK"/>
    <m/>
    <s v="-"/>
    <m/>
    <m/>
    <m/>
    <m/>
    <m/>
    <m/>
    <m/>
  </r>
  <r>
    <s v="CK-NoKy [32]"/>
    <x v="3"/>
    <x v="2"/>
    <x v="10"/>
    <x v="10"/>
    <x v="0"/>
    <x v="42"/>
    <n v="20"/>
    <n v="20"/>
    <s v="-"/>
    <m/>
    <m/>
    <m/>
    <m/>
    <m/>
    <m/>
    <m/>
  </r>
  <r>
    <s v="CK-NoKy [32]"/>
    <x v="3"/>
    <x v="2"/>
    <x v="10"/>
    <x v="10"/>
    <x v="0"/>
    <x v="43"/>
    <s v="UK"/>
    <m/>
    <s v="-"/>
    <m/>
    <m/>
    <m/>
    <m/>
    <m/>
    <m/>
    <m/>
  </r>
  <r>
    <s v="CK-NoKy [32]"/>
    <x v="3"/>
    <x v="2"/>
    <x v="10"/>
    <x v="10"/>
    <x v="0"/>
    <x v="44"/>
    <s v="UK"/>
    <m/>
    <s v="-"/>
    <m/>
    <m/>
    <m/>
    <m/>
    <m/>
    <m/>
    <m/>
  </r>
  <r>
    <s v="CK-NoKy [32]"/>
    <x v="3"/>
    <x v="2"/>
    <x v="10"/>
    <x v="10"/>
    <x v="0"/>
    <x v="45"/>
    <n v="85"/>
    <n v="85"/>
    <s v="-"/>
    <m/>
    <m/>
    <m/>
    <m/>
    <m/>
    <m/>
    <m/>
  </r>
  <r>
    <s v="CK-NoKy [32]"/>
    <x v="3"/>
    <x v="2"/>
    <x v="10"/>
    <x v="10"/>
    <x v="0"/>
    <x v="46"/>
    <s v="UK"/>
    <m/>
    <s v="-"/>
    <m/>
    <m/>
    <m/>
    <m/>
    <m/>
    <m/>
    <m/>
  </r>
  <r>
    <s v="CK-NoKy [32]"/>
    <x v="3"/>
    <x v="2"/>
    <x v="10"/>
    <x v="10"/>
    <x v="0"/>
    <x v="47"/>
    <s v="UK"/>
    <m/>
    <s v="-"/>
    <m/>
    <m/>
    <m/>
    <m/>
    <m/>
    <m/>
    <m/>
  </r>
  <r>
    <s v="CK-NoKy [32]"/>
    <x v="3"/>
    <x v="2"/>
    <x v="10"/>
    <x v="10"/>
    <x v="0"/>
    <x v="48"/>
    <n v="25"/>
    <n v="25"/>
    <s v="-"/>
    <m/>
    <m/>
    <m/>
    <m/>
    <m/>
    <m/>
    <m/>
  </r>
  <r>
    <s v="CK-NoKy [32]"/>
    <x v="3"/>
    <x v="2"/>
    <x v="10"/>
    <x v="10"/>
    <x v="0"/>
    <x v="49"/>
    <n v="25"/>
    <n v="25"/>
    <s v="-"/>
    <m/>
    <m/>
    <m/>
    <m/>
    <m/>
    <m/>
    <m/>
  </r>
  <r>
    <s v="CK-NoKy [32]"/>
    <x v="3"/>
    <x v="2"/>
    <x v="10"/>
    <x v="10"/>
    <x v="0"/>
    <x v="50"/>
    <n v="25"/>
    <n v="25"/>
    <s v="-"/>
    <m/>
    <m/>
    <m/>
    <m/>
    <m/>
    <m/>
    <m/>
  </r>
  <r>
    <s v="CK-NoKy [32]"/>
    <x v="3"/>
    <x v="2"/>
    <x v="10"/>
    <x v="10"/>
    <x v="0"/>
    <x v="51"/>
    <n v="25"/>
    <n v="25"/>
    <s v="-"/>
    <m/>
    <m/>
    <m/>
    <m/>
    <m/>
    <m/>
    <m/>
  </r>
  <r>
    <s v="CK-NoKy [32]"/>
    <x v="3"/>
    <x v="2"/>
    <x v="10"/>
    <x v="10"/>
    <x v="0"/>
    <x v="52"/>
    <n v="25"/>
    <n v="25"/>
    <s v="-"/>
    <m/>
    <m/>
    <m/>
    <m/>
    <m/>
    <m/>
    <m/>
  </r>
  <r>
    <s v="CK-NoKy [32]"/>
    <x v="3"/>
    <x v="2"/>
    <x v="10"/>
    <x v="10"/>
    <x v="0"/>
    <x v="53"/>
    <n v="25"/>
    <n v="25"/>
    <s v="-"/>
    <m/>
    <m/>
    <m/>
    <m/>
    <m/>
    <m/>
    <m/>
  </r>
  <r>
    <s v="CK-NoKy [32]"/>
    <x v="3"/>
    <x v="2"/>
    <x v="10"/>
    <x v="10"/>
    <x v="0"/>
    <x v="54"/>
    <n v="25"/>
    <n v="25"/>
    <s v="-"/>
    <m/>
    <m/>
    <m/>
    <m/>
    <m/>
    <m/>
    <m/>
  </r>
  <r>
    <s v="CK-NoKy [32]"/>
    <x v="3"/>
    <x v="2"/>
    <x v="10"/>
    <x v="10"/>
    <x v="0"/>
    <x v="55"/>
    <s v="NO"/>
    <m/>
    <s v="-"/>
    <m/>
    <m/>
    <m/>
    <m/>
    <m/>
    <m/>
    <m/>
  </r>
  <r>
    <s v="CK-NoKy [32]"/>
    <x v="3"/>
    <x v="2"/>
    <x v="10"/>
    <x v="10"/>
    <x v="0"/>
    <x v="56"/>
    <n v="25"/>
    <n v="25"/>
    <s v="-"/>
    <m/>
    <m/>
    <m/>
    <m/>
    <m/>
    <m/>
    <m/>
  </r>
  <r>
    <s v="CK-NoKy [32]"/>
    <x v="3"/>
    <x v="2"/>
    <x v="10"/>
    <x v="10"/>
    <x v="0"/>
    <x v="57"/>
    <n v="25"/>
    <n v="25"/>
    <s v="-"/>
    <m/>
    <m/>
    <m/>
    <m/>
    <m/>
    <m/>
    <m/>
  </r>
  <r>
    <s v="CK-NoKy [32]"/>
    <x v="3"/>
    <x v="2"/>
    <x v="10"/>
    <x v="10"/>
    <x v="0"/>
    <x v="58"/>
    <n v="75"/>
    <n v="75"/>
    <s v="-"/>
    <m/>
    <m/>
    <m/>
    <m/>
    <m/>
    <m/>
    <m/>
  </r>
  <r>
    <s v="CK-NoKy [32]"/>
    <x v="3"/>
    <x v="2"/>
    <x v="10"/>
    <x v="10"/>
    <x v="0"/>
    <x v="59"/>
    <n v="400"/>
    <n v="400"/>
    <s v="-"/>
    <m/>
    <m/>
    <m/>
    <m/>
    <m/>
    <m/>
    <m/>
  </r>
  <r>
    <s v="CK-NoKy [32]"/>
    <x v="3"/>
    <x v="2"/>
    <x v="10"/>
    <x v="10"/>
    <x v="0"/>
    <x v="60"/>
    <n v="75"/>
    <n v="75"/>
    <s v="-"/>
    <m/>
    <m/>
    <m/>
    <m/>
    <m/>
    <m/>
    <m/>
  </r>
  <r>
    <s v="CK-NoKy [32]"/>
    <x v="3"/>
    <x v="2"/>
    <x v="10"/>
    <x v="10"/>
    <x v="0"/>
    <x v="61"/>
    <n v="75"/>
    <n v="75"/>
    <s v="-"/>
    <m/>
    <m/>
    <m/>
    <m/>
    <m/>
    <m/>
    <m/>
  </r>
  <r>
    <s v="CK-NoKy [32]"/>
    <x v="3"/>
    <x v="2"/>
    <x v="10"/>
    <x v="10"/>
    <x v="0"/>
    <x v="62"/>
    <s v="UK"/>
    <m/>
    <s v="-"/>
    <m/>
    <m/>
    <m/>
    <m/>
    <m/>
    <m/>
    <m/>
  </r>
  <r>
    <s v="CK-NoKy [32]"/>
    <x v="3"/>
    <x v="2"/>
    <x v="10"/>
    <x v="10"/>
    <x v="0"/>
    <x v="63"/>
    <s v="UK"/>
    <m/>
    <s v="-"/>
    <m/>
    <m/>
    <m/>
    <m/>
    <m/>
    <m/>
    <m/>
  </r>
  <r>
    <s v="CK-NoKy [32]"/>
    <x v="3"/>
    <x v="2"/>
    <x v="10"/>
    <x v="10"/>
    <x v="0"/>
    <x v="64"/>
    <s v="UK"/>
    <m/>
    <s v="-"/>
    <m/>
    <m/>
    <m/>
    <m/>
    <m/>
    <m/>
    <m/>
  </r>
  <r>
    <s v="CK-NoKy [32]"/>
    <x v="3"/>
    <x v="2"/>
    <x v="10"/>
    <x v="10"/>
    <x v="0"/>
    <x v="65"/>
    <s v="UK"/>
    <m/>
    <s v="-"/>
    <m/>
    <m/>
    <m/>
    <m/>
    <m/>
    <m/>
    <m/>
  </r>
  <r>
    <s v="CK-NoKy [32]"/>
    <x v="3"/>
    <x v="2"/>
    <x v="10"/>
    <x v="10"/>
    <x v="0"/>
    <x v="66"/>
    <s v="UK"/>
    <m/>
    <s v="-"/>
    <m/>
    <m/>
    <m/>
    <m/>
    <m/>
    <m/>
    <m/>
  </r>
  <r>
    <s v="CK-NoKy [32]"/>
    <x v="3"/>
    <x v="2"/>
    <x v="10"/>
    <x v="10"/>
    <x v="0"/>
    <x v="67"/>
    <s v="UK"/>
    <m/>
    <s v="-"/>
    <m/>
    <m/>
    <m/>
    <m/>
    <m/>
    <m/>
    <m/>
  </r>
  <r>
    <s v="CK-NoKy [32]"/>
    <x v="3"/>
    <x v="2"/>
    <x v="10"/>
    <x v="10"/>
    <x v="0"/>
    <x v="68"/>
    <s v="UK"/>
    <m/>
    <s v="-"/>
    <m/>
    <m/>
    <m/>
    <m/>
    <m/>
    <m/>
    <m/>
  </r>
  <r>
    <s v="CK-NoKy [32]"/>
    <x v="3"/>
    <x v="2"/>
    <x v="10"/>
    <x v="10"/>
    <x v="0"/>
    <x v="69"/>
    <s v="UK"/>
    <m/>
    <s v="-"/>
    <m/>
    <m/>
    <m/>
    <m/>
    <m/>
    <m/>
    <m/>
  </r>
  <r>
    <s v="CK-NoKy [32]"/>
    <x v="3"/>
    <x v="2"/>
    <x v="10"/>
    <x v="10"/>
    <x v="0"/>
    <x v="70"/>
    <s v="UK"/>
    <m/>
    <s v="-"/>
    <m/>
    <m/>
    <m/>
    <m/>
    <m/>
    <m/>
    <m/>
  </r>
  <r>
    <s v="CK-NoKy [32]"/>
    <x v="1"/>
    <x v="2"/>
    <x v="11"/>
    <x v="11"/>
    <x v="0"/>
    <x v="0"/>
    <n v="11510"/>
    <n v="11510"/>
    <s v="-"/>
    <m/>
    <m/>
    <m/>
    <m/>
    <m/>
    <m/>
    <m/>
  </r>
  <r>
    <s v="CK-NoKy [32]"/>
    <x v="1"/>
    <x v="2"/>
    <x v="11"/>
    <x v="11"/>
    <x v="0"/>
    <x v="1"/>
    <n v="6944"/>
    <n v="6944"/>
    <s v="-"/>
    <m/>
    <m/>
    <m/>
    <m/>
    <m/>
    <m/>
    <n v="338163"/>
  </r>
  <r>
    <s v="CK-NoKy [32]"/>
    <x v="1"/>
    <x v="2"/>
    <x v="11"/>
    <x v="11"/>
    <x v="0"/>
    <x v="2"/>
    <n v="5690"/>
    <n v="5690"/>
    <s v="-"/>
    <m/>
    <m/>
    <m/>
    <m/>
    <m/>
    <m/>
    <m/>
  </r>
  <r>
    <s v="CK-NoKy [32]"/>
    <x v="1"/>
    <x v="2"/>
    <x v="11"/>
    <x v="11"/>
    <x v="0"/>
    <x v="3"/>
    <n v="8696"/>
    <n v="8696"/>
    <n v="0.121673"/>
    <m/>
    <m/>
    <m/>
    <m/>
    <m/>
    <m/>
    <n v="382042"/>
  </r>
  <r>
    <s v="CK-NoKy [32]"/>
    <x v="1"/>
    <x v="2"/>
    <x v="11"/>
    <x v="11"/>
    <x v="0"/>
    <x v="4"/>
    <n v="1839"/>
    <n v="1839"/>
    <n v="0.30844199999999999"/>
    <m/>
    <m/>
    <m/>
    <m/>
    <m/>
    <m/>
    <n v="476490"/>
  </r>
  <r>
    <s v="CK-NoKy [32]"/>
    <x v="1"/>
    <x v="2"/>
    <x v="11"/>
    <x v="11"/>
    <x v="0"/>
    <x v="5"/>
    <n v="1556"/>
    <n v="1556"/>
    <n v="0.22985375"/>
    <m/>
    <m/>
    <m/>
    <m/>
    <m/>
    <m/>
    <m/>
  </r>
  <r>
    <s v="CK-NoKy [32]"/>
    <x v="1"/>
    <x v="2"/>
    <x v="11"/>
    <x v="11"/>
    <x v="0"/>
    <x v="6"/>
    <n v="1542"/>
    <n v="1542"/>
    <s v="-"/>
    <m/>
    <m/>
    <m/>
    <m/>
    <m/>
    <m/>
    <n v="218279"/>
  </r>
  <r>
    <s v="CK-NoKy [32]"/>
    <x v="1"/>
    <x v="2"/>
    <x v="11"/>
    <x v="11"/>
    <x v="0"/>
    <x v="7"/>
    <n v="2159"/>
    <n v="2159"/>
    <n v="0.22556399999999999"/>
    <m/>
    <m/>
    <m/>
    <m/>
    <m/>
    <m/>
    <n v="483944"/>
  </r>
  <r>
    <s v="CK-NoKy [32]"/>
    <x v="1"/>
    <x v="2"/>
    <x v="11"/>
    <x v="11"/>
    <x v="0"/>
    <x v="8"/>
    <n v="915"/>
    <n v="915"/>
    <n v="0.26373600000000003"/>
    <m/>
    <m/>
    <m/>
    <m/>
    <m/>
    <m/>
    <n v="53705"/>
  </r>
  <r>
    <s v="CK-NoKy [32]"/>
    <x v="1"/>
    <x v="2"/>
    <x v="11"/>
    <x v="11"/>
    <x v="0"/>
    <x v="9"/>
    <n v="2500"/>
    <n v="2500"/>
    <s v="-"/>
    <m/>
    <m/>
    <m/>
    <m/>
    <m/>
    <m/>
    <n v="328582"/>
  </r>
  <r>
    <s v="CK-NoKy [32]"/>
    <x v="1"/>
    <x v="2"/>
    <x v="11"/>
    <x v="11"/>
    <x v="0"/>
    <x v="10"/>
    <n v="1580"/>
    <n v="1580"/>
    <n v="0.30285699999999999"/>
    <m/>
    <m/>
    <m/>
    <m/>
    <m/>
    <m/>
    <n v="322255"/>
  </r>
  <r>
    <s v="CK-NoKy [32]"/>
    <x v="1"/>
    <x v="2"/>
    <x v="11"/>
    <x v="11"/>
    <x v="0"/>
    <x v="11"/>
    <n v="800"/>
    <n v="800"/>
    <n v="0.29220800000000002"/>
    <m/>
    <m/>
    <m/>
    <m/>
    <m/>
    <m/>
    <n v="270906"/>
  </r>
  <r>
    <s v="CK-NoKy [32]"/>
    <x v="1"/>
    <x v="2"/>
    <x v="11"/>
    <x v="11"/>
    <x v="0"/>
    <x v="12"/>
    <n v="919"/>
    <n v="919"/>
    <n v="9.8591999999999999E-2"/>
    <m/>
    <m/>
    <m/>
    <m/>
    <m/>
    <m/>
    <n v="135689"/>
  </r>
  <r>
    <s v="CK-NoKy [32]"/>
    <x v="1"/>
    <x v="2"/>
    <x v="11"/>
    <x v="11"/>
    <x v="0"/>
    <x v="13"/>
    <n v="21"/>
    <n v="21"/>
    <s v="-"/>
    <m/>
    <m/>
    <m/>
    <m/>
    <m/>
    <m/>
    <m/>
  </r>
  <r>
    <s v="CK-NoKy [32]"/>
    <x v="1"/>
    <x v="2"/>
    <x v="11"/>
    <x v="11"/>
    <x v="0"/>
    <x v="14"/>
    <s v="UNK"/>
    <m/>
    <s v="-"/>
    <m/>
    <m/>
    <m/>
    <m/>
    <m/>
    <m/>
    <n v="38376"/>
  </r>
  <r>
    <s v="CK-NoKy [32]"/>
    <x v="1"/>
    <x v="2"/>
    <x v="11"/>
    <x v="11"/>
    <x v="0"/>
    <x v="15"/>
    <n v="2"/>
    <n v="2"/>
    <s v="-"/>
    <m/>
    <m/>
    <m/>
    <m/>
    <m/>
    <m/>
    <n v="178942"/>
  </r>
  <r>
    <s v="CK-NoKy [32]"/>
    <x v="1"/>
    <x v="2"/>
    <x v="11"/>
    <x v="11"/>
    <x v="0"/>
    <x v="16"/>
    <s v="UNK"/>
    <m/>
    <s v="-"/>
    <m/>
    <m/>
    <m/>
    <m/>
    <m/>
    <m/>
    <m/>
  </r>
  <r>
    <s v="CK-NoKy [32]"/>
    <x v="1"/>
    <x v="2"/>
    <x v="11"/>
    <x v="11"/>
    <x v="0"/>
    <x v="17"/>
    <s v="UNK"/>
    <m/>
    <s v="-"/>
    <m/>
    <m/>
    <m/>
    <m/>
    <m/>
    <m/>
    <n v="20578"/>
  </r>
  <r>
    <s v="CK-NoKy [32]"/>
    <x v="1"/>
    <x v="2"/>
    <x v="11"/>
    <x v="11"/>
    <x v="0"/>
    <x v="18"/>
    <n v="1000"/>
    <n v="1000"/>
    <n v="0.4"/>
    <m/>
    <m/>
    <m/>
    <m/>
    <m/>
    <m/>
    <n v="20338"/>
  </r>
  <r>
    <s v="CK-NoKy [32]"/>
    <x v="1"/>
    <x v="2"/>
    <x v="11"/>
    <x v="11"/>
    <x v="0"/>
    <x v="19"/>
    <n v="3205"/>
    <n v="3205"/>
    <s v="-"/>
    <m/>
    <m/>
    <m/>
    <m/>
    <m/>
    <m/>
    <n v="62330"/>
  </r>
  <r>
    <s v="CK-NoKy [32]"/>
    <x v="1"/>
    <x v="2"/>
    <x v="11"/>
    <x v="11"/>
    <x v="0"/>
    <x v="20"/>
    <n v="14656"/>
    <n v="14656"/>
    <s v="-"/>
    <m/>
    <m/>
    <m/>
    <m/>
    <m/>
    <m/>
    <n v="10083"/>
  </r>
  <r>
    <s v="CK-NoKy [32]"/>
    <x v="1"/>
    <x v="2"/>
    <x v="11"/>
    <x v="11"/>
    <x v="0"/>
    <x v="21"/>
    <n v="12728"/>
    <n v="12728"/>
    <s v="-"/>
    <m/>
    <m/>
    <m/>
    <m/>
    <m/>
    <m/>
    <n v="255545"/>
  </r>
  <r>
    <s v="CK-NoKy [32]"/>
    <x v="1"/>
    <x v="2"/>
    <x v="11"/>
    <x v="11"/>
    <x v="0"/>
    <x v="22"/>
    <n v="276"/>
    <n v="276"/>
    <s v="-"/>
    <m/>
    <m/>
    <m/>
    <m/>
    <m/>
    <m/>
    <m/>
  </r>
  <r>
    <s v="CK-NoKy [32]"/>
    <x v="1"/>
    <x v="2"/>
    <x v="11"/>
    <x v="11"/>
    <x v="0"/>
    <x v="23"/>
    <n v="500"/>
    <n v="500"/>
    <s v="-"/>
    <m/>
    <m/>
    <m/>
    <m/>
    <m/>
    <m/>
    <m/>
  </r>
  <r>
    <s v="CK-NoKy [32]"/>
    <x v="1"/>
    <x v="2"/>
    <x v="11"/>
    <x v="11"/>
    <x v="0"/>
    <x v="24"/>
    <n v="5038"/>
    <n v="5038"/>
    <s v="-"/>
    <m/>
    <m/>
    <m/>
    <m/>
    <m/>
    <m/>
    <n v="151570"/>
  </r>
  <r>
    <s v="CK-NoKy [32]"/>
    <x v="1"/>
    <x v="2"/>
    <x v="11"/>
    <x v="11"/>
    <x v="0"/>
    <x v="25"/>
    <n v="9251"/>
    <n v="9251"/>
    <s v="-"/>
    <m/>
    <m/>
    <m/>
    <m/>
    <m/>
    <m/>
    <n v="384754"/>
  </r>
  <r>
    <s v="CK-NoKy [32]"/>
    <x v="1"/>
    <x v="2"/>
    <x v="11"/>
    <x v="11"/>
    <x v="0"/>
    <x v="26"/>
    <n v="1874"/>
    <n v="1874"/>
    <s v="-"/>
    <m/>
    <m/>
    <m/>
    <m/>
    <m/>
    <m/>
    <m/>
  </r>
  <r>
    <s v="CK-NoKy [32]"/>
    <x v="1"/>
    <x v="2"/>
    <x v="11"/>
    <x v="11"/>
    <x v="0"/>
    <x v="27"/>
    <n v="914"/>
    <n v="914"/>
    <s v="-"/>
    <m/>
    <m/>
    <m/>
    <m/>
    <m/>
    <m/>
    <n v="10148"/>
  </r>
  <r>
    <s v="CK-NoKy [32]"/>
    <x v="1"/>
    <x v="2"/>
    <x v="11"/>
    <x v="11"/>
    <x v="0"/>
    <x v="28"/>
    <n v="750"/>
    <n v="750"/>
    <s v="-"/>
    <m/>
    <m/>
    <m/>
    <m/>
    <m/>
    <m/>
    <n v="98940"/>
  </r>
  <r>
    <s v="CK-NoKy [32]"/>
    <x v="1"/>
    <x v="2"/>
    <x v="11"/>
    <x v="11"/>
    <x v="0"/>
    <x v="29"/>
    <n v="3500"/>
    <n v="3500"/>
    <s v="-"/>
    <m/>
    <m/>
    <m/>
    <m/>
    <m/>
    <m/>
    <n v="323183"/>
  </r>
  <r>
    <s v="CK-NoKy [32]"/>
    <x v="1"/>
    <x v="2"/>
    <x v="11"/>
    <x v="11"/>
    <x v="0"/>
    <x v="30"/>
    <n v="1700"/>
    <n v="1700"/>
    <s v="-"/>
    <m/>
    <m/>
    <m/>
    <m/>
    <m/>
    <m/>
    <n v="357356"/>
  </r>
  <r>
    <s v="CK-NoKy [32]"/>
    <x v="1"/>
    <x v="2"/>
    <x v="11"/>
    <x v="11"/>
    <x v="0"/>
    <x v="31"/>
    <n v="2500"/>
    <n v="2500"/>
    <s v="-"/>
    <m/>
    <m/>
    <m/>
    <m/>
    <m/>
    <m/>
    <n v="542290"/>
  </r>
  <r>
    <s v="CK-NoKy [32]"/>
    <x v="1"/>
    <x v="2"/>
    <x v="11"/>
    <x v="11"/>
    <x v="0"/>
    <x v="32"/>
    <n v="1000"/>
    <n v="1000"/>
    <s v="-"/>
    <m/>
    <m/>
    <m/>
    <m/>
    <m/>
    <m/>
    <n v="72903"/>
  </r>
  <r>
    <s v="CK-NoKy [32]"/>
    <x v="1"/>
    <x v="2"/>
    <x v="11"/>
    <x v="11"/>
    <x v="0"/>
    <x v="33"/>
    <n v="1952"/>
    <n v="1952"/>
    <s v="-"/>
    <m/>
    <m/>
    <m/>
    <m/>
    <m/>
    <m/>
    <n v="101607"/>
  </r>
  <r>
    <s v="CK-NoKy [32]"/>
    <x v="1"/>
    <x v="2"/>
    <x v="11"/>
    <x v="11"/>
    <x v="0"/>
    <x v="34"/>
    <n v="1000"/>
    <n v="1000"/>
    <s v="-"/>
    <m/>
    <m/>
    <m/>
    <m/>
    <m/>
    <m/>
    <n v="468985"/>
  </r>
  <r>
    <s v="CK-NoKy [32]"/>
    <x v="1"/>
    <x v="2"/>
    <x v="11"/>
    <x v="11"/>
    <x v="0"/>
    <x v="35"/>
    <n v="1000"/>
    <n v="1000"/>
    <s v="-"/>
    <m/>
    <m/>
    <m/>
    <m/>
    <m/>
    <m/>
    <n v="379803"/>
  </r>
  <r>
    <s v="CK-NoKy [32]"/>
    <x v="1"/>
    <x v="2"/>
    <x v="11"/>
    <x v="11"/>
    <x v="0"/>
    <x v="36"/>
    <n v="600"/>
    <n v="600"/>
    <s v="-"/>
    <m/>
    <m/>
    <m/>
    <m/>
    <m/>
    <m/>
    <n v="145118"/>
  </r>
  <r>
    <s v="CK-NoKy [32]"/>
    <x v="1"/>
    <x v="2"/>
    <x v="11"/>
    <x v="11"/>
    <x v="0"/>
    <x v="37"/>
    <n v="1900"/>
    <n v="1900"/>
    <s v="-"/>
    <m/>
    <m/>
    <m/>
    <m/>
    <m/>
    <m/>
    <n v="330100"/>
  </r>
  <r>
    <s v="CK-NoKy [32]"/>
    <x v="1"/>
    <x v="2"/>
    <x v="11"/>
    <x v="11"/>
    <x v="0"/>
    <x v="38"/>
    <n v="1500"/>
    <n v="1500"/>
    <s v="-"/>
    <m/>
    <m/>
    <m/>
    <m/>
    <m/>
    <m/>
    <n v="125196"/>
  </r>
  <r>
    <s v="CK-NoKy [32]"/>
    <x v="1"/>
    <x v="2"/>
    <x v="11"/>
    <x v="11"/>
    <x v="0"/>
    <x v="39"/>
    <n v="1500"/>
    <n v="1500"/>
    <s v="-"/>
    <m/>
    <m/>
    <m/>
    <m/>
    <m/>
    <m/>
    <n v="39124"/>
  </r>
  <r>
    <s v="CK-NoKy [32]"/>
    <x v="1"/>
    <x v="2"/>
    <x v="11"/>
    <x v="11"/>
    <x v="0"/>
    <x v="40"/>
    <n v="1500"/>
    <n v="1500"/>
    <s v="-"/>
    <m/>
    <m/>
    <m/>
    <m/>
    <m/>
    <m/>
    <n v="12838"/>
  </r>
  <r>
    <s v="CK-NoKy [32]"/>
    <x v="1"/>
    <x v="2"/>
    <x v="11"/>
    <x v="11"/>
    <x v="0"/>
    <x v="41"/>
    <n v="1000"/>
    <n v="1000"/>
    <s v="-"/>
    <m/>
    <m/>
    <m/>
    <m/>
    <m/>
    <m/>
    <m/>
  </r>
  <r>
    <s v="CK-NoKy [32]"/>
    <x v="1"/>
    <x v="2"/>
    <x v="11"/>
    <x v="11"/>
    <x v="0"/>
    <x v="42"/>
    <n v="620"/>
    <n v="620"/>
    <s v="-"/>
    <m/>
    <m/>
    <m/>
    <m/>
    <m/>
    <m/>
    <m/>
  </r>
  <r>
    <s v="CK-NoKy [32]"/>
    <x v="1"/>
    <x v="2"/>
    <x v="11"/>
    <x v="11"/>
    <x v="0"/>
    <x v="43"/>
    <n v="750"/>
    <n v="750"/>
    <s v="-"/>
    <m/>
    <m/>
    <m/>
    <m/>
    <m/>
    <m/>
    <m/>
  </r>
  <r>
    <s v="CK-NoKy [32]"/>
    <x v="1"/>
    <x v="2"/>
    <x v="11"/>
    <x v="11"/>
    <x v="0"/>
    <x v="44"/>
    <n v="803"/>
    <n v="803"/>
    <s v="-"/>
    <m/>
    <m/>
    <m/>
    <m/>
    <m/>
    <m/>
    <m/>
  </r>
  <r>
    <s v="CK-NoKy [32]"/>
    <x v="1"/>
    <x v="2"/>
    <x v="11"/>
    <x v="11"/>
    <x v="0"/>
    <x v="45"/>
    <n v="3500"/>
    <n v="3500"/>
    <s v="-"/>
    <m/>
    <m/>
    <m/>
    <m/>
    <m/>
    <m/>
    <m/>
  </r>
  <r>
    <s v="CK-NoKy [32]"/>
    <x v="1"/>
    <x v="2"/>
    <x v="11"/>
    <x v="11"/>
    <x v="0"/>
    <x v="46"/>
    <n v="2000"/>
    <n v="2000"/>
    <s v="-"/>
    <m/>
    <m/>
    <m/>
    <m/>
    <m/>
    <m/>
    <m/>
  </r>
  <r>
    <s v="CK-NoKy [32]"/>
    <x v="1"/>
    <x v="2"/>
    <x v="11"/>
    <x v="11"/>
    <x v="0"/>
    <x v="47"/>
    <n v="25"/>
    <n v="25"/>
    <s v="-"/>
    <m/>
    <m/>
    <m/>
    <m/>
    <m/>
    <m/>
    <m/>
  </r>
  <r>
    <s v="CK-NoKy [32]"/>
    <x v="1"/>
    <x v="2"/>
    <x v="11"/>
    <x v="11"/>
    <x v="0"/>
    <x v="48"/>
    <n v="475"/>
    <n v="475"/>
    <s v="-"/>
    <m/>
    <m/>
    <m/>
    <m/>
    <m/>
    <m/>
    <m/>
  </r>
  <r>
    <s v="CK-NoKy [32]"/>
    <x v="1"/>
    <x v="2"/>
    <x v="11"/>
    <x v="11"/>
    <x v="0"/>
    <x v="49"/>
    <n v="775"/>
    <n v="775"/>
    <s v="-"/>
    <m/>
    <m/>
    <m/>
    <m/>
    <m/>
    <m/>
    <m/>
  </r>
  <r>
    <s v="CK-NoKy [32]"/>
    <x v="1"/>
    <x v="2"/>
    <x v="11"/>
    <x v="11"/>
    <x v="0"/>
    <x v="50"/>
    <n v="3500"/>
    <n v="3500"/>
    <s v="-"/>
    <m/>
    <m/>
    <m/>
    <m/>
    <m/>
    <m/>
    <m/>
  </r>
  <r>
    <s v="CK-NoKy [32]"/>
    <x v="1"/>
    <x v="2"/>
    <x v="11"/>
    <x v="11"/>
    <x v="0"/>
    <x v="51"/>
    <n v="1125"/>
    <n v="1125"/>
    <s v="-"/>
    <m/>
    <m/>
    <m/>
    <m/>
    <m/>
    <m/>
    <m/>
  </r>
  <r>
    <s v="CK-NoKy [32]"/>
    <x v="1"/>
    <x v="2"/>
    <x v="11"/>
    <x v="11"/>
    <x v="0"/>
    <x v="52"/>
    <n v="1300"/>
    <n v="1300"/>
    <s v="-"/>
    <m/>
    <m/>
    <m/>
    <m/>
    <m/>
    <m/>
    <m/>
  </r>
  <r>
    <s v="CK-NoKy [32]"/>
    <x v="1"/>
    <x v="2"/>
    <x v="11"/>
    <x v="11"/>
    <x v="0"/>
    <x v="53"/>
    <n v="800"/>
    <n v="800"/>
    <s v="-"/>
    <m/>
    <m/>
    <m/>
    <m/>
    <m/>
    <m/>
    <m/>
  </r>
  <r>
    <s v="CK-NoKy [32]"/>
    <x v="1"/>
    <x v="2"/>
    <x v="11"/>
    <x v="11"/>
    <x v="0"/>
    <x v="54"/>
    <n v="1000"/>
    <n v="1000"/>
    <s v="-"/>
    <m/>
    <m/>
    <m/>
    <m/>
    <m/>
    <m/>
    <m/>
  </r>
  <r>
    <s v="CK-NoKy [32]"/>
    <x v="1"/>
    <x v="2"/>
    <x v="11"/>
    <x v="11"/>
    <x v="0"/>
    <x v="55"/>
    <n v="750"/>
    <n v="750"/>
    <s v="-"/>
    <m/>
    <m/>
    <m/>
    <m/>
    <m/>
    <m/>
    <m/>
  </r>
  <r>
    <s v="CK-NoKy [32]"/>
    <x v="1"/>
    <x v="2"/>
    <x v="11"/>
    <x v="11"/>
    <x v="0"/>
    <x v="56"/>
    <n v="2000"/>
    <n v="2000"/>
    <s v="-"/>
    <m/>
    <m/>
    <m/>
    <m/>
    <m/>
    <m/>
    <m/>
  </r>
  <r>
    <s v="CK-NoKy [32]"/>
    <x v="1"/>
    <x v="2"/>
    <x v="11"/>
    <x v="11"/>
    <x v="0"/>
    <x v="57"/>
    <n v="1525"/>
    <n v="1525"/>
    <s v="-"/>
    <m/>
    <m/>
    <m/>
    <m/>
    <m/>
    <m/>
    <m/>
  </r>
  <r>
    <s v="CK-NoKy [32]"/>
    <x v="1"/>
    <x v="2"/>
    <x v="11"/>
    <x v="11"/>
    <x v="0"/>
    <x v="58"/>
    <n v="1525"/>
    <n v="1525"/>
    <s v="-"/>
    <m/>
    <m/>
    <m/>
    <m/>
    <m/>
    <m/>
    <m/>
  </r>
  <r>
    <s v="CK-NoKy [32]"/>
    <x v="1"/>
    <x v="2"/>
    <x v="11"/>
    <x v="11"/>
    <x v="0"/>
    <x v="59"/>
    <n v="3500"/>
    <n v="3500"/>
    <s v="-"/>
    <m/>
    <m/>
    <m/>
    <m/>
    <m/>
    <m/>
    <m/>
  </r>
  <r>
    <s v="CK-NoKy [32]"/>
    <x v="1"/>
    <x v="2"/>
    <x v="11"/>
    <x v="11"/>
    <x v="0"/>
    <x v="60"/>
    <n v="1050"/>
    <n v="1050"/>
    <s v="-"/>
    <m/>
    <m/>
    <m/>
    <m/>
    <m/>
    <m/>
    <m/>
  </r>
  <r>
    <s v="CK-NoKy [32]"/>
    <x v="1"/>
    <x v="2"/>
    <x v="11"/>
    <x v="11"/>
    <x v="0"/>
    <x v="61"/>
    <n v="750"/>
    <n v="750"/>
    <s v="-"/>
    <m/>
    <m/>
    <m/>
    <m/>
    <m/>
    <m/>
    <m/>
  </r>
  <r>
    <s v="CK-NoKy [32]"/>
    <x v="1"/>
    <x v="2"/>
    <x v="11"/>
    <x v="11"/>
    <x v="0"/>
    <x v="62"/>
    <n v="1500"/>
    <n v="1500"/>
    <s v="-"/>
    <m/>
    <m/>
    <m/>
    <m/>
    <m/>
    <m/>
    <m/>
  </r>
  <r>
    <s v="CK-NoKy [32]"/>
    <x v="1"/>
    <x v="2"/>
    <x v="11"/>
    <x v="11"/>
    <x v="0"/>
    <x v="63"/>
    <n v="750"/>
    <n v="750"/>
    <s v="-"/>
    <n v="0.86"/>
    <n v="0.14000000000000001"/>
    <n v="0.14000000000000001"/>
    <s v="thermal"/>
    <s v="partial-direct"/>
    <m/>
    <m/>
  </r>
  <r>
    <s v="CK-NoKy [32]"/>
    <x v="1"/>
    <x v="2"/>
    <x v="11"/>
    <x v="11"/>
    <x v="0"/>
    <x v="64"/>
    <n v="750"/>
    <n v="750"/>
    <s v="-"/>
    <n v="0.71"/>
    <n v="0.29000000000000004"/>
    <n v="0.28999999999999998"/>
    <s v="thermal"/>
    <s v="partial-direct"/>
    <m/>
    <m/>
  </r>
  <r>
    <s v="CK-NoKy [32]"/>
    <x v="1"/>
    <x v="2"/>
    <x v="11"/>
    <x v="11"/>
    <x v="0"/>
    <x v="65"/>
    <n v="200"/>
    <n v="200"/>
    <s v="-"/>
    <m/>
    <m/>
    <m/>
    <m/>
    <m/>
    <m/>
    <m/>
  </r>
  <r>
    <s v="CK-NoKy [32]"/>
    <x v="1"/>
    <x v="2"/>
    <x v="11"/>
    <x v="11"/>
    <x v="0"/>
    <x v="66"/>
    <n v="200"/>
    <n v="200"/>
    <s v="-"/>
    <n v="0.69"/>
    <n v="0.31000000000000005"/>
    <n v="0.31"/>
    <s v="thermal"/>
    <s v="partial-direct"/>
    <m/>
    <m/>
  </r>
  <r>
    <s v="CK-NoKy [32]"/>
    <x v="1"/>
    <x v="2"/>
    <x v="11"/>
    <x v="11"/>
    <x v="0"/>
    <x v="67"/>
    <n v="475"/>
    <n v="475"/>
    <s v="-"/>
    <n v="0.88"/>
    <n v="0.12"/>
    <n v="0.12"/>
    <s v="thermal"/>
    <s v="partial-direct"/>
    <m/>
    <m/>
  </r>
  <r>
    <s v="CK-NoKy [32]"/>
    <x v="1"/>
    <x v="2"/>
    <x v="11"/>
    <x v="11"/>
    <x v="0"/>
    <x v="68"/>
    <n v="1500"/>
    <n v="1500"/>
    <s v="-"/>
    <m/>
    <m/>
    <m/>
    <m/>
    <m/>
    <m/>
    <m/>
  </r>
  <r>
    <s v="CK-NoKy [32]"/>
    <x v="1"/>
    <x v="2"/>
    <x v="11"/>
    <x v="11"/>
    <x v="0"/>
    <x v="69"/>
    <n v="400"/>
    <n v="400"/>
    <s v="-"/>
    <m/>
    <m/>
    <m/>
    <m/>
    <m/>
    <m/>
    <m/>
  </r>
  <r>
    <s v="CK-NoKy [32]"/>
    <x v="1"/>
    <x v="2"/>
    <x v="11"/>
    <x v="11"/>
    <x v="0"/>
    <x v="70"/>
    <n v="7500"/>
    <n v="7500"/>
    <s v="-"/>
    <m/>
    <m/>
    <m/>
    <m/>
    <m/>
    <m/>
    <m/>
  </r>
  <r>
    <s v="CK-SWVI [31]"/>
    <x v="3"/>
    <x v="5"/>
    <x v="12"/>
    <x v="12"/>
    <x v="0"/>
    <x v="0"/>
    <n v="14"/>
    <n v="14"/>
    <s v="-"/>
    <m/>
    <m/>
    <m/>
    <m/>
    <m/>
    <m/>
    <m/>
  </r>
  <r>
    <s v="CK-SWVI [31]"/>
    <x v="3"/>
    <x v="5"/>
    <x v="12"/>
    <x v="12"/>
    <x v="0"/>
    <x v="1"/>
    <n v="46"/>
    <n v="46"/>
    <s v="-"/>
    <m/>
    <m/>
    <m/>
    <m/>
    <m/>
    <m/>
    <m/>
  </r>
  <r>
    <s v="CK-SWVI [31]"/>
    <x v="3"/>
    <x v="5"/>
    <x v="12"/>
    <x v="12"/>
    <x v="0"/>
    <x v="2"/>
    <s v="NI"/>
    <m/>
    <s v="-"/>
    <m/>
    <m/>
    <m/>
    <m/>
    <m/>
    <m/>
    <m/>
  </r>
  <r>
    <s v="CK-SWVI [31]"/>
    <x v="3"/>
    <x v="5"/>
    <x v="12"/>
    <x v="12"/>
    <x v="0"/>
    <x v="3"/>
    <s v="AP"/>
    <m/>
    <s v="-"/>
    <m/>
    <m/>
    <m/>
    <m/>
    <m/>
    <m/>
    <m/>
  </r>
  <r>
    <s v="CK-SWVI [31]"/>
    <x v="3"/>
    <x v="5"/>
    <x v="12"/>
    <x v="12"/>
    <x v="0"/>
    <x v="4"/>
    <n v="123"/>
    <n v="123"/>
    <s v="-"/>
    <m/>
    <m/>
    <m/>
    <m/>
    <m/>
    <m/>
    <m/>
  </r>
  <r>
    <s v="CK-SWVI [31]"/>
    <x v="3"/>
    <x v="5"/>
    <x v="12"/>
    <x v="12"/>
    <x v="0"/>
    <x v="5"/>
    <s v="NI"/>
    <m/>
    <s v="-"/>
    <m/>
    <m/>
    <m/>
    <m/>
    <m/>
    <m/>
    <m/>
  </r>
  <r>
    <s v="CK-SWVI [31]"/>
    <x v="3"/>
    <x v="5"/>
    <x v="12"/>
    <x v="12"/>
    <x v="0"/>
    <x v="6"/>
    <s v="NI"/>
    <m/>
    <s v="-"/>
    <m/>
    <m/>
    <m/>
    <m/>
    <m/>
    <m/>
    <m/>
  </r>
  <r>
    <s v="CK-SWVI [31]"/>
    <x v="3"/>
    <x v="5"/>
    <x v="12"/>
    <x v="12"/>
    <x v="0"/>
    <x v="7"/>
    <s v="NI"/>
    <m/>
    <s v="-"/>
    <m/>
    <m/>
    <m/>
    <m/>
    <m/>
    <m/>
    <m/>
  </r>
  <r>
    <s v="CK-SWVI [31]"/>
    <x v="3"/>
    <x v="5"/>
    <x v="12"/>
    <x v="12"/>
    <x v="0"/>
    <x v="8"/>
    <s v="NO"/>
    <m/>
    <s v="-"/>
    <m/>
    <m/>
    <m/>
    <m/>
    <m/>
    <m/>
    <m/>
  </r>
  <r>
    <s v="CK-SWVI [31]"/>
    <x v="3"/>
    <x v="5"/>
    <x v="12"/>
    <x v="12"/>
    <x v="0"/>
    <x v="9"/>
    <s v="AP"/>
    <m/>
    <s v="-"/>
    <m/>
    <m/>
    <m/>
    <m/>
    <m/>
    <m/>
    <m/>
  </r>
  <r>
    <s v="CK-SWVI [31]"/>
    <x v="3"/>
    <x v="5"/>
    <x v="12"/>
    <x v="12"/>
    <x v="0"/>
    <x v="10"/>
    <n v="24"/>
    <n v="24"/>
    <s v="-"/>
    <m/>
    <m/>
    <m/>
    <m/>
    <m/>
    <m/>
    <m/>
  </r>
  <r>
    <s v="CK-SWVI [31]"/>
    <x v="3"/>
    <x v="5"/>
    <x v="12"/>
    <x v="12"/>
    <x v="0"/>
    <x v="11"/>
    <s v="NI"/>
    <m/>
    <s v="-"/>
    <m/>
    <m/>
    <m/>
    <m/>
    <m/>
    <m/>
    <m/>
  </r>
  <r>
    <s v="CK-SWVI [31]"/>
    <x v="3"/>
    <x v="5"/>
    <x v="12"/>
    <x v="12"/>
    <x v="0"/>
    <x v="12"/>
    <s v="NI"/>
    <m/>
    <s v="-"/>
    <m/>
    <m/>
    <m/>
    <m/>
    <m/>
    <m/>
    <m/>
  </r>
  <r>
    <s v="CK-SWVI [31]"/>
    <x v="3"/>
    <x v="5"/>
    <x v="12"/>
    <x v="12"/>
    <x v="0"/>
    <x v="13"/>
    <s v="NI"/>
    <m/>
    <s v="-"/>
    <m/>
    <m/>
    <m/>
    <m/>
    <m/>
    <m/>
    <m/>
  </r>
  <r>
    <s v="CK-SWVI [31]"/>
    <x v="3"/>
    <x v="5"/>
    <x v="12"/>
    <x v="12"/>
    <x v="0"/>
    <x v="14"/>
    <n v="5"/>
    <n v="5"/>
    <s v="-"/>
    <m/>
    <m/>
    <m/>
    <m/>
    <m/>
    <m/>
    <m/>
  </r>
  <r>
    <s v="CK-SWVI [31]"/>
    <x v="3"/>
    <x v="5"/>
    <x v="12"/>
    <x v="12"/>
    <x v="0"/>
    <x v="15"/>
    <n v="2"/>
    <n v="2"/>
    <s v="-"/>
    <m/>
    <m/>
    <m/>
    <m/>
    <m/>
    <m/>
    <m/>
  </r>
  <r>
    <s v="CK-SWVI [31]"/>
    <x v="3"/>
    <x v="5"/>
    <x v="12"/>
    <x v="12"/>
    <x v="0"/>
    <x v="16"/>
    <s v="NI"/>
    <m/>
    <s v="-"/>
    <m/>
    <m/>
    <m/>
    <m/>
    <m/>
    <m/>
    <m/>
  </r>
  <r>
    <s v="CK-SWVI [31]"/>
    <x v="3"/>
    <x v="5"/>
    <x v="12"/>
    <x v="12"/>
    <x v="0"/>
    <x v="17"/>
    <s v="NI"/>
    <m/>
    <s v="-"/>
    <m/>
    <m/>
    <m/>
    <m/>
    <m/>
    <m/>
    <m/>
  </r>
  <r>
    <s v="CK-SWVI [31]"/>
    <x v="3"/>
    <x v="5"/>
    <x v="12"/>
    <x v="12"/>
    <x v="0"/>
    <x v="18"/>
    <s v="NI"/>
    <m/>
    <s v="-"/>
    <m/>
    <m/>
    <m/>
    <m/>
    <m/>
    <m/>
    <m/>
  </r>
  <r>
    <s v="CK-SWVI [31]"/>
    <x v="3"/>
    <x v="5"/>
    <x v="12"/>
    <x v="12"/>
    <x v="0"/>
    <x v="19"/>
    <s v="NI"/>
    <m/>
    <s v="-"/>
    <m/>
    <m/>
    <m/>
    <m/>
    <m/>
    <m/>
    <m/>
  </r>
  <r>
    <s v="CK-SWVI [31]"/>
    <x v="3"/>
    <x v="5"/>
    <x v="12"/>
    <x v="12"/>
    <x v="0"/>
    <x v="20"/>
    <s v="NI"/>
    <m/>
    <s v="-"/>
    <m/>
    <m/>
    <m/>
    <m/>
    <m/>
    <m/>
    <m/>
  </r>
  <r>
    <s v="CK-SWVI [31]"/>
    <x v="3"/>
    <x v="5"/>
    <x v="12"/>
    <x v="12"/>
    <x v="0"/>
    <x v="21"/>
    <n v="239"/>
    <n v="239"/>
    <s v="-"/>
    <m/>
    <m/>
    <m/>
    <m/>
    <m/>
    <m/>
    <m/>
  </r>
  <r>
    <s v="CK-SWVI [31]"/>
    <x v="3"/>
    <x v="5"/>
    <x v="12"/>
    <x v="12"/>
    <x v="0"/>
    <x v="22"/>
    <n v="20"/>
    <n v="20"/>
    <s v="-"/>
    <m/>
    <m/>
    <m/>
    <m/>
    <m/>
    <m/>
    <m/>
  </r>
  <r>
    <s v="CK-SWVI [31]"/>
    <x v="3"/>
    <x v="5"/>
    <x v="12"/>
    <x v="12"/>
    <x v="0"/>
    <x v="23"/>
    <n v="13"/>
    <n v="13"/>
    <s v="-"/>
    <m/>
    <m/>
    <m/>
    <m/>
    <m/>
    <m/>
    <m/>
  </r>
  <r>
    <s v="CK-SWVI [31]"/>
    <x v="3"/>
    <x v="5"/>
    <x v="12"/>
    <x v="12"/>
    <x v="0"/>
    <x v="24"/>
    <n v="50"/>
    <n v="50"/>
    <s v="-"/>
    <m/>
    <m/>
    <m/>
    <m/>
    <m/>
    <m/>
    <m/>
  </r>
  <r>
    <s v="CK-SWVI [31]"/>
    <x v="3"/>
    <x v="5"/>
    <x v="12"/>
    <x v="12"/>
    <x v="0"/>
    <x v="25"/>
    <n v="224"/>
    <n v="224"/>
    <s v="-"/>
    <m/>
    <m/>
    <m/>
    <m/>
    <m/>
    <m/>
    <m/>
  </r>
  <r>
    <s v="CK-SWVI [31]"/>
    <x v="3"/>
    <x v="5"/>
    <x v="12"/>
    <x v="12"/>
    <x v="0"/>
    <x v="26"/>
    <n v="120"/>
    <n v="120"/>
    <s v="-"/>
    <m/>
    <m/>
    <m/>
    <m/>
    <m/>
    <m/>
    <m/>
  </r>
  <r>
    <s v="CK-SWVI [31]"/>
    <x v="3"/>
    <x v="5"/>
    <x v="12"/>
    <x v="12"/>
    <x v="0"/>
    <x v="27"/>
    <n v="94"/>
    <n v="94"/>
    <s v="-"/>
    <m/>
    <m/>
    <m/>
    <m/>
    <m/>
    <m/>
    <m/>
  </r>
  <r>
    <s v="CK-SWVI [31]"/>
    <x v="3"/>
    <x v="5"/>
    <x v="12"/>
    <x v="12"/>
    <x v="0"/>
    <x v="28"/>
    <n v="59"/>
    <n v="59"/>
    <s v="-"/>
    <m/>
    <m/>
    <m/>
    <m/>
    <m/>
    <m/>
    <m/>
  </r>
  <r>
    <s v="CK-SWVI [31]"/>
    <x v="3"/>
    <x v="5"/>
    <x v="12"/>
    <x v="12"/>
    <x v="0"/>
    <x v="29"/>
    <n v="9"/>
    <n v="9"/>
    <s v="-"/>
    <m/>
    <m/>
    <m/>
    <m/>
    <m/>
    <m/>
    <m/>
  </r>
  <r>
    <s v="CK-SWVI [31]"/>
    <x v="3"/>
    <x v="5"/>
    <x v="12"/>
    <x v="12"/>
    <x v="0"/>
    <x v="30"/>
    <n v="12"/>
    <n v="12"/>
    <s v="-"/>
    <m/>
    <m/>
    <m/>
    <m/>
    <m/>
    <m/>
    <m/>
  </r>
  <r>
    <s v="CK-SWVI [31]"/>
    <x v="3"/>
    <x v="5"/>
    <x v="12"/>
    <x v="12"/>
    <x v="0"/>
    <x v="31"/>
    <n v="30"/>
    <n v="30"/>
    <s v="-"/>
    <m/>
    <m/>
    <m/>
    <m/>
    <m/>
    <m/>
    <m/>
  </r>
  <r>
    <s v="CK-SWVI [31]"/>
    <x v="3"/>
    <x v="5"/>
    <x v="12"/>
    <x v="12"/>
    <x v="0"/>
    <x v="32"/>
    <n v="24"/>
    <n v="24"/>
    <s v="-"/>
    <m/>
    <m/>
    <m/>
    <m/>
    <m/>
    <m/>
    <m/>
  </r>
  <r>
    <s v="CK-SWVI [31]"/>
    <x v="3"/>
    <x v="5"/>
    <x v="12"/>
    <x v="12"/>
    <x v="0"/>
    <x v="33"/>
    <n v="27"/>
    <n v="27"/>
    <s v="-"/>
    <m/>
    <m/>
    <m/>
    <m/>
    <m/>
    <m/>
    <m/>
  </r>
  <r>
    <s v="CK-SWVI [31]"/>
    <x v="3"/>
    <x v="5"/>
    <x v="12"/>
    <x v="12"/>
    <x v="0"/>
    <x v="34"/>
    <n v="30"/>
    <n v="30"/>
    <s v="-"/>
    <m/>
    <m/>
    <m/>
    <m/>
    <m/>
    <m/>
    <m/>
  </r>
  <r>
    <s v="CK-SWVI [31]"/>
    <x v="3"/>
    <x v="5"/>
    <x v="12"/>
    <x v="12"/>
    <x v="0"/>
    <x v="35"/>
    <n v="85"/>
    <n v="85"/>
    <s v="-"/>
    <m/>
    <m/>
    <m/>
    <m/>
    <m/>
    <m/>
    <m/>
  </r>
  <r>
    <s v="CK-SWVI [31]"/>
    <x v="3"/>
    <x v="5"/>
    <x v="12"/>
    <x v="12"/>
    <x v="0"/>
    <x v="36"/>
    <n v="6"/>
    <n v="6"/>
    <s v="-"/>
    <m/>
    <m/>
    <m/>
    <m/>
    <m/>
    <m/>
    <m/>
  </r>
  <r>
    <s v="CK-SWVI [31]"/>
    <x v="3"/>
    <x v="5"/>
    <x v="12"/>
    <x v="12"/>
    <x v="0"/>
    <x v="37"/>
    <n v="75"/>
    <n v="75"/>
    <s v="-"/>
    <m/>
    <m/>
    <m/>
    <m/>
    <m/>
    <m/>
    <m/>
  </r>
  <r>
    <s v="CK-SWVI [31]"/>
    <x v="3"/>
    <x v="5"/>
    <x v="12"/>
    <x v="12"/>
    <x v="0"/>
    <x v="38"/>
    <n v="8"/>
    <n v="8"/>
    <s v="-"/>
    <m/>
    <m/>
    <m/>
    <m/>
    <m/>
    <m/>
    <m/>
  </r>
  <r>
    <s v="CK-SWVI [31]"/>
    <x v="3"/>
    <x v="5"/>
    <x v="12"/>
    <x v="12"/>
    <x v="0"/>
    <x v="39"/>
    <n v="150"/>
    <n v="150"/>
    <s v="-"/>
    <m/>
    <m/>
    <m/>
    <m/>
    <m/>
    <m/>
    <m/>
  </r>
  <r>
    <s v="CK-SWVI [31]"/>
    <x v="3"/>
    <x v="5"/>
    <x v="12"/>
    <x v="12"/>
    <x v="0"/>
    <x v="40"/>
    <n v="75"/>
    <n v="75"/>
    <s v="-"/>
    <m/>
    <m/>
    <m/>
    <m/>
    <m/>
    <m/>
    <m/>
  </r>
  <r>
    <s v="CK-SWVI [31]"/>
    <x v="3"/>
    <x v="5"/>
    <x v="12"/>
    <x v="12"/>
    <x v="0"/>
    <x v="41"/>
    <n v="75"/>
    <n v="75"/>
    <s v="-"/>
    <m/>
    <m/>
    <m/>
    <m/>
    <m/>
    <m/>
    <m/>
  </r>
  <r>
    <s v="CK-SWVI [31]"/>
    <x v="3"/>
    <x v="5"/>
    <x v="12"/>
    <x v="12"/>
    <x v="0"/>
    <x v="42"/>
    <n v="75"/>
    <n v="75"/>
    <s v="-"/>
    <m/>
    <m/>
    <m/>
    <m/>
    <m/>
    <m/>
    <m/>
  </r>
  <r>
    <s v="CK-SWVI [31]"/>
    <x v="3"/>
    <x v="5"/>
    <x v="12"/>
    <x v="12"/>
    <x v="0"/>
    <x v="43"/>
    <n v="20"/>
    <n v="20"/>
    <s v="-"/>
    <m/>
    <m/>
    <m/>
    <m/>
    <m/>
    <m/>
    <m/>
  </r>
  <r>
    <s v="CK-SWVI [31]"/>
    <x v="3"/>
    <x v="5"/>
    <x v="12"/>
    <x v="12"/>
    <x v="0"/>
    <x v="44"/>
    <n v="25"/>
    <n v="25"/>
    <s v="-"/>
    <m/>
    <m/>
    <m/>
    <m/>
    <m/>
    <m/>
    <m/>
  </r>
  <r>
    <s v="CK-SWVI [31]"/>
    <x v="3"/>
    <x v="5"/>
    <x v="12"/>
    <x v="12"/>
    <x v="0"/>
    <x v="45"/>
    <n v="50"/>
    <n v="50"/>
    <s v="-"/>
    <m/>
    <m/>
    <m/>
    <m/>
    <m/>
    <m/>
    <m/>
  </r>
  <r>
    <s v="CK-SWVI [31]"/>
    <x v="3"/>
    <x v="5"/>
    <x v="12"/>
    <x v="12"/>
    <x v="0"/>
    <x v="46"/>
    <n v="25"/>
    <n v="25"/>
    <s v="-"/>
    <m/>
    <m/>
    <m/>
    <m/>
    <m/>
    <m/>
    <m/>
  </r>
  <r>
    <s v="CK-SWVI [31]"/>
    <x v="3"/>
    <x v="5"/>
    <x v="12"/>
    <x v="12"/>
    <x v="0"/>
    <x v="47"/>
    <s v="NO"/>
    <m/>
    <s v="-"/>
    <m/>
    <m/>
    <m/>
    <m/>
    <m/>
    <m/>
    <m/>
  </r>
  <r>
    <s v="CK-SWVI [31]"/>
    <x v="3"/>
    <x v="5"/>
    <x v="12"/>
    <x v="12"/>
    <x v="0"/>
    <x v="48"/>
    <n v="25"/>
    <n v="25"/>
    <s v="-"/>
    <m/>
    <m/>
    <m/>
    <m/>
    <m/>
    <m/>
    <m/>
  </r>
  <r>
    <s v="CK-SWVI [31]"/>
    <x v="3"/>
    <x v="5"/>
    <x v="12"/>
    <x v="12"/>
    <x v="0"/>
    <x v="49"/>
    <n v="200"/>
    <n v="200"/>
    <s v="-"/>
    <m/>
    <m/>
    <m/>
    <m/>
    <m/>
    <m/>
    <m/>
  </r>
  <r>
    <s v="CK-SWVI [31]"/>
    <x v="3"/>
    <x v="5"/>
    <x v="12"/>
    <x v="12"/>
    <x v="0"/>
    <x v="50"/>
    <n v="400"/>
    <n v="400"/>
    <s v="-"/>
    <m/>
    <m/>
    <m/>
    <m/>
    <m/>
    <m/>
    <m/>
  </r>
  <r>
    <s v="CK-SWVI [31]"/>
    <x v="3"/>
    <x v="5"/>
    <x v="12"/>
    <x v="12"/>
    <x v="0"/>
    <x v="51"/>
    <n v="3500"/>
    <n v="3500"/>
    <s v="-"/>
    <m/>
    <m/>
    <m/>
    <m/>
    <m/>
    <m/>
    <m/>
  </r>
  <r>
    <s v="CK-SWVI [31]"/>
    <x v="3"/>
    <x v="5"/>
    <x v="12"/>
    <x v="12"/>
    <x v="0"/>
    <x v="52"/>
    <n v="750"/>
    <n v="750"/>
    <s v="-"/>
    <m/>
    <m/>
    <m/>
    <m/>
    <m/>
    <m/>
    <m/>
  </r>
  <r>
    <s v="CK-SWVI [31]"/>
    <x v="3"/>
    <x v="5"/>
    <x v="12"/>
    <x v="12"/>
    <x v="0"/>
    <x v="53"/>
    <n v="750"/>
    <n v="750"/>
    <s v="-"/>
    <m/>
    <m/>
    <m/>
    <m/>
    <m/>
    <m/>
    <m/>
  </r>
  <r>
    <s v="CK-SWVI [31]"/>
    <x v="3"/>
    <x v="5"/>
    <x v="12"/>
    <x v="12"/>
    <x v="0"/>
    <x v="54"/>
    <n v="200"/>
    <n v="200"/>
    <s v="-"/>
    <m/>
    <m/>
    <m/>
    <m/>
    <m/>
    <m/>
    <m/>
  </r>
  <r>
    <s v="CK-SWVI [31]"/>
    <x v="3"/>
    <x v="5"/>
    <x v="12"/>
    <x v="12"/>
    <x v="0"/>
    <x v="55"/>
    <n v="400"/>
    <n v="400"/>
    <s v="-"/>
    <m/>
    <m/>
    <m/>
    <m/>
    <m/>
    <m/>
    <m/>
  </r>
  <r>
    <s v="CK-SWVI [31]"/>
    <x v="3"/>
    <x v="5"/>
    <x v="12"/>
    <x v="12"/>
    <x v="0"/>
    <x v="56"/>
    <n v="750"/>
    <n v="750"/>
    <s v="-"/>
    <m/>
    <m/>
    <m/>
    <m/>
    <m/>
    <m/>
    <m/>
  </r>
  <r>
    <s v="CK-SWVI [31]"/>
    <x v="3"/>
    <x v="5"/>
    <x v="12"/>
    <x v="12"/>
    <x v="0"/>
    <x v="57"/>
    <n v="75"/>
    <n v="75"/>
    <s v="-"/>
    <m/>
    <m/>
    <m/>
    <m/>
    <m/>
    <m/>
    <m/>
  </r>
  <r>
    <s v="CK-SWVI [31]"/>
    <x v="3"/>
    <x v="5"/>
    <x v="12"/>
    <x v="12"/>
    <x v="0"/>
    <x v="58"/>
    <n v="200"/>
    <n v="200"/>
    <s v="-"/>
    <m/>
    <m/>
    <m/>
    <m/>
    <m/>
    <m/>
    <m/>
  </r>
  <r>
    <s v="CK-SWVI [31]"/>
    <x v="3"/>
    <x v="5"/>
    <x v="12"/>
    <x v="12"/>
    <x v="0"/>
    <x v="59"/>
    <n v="200"/>
    <n v="200"/>
    <s v="-"/>
    <m/>
    <m/>
    <m/>
    <m/>
    <m/>
    <m/>
    <m/>
  </r>
  <r>
    <s v="CK-SWVI [31]"/>
    <x v="3"/>
    <x v="5"/>
    <x v="12"/>
    <x v="12"/>
    <x v="0"/>
    <x v="60"/>
    <n v="750"/>
    <n v="750"/>
    <s v="-"/>
    <m/>
    <m/>
    <m/>
    <m/>
    <m/>
    <m/>
    <m/>
  </r>
  <r>
    <s v="CK-SWVI [31]"/>
    <x v="3"/>
    <x v="5"/>
    <x v="12"/>
    <x v="12"/>
    <x v="0"/>
    <x v="61"/>
    <n v="200"/>
    <n v="200"/>
    <s v="-"/>
    <m/>
    <m/>
    <m/>
    <m/>
    <m/>
    <m/>
    <m/>
  </r>
  <r>
    <s v="CK-SWVI [31]"/>
    <x v="3"/>
    <x v="5"/>
    <x v="12"/>
    <x v="12"/>
    <x v="0"/>
    <x v="62"/>
    <n v="75"/>
    <n v="75"/>
    <s v="-"/>
    <m/>
    <m/>
    <m/>
    <m/>
    <m/>
    <m/>
    <m/>
  </r>
  <r>
    <s v="CK-SWVI [31]"/>
    <x v="3"/>
    <x v="5"/>
    <x v="12"/>
    <x v="12"/>
    <x v="0"/>
    <x v="63"/>
    <n v="200"/>
    <n v="200"/>
    <s v="-"/>
    <m/>
    <m/>
    <m/>
    <m/>
    <m/>
    <m/>
    <m/>
  </r>
  <r>
    <s v="CK-SWVI [31]"/>
    <x v="3"/>
    <x v="5"/>
    <x v="12"/>
    <x v="12"/>
    <x v="0"/>
    <x v="64"/>
    <n v="75"/>
    <n v="75"/>
    <s v="-"/>
    <m/>
    <m/>
    <m/>
    <m/>
    <m/>
    <m/>
    <m/>
  </r>
  <r>
    <s v="CK-SWVI [31]"/>
    <x v="3"/>
    <x v="5"/>
    <x v="12"/>
    <x v="12"/>
    <x v="0"/>
    <x v="65"/>
    <n v="200"/>
    <n v="200"/>
    <s v="-"/>
    <m/>
    <m/>
    <m/>
    <m/>
    <m/>
    <m/>
    <m/>
  </r>
  <r>
    <s v="CK-SWVI [31]"/>
    <x v="3"/>
    <x v="5"/>
    <x v="12"/>
    <x v="12"/>
    <x v="0"/>
    <x v="66"/>
    <n v="25"/>
    <n v="25"/>
    <s v="-"/>
    <m/>
    <m/>
    <m/>
    <m/>
    <m/>
    <m/>
    <m/>
  </r>
  <r>
    <s v="CK-SWVI [31]"/>
    <x v="3"/>
    <x v="5"/>
    <x v="12"/>
    <x v="12"/>
    <x v="0"/>
    <x v="67"/>
    <n v="25"/>
    <n v="25"/>
    <s v="-"/>
    <m/>
    <m/>
    <m/>
    <m/>
    <m/>
    <m/>
    <m/>
  </r>
  <r>
    <s v="CK-SWVI [31]"/>
    <x v="3"/>
    <x v="5"/>
    <x v="12"/>
    <x v="12"/>
    <x v="0"/>
    <x v="68"/>
    <n v="75"/>
    <n v="75"/>
    <s v="-"/>
    <m/>
    <m/>
    <m/>
    <m/>
    <m/>
    <m/>
    <m/>
  </r>
  <r>
    <s v="CK-SWVI [31]"/>
    <x v="3"/>
    <x v="5"/>
    <x v="12"/>
    <x v="12"/>
    <x v="0"/>
    <x v="69"/>
    <n v="200"/>
    <n v="200"/>
    <s v="-"/>
    <m/>
    <m/>
    <m/>
    <m/>
    <m/>
    <m/>
    <m/>
  </r>
  <r>
    <s v="CK-SWVI [31]"/>
    <x v="3"/>
    <x v="5"/>
    <x v="12"/>
    <x v="12"/>
    <x v="0"/>
    <x v="70"/>
    <n v="200"/>
    <n v="200"/>
    <s v="-"/>
    <m/>
    <m/>
    <m/>
    <m/>
    <m/>
    <m/>
    <m/>
  </r>
  <r>
    <s v="CK-SWVI [31]"/>
    <x v="3"/>
    <x v="4"/>
    <x v="13"/>
    <x v="13"/>
    <x v="0"/>
    <x v="0"/>
    <s v="UNK"/>
    <m/>
    <s v="-"/>
    <m/>
    <m/>
    <m/>
    <m/>
    <m/>
    <m/>
    <m/>
  </r>
  <r>
    <s v="CK-SWVI [31]"/>
    <x v="3"/>
    <x v="4"/>
    <x v="13"/>
    <x v="13"/>
    <x v="0"/>
    <x v="1"/>
    <n v="29"/>
    <n v="29"/>
    <s v="-"/>
    <m/>
    <m/>
    <m/>
    <m/>
    <m/>
    <m/>
    <n v="123800"/>
  </r>
  <r>
    <s v="CK-SWVI [31]"/>
    <x v="3"/>
    <x v="4"/>
    <x v="13"/>
    <x v="13"/>
    <x v="0"/>
    <x v="2"/>
    <n v="20"/>
    <n v="20"/>
    <s v="-"/>
    <m/>
    <m/>
    <m/>
    <m/>
    <m/>
    <m/>
    <n v="125945"/>
  </r>
  <r>
    <s v="CK-SWVI [31]"/>
    <x v="3"/>
    <x v="4"/>
    <x v="13"/>
    <x v="13"/>
    <x v="0"/>
    <x v="3"/>
    <n v="32"/>
    <n v="32"/>
    <s v="-"/>
    <m/>
    <m/>
    <m/>
    <m/>
    <m/>
    <m/>
    <n v="86440"/>
  </r>
  <r>
    <s v="CK-SWVI [31]"/>
    <x v="3"/>
    <x v="4"/>
    <x v="13"/>
    <x v="13"/>
    <x v="0"/>
    <x v="4"/>
    <n v="25"/>
    <n v="25"/>
    <s v="-"/>
    <m/>
    <m/>
    <m/>
    <m/>
    <m/>
    <m/>
    <m/>
  </r>
  <r>
    <s v="CK-SWVI [31]"/>
    <x v="3"/>
    <x v="4"/>
    <x v="13"/>
    <x v="13"/>
    <x v="0"/>
    <x v="5"/>
    <n v="35"/>
    <n v="35"/>
    <s v="-"/>
    <m/>
    <m/>
    <m/>
    <m/>
    <m/>
    <m/>
    <m/>
  </r>
  <r>
    <s v="CK-SWVI [31]"/>
    <x v="3"/>
    <x v="4"/>
    <x v="13"/>
    <x v="13"/>
    <x v="0"/>
    <x v="6"/>
    <n v="3"/>
    <n v="3"/>
    <s v="-"/>
    <m/>
    <m/>
    <m/>
    <m/>
    <m/>
    <m/>
    <m/>
  </r>
  <r>
    <s v="CK-SWVI [31]"/>
    <x v="3"/>
    <x v="4"/>
    <x v="13"/>
    <x v="13"/>
    <x v="0"/>
    <x v="7"/>
    <n v="48"/>
    <n v="48"/>
    <s v="-"/>
    <m/>
    <m/>
    <m/>
    <m/>
    <m/>
    <m/>
    <m/>
  </r>
  <r>
    <s v="CK-SWVI [31]"/>
    <x v="3"/>
    <x v="4"/>
    <x v="13"/>
    <x v="13"/>
    <x v="0"/>
    <x v="8"/>
    <n v="81"/>
    <n v="81"/>
    <s v="-"/>
    <m/>
    <m/>
    <m/>
    <m/>
    <m/>
    <m/>
    <m/>
  </r>
  <r>
    <s v="CK-SWVI [31]"/>
    <x v="3"/>
    <x v="4"/>
    <x v="13"/>
    <x v="13"/>
    <x v="0"/>
    <x v="9"/>
    <n v="8"/>
    <n v="8"/>
    <s v="-"/>
    <m/>
    <m/>
    <m/>
    <m/>
    <m/>
    <m/>
    <m/>
  </r>
  <r>
    <s v="CK-SWVI [31]"/>
    <x v="3"/>
    <x v="4"/>
    <x v="13"/>
    <x v="13"/>
    <x v="0"/>
    <x v="10"/>
    <n v="62"/>
    <n v="62"/>
    <s v="-"/>
    <m/>
    <m/>
    <m/>
    <m/>
    <m/>
    <m/>
    <m/>
  </r>
  <r>
    <s v="CK-SWVI [31]"/>
    <x v="3"/>
    <x v="4"/>
    <x v="13"/>
    <x v="13"/>
    <x v="0"/>
    <x v="11"/>
    <n v="15"/>
    <n v="15"/>
    <s v="-"/>
    <m/>
    <m/>
    <m/>
    <m/>
    <m/>
    <m/>
    <m/>
  </r>
  <r>
    <s v="CK-SWVI [31]"/>
    <x v="3"/>
    <x v="4"/>
    <x v="13"/>
    <x v="13"/>
    <x v="0"/>
    <x v="12"/>
    <n v="704"/>
    <n v="704"/>
    <s v="-"/>
    <m/>
    <m/>
    <m/>
    <m/>
    <m/>
    <m/>
    <m/>
  </r>
  <r>
    <s v="CK-SWVI [31]"/>
    <x v="3"/>
    <x v="4"/>
    <x v="13"/>
    <x v="13"/>
    <x v="0"/>
    <x v="13"/>
    <n v="1"/>
    <n v="1"/>
    <s v="-"/>
    <m/>
    <m/>
    <m/>
    <m/>
    <m/>
    <m/>
    <m/>
  </r>
  <r>
    <s v="CK-SWVI [31]"/>
    <x v="3"/>
    <x v="4"/>
    <x v="13"/>
    <x v="13"/>
    <x v="0"/>
    <x v="14"/>
    <n v="75"/>
    <n v="75"/>
    <s v="-"/>
    <m/>
    <m/>
    <m/>
    <m/>
    <m/>
    <m/>
    <m/>
  </r>
  <r>
    <s v="CK-SWVI [31]"/>
    <x v="3"/>
    <x v="4"/>
    <x v="13"/>
    <x v="13"/>
    <x v="0"/>
    <x v="15"/>
    <n v="123"/>
    <n v="123"/>
    <s v="-"/>
    <m/>
    <m/>
    <m/>
    <m/>
    <m/>
    <m/>
    <m/>
  </r>
  <r>
    <s v="CK-SWVI [31]"/>
    <x v="3"/>
    <x v="4"/>
    <x v="13"/>
    <x v="13"/>
    <x v="0"/>
    <x v="16"/>
    <n v="182"/>
    <n v="182"/>
    <s v="-"/>
    <m/>
    <m/>
    <m/>
    <m/>
    <m/>
    <m/>
    <m/>
  </r>
  <r>
    <s v="CK-SWVI [31]"/>
    <x v="3"/>
    <x v="4"/>
    <x v="13"/>
    <x v="13"/>
    <x v="0"/>
    <x v="17"/>
    <n v="37"/>
    <n v="37"/>
    <s v="-"/>
    <m/>
    <m/>
    <m/>
    <m/>
    <m/>
    <m/>
    <n v="99415"/>
  </r>
  <r>
    <s v="CK-SWVI [31]"/>
    <x v="3"/>
    <x v="4"/>
    <x v="13"/>
    <x v="13"/>
    <x v="0"/>
    <x v="18"/>
    <n v="37"/>
    <n v="37"/>
    <s v="-"/>
    <m/>
    <m/>
    <m/>
    <m/>
    <m/>
    <m/>
    <m/>
  </r>
  <r>
    <s v="CK-SWVI [31]"/>
    <x v="3"/>
    <x v="4"/>
    <x v="13"/>
    <x v="13"/>
    <x v="0"/>
    <x v="19"/>
    <s v="NI"/>
    <m/>
    <s v="-"/>
    <m/>
    <m/>
    <m/>
    <m/>
    <m/>
    <m/>
    <n v="87200"/>
  </r>
  <r>
    <s v="CK-SWVI [31]"/>
    <x v="3"/>
    <x v="4"/>
    <x v="13"/>
    <x v="13"/>
    <x v="0"/>
    <x v="20"/>
    <n v="78"/>
    <n v="78"/>
    <s v="-"/>
    <m/>
    <m/>
    <m/>
    <m/>
    <m/>
    <m/>
    <n v="86000"/>
  </r>
  <r>
    <s v="CK-SWVI [31]"/>
    <x v="3"/>
    <x v="4"/>
    <x v="13"/>
    <x v="13"/>
    <x v="0"/>
    <x v="21"/>
    <n v="2"/>
    <n v="2"/>
    <s v="-"/>
    <m/>
    <m/>
    <m/>
    <m/>
    <m/>
    <m/>
    <n v="85000"/>
  </r>
  <r>
    <s v="CK-SWVI [31]"/>
    <x v="3"/>
    <x v="4"/>
    <x v="13"/>
    <x v="13"/>
    <x v="0"/>
    <x v="22"/>
    <s v="UNK"/>
    <m/>
    <s v="-"/>
    <m/>
    <m/>
    <m/>
    <m/>
    <m/>
    <m/>
    <n v="52000"/>
  </r>
  <r>
    <s v="CK-SWVI [31]"/>
    <x v="3"/>
    <x v="4"/>
    <x v="13"/>
    <x v="13"/>
    <x v="0"/>
    <x v="23"/>
    <s v="UNK"/>
    <m/>
    <s v="-"/>
    <m/>
    <m/>
    <m/>
    <m/>
    <m/>
    <m/>
    <n v="43000"/>
  </r>
  <r>
    <s v="CK-SWVI [31]"/>
    <x v="3"/>
    <x v="4"/>
    <x v="13"/>
    <x v="13"/>
    <x v="0"/>
    <x v="24"/>
    <s v="UNK"/>
    <m/>
    <s v="-"/>
    <m/>
    <m/>
    <m/>
    <m/>
    <m/>
    <m/>
    <n v="55000"/>
  </r>
  <r>
    <s v="CK-SWVI [31]"/>
    <x v="3"/>
    <x v="4"/>
    <x v="13"/>
    <x v="13"/>
    <x v="0"/>
    <x v="25"/>
    <s v="UNK"/>
    <m/>
    <s v="-"/>
    <m/>
    <m/>
    <m/>
    <m/>
    <m/>
    <m/>
    <n v="85000"/>
  </r>
  <r>
    <s v="CK-SWVI [31]"/>
    <x v="3"/>
    <x v="4"/>
    <x v="13"/>
    <x v="13"/>
    <x v="0"/>
    <x v="26"/>
    <s v="UNK"/>
    <m/>
    <s v="-"/>
    <m/>
    <m/>
    <m/>
    <m/>
    <m/>
    <m/>
    <n v="2000"/>
  </r>
  <r>
    <s v="CK-SWVI [31]"/>
    <x v="3"/>
    <x v="4"/>
    <x v="13"/>
    <x v="13"/>
    <x v="0"/>
    <x v="27"/>
    <s v="UNK"/>
    <m/>
    <s v="-"/>
    <m/>
    <m/>
    <m/>
    <m/>
    <m/>
    <m/>
    <n v="1000"/>
  </r>
  <r>
    <s v="CK-SWVI [31]"/>
    <x v="3"/>
    <x v="4"/>
    <x v="13"/>
    <x v="13"/>
    <x v="0"/>
    <x v="28"/>
    <s v="UNK"/>
    <m/>
    <s v="-"/>
    <m/>
    <m/>
    <m/>
    <m/>
    <m/>
    <m/>
    <m/>
  </r>
  <r>
    <s v="CK-SWVI [31]"/>
    <x v="3"/>
    <x v="4"/>
    <x v="13"/>
    <x v="13"/>
    <x v="0"/>
    <x v="29"/>
    <s v="UNK"/>
    <m/>
    <s v="-"/>
    <m/>
    <m/>
    <m/>
    <m/>
    <m/>
    <m/>
    <m/>
  </r>
  <r>
    <s v="CK-SWVI [31]"/>
    <x v="3"/>
    <x v="4"/>
    <x v="13"/>
    <x v="13"/>
    <x v="0"/>
    <x v="30"/>
    <s v="UNK"/>
    <m/>
    <s v="-"/>
    <m/>
    <m/>
    <m/>
    <m/>
    <m/>
    <m/>
    <m/>
  </r>
  <r>
    <s v="CK-SWVI [31]"/>
    <x v="3"/>
    <x v="4"/>
    <x v="13"/>
    <x v="13"/>
    <x v="0"/>
    <x v="31"/>
    <s v="UNK"/>
    <m/>
    <s v="-"/>
    <m/>
    <m/>
    <m/>
    <m/>
    <m/>
    <m/>
    <m/>
  </r>
  <r>
    <s v="CK-SWVI [31]"/>
    <x v="3"/>
    <x v="4"/>
    <x v="13"/>
    <x v="13"/>
    <x v="0"/>
    <x v="32"/>
    <s v="UNK"/>
    <m/>
    <s v="-"/>
    <m/>
    <m/>
    <m/>
    <m/>
    <m/>
    <m/>
    <m/>
  </r>
  <r>
    <s v="CK-SWVI [31]"/>
    <x v="3"/>
    <x v="4"/>
    <x v="13"/>
    <x v="13"/>
    <x v="0"/>
    <x v="33"/>
    <s v="UNK"/>
    <m/>
    <s v="-"/>
    <m/>
    <m/>
    <m/>
    <m/>
    <m/>
    <m/>
    <m/>
  </r>
  <r>
    <s v="CK-SWVI [31]"/>
    <x v="3"/>
    <x v="4"/>
    <x v="13"/>
    <x v="13"/>
    <x v="0"/>
    <x v="34"/>
    <s v="UNK"/>
    <m/>
    <s v="-"/>
    <m/>
    <m/>
    <m/>
    <m/>
    <m/>
    <m/>
    <m/>
  </r>
  <r>
    <s v="CK-SWVI [31]"/>
    <x v="3"/>
    <x v="4"/>
    <x v="13"/>
    <x v="13"/>
    <x v="0"/>
    <x v="35"/>
    <s v="UNK"/>
    <m/>
    <s v="-"/>
    <m/>
    <m/>
    <m/>
    <m/>
    <m/>
    <m/>
    <m/>
  </r>
  <r>
    <s v="CK-SWVI [31]"/>
    <x v="3"/>
    <x v="4"/>
    <x v="13"/>
    <x v="13"/>
    <x v="0"/>
    <x v="36"/>
    <s v="UNK"/>
    <m/>
    <s v="-"/>
    <m/>
    <m/>
    <m/>
    <m/>
    <m/>
    <m/>
    <m/>
  </r>
  <r>
    <s v="CK-SWVI [31]"/>
    <x v="3"/>
    <x v="4"/>
    <x v="13"/>
    <x v="13"/>
    <x v="0"/>
    <x v="37"/>
    <s v="UNK"/>
    <m/>
    <s v="-"/>
    <m/>
    <m/>
    <m/>
    <m/>
    <m/>
    <m/>
    <m/>
  </r>
  <r>
    <s v="CK-SWVI [31]"/>
    <x v="3"/>
    <x v="4"/>
    <x v="13"/>
    <x v="13"/>
    <x v="0"/>
    <x v="38"/>
    <s v="UNK"/>
    <m/>
    <s v="-"/>
    <m/>
    <m/>
    <m/>
    <m/>
    <m/>
    <m/>
    <m/>
  </r>
  <r>
    <s v="CK-SWVI [31]"/>
    <x v="3"/>
    <x v="4"/>
    <x v="13"/>
    <x v="13"/>
    <x v="0"/>
    <x v="39"/>
    <s v="UNK"/>
    <m/>
    <s v="-"/>
    <m/>
    <m/>
    <m/>
    <m/>
    <m/>
    <m/>
    <m/>
  </r>
  <r>
    <s v="CK-SWVI [31]"/>
    <x v="3"/>
    <x v="4"/>
    <x v="13"/>
    <x v="13"/>
    <x v="0"/>
    <x v="40"/>
    <s v="UNK"/>
    <m/>
    <s v="-"/>
    <m/>
    <m/>
    <m/>
    <m/>
    <m/>
    <m/>
    <m/>
  </r>
  <r>
    <s v="CK-SWVI [31]"/>
    <x v="3"/>
    <x v="4"/>
    <x v="13"/>
    <x v="13"/>
    <x v="0"/>
    <x v="41"/>
    <s v="UNK"/>
    <m/>
    <s v="-"/>
    <m/>
    <m/>
    <m/>
    <m/>
    <m/>
    <m/>
    <m/>
  </r>
  <r>
    <s v="CK-SWVI [31]"/>
    <x v="3"/>
    <x v="4"/>
    <x v="13"/>
    <x v="13"/>
    <x v="0"/>
    <x v="42"/>
    <s v="UNK"/>
    <m/>
    <s v="-"/>
    <m/>
    <m/>
    <m/>
    <m/>
    <m/>
    <m/>
    <m/>
  </r>
  <r>
    <s v="CK-SWVI [31]"/>
    <x v="3"/>
    <x v="4"/>
    <x v="13"/>
    <x v="13"/>
    <x v="0"/>
    <x v="43"/>
    <s v="UNK"/>
    <m/>
    <s v="-"/>
    <m/>
    <m/>
    <m/>
    <m/>
    <m/>
    <m/>
    <m/>
  </r>
  <r>
    <s v="CK-SWVI [31]"/>
    <x v="3"/>
    <x v="4"/>
    <x v="13"/>
    <x v="13"/>
    <x v="0"/>
    <x v="44"/>
    <s v="UNK"/>
    <m/>
    <s v="-"/>
    <m/>
    <m/>
    <m/>
    <m/>
    <m/>
    <m/>
    <m/>
  </r>
  <r>
    <s v="CK-SWVI [31]"/>
    <x v="3"/>
    <x v="4"/>
    <x v="13"/>
    <x v="13"/>
    <x v="0"/>
    <x v="45"/>
    <s v="UNK"/>
    <m/>
    <s v="-"/>
    <m/>
    <m/>
    <m/>
    <m/>
    <m/>
    <m/>
    <m/>
  </r>
  <r>
    <s v="CK-SWVI [31]"/>
    <x v="3"/>
    <x v="4"/>
    <x v="13"/>
    <x v="13"/>
    <x v="0"/>
    <x v="46"/>
    <s v="UNK"/>
    <m/>
    <s v="-"/>
    <m/>
    <m/>
    <m/>
    <m/>
    <m/>
    <m/>
    <m/>
  </r>
  <r>
    <s v="CK-SWVI [31]"/>
    <x v="3"/>
    <x v="4"/>
    <x v="13"/>
    <x v="13"/>
    <x v="0"/>
    <x v="47"/>
    <s v="UNK"/>
    <m/>
    <s v="-"/>
    <m/>
    <m/>
    <m/>
    <m/>
    <m/>
    <m/>
    <m/>
  </r>
  <r>
    <s v="CK-SWVI [31]"/>
    <x v="3"/>
    <x v="4"/>
    <x v="13"/>
    <x v="13"/>
    <x v="0"/>
    <x v="48"/>
    <s v="UNK"/>
    <m/>
    <s v="-"/>
    <m/>
    <m/>
    <m/>
    <m/>
    <m/>
    <m/>
    <m/>
  </r>
  <r>
    <s v="CK-SWVI [31]"/>
    <x v="3"/>
    <x v="4"/>
    <x v="13"/>
    <x v="13"/>
    <x v="0"/>
    <x v="49"/>
    <s v="UNK"/>
    <m/>
    <s v="-"/>
    <m/>
    <m/>
    <m/>
    <m/>
    <m/>
    <m/>
    <m/>
  </r>
  <r>
    <s v="CK-SWVI [31]"/>
    <x v="3"/>
    <x v="4"/>
    <x v="13"/>
    <x v="13"/>
    <x v="0"/>
    <x v="50"/>
    <s v="UNK"/>
    <m/>
    <s v="-"/>
    <m/>
    <m/>
    <m/>
    <m/>
    <m/>
    <m/>
    <m/>
  </r>
  <r>
    <s v="CK-SWVI [31]"/>
    <x v="3"/>
    <x v="4"/>
    <x v="13"/>
    <x v="13"/>
    <x v="0"/>
    <x v="51"/>
    <s v="UNK"/>
    <m/>
    <s v="-"/>
    <m/>
    <m/>
    <m/>
    <m/>
    <m/>
    <m/>
    <m/>
  </r>
  <r>
    <s v="CK-SWVI [31]"/>
    <x v="3"/>
    <x v="4"/>
    <x v="13"/>
    <x v="13"/>
    <x v="0"/>
    <x v="52"/>
    <s v="UNK"/>
    <m/>
    <s v="-"/>
    <m/>
    <m/>
    <m/>
    <m/>
    <m/>
    <m/>
    <m/>
  </r>
  <r>
    <s v="CK-SWVI [31]"/>
    <x v="3"/>
    <x v="4"/>
    <x v="13"/>
    <x v="13"/>
    <x v="0"/>
    <x v="53"/>
    <s v="UNK"/>
    <m/>
    <s v="-"/>
    <m/>
    <m/>
    <m/>
    <m/>
    <m/>
    <m/>
    <m/>
  </r>
  <r>
    <s v="CK-SWVI [31]"/>
    <x v="3"/>
    <x v="4"/>
    <x v="13"/>
    <x v="13"/>
    <x v="0"/>
    <x v="54"/>
    <s v="UNK"/>
    <m/>
    <s v="-"/>
    <m/>
    <m/>
    <m/>
    <m/>
    <m/>
    <m/>
    <m/>
  </r>
  <r>
    <s v="CK-SWVI [31]"/>
    <x v="3"/>
    <x v="4"/>
    <x v="13"/>
    <x v="13"/>
    <x v="0"/>
    <x v="55"/>
    <s v="UNK"/>
    <m/>
    <s v="-"/>
    <m/>
    <m/>
    <m/>
    <m/>
    <m/>
    <m/>
    <m/>
  </r>
  <r>
    <s v="CK-SWVI [31]"/>
    <x v="3"/>
    <x v="4"/>
    <x v="13"/>
    <x v="13"/>
    <x v="0"/>
    <x v="56"/>
    <s v="UNK"/>
    <m/>
    <s v="-"/>
    <m/>
    <m/>
    <m/>
    <m/>
    <m/>
    <m/>
    <m/>
  </r>
  <r>
    <s v="CK-SWVI [31]"/>
    <x v="3"/>
    <x v="4"/>
    <x v="13"/>
    <x v="13"/>
    <x v="0"/>
    <x v="57"/>
    <s v="UNK"/>
    <m/>
    <s v="-"/>
    <m/>
    <m/>
    <m/>
    <m/>
    <m/>
    <m/>
    <m/>
  </r>
  <r>
    <s v="CK-SWVI [31]"/>
    <x v="3"/>
    <x v="4"/>
    <x v="13"/>
    <x v="13"/>
    <x v="0"/>
    <x v="58"/>
    <s v="UNK"/>
    <m/>
    <s v="-"/>
    <m/>
    <m/>
    <m/>
    <m/>
    <m/>
    <m/>
    <m/>
  </r>
  <r>
    <s v="CK-SWVI [31]"/>
    <x v="3"/>
    <x v="4"/>
    <x v="13"/>
    <x v="13"/>
    <x v="0"/>
    <x v="59"/>
    <s v="UNK"/>
    <m/>
    <s v="-"/>
    <m/>
    <m/>
    <m/>
    <m/>
    <m/>
    <m/>
    <m/>
  </r>
  <r>
    <s v="CK-SWVI [31]"/>
    <x v="3"/>
    <x v="4"/>
    <x v="13"/>
    <x v="13"/>
    <x v="0"/>
    <x v="60"/>
    <s v="UNK"/>
    <m/>
    <s v="-"/>
    <m/>
    <m/>
    <m/>
    <m/>
    <m/>
    <m/>
    <m/>
  </r>
  <r>
    <s v="CK-SWVI [31]"/>
    <x v="3"/>
    <x v="4"/>
    <x v="13"/>
    <x v="13"/>
    <x v="0"/>
    <x v="61"/>
    <s v="UNK"/>
    <m/>
    <s v="-"/>
    <m/>
    <m/>
    <m/>
    <m/>
    <m/>
    <m/>
    <m/>
  </r>
  <r>
    <s v="CK-SWVI [31]"/>
    <x v="3"/>
    <x v="4"/>
    <x v="13"/>
    <x v="13"/>
    <x v="0"/>
    <x v="62"/>
    <s v="UNK"/>
    <m/>
    <s v="-"/>
    <m/>
    <m/>
    <m/>
    <m/>
    <m/>
    <m/>
    <m/>
  </r>
  <r>
    <s v="CK-SWVI [31]"/>
    <x v="3"/>
    <x v="4"/>
    <x v="13"/>
    <x v="13"/>
    <x v="0"/>
    <x v="63"/>
    <s v="UNK"/>
    <m/>
    <s v="-"/>
    <m/>
    <m/>
    <m/>
    <m/>
    <m/>
    <m/>
    <m/>
  </r>
  <r>
    <s v="CK-SWVI [31]"/>
    <x v="3"/>
    <x v="4"/>
    <x v="13"/>
    <x v="13"/>
    <x v="0"/>
    <x v="64"/>
    <s v="UNK"/>
    <m/>
    <s v="-"/>
    <m/>
    <m/>
    <m/>
    <m/>
    <m/>
    <m/>
    <m/>
  </r>
  <r>
    <s v="CK-SWVI [31]"/>
    <x v="3"/>
    <x v="4"/>
    <x v="13"/>
    <x v="13"/>
    <x v="0"/>
    <x v="65"/>
    <s v="UNK"/>
    <m/>
    <s v="-"/>
    <m/>
    <m/>
    <m/>
    <m/>
    <m/>
    <m/>
    <m/>
  </r>
  <r>
    <s v="CK-SWVI [31]"/>
    <x v="3"/>
    <x v="4"/>
    <x v="13"/>
    <x v="13"/>
    <x v="0"/>
    <x v="66"/>
    <s v="UNK"/>
    <m/>
    <s v="-"/>
    <m/>
    <m/>
    <m/>
    <m/>
    <m/>
    <m/>
    <m/>
  </r>
  <r>
    <s v="CK-SWVI [31]"/>
    <x v="3"/>
    <x v="4"/>
    <x v="13"/>
    <x v="13"/>
    <x v="0"/>
    <x v="67"/>
    <s v="UNK"/>
    <m/>
    <s v="-"/>
    <m/>
    <m/>
    <m/>
    <m/>
    <m/>
    <m/>
    <m/>
  </r>
  <r>
    <s v="CK-SWVI [31]"/>
    <x v="3"/>
    <x v="4"/>
    <x v="13"/>
    <x v="13"/>
    <x v="0"/>
    <x v="68"/>
    <s v="UNK"/>
    <m/>
    <s v="-"/>
    <m/>
    <m/>
    <m/>
    <m/>
    <m/>
    <m/>
    <m/>
  </r>
  <r>
    <s v="CK-SWVI [31]"/>
    <x v="3"/>
    <x v="4"/>
    <x v="13"/>
    <x v="13"/>
    <x v="0"/>
    <x v="69"/>
    <s v="UNK"/>
    <m/>
    <s v="-"/>
    <m/>
    <m/>
    <m/>
    <m/>
    <m/>
    <m/>
    <m/>
  </r>
  <r>
    <s v="CK-SWVI [31]"/>
    <x v="3"/>
    <x v="4"/>
    <x v="13"/>
    <x v="13"/>
    <x v="0"/>
    <x v="70"/>
    <s v="UNK"/>
    <m/>
    <s v="-"/>
    <m/>
    <m/>
    <m/>
    <m/>
    <m/>
    <m/>
    <m/>
  </r>
  <r>
    <s v="CK-SWVI [31]"/>
    <x v="3"/>
    <x v="1"/>
    <x v="14"/>
    <x v="14"/>
    <x v="0"/>
    <x v="0"/>
    <s v="UNK"/>
    <m/>
    <s v="-"/>
    <m/>
    <m/>
    <m/>
    <m/>
    <m/>
    <m/>
    <m/>
  </r>
  <r>
    <s v="CK-SWVI [31]"/>
    <x v="3"/>
    <x v="1"/>
    <x v="14"/>
    <x v="14"/>
    <x v="0"/>
    <x v="1"/>
    <s v="NI"/>
    <m/>
    <s v="-"/>
    <m/>
    <m/>
    <m/>
    <m/>
    <m/>
    <m/>
    <m/>
  </r>
  <r>
    <s v="CK-SWVI [31]"/>
    <x v="3"/>
    <x v="1"/>
    <x v="14"/>
    <x v="14"/>
    <x v="0"/>
    <x v="2"/>
    <s v="NI"/>
    <m/>
    <s v="-"/>
    <m/>
    <m/>
    <m/>
    <m/>
    <m/>
    <m/>
    <m/>
  </r>
  <r>
    <s v="CK-SWVI [31]"/>
    <x v="3"/>
    <x v="1"/>
    <x v="14"/>
    <x v="14"/>
    <x v="0"/>
    <x v="3"/>
    <s v="NI"/>
    <m/>
    <s v="-"/>
    <m/>
    <m/>
    <m/>
    <m/>
    <m/>
    <m/>
    <m/>
  </r>
  <r>
    <s v="CK-SWVI [31]"/>
    <x v="3"/>
    <x v="1"/>
    <x v="14"/>
    <x v="14"/>
    <x v="0"/>
    <x v="4"/>
    <s v="NI"/>
    <m/>
    <s v="-"/>
    <m/>
    <m/>
    <m/>
    <m/>
    <m/>
    <m/>
    <m/>
  </r>
  <r>
    <s v="CK-SWVI [31]"/>
    <x v="3"/>
    <x v="1"/>
    <x v="14"/>
    <x v="14"/>
    <x v="0"/>
    <x v="5"/>
    <s v="NI"/>
    <m/>
    <s v="-"/>
    <m/>
    <m/>
    <m/>
    <m/>
    <m/>
    <m/>
    <m/>
  </r>
  <r>
    <s v="CK-SWVI [31]"/>
    <x v="3"/>
    <x v="1"/>
    <x v="14"/>
    <x v="14"/>
    <x v="0"/>
    <x v="6"/>
    <s v="NI"/>
    <m/>
    <s v="-"/>
    <m/>
    <m/>
    <m/>
    <m/>
    <m/>
    <m/>
    <m/>
  </r>
  <r>
    <s v="CK-SWVI [31]"/>
    <x v="3"/>
    <x v="1"/>
    <x v="14"/>
    <x v="14"/>
    <x v="0"/>
    <x v="7"/>
    <s v="UNK"/>
    <m/>
    <s v="-"/>
    <m/>
    <m/>
    <m/>
    <m/>
    <m/>
    <m/>
    <m/>
  </r>
  <r>
    <s v="CK-SWVI [31]"/>
    <x v="3"/>
    <x v="1"/>
    <x v="14"/>
    <x v="14"/>
    <x v="0"/>
    <x v="8"/>
    <s v="NI"/>
    <m/>
    <s v="-"/>
    <m/>
    <m/>
    <m/>
    <m/>
    <m/>
    <m/>
    <m/>
  </r>
  <r>
    <s v="CK-SWVI [31]"/>
    <x v="3"/>
    <x v="1"/>
    <x v="14"/>
    <x v="14"/>
    <x v="0"/>
    <x v="9"/>
    <s v="NO"/>
    <m/>
    <s v="-"/>
    <m/>
    <m/>
    <m/>
    <m/>
    <m/>
    <m/>
    <m/>
  </r>
  <r>
    <s v="CK-SWVI [31]"/>
    <x v="3"/>
    <x v="1"/>
    <x v="14"/>
    <x v="14"/>
    <x v="0"/>
    <x v="10"/>
    <s v="NI"/>
    <m/>
    <s v="-"/>
    <m/>
    <m/>
    <m/>
    <m/>
    <m/>
    <m/>
    <m/>
  </r>
  <r>
    <s v="CK-SWVI [31]"/>
    <x v="3"/>
    <x v="1"/>
    <x v="14"/>
    <x v="14"/>
    <x v="0"/>
    <x v="11"/>
    <s v="NI"/>
    <m/>
    <s v="-"/>
    <m/>
    <m/>
    <m/>
    <m/>
    <m/>
    <m/>
    <m/>
  </r>
  <r>
    <s v="CK-SWVI [31]"/>
    <x v="3"/>
    <x v="1"/>
    <x v="14"/>
    <x v="14"/>
    <x v="0"/>
    <x v="12"/>
    <s v="NI"/>
    <m/>
    <s v="-"/>
    <m/>
    <m/>
    <m/>
    <m/>
    <m/>
    <m/>
    <m/>
  </r>
  <r>
    <s v="CK-SWVI [31]"/>
    <x v="3"/>
    <x v="1"/>
    <x v="14"/>
    <x v="14"/>
    <x v="0"/>
    <x v="13"/>
    <n v="3"/>
    <n v="3"/>
    <s v="-"/>
    <m/>
    <m/>
    <m/>
    <m/>
    <m/>
    <m/>
    <m/>
  </r>
  <r>
    <s v="CK-SWVI [31]"/>
    <x v="3"/>
    <x v="1"/>
    <x v="14"/>
    <x v="14"/>
    <x v="0"/>
    <x v="14"/>
    <n v="11"/>
    <n v="11"/>
    <s v="-"/>
    <m/>
    <m/>
    <m/>
    <m/>
    <m/>
    <m/>
    <m/>
  </r>
  <r>
    <s v="CK-SWVI [31]"/>
    <x v="3"/>
    <x v="1"/>
    <x v="14"/>
    <x v="14"/>
    <x v="0"/>
    <x v="15"/>
    <s v="NO"/>
    <m/>
    <s v="-"/>
    <m/>
    <m/>
    <m/>
    <m/>
    <m/>
    <m/>
    <m/>
  </r>
  <r>
    <s v="CK-SWVI [31]"/>
    <x v="3"/>
    <x v="1"/>
    <x v="14"/>
    <x v="14"/>
    <x v="0"/>
    <x v="16"/>
    <s v="NI"/>
    <m/>
    <s v="-"/>
    <m/>
    <m/>
    <m/>
    <m/>
    <m/>
    <m/>
    <m/>
  </r>
  <r>
    <s v="CK-SWVI [31]"/>
    <x v="3"/>
    <x v="1"/>
    <x v="14"/>
    <x v="14"/>
    <x v="0"/>
    <x v="17"/>
    <s v="NI"/>
    <m/>
    <s v="-"/>
    <m/>
    <m/>
    <m/>
    <m/>
    <m/>
    <m/>
    <m/>
  </r>
  <r>
    <s v="CK-SWVI [31]"/>
    <x v="3"/>
    <x v="1"/>
    <x v="14"/>
    <x v="14"/>
    <x v="0"/>
    <x v="18"/>
    <s v="NI"/>
    <m/>
    <s v="-"/>
    <m/>
    <m/>
    <m/>
    <m/>
    <m/>
    <m/>
    <m/>
  </r>
  <r>
    <s v="CK-SWVI [31]"/>
    <x v="3"/>
    <x v="1"/>
    <x v="14"/>
    <x v="14"/>
    <x v="0"/>
    <x v="19"/>
    <s v="NI"/>
    <m/>
    <s v="-"/>
    <m/>
    <m/>
    <m/>
    <m/>
    <m/>
    <m/>
    <m/>
  </r>
  <r>
    <s v="CK-SWVI [31]"/>
    <x v="3"/>
    <x v="1"/>
    <x v="14"/>
    <x v="14"/>
    <x v="0"/>
    <x v="20"/>
    <s v="NI"/>
    <m/>
    <s v="-"/>
    <m/>
    <m/>
    <m/>
    <m/>
    <m/>
    <m/>
    <m/>
  </r>
  <r>
    <s v="CK-SWVI [31]"/>
    <x v="3"/>
    <x v="1"/>
    <x v="14"/>
    <x v="14"/>
    <x v="0"/>
    <x v="21"/>
    <s v="NO"/>
    <m/>
    <s v="-"/>
    <m/>
    <m/>
    <m/>
    <m/>
    <m/>
    <m/>
    <m/>
  </r>
  <r>
    <s v="CK-SWVI [31]"/>
    <x v="3"/>
    <x v="1"/>
    <x v="14"/>
    <x v="14"/>
    <x v="0"/>
    <x v="22"/>
    <n v="20"/>
    <n v="20"/>
    <s v="-"/>
    <m/>
    <m/>
    <m/>
    <m/>
    <m/>
    <m/>
    <m/>
  </r>
  <r>
    <s v="CK-SWVI [31]"/>
    <x v="3"/>
    <x v="1"/>
    <x v="14"/>
    <x v="14"/>
    <x v="0"/>
    <x v="23"/>
    <s v="NO"/>
    <m/>
    <s v="-"/>
    <m/>
    <m/>
    <m/>
    <m/>
    <m/>
    <m/>
    <m/>
  </r>
  <r>
    <s v="CK-SWVI [31]"/>
    <x v="3"/>
    <x v="1"/>
    <x v="14"/>
    <x v="14"/>
    <x v="0"/>
    <x v="24"/>
    <s v="UNK"/>
    <m/>
    <s v="-"/>
    <m/>
    <m/>
    <m/>
    <m/>
    <m/>
    <m/>
    <m/>
  </r>
  <r>
    <s v="CK-SWVI [31]"/>
    <x v="3"/>
    <x v="1"/>
    <x v="14"/>
    <x v="14"/>
    <x v="0"/>
    <x v="25"/>
    <s v="AP"/>
    <m/>
    <s v="-"/>
    <m/>
    <m/>
    <m/>
    <m/>
    <m/>
    <m/>
    <m/>
  </r>
  <r>
    <s v="CK-SWVI [31]"/>
    <x v="3"/>
    <x v="1"/>
    <x v="14"/>
    <x v="14"/>
    <x v="0"/>
    <x v="26"/>
    <s v="NO"/>
    <m/>
    <s v="-"/>
    <m/>
    <m/>
    <m/>
    <m/>
    <m/>
    <m/>
    <m/>
  </r>
  <r>
    <s v="CK-SWVI [31]"/>
    <x v="3"/>
    <x v="1"/>
    <x v="14"/>
    <x v="14"/>
    <x v="0"/>
    <x v="27"/>
    <n v="25"/>
    <n v="25"/>
    <s v="-"/>
    <m/>
    <m/>
    <m/>
    <m/>
    <m/>
    <m/>
    <m/>
  </r>
  <r>
    <s v="CK-SWVI [31]"/>
    <x v="3"/>
    <x v="1"/>
    <x v="14"/>
    <x v="14"/>
    <x v="0"/>
    <x v="28"/>
    <n v="40"/>
    <n v="40"/>
    <s v="-"/>
    <m/>
    <m/>
    <m/>
    <m/>
    <m/>
    <m/>
    <m/>
  </r>
  <r>
    <s v="CK-SWVI [31]"/>
    <x v="3"/>
    <x v="1"/>
    <x v="14"/>
    <x v="14"/>
    <x v="0"/>
    <x v="29"/>
    <s v="UK"/>
    <m/>
    <s v="-"/>
    <m/>
    <m/>
    <m/>
    <m/>
    <m/>
    <m/>
    <m/>
  </r>
  <r>
    <s v="CK-SWVI [31]"/>
    <x v="3"/>
    <x v="1"/>
    <x v="14"/>
    <x v="14"/>
    <x v="0"/>
    <x v="30"/>
    <s v="UK"/>
    <m/>
    <s v="-"/>
    <m/>
    <m/>
    <m/>
    <m/>
    <m/>
    <m/>
    <m/>
  </r>
  <r>
    <s v="CK-SWVI [31]"/>
    <x v="3"/>
    <x v="1"/>
    <x v="14"/>
    <x v="14"/>
    <x v="0"/>
    <x v="31"/>
    <s v="UK"/>
    <m/>
    <s v="-"/>
    <m/>
    <m/>
    <m/>
    <m/>
    <m/>
    <m/>
    <m/>
  </r>
  <r>
    <s v="CK-SWVI [31]"/>
    <x v="3"/>
    <x v="1"/>
    <x v="14"/>
    <x v="14"/>
    <x v="0"/>
    <x v="32"/>
    <n v="5"/>
    <n v="5"/>
    <s v="-"/>
    <m/>
    <m/>
    <m/>
    <m/>
    <m/>
    <m/>
    <m/>
  </r>
  <r>
    <s v="CK-SWVI [31]"/>
    <x v="3"/>
    <x v="1"/>
    <x v="14"/>
    <x v="14"/>
    <x v="0"/>
    <x v="33"/>
    <s v="UK"/>
    <m/>
    <s v="-"/>
    <m/>
    <m/>
    <m/>
    <m/>
    <m/>
    <m/>
    <m/>
  </r>
  <r>
    <s v="CK-SWVI [31]"/>
    <x v="3"/>
    <x v="1"/>
    <x v="14"/>
    <x v="14"/>
    <x v="0"/>
    <x v="34"/>
    <s v="UK"/>
    <m/>
    <s v="-"/>
    <m/>
    <m/>
    <m/>
    <m/>
    <m/>
    <m/>
    <m/>
  </r>
  <r>
    <s v="CK-SWVI [31]"/>
    <x v="3"/>
    <x v="1"/>
    <x v="14"/>
    <x v="14"/>
    <x v="0"/>
    <x v="35"/>
    <s v="UK"/>
    <m/>
    <s v="-"/>
    <m/>
    <m/>
    <m/>
    <m/>
    <m/>
    <m/>
    <m/>
  </r>
  <r>
    <s v="CK-SWVI [31]"/>
    <x v="3"/>
    <x v="1"/>
    <x v="14"/>
    <x v="14"/>
    <x v="0"/>
    <x v="36"/>
    <s v="UK"/>
    <m/>
    <s v="-"/>
    <m/>
    <m/>
    <m/>
    <m/>
    <m/>
    <m/>
    <m/>
  </r>
  <r>
    <s v="CK-SWVI [31]"/>
    <x v="3"/>
    <x v="1"/>
    <x v="14"/>
    <x v="14"/>
    <x v="0"/>
    <x v="37"/>
    <s v="UK"/>
    <m/>
    <s v="-"/>
    <m/>
    <m/>
    <m/>
    <m/>
    <m/>
    <m/>
    <m/>
  </r>
  <r>
    <s v="CK-SWVI [31]"/>
    <x v="3"/>
    <x v="1"/>
    <x v="14"/>
    <x v="14"/>
    <x v="0"/>
    <x v="38"/>
    <s v="UK"/>
    <m/>
    <s v="-"/>
    <m/>
    <m/>
    <m/>
    <m/>
    <m/>
    <m/>
    <m/>
  </r>
  <r>
    <s v="CK-SWVI [31]"/>
    <x v="3"/>
    <x v="1"/>
    <x v="14"/>
    <x v="14"/>
    <x v="0"/>
    <x v="39"/>
    <s v="NO"/>
    <m/>
    <s v="-"/>
    <m/>
    <m/>
    <m/>
    <m/>
    <m/>
    <m/>
    <m/>
  </r>
  <r>
    <s v="CK-SWVI [31]"/>
    <x v="3"/>
    <x v="1"/>
    <x v="14"/>
    <x v="14"/>
    <x v="0"/>
    <x v="40"/>
    <s v="NO"/>
    <m/>
    <s v="-"/>
    <m/>
    <m/>
    <m/>
    <m/>
    <m/>
    <m/>
    <m/>
  </r>
  <r>
    <s v="CK-SWVI [31]"/>
    <x v="3"/>
    <x v="1"/>
    <x v="14"/>
    <x v="14"/>
    <x v="0"/>
    <x v="41"/>
    <s v="NO"/>
    <m/>
    <s v="-"/>
    <m/>
    <m/>
    <m/>
    <m/>
    <m/>
    <m/>
    <m/>
  </r>
  <r>
    <s v="CK-SWVI [31]"/>
    <x v="3"/>
    <x v="1"/>
    <x v="14"/>
    <x v="14"/>
    <x v="0"/>
    <x v="42"/>
    <s v="UK"/>
    <m/>
    <s v="-"/>
    <m/>
    <m/>
    <m/>
    <m/>
    <m/>
    <m/>
    <m/>
  </r>
  <r>
    <s v="CK-SWVI [31]"/>
    <x v="3"/>
    <x v="1"/>
    <x v="14"/>
    <x v="14"/>
    <x v="0"/>
    <x v="43"/>
    <s v="UK"/>
    <m/>
    <s v="-"/>
    <m/>
    <m/>
    <m/>
    <m/>
    <m/>
    <m/>
    <m/>
  </r>
  <r>
    <s v="CK-SWVI [31]"/>
    <x v="3"/>
    <x v="1"/>
    <x v="14"/>
    <x v="14"/>
    <x v="0"/>
    <x v="44"/>
    <s v="NO"/>
    <m/>
    <s v="-"/>
    <m/>
    <m/>
    <m/>
    <m/>
    <m/>
    <m/>
    <m/>
  </r>
  <r>
    <s v="CK-SWVI [31]"/>
    <x v="3"/>
    <x v="1"/>
    <x v="14"/>
    <x v="14"/>
    <x v="0"/>
    <x v="45"/>
    <n v="6"/>
    <n v="6"/>
    <s v="-"/>
    <m/>
    <m/>
    <m/>
    <m/>
    <m/>
    <m/>
    <m/>
  </r>
  <r>
    <s v="CK-SWVI [31]"/>
    <x v="3"/>
    <x v="1"/>
    <x v="14"/>
    <x v="14"/>
    <x v="0"/>
    <x v="46"/>
    <s v="UK"/>
    <m/>
    <s v="-"/>
    <m/>
    <m/>
    <m/>
    <m/>
    <m/>
    <m/>
    <m/>
  </r>
  <r>
    <s v="CK-SWVI [31]"/>
    <x v="3"/>
    <x v="1"/>
    <x v="14"/>
    <x v="14"/>
    <x v="0"/>
    <x v="47"/>
    <s v="UK"/>
    <m/>
    <s v="-"/>
    <m/>
    <m/>
    <m/>
    <m/>
    <m/>
    <m/>
    <m/>
  </r>
  <r>
    <s v="CK-SWVI [31]"/>
    <x v="3"/>
    <x v="1"/>
    <x v="14"/>
    <x v="14"/>
    <x v="0"/>
    <x v="48"/>
    <s v="NO"/>
    <m/>
    <s v="-"/>
    <m/>
    <m/>
    <m/>
    <m/>
    <m/>
    <m/>
    <m/>
  </r>
  <r>
    <s v="CK-SWVI [31]"/>
    <x v="3"/>
    <x v="1"/>
    <x v="14"/>
    <x v="14"/>
    <x v="0"/>
    <x v="49"/>
    <s v="NO"/>
    <m/>
    <s v="-"/>
    <m/>
    <m/>
    <m/>
    <m/>
    <m/>
    <m/>
    <m/>
  </r>
  <r>
    <s v="CK-SWVI [31]"/>
    <x v="3"/>
    <x v="1"/>
    <x v="14"/>
    <x v="14"/>
    <x v="0"/>
    <x v="50"/>
    <s v="NO"/>
    <m/>
    <s v="-"/>
    <m/>
    <m/>
    <m/>
    <m/>
    <m/>
    <m/>
    <m/>
  </r>
  <r>
    <s v="CK-SWVI [31]"/>
    <x v="3"/>
    <x v="1"/>
    <x v="14"/>
    <x v="14"/>
    <x v="0"/>
    <x v="51"/>
    <n v="25"/>
    <n v="25"/>
    <s v="-"/>
    <m/>
    <m/>
    <m/>
    <m/>
    <m/>
    <m/>
    <m/>
  </r>
  <r>
    <s v="CK-SWVI [31]"/>
    <x v="3"/>
    <x v="1"/>
    <x v="14"/>
    <x v="14"/>
    <x v="0"/>
    <x v="52"/>
    <n v="25"/>
    <n v="25"/>
    <s v="-"/>
    <m/>
    <m/>
    <m/>
    <m/>
    <m/>
    <m/>
    <m/>
  </r>
  <r>
    <s v="CK-SWVI [31]"/>
    <x v="3"/>
    <x v="1"/>
    <x v="14"/>
    <x v="14"/>
    <x v="0"/>
    <x v="53"/>
    <n v="25"/>
    <n v="25"/>
    <s v="-"/>
    <m/>
    <m/>
    <m/>
    <m/>
    <m/>
    <m/>
    <m/>
  </r>
  <r>
    <s v="CK-SWVI [31]"/>
    <x v="3"/>
    <x v="1"/>
    <x v="14"/>
    <x v="14"/>
    <x v="0"/>
    <x v="54"/>
    <n v="25"/>
    <n v="25"/>
    <s v="-"/>
    <m/>
    <m/>
    <m/>
    <m/>
    <m/>
    <m/>
    <m/>
  </r>
  <r>
    <s v="CK-SWVI [31]"/>
    <x v="3"/>
    <x v="1"/>
    <x v="14"/>
    <x v="14"/>
    <x v="0"/>
    <x v="55"/>
    <s v="NO"/>
    <m/>
    <s v="-"/>
    <m/>
    <m/>
    <m/>
    <m/>
    <m/>
    <m/>
    <m/>
  </r>
  <r>
    <s v="CK-SWVI [31]"/>
    <x v="3"/>
    <x v="1"/>
    <x v="14"/>
    <x v="14"/>
    <x v="0"/>
    <x v="56"/>
    <n v="25"/>
    <n v="25"/>
    <s v="-"/>
    <m/>
    <m/>
    <m/>
    <m/>
    <m/>
    <m/>
    <m/>
  </r>
  <r>
    <s v="CK-SWVI [31]"/>
    <x v="3"/>
    <x v="1"/>
    <x v="14"/>
    <x v="14"/>
    <x v="0"/>
    <x v="57"/>
    <s v="UK"/>
    <m/>
    <s v="-"/>
    <m/>
    <m/>
    <m/>
    <m/>
    <m/>
    <m/>
    <m/>
  </r>
  <r>
    <s v="CK-SWVI [31]"/>
    <x v="3"/>
    <x v="1"/>
    <x v="14"/>
    <x v="14"/>
    <x v="0"/>
    <x v="58"/>
    <n v="10"/>
    <n v="10"/>
    <s v="-"/>
    <m/>
    <m/>
    <m/>
    <m/>
    <m/>
    <m/>
    <m/>
  </r>
  <r>
    <s v="CK-SWVI [31]"/>
    <x v="3"/>
    <x v="1"/>
    <x v="14"/>
    <x v="14"/>
    <x v="0"/>
    <x v="59"/>
    <n v="10"/>
    <n v="10"/>
    <s v="-"/>
    <m/>
    <m/>
    <m/>
    <m/>
    <m/>
    <m/>
    <m/>
  </r>
  <r>
    <s v="CK-SWVI [31]"/>
    <x v="3"/>
    <x v="1"/>
    <x v="14"/>
    <x v="14"/>
    <x v="0"/>
    <x v="60"/>
    <n v="20"/>
    <n v="20"/>
    <s v="-"/>
    <m/>
    <m/>
    <m/>
    <m/>
    <m/>
    <m/>
    <m/>
  </r>
  <r>
    <s v="CK-SWVI [31]"/>
    <x v="3"/>
    <x v="1"/>
    <x v="14"/>
    <x v="14"/>
    <x v="0"/>
    <x v="61"/>
    <n v="75"/>
    <n v="75"/>
    <s v="-"/>
    <m/>
    <m/>
    <m/>
    <m/>
    <m/>
    <m/>
    <m/>
  </r>
  <r>
    <s v="CK-SWVI [31]"/>
    <x v="3"/>
    <x v="1"/>
    <x v="14"/>
    <x v="14"/>
    <x v="0"/>
    <x v="62"/>
    <n v="75"/>
    <n v="75"/>
    <s v="-"/>
    <m/>
    <m/>
    <m/>
    <m/>
    <m/>
    <m/>
    <m/>
  </r>
  <r>
    <s v="CK-SWVI [31]"/>
    <x v="3"/>
    <x v="1"/>
    <x v="14"/>
    <x v="14"/>
    <x v="0"/>
    <x v="63"/>
    <n v="200"/>
    <n v="200"/>
    <s v="-"/>
    <m/>
    <m/>
    <m/>
    <m/>
    <m/>
    <m/>
    <m/>
  </r>
  <r>
    <s v="CK-SWVI [31]"/>
    <x v="3"/>
    <x v="1"/>
    <x v="14"/>
    <x v="14"/>
    <x v="0"/>
    <x v="64"/>
    <n v="400"/>
    <n v="400"/>
    <s v="-"/>
    <m/>
    <m/>
    <m/>
    <m/>
    <m/>
    <m/>
    <m/>
  </r>
  <r>
    <s v="CK-SWVI [31]"/>
    <x v="3"/>
    <x v="1"/>
    <x v="14"/>
    <x v="14"/>
    <x v="0"/>
    <x v="65"/>
    <n v="200"/>
    <n v="200"/>
    <s v="-"/>
    <m/>
    <m/>
    <m/>
    <m/>
    <m/>
    <m/>
    <m/>
  </r>
  <r>
    <s v="CK-SWVI [31]"/>
    <x v="3"/>
    <x v="1"/>
    <x v="14"/>
    <x v="14"/>
    <x v="0"/>
    <x v="66"/>
    <n v="200"/>
    <n v="200"/>
    <s v="-"/>
    <m/>
    <m/>
    <m/>
    <m/>
    <m/>
    <m/>
    <m/>
  </r>
  <r>
    <s v="CK-SWVI [31]"/>
    <x v="3"/>
    <x v="1"/>
    <x v="14"/>
    <x v="14"/>
    <x v="0"/>
    <x v="67"/>
    <n v="200"/>
    <n v="200"/>
    <s v="-"/>
    <m/>
    <m/>
    <m/>
    <m/>
    <m/>
    <m/>
    <m/>
  </r>
  <r>
    <s v="CK-SWVI [31]"/>
    <x v="3"/>
    <x v="1"/>
    <x v="14"/>
    <x v="14"/>
    <x v="0"/>
    <x v="68"/>
    <n v="200"/>
    <n v="200"/>
    <s v="-"/>
    <m/>
    <m/>
    <m/>
    <m/>
    <m/>
    <m/>
    <m/>
  </r>
  <r>
    <s v="CK-SWVI [31]"/>
    <x v="3"/>
    <x v="1"/>
    <x v="14"/>
    <x v="14"/>
    <x v="0"/>
    <x v="69"/>
    <n v="200"/>
    <n v="200"/>
    <s v="-"/>
    <m/>
    <m/>
    <m/>
    <m/>
    <m/>
    <m/>
    <m/>
  </r>
  <r>
    <s v="CK-SWVI [31]"/>
    <x v="3"/>
    <x v="1"/>
    <x v="14"/>
    <x v="14"/>
    <x v="0"/>
    <x v="70"/>
    <n v="200"/>
    <n v="200"/>
    <s v="-"/>
    <m/>
    <m/>
    <m/>
    <m/>
    <m/>
    <m/>
    <m/>
  </r>
  <r>
    <s v="CK-NoKy [32]"/>
    <x v="0"/>
    <x v="0"/>
    <x v="15"/>
    <x v="15"/>
    <x v="0"/>
    <x v="0"/>
    <n v="355"/>
    <n v="355"/>
    <s v="-"/>
    <m/>
    <m/>
    <m/>
    <m/>
    <m/>
    <m/>
    <m/>
  </r>
  <r>
    <s v="CK-NoKy [32]"/>
    <x v="0"/>
    <x v="0"/>
    <x v="15"/>
    <x v="15"/>
    <x v="0"/>
    <x v="1"/>
    <n v="739"/>
    <n v="739"/>
    <s v="-"/>
    <m/>
    <m/>
    <m/>
    <m/>
    <m/>
    <m/>
    <m/>
  </r>
  <r>
    <s v="CK-NoKy [32]"/>
    <x v="0"/>
    <x v="0"/>
    <x v="15"/>
    <x v="15"/>
    <x v="0"/>
    <x v="2"/>
    <n v="325"/>
    <n v="325"/>
    <s v="-"/>
    <m/>
    <m/>
    <m/>
    <m/>
    <m/>
    <m/>
    <m/>
  </r>
  <r>
    <s v="CK-NoKy [32]"/>
    <x v="0"/>
    <x v="0"/>
    <x v="15"/>
    <x v="15"/>
    <x v="0"/>
    <x v="3"/>
    <n v="350"/>
    <n v="350"/>
    <s v="-"/>
    <m/>
    <m/>
    <m/>
    <m/>
    <m/>
    <m/>
    <m/>
  </r>
  <r>
    <s v="CK-NoKy [32]"/>
    <x v="0"/>
    <x v="0"/>
    <x v="15"/>
    <x v="15"/>
    <x v="0"/>
    <x v="4"/>
    <n v="266"/>
    <n v="266"/>
    <s v="-"/>
    <m/>
    <m/>
    <m/>
    <m/>
    <m/>
    <m/>
    <m/>
  </r>
  <r>
    <s v="CK-NoKy [32]"/>
    <x v="0"/>
    <x v="0"/>
    <x v="15"/>
    <x v="15"/>
    <x v="0"/>
    <x v="5"/>
    <n v="420"/>
    <n v="420"/>
    <s v="-"/>
    <m/>
    <m/>
    <m/>
    <m/>
    <m/>
    <m/>
    <m/>
  </r>
  <r>
    <s v="CK-NoKy [32]"/>
    <x v="0"/>
    <x v="0"/>
    <x v="15"/>
    <x v="15"/>
    <x v="0"/>
    <x v="6"/>
    <n v="605"/>
    <n v="605"/>
    <n v="1"/>
    <m/>
    <m/>
    <m/>
    <m/>
    <m/>
    <m/>
    <m/>
  </r>
  <r>
    <s v="CK-NoKy [32]"/>
    <x v="0"/>
    <x v="0"/>
    <x v="15"/>
    <x v="15"/>
    <x v="0"/>
    <x v="7"/>
    <n v="370"/>
    <n v="370"/>
    <n v="1"/>
    <m/>
    <m/>
    <m/>
    <m/>
    <m/>
    <m/>
    <m/>
  </r>
  <r>
    <s v="CK-NoKy [32]"/>
    <x v="0"/>
    <x v="0"/>
    <x v="15"/>
    <x v="15"/>
    <x v="0"/>
    <x v="8"/>
    <n v="331"/>
    <n v="331"/>
    <n v="0.96428599999999998"/>
    <m/>
    <m/>
    <m/>
    <m/>
    <m/>
    <m/>
    <m/>
  </r>
  <r>
    <s v="CK-NoKy [32]"/>
    <x v="0"/>
    <x v="0"/>
    <x v="15"/>
    <x v="15"/>
    <x v="0"/>
    <x v="9"/>
    <n v="192"/>
    <n v="192"/>
    <n v="0.5"/>
    <m/>
    <m/>
    <m/>
    <m/>
    <m/>
    <m/>
    <m/>
  </r>
  <r>
    <s v="CK-NoKy [32]"/>
    <x v="0"/>
    <x v="0"/>
    <x v="15"/>
    <x v="15"/>
    <x v="0"/>
    <x v="10"/>
    <n v="240"/>
    <n v="240"/>
    <s v="-"/>
    <m/>
    <m/>
    <m/>
    <m/>
    <m/>
    <m/>
    <m/>
  </r>
  <r>
    <s v="CK-NoKy [32]"/>
    <x v="0"/>
    <x v="0"/>
    <x v="15"/>
    <x v="15"/>
    <x v="0"/>
    <x v="11"/>
    <n v="223"/>
    <n v="223"/>
    <n v="1"/>
    <m/>
    <m/>
    <m/>
    <m/>
    <m/>
    <m/>
    <m/>
  </r>
  <r>
    <s v="CK-NoKy [32]"/>
    <x v="0"/>
    <x v="0"/>
    <x v="15"/>
    <x v="15"/>
    <x v="0"/>
    <x v="12"/>
    <n v="302"/>
    <n v="302"/>
    <s v="-"/>
    <m/>
    <m/>
    <m/>
    <m/>
    <m/>
    <m/>
    <m/>
  </r>
  <r>
    <s v="CK-NoKy [32]"/>
    <x v="0"/>
    <x v="0"/>
    <x v="15"/>
    <x v="15"/>
    <x v="0"/>
    <x v="13"/>
    <n v="185"/>
    <n v="185"/>
    <n v="1"/>
    <m/>
    <m/>
    <m/>
    <m/>
    <m/>
    <m/>
    <m/>
  </r>
  <r>
    <s v="CK-NoKy [32]"/>
    <x v="0"/>
    <x v="0"/>
    <x v="15"/>
    <x v="15"/>
    <x v="0"/>
    <x v="14"/>
    <n v="550"/>
    <n v="550"/>
    <n v="0.85714299999999999"/>
    <m/>
    <m/>
    <m/>
    <m/>
    <m/>
    <m/>
    <m/>
  </r>
  <r>
    <s v="CK-NoKy [32]"/>
    <x v="0"/>
    <x v="0"/>
    <x v="15"/>
    <x v="15"/>
    <x v="0"/>
    <x v="15"/>
    <n v="264"/>
    <n v="264"/>
    <s v="-"/>
    <m/>
    <m/>
    <m/>
    <m/>
    <m/>
    <m/>
    <m/>
  </r>
  <r>
    <s v="CK-NoKy [32]"/>
    <x v="0"/>
    <x v="0"/>
    <x v="15"/>
    <x v="15"/>
    <x v="0"/>
    <x v="16"/>
    <n v="193"/>
    <n v="193"/>
    <s v="-"/>
    <m/>
    <m/>
    <m/>
    <m/>
    <m/>
    <m/>
    <m/>
  </r>
  <r>
    <s v="CK-NoKy [32]"/>
    <x v="0"/>
    <x v="0"/>
    <x v="15"/>
    <x v="15"/>
    <x v="0"/>
    <x v="17"/>
    <n v="536"/>
    <n v="536"/>
    <s v="-"/>
    <m/>
    <m/>
    <m/>
    <m/>
    <m/>
    <m/>
    <m/>
  </r>
  <r>
    <s v="CK-NoKy [32]"/>
    <x v="0"/>
    <x v="0"/>
    <x v="15"/>
    <x v="15"/>
    <x v="0"/>
    <x v="18"/>
    <n v="488"/>
    <n v="488"/>
    <s v="-"/>
    <m/>
    <m/>
    <m/>
    <m/>
    <m/>
    <m/>
    <m/>
  </r>
  <r>
    <s v="CK-NoKy [32]"/>
    <x v="0"/>
    <x v="0"/>
    <x v="15"/>
    <x v="15"/>
    <x v="0"/>
    <x v="19"/>
    <n v="301"/>
    <n v="301"/>
    <s v="-"/>
    <m/>
    <m/>
    <m/>
    <m/>
    <m/>
    <m/>
    <m/>
  </r>
  <r>
    <s v="CK-NoKy [32]"/>
    <x v="0"/>
    <x v="0"/>
    <x v="15"/>
    <x v="15"/>
    <x v="0"/>
    <x v="20"/>
    <n v="358"/>
    <n v="358"/>
    <s v="-"/>
    <m/>
    <m/>
    <m/>
    <m/>
    <m/>
    <m/>
    <m/>
  </r>
  <r>
    <s v="CK-NoKy [32]"/>
    <x v="0"/>
    <x v="0"/>
    <x v="15"/>
    <x v="15"/>
    <x v="0"/>
    <x v="21"/>
    <n v="251"/>
    <n v="251"/>
    <s v="-"/>
    <m/>
    <m/>
    <m/>
    <m/>
    <m/>
    <m/>
    <m/>
  </r>
  <r>
    <s v="CK-NoKy [32]"/>
    <x v="0"/>
    <x v="0"/>
    <x v="15"/>
    <x v="15"/>
    <x v="0"/>
    <x v="22"/>
    <n v="409"/>
    <n v="409"/>
    <s v="-"/>
    <m/>
    <m/>
    <m/>
    <m/>
    <m/>
    <m/>
    <m/>
  </r>
  <r>
    <s v="CK-NoKy [32]"/>
    <x v="0"/>
    <x v="0"/>
    <x v="15"/>
    <x v="15"/>
    <x v="0"/>
    <x v="23"/>
    <n v="105"/>
    <n v="105"/>
    <s v="-"/>
    <m/>
    <m/>
    <m/>
    <m/>
    <m/>
    <m/>
    <m/>
  </r>
  <r>
    <s v="CK-NoKy [32]"/>
    <x v="0"/>
    <x v="0"/>
    <x v="15"/>
    <x v="15"/>
    <x v="0"/>
    <x v="24"/>
    <n v="453"/>
    <n v="453"/>
    <s v="-"/>
    <m/>
    <m/>
    <m/>
    <m/>
    <m/>
    <m/>
    <m/>
  </r>
  <r>
    <s v="CK-NoKy [32]"/>
    <x v="0"/>
    <x v="0"/>
    <x v="15"/>
    <x v="15"/>
    <x v="0"/>
    <x v="25"/>
    <n v="824"/>
    <n v="824"/>
    <s v="-"/>
    <m/>
    <m/>
    <m/>
    <m/>
    <m/>
    <m/>
    <m/>
  </r>
  <r>
    <s v="CK-NoKy [32]"/>
    <x v="0"/>
    <x v="0"/>
    <x v="15"/>
    <x v="15"/>
    <x v="0"/>
    <x v="26"/>
    <n v="558"/>
    <n v="558"/>
    <s v="-"/>
    <m/>
    <m/>
    <m/>
    <m/>
    <m/>
    <m/>
    <m/>
  </r>
  <r>
    <s v="CK-NoKy [32]"/>
    <x v="0"/>
    <x v="0"/>
    <x v="15"/>
    <x v="15"/>
    <x v="0"/>
    <x v="27"/>
    <n v="219"/>
    <n v="219"/>
    <s v="-"/>
    <m/>
    <m/>
    <m/>
    <m/>
    <m/>
    <m/>
    <m/>
  </r>
  <r>
    <s v="CK-NoKy [32]"/>
    <x v="0"/>
    <x v="0"/>
    <x v="15"/>
    <x v="15"/>
    <x v="0"/>
    <x v="28"/>
    <n v="266"/>
    <n v="266"/>
    <s v="-"/>
    <m/>
    <m/>
    <m/>
    <m/>
    <m/>
    <m/>
    <m/>
  </r>
  <r>
    <s v="CK-NoKy [32]"/>
    <x v="0"/>
    <x v="0"/>
    <x v="15"/>
    <x v="15"/>
    <x v="0"/>
    <x v="29"/>
    <n v="150"/>
    <n v="150"/>
    <s v="-"/>
    <m/>
    <m/>
    <m/>
    <m/>
    <m/>
    <m/>
    <m/>
  </r>
  <r>
    <s v="CK-NoKy [32]"/>
    <x v="0"/>
    <x v="0"/>
    <x v="15"/>
    <x v="15"/>
    <x v="0"/>
    <x v="30"/>
    <n v="20"/>
    <n v="20"/>
    <s v="-"/>
    <m/>
    <m/>
    <m/>
    <m/>
    <m/>
    <m/>
    <m/>
  </r>
  <r>
    <s v="CK-NoKy [32]"/>
    <x v="0"/>
    <x v="0"/>
    <x v="15"/>
    <x v="15"/>
    <x v="0"/>
    <x v="31"/>
    <s v="NO"/>
    <m/>
    <s v="-"/>
    <m/>
    <m/>
    <m/>
    <m/>
    <m/>
    <m/>
    <m/>
  </r>
  <r>
    <s v="CK-NoKy [32]"/>
    <x v="0"/>
    <x v="0"/>
    <x v="15"/>
    <x v="15"/>
    <x v="0"/>
    <x v="32"/>
    <n v="20"/>
    <n v="20"/>
    <s v="-"/>
    <m/>
    <m/>
    <m/>
    <m/>
    <m/>
    <m/>
    <m/>
  </r>
  <r>
    <s v="CK-NoKy [32]"/>
    <x v="0"/>
    <x v="0"/>
    <x v="15"/>
    <x v="15"/>
    <x v="0"/>
    <x v="33"/>
    <n v="10"/>
    <n v="10"/>
    <s v="-"/>
    <m/>
    <m/>
    <m/>
    <m/>
    <m/>
    <m/>
    <m/>
  </r>
  <r>
    <s v="CK-NoKy [32]"/>
    <x v="0"/>
    <x v="0"/>
    <x v="15"/>
    <x v="15"/>
    <x v="0"/>
    <x v="34"/>
    <n v="30"/>
    <n v="30"/>
    <s v="-"/>
    <m/>
    <m/>
    <m/>
    <m/>
    <m/>
    <m/>
    <m/>
  </r>
  <r>
    <s v="CK-NoKy [32]"/>
    <x v="0"/>
    <x v="0"/>
    <x v="15"/>
    <x v="15"/>
    <x v="0"/>
    <x v="35"/>
    <s v="NO"/>
    <m/>
    <s v="-"/>
    <m/>
    <m/>
    <m/>
    <m/>
    <m/>
    <m/>
    <m/>
  </r>
  <r>
    <s v="CK-NoKy [32]"/>
    <x v="0"/>
    <x v="0"/>
    <x v="15"/>
    <x v="15"/>
    <x v="0"/>
    <x v="36"/>
    <n v="100"/>
    <n v="100"/>
    <s v="-"/>
    <m/>
    <m/>
    <m/>
    <m/>
    <m/>
    <m/>
    <m/>
  </r>
  <r>
    <s v="CK-NoKy [32]"/>
    <x v="0"/>
    <x v="0"/>
    <x v="15"/>
    <x v="15"/>
    <x v="0"/>
    <x v="37"/>
    <n v="100"/>
    <n v="100"/>
    <s v="-"/>
    <m/>
    <m/>
    <m/>
    <m/>
    <m/>
    <m/>
    <m/>
  </r>
  <r>
    <s v="CK-NoKy [32]"/>
    <x v="0"/>
    <x v="0"/>
    <x v="15"/>
    <x v="15"/>
    <x v="0"/>
    <x v="38"/>
    <n v="300"/>
    <n v="300"/>
    <s v="-"/>
    <m/>
    <m/>
    <m/>
    <m/>
    <m/>
    <m/>
    <m/>
  </r>
  <r>
    <s v="CK-NoKy [32]"/>
    <x v="0"/>
    <x v="0"/>
    <x v="15"/>
    <x v="15"/>
    <x v="0"/>
    <x v="39"/>
    <n v="400"/>
    <n v="400"/>
    <s v="-"/>
    <m/>
    <m/>
    <m/>
    <m/>
    <m/>
    <m/>
    <m/>
  </r>
  <r>
    <s v="CK-NoKy [32]"/>
    <x v="0"/>
    <x v="0"/>
    <x v="15"/>
    <x v="15"/>
    <x v="0"/>
    <x v="40"/>
    <n v="300"/>
    <n v="300"/>
    <s v="-"/>
    <m/>
    <m/>
    <m/>
    <m/>
    <m/>
    <m/>
    <m/>
  </r>
  <r>
    <s v="CK-NoKy [32]"/>
    <x v="0"/>
    <x v="0"/>
    <x v="15"/>
    <x v="15"/>
    <x v="0"/>
    <x v="41"/>
    <s v="UK"/>
    <m/>
    <s v="-"/>
    <m/>
    <m/>
    <m/>
    <m/>
    <m/>
    <m/>
    <m/>
  </r>
  <r>
    <s v="CK-NoKy [32]"/>
    <x v="0"/>
    <x v="0"/>
    <x v="15"/>
    <x v="15"/>
    <x v="0"/>
    <x v="42"/>
    <n v="100"/>
    <n v="100"/>
    <s v="-"/>
    <m/>
    <m/>
    <m/>
    <m/>
    <m/>
    <m/>
    <m/>
  </r>
  <r>
    <s v="CK-NoKy [32]"/>
    <x v="0"/>
    <x v="0"/>
    <x v="15"/>
    <x v="15"/>
    <x v="0"/>
    <x v="43"/>
    <s v="UK"/>
    <m/>
    <s v="-"/>
    <m/>
    <m/>
    <m/>
    <m/>
    <m/>
    <m/>
    <m/>
  </r>
  <r>
    <s v="CK-NoKy [32]"/>
    <x v="0"/>
    <x v="0"/>
    <x v="15"/>
    <x v="15"/>
    <x v="0"/>
    <x v="44"/>
    <n v="60"/>
    <n v="60"/>
    <s v="-"/>
    <m/>
    <m/>
    <m/>
    <m/>
    <m/>
    <m/>
    <m/>
  </r>
  <r>
    <s v="CK-NoKy [32]"/>
    <x v="0"/>
    <x v="0"/>
    <x v="15"/>
    <x v="15"/>
    <x v="0"/>
    <x v="45"/>
    <n v="50"/>
    <n v="50"/>
    <s v="-"/>
    <m/>
    <m/>
    <m/>
    <m/>
    <m/>
    <m/>
    <m/>
  </r>
  <r>
    <s v="CK-NoKy [32]"/>
    <x v="0"/>
    <x v="0"/>
    <x v="15"/>
    <x v="15"/>
    <x v="0"/>
    <x v="46"/>
    <n v="75"/>
    <n v="75"/>
    <s v="-"/>
    <m/>
    <m/>
    <m/>
    <m/>
    <m/>
    <m/>
    <m/>
  </r>
  <r>
    <s v="CK-NoKy [32]"/>
    <x v="0"/>
    <x v="0"/>
    <x v="15"/>
    <x v="15"/>
    <x v="0"/>
    <x v="47"/>
    <n v="25"/>
    <n v="25"/>
    <s v="-"/>
    <m/>
    <m/>
    <m/>
    <m/>
    <m/>
    <m/>
    <m/>
  </r>
  <r>
    <s v="CK-NoKy [32]"/>
    <x v="0"/>
    <x v="0"/>
    <x v="15"/>
    <x v="15"/>
    <x v="0"/>
    <x v="48"/>
    <n v="75"/>
    <n v="75"/>
    <s v="-"/>
    <m/>
    <m/>
    <m/>
    <m/>
    <m/>
    <m/>
    <m/>
  </r>
  <r>
    <s v="CK-NoKy [32]"/>
    <x v="0"/>
    <x v="0"/>
    <x v="15"/>
    <x v="15"/>
    <x v="0"/>
    <x v="49"/>
    <n v="200"/>
    <n v="200"/>
    <s v="-"/>
    <m/>
    <m/>
    <m/>
    <m/>
    <m/>
    <m/>
    <m/>
  </r>
  <r>
    <s v="CK-NoKy [32]"/>
    <x v="0"/>
    <x v="0"/>
    <x v="15"/>
    <x v="15"/>
    <x v="0"/>
    <x v="50"/>
    <n v="1500"/>
    <n v="1500"/>
    <s v="-"/>
    <m/>
    <m/>
    <m/>
    <m/>
    <m/>
    <m/>
    <m/>
  </r>
  <r>
    <s v="CK-NoKy [32]"/>
    <x v="0"/>
    <x v="0"/>
    <x v="15"/>
    <x v="15"/>
    <x v="0"/>
    <x v="51"/>
    <n v="300"/>
    <n v="300"/>
    <s v="-"/>
    <m/>
    <m/>
    <m/>
    <m/>
    <m/>
    <m/>
    <m/>
  </r>
  <r>
    <s v="CK-NoKy [32]"/>
    <x v="0"/>
    <x v="0"/>
    <x v="15"/>
    <x v="15"/>
    <x v="0"/>
    <x v="52"/>
    <n v="750"/>
    <n v="750"/>
    <s v="-"/>
    <m/>
    <m/>
    <m/>
    <m/>
    <m/>
    <m/>
    <m/>
  </r>
  <r>
    <s v="CK-NoKy [32]"/>
    <x v="0"/>
    <x v="0"/>
    <x v="15"/>
    <x v="15"/>
    <x v="0"/>
    <x v="53"/>
    <n v="750"/>
    <n v="750"/>
    <s v="-"/>
    <m/>
    <m/>
    <m/>
    <m/>
    <m/>
    <m/>
    <m/>
  </r>
  <r>
    <s v="CK-NoKy [32]"/>
    <x v="0"/>
    <x v="0"/>
    <x v="15"/>
    <x v="15"/>
    <x v="0"/>
    <x v="54"/>
    <n v="750"/>
    <n v="750"/>
    <s v="-"/>
    <m/>
    <m/>
    <m/>
    <m/>
    <m/>
    <m/>
    <m/>
  </r>
  <r>
    <s v="CK-NoKy [32]"/>
    <x v="0"/>
    <x v="0"/>
    <x v="15"/>
    <x v="15"/>
    <x v="0"/>
    <x v="55"/>
    <n v="750"/>
    <n v="750"/>
    <s v="-"/>
    <m/>
    <m/>
    <m/>
    <m/>
    <m/>
    <m/>
    <m/>
  </r>
  <r>
    <s v="CK-NoKy [32]"/>
    <x v="0"/>
    <x v="0"/>
    <x v="15"/>
    <x v="15"/>
    <x v="0"/>
    <x v="56"/>
    <n v="400"/>
    <n v="400"/>
    <s v="-"/>
    <m/>
    <m/>
    <m/>
    <m/>
    <m/>
    <m/>
    <m/>
  </r>
  <r>
    <s v="CK-NoKy [32]"/>
    <x v="0"/>
    <x v="0"/>
    <x v="15"/>
    <x v="15"/>
    <x v="0"/>
    <x v="57"/>
    <n v="3500"/>
    <n v="3500"/>
    <s v="-"/>
    <m/>
    <m/>
    <m/>
    <m/>
    <m/>
    <m/>
    <m/>
  </r>
  <r>
    <s v="CK-NoKy [32]"/>
    <x v="0"/>
    <x v="0"/>
    <x v="15"/>
    <x v="15"/>
    <x v="0"/>
    <x v="58"/>
    <n v="400"/>
    <n v="400"/>
    <s v="-"/>
    <m/>
    <m/>
    <m/>
    <m/>
    <m/>
    <m/>
    <m/>
  </r>
  <r>
    <s v="CK-NoKy [32]"/>
    <x v="0"/>
    <x v="0"/>
    <x v="15"/>
    <x v="15"/>
    <x v="0"/>
    <x v="59"/>
    <n v="1500"/>
    <n v="1500"/>
    <s v="-"/>
    <m/>
    <m/>
    <m/>
    <m/>
    <m/>
    <m/>
    <m/>
  </r>
  <r>
    <s v="CK-NoKy [32]"/>
    <x v="0"/>
    <x v="0"/>
    <x v="15"/>
    <x v="15"/>
    <x v="0"/>
    <x v="60"/>
    <n v="400"/>
    <n v="400"/>
    <s v="-"/>
    <m/>
    <m/>
    <m/>
    <m/>
    <m/>
    <m/>
    <m/>
  </r>
  <r>
    <s v="CK-NoKy [32]"/>
    <x v="0"/>
    <x v="0"/>
    <x v="15"/>
    <x v="15"/>
    <x v="0"/>
    <x v="61"/>
    <n v="400"/>
    <n v="400"/>
    <s v="-"/>
    <m/>
    <m/>
    <m/>
    <m/>
    <m/>
    <m/>
    <m/>
  </r>
  <r>
    <s v="CK-NoKy [32]"/>
    <x v="0"/>
    <x v="0"/>
    <x v="15"/>
    <x v="15"/>
    <x v="0"/>
    <x v="62"/>
    <n v="200"/>
    <n v="200"/>
    <s v="-"/>
    <m/>
    <m/>
    <m/>
    <m/>
    <m/>
    <m/>
    <m/>
  </r>
  <r>
    <s v="CK-NoKy [32]"/>
    <x v="0"/>
    <x v="0"/>
    <x v="15"/>
    <x v="15"/>
    <x v="0"/>
    <x v="63"/>
    <n v="75"/>
    <n v="75"/>
    <s v="-"/>
    <m/>
    <m/>
    <m/>
    <m/>
    <m/>
    <m/>
    <m/>
  </r>
  <r>
    <s v="CK-NoKy [32]"/>
    <x v="0"/>
    <x v="0"/>
    <x v="15"/>
    <x v="15"/>
    <x v="0"/>
    <x v="64"/>
    <n v="75"/>
    <n v="75"/>
    <s v="-"/>
    <m/>
    <m/>
    <m/>
    <m/>
    <m/>
    <m/>
    <m/>
  </r>
  <r>
    <s v="CK-NoKy [32]"/>
    <x v="0"/>
    <x v="0"/>
    <x v="15"/>
    <x v="15"/>
    <x v="0"/>
    <x v="65"/>
    <n v="200"/>
    <n v="200"/>
    <s v="-"/>
    <m/>
    <m/>
    <m/>
    <m/>
    <m/>
    <m/>
    <m/>
  </r>
  <r>
    <s v="CK-NoKy [32]"/>
    <x v="0"/>
    <x v="0"/>
    <x v="15"/>
    <x v="15"/>
    <x v="0"/>
    <x v="66"/>
    <n v="750"/>
    <n v="750"/>
    <s v="-"/>
    <m/>
    <m/>
    <m/>
    <m/>
    <m/>
    <m/>
    <m/>
  </r>
  <r>
    <s v="CK-NoKy [32]"/>
    <x v="0"/>
    <x v="0"/>
    <x v="15"/>
    <x v="15"/>
    <x v="0"/>
    <x v="67"/>
    <n v="400"/>
    <n v="400"/>
    <s v="-"/>
    <m/>
    <m/>
    <m/>
    <m/>
    <m/>
    <m/>
    <m/>
  </r>
  <r>
    <s v="CK-NoKy [32]"/>
    <x v="0"/>
    <x v="0"/>
    <x v="15"/>
    <x v="15"/>
    <x v="0"/>
    <x v="68"/>
    <n v="750"/>
    <n v="750"/>
    <s v="-"/>
    <m/>
    <m/>
    <m/>
    <m/>
    <m/>
    <m/>
    <m/>
  </r>
  <r>
    <s v="CK-NoKy [32]"/>
    <x v="0"/>
    <x v="0"/>
    <x v="15"/>
    <x v="15"/>
    <x v="0"/>
    <x v="69"/>
    <n v="750"/>
    <n v="750"/>
    <s v="-"/>
    <m/>
    <m/>
    <m/>
    <m/>
    <m/>
    <m/>
    <m/>
  </r>
  <r>
    <s v="CK-NoKy [32]"/>
    <x v="0"/>
    <x v="0"/>
    <x v="15"/>
    <x v="15"/>
    <x v="0"/>
    <x v="70"/>
    <n v="750"/>
    <n v="750"/>
    <s v="-"/>
    <m/>
    <m/>
    <m/>
    <m/>
    <m/>
    <m/>
    <m/>
  </r>
  <r>
    <s v="CK-NoKy [32]"/>
    <x v="3"/>
    <x v="0"/>
    <x v="16"/>
    <x v="16"/>
    <x v="0"/>
    <x v="0"/>
    <s v="UNK"/>
    <m/>
    <s v="-"/>
    <m/>
    <m/>
    <m/>
    <m/>
    <m/>
    <m/>
    <m/>
  </r>
  <r>
    <s v="CK-NoKy [32]"/>
    <x v="3"/>
    <x v="0"/>
    <x v="16"/>
    <x v="16"/>
    <x v="0"/>
    <x v="1"/>
    <s v="NI"/>
    <m/>
    <s v="-"/>
    <m/>
    <m/>
    <m/>
    <m/>
    <m/>
    <m/>
    <m/>
  </r>
  <r>
    <s v="CK-NoKy [32]"/>
    <x v="3"/>
    <x v="0"/>
    <x v="16"/>
    <x v="16"/>
    <x v="0"/>
    <x v="2"/>
    <n v="19"/>
    <n v="19"/>
    <s v="-"/>
    <m/>
    <m/>
    <m/>
    <m/>
    <m/>
    <m/>
    <m/>
  </r>
  <r>
    <s v="CK-NoKy [32]"/>
    <x v="3"/>
    <x v="0"/>
    <x v="16"/>
    <x v="16"/>
    <x v="0"/>
    <x v="3"/>
    <n v="15"/>
    <n v="15"/>
    <s v="-"/>
    <m/>
    <m/>
    <m/>
    <m/>
    <m/>
    <m/>
    <m/>
  </r>
  <r>
    <s v="CK-NoKy [32]"/>
    <x v="3"/>
    <x v="0"/>
    <x v="16"/>
    <x v="16"/>
    <x v="0"/>
    <x v="4"/>
    <s v="NO"/>
    <m/>
    <s v="-"/>
    <m/>
    <m/>
    <m/>
    <m/>
    <m/>
    <m/>
    <m/>
  </r>
  <r>
    <s v="CK-NoKy [32]"/>
    <x v="3"/>
    <x v="0"/>
    <x v="16"/>
    <x v="16"/>
    <x v="0"/>
    <x v="5"/>
    <n v="175"/>
    <n v="175"/>
    <s v="-"/>
    <m/>
    <m/>
    <m/>
    <m/>
    <m/>
    <m/>
    <m/>
  </r>
  <r>
    <s v="CK-NoKy [32]"/>
    <x v="3"/>
    <x v="0"/>
    <x v="16"/>
    <x v="16"/>
    <x v="0"/>
    <x v="6"/>
    <n v="307"/>
    <n v="307"/>
    <s v="-"/>
    <m/>
    <m/>
    <m/>
    <m/>
    <m/>
    <m/>
    <m/>
  </r>
  <r>
    <s v="CK-NoKy [32]"/>
    <x v="3"/>
    <x v="0"/>
    <x v="16"/>
    <x v="16"/>
    <x v="0"/>
    <x v="7"/>
    <n v="17"/>
    <n v="17"/>
    <s v="-"/>
    <m/>
    <m/>
    <m/>
    <m/>
    <m/>
    <m/>
    <m/>
  </r>
  <r>
    <s v="CK-NoKy [32]"/>
    <x v="3"/>
    <x v="0"/>
    <x v="16"/>
    <x v="16"/>
    <x v="0"/>
    <x v="8"/>
    <n v="347"/>
    <n v="347"/>
    <n v="0.4"/>
    <m/>
    <m/>
    <m/>
    <m/>
    <m/>
    <m/>
    <m/>
  </r>
  <r>
    <s v="CK-NoKy [32]"/>
    <x v="3"/>
    <x v="0"/>
    <x v="16"/>
    <x v="16"/>
    <x v="0"/>
    <x v="9"/>
    <n v="51"/>
    <n v="51"/>
    <s v="-"/>
    <m/>
    <m/>
    <m/>
    <m/>
    <m/>
    <m/>
    <m/>
  </r>
  <r>
    <s v="CK-NoKy [32]"/>
    <x v="3"/>
    <x v="0"/>
    <x v="16"/>
    <x v="16"/>
    <x v="0"/>
    <x v="10"/>
    <n v="19"/>
    <n v="19"/>
    <s v="-"/>
    <m/>
    <m/>
    <m/>
    <m/>
    <m/>
    <m/>
    <m/>
  </r>
  <r>
    <s v="CK-NoKy [32]"/>
    <x v="3"/>
    <x v="0"/>
    <x v="16"/>
    <x v="16"/>
    <x v="0"/>
    <x v="11"/>
    <s v="AP"/>
    <m/>
    <s v="-"/>
    <m/>
    <m/>
    <m/>
    <m/>
    <m/>
    <m/>
    <m/>
  </r>
  <r>
    <s v="CK-NoKy [32]"/>
    <x v="3"/>
    <x v="0"/>
    <x v="16"/>
    <x v="16"/>
    <x v="0"/>
    <x v="12"/>
    <n v="37"/>
    <n v="37"/>
    <s v="-"/>
    <m/>
    <m/>
    <m/>
    <m/>
    <m/>
    <m/>
    <m/>
  </r>
  <r>
    <s v="CK-NoKy [32]"/>
    <x v="3"/>
    <x v="0"/>
    <x v="16"/>
    <x v="16"/>
    <x v="0"/>
    <x v="13"/>
    <s v="NI"/>
    <m/>
    <s v="-"/>
    <m/>
    <m/>
    <m/>
    <m/>
    <m/>
    <m/>
    <m/>
  </r>
  <r>
    <s v="CK-NoKy [32]"/>
    <x v="3"/>
    <x v="0"/>
    <x v="16"/>
    <x v="16"/>
    <x v="0"/>
    <x v="14"/>
    <s v="NI"/>
    <m/>
    <s v="-"/>
    <m/>
    <m/>
    <m/>
    <m/>
    <m/>
    <m/>
    <m/>
  </r>
  <r>
    <s v="CK-NoKy [32]"/>
    <x v="3"/>
    <x v="0"/>
    <x v="16"/>
    <x v="16"/>
    <x v="0"/>
    <x v="15"/>
    <s v="NI"/>
    <m/>
    <s v="-"/>
    <m/>
    <m/>
    <m/>
    <m/>
    <m/>
    <m/>
    <m/>
  </r>
  <r>
    <s v="CK-NoKy [32]"/>
    <x v="3"/>
    <x v="0"/>
    <x v="16"/>
    <x v="16"/>
    <x v="0"/>
    <x v="16"/>
    <s v="NI"/>
    <m/>
    <s v="-"/>
    <m/>
    <m/>
    <m/>
    <m/>
    <m/>
    <m/>
    <m/>
  </r>
  <r>
    <s v="CK-NoKy [32]"/>
    <x v="3"/>
    <x v="0"/>
    <x v="16"/>
    <x v="16"/>
    <x v="0"/>
    <x v="17"/>
    <s v="NI"/>
    <m/>
    <s v="-"/>
    <m/>
    <m/>
    <m/>
    <m/>
    <m/>
    <m/>
    <m/>
  </r>
  <r>
    <s v="CK-NoKy [32]"/>
    <x v="3"/>
    <x v="0"/>
    <x v="16"/>
    <x v="16"/>
    <x v="0"/>
    <x v="18"/>
    <s v="NI"/>
    <m/>
    <s v="-"/>
    <m/>
    <m/>
    <m/>
    <m/>
    <m/>
    <m/>
    <m/>
  </r>
  <r>
    <s v="CK-NoKy [32]"/>
    <x v="3"/>
    <x v="0"/>
    <x v="16"/>
    <x v="16"/>
    <x v="0"/>
    <x v="19"/>
    <s v="NO"/>
    <m/>
    <s v="-"/>
    <m/>
    <m/>
    <m/>
    <m/>
    <m/>
    <m/>
    <m/>
  </r>
  <r>
    <s v="CK-NoKy [32]"/>
    <x v="3"/>
    <x v="0"/>
    <x v="16"/>
    <x v="16"/>
    <x v="0"/>
    <x v="20"/>
    <n v="17"/>
    <n v="17"/>
    <s v="-"/>
    <m/>
    <m/>
    <m/>
    <m/>
    <m/>
    <m/>
    <m/>
  </r>
  <r>
    <s v="CK-NoKy [32]"/>
    <x v="3"/>
    <x v="0"/>
    <x v="16"/>
    <x v="16"/>
    <x v="0"/>
    <x v="21"/>
    <n v="2"/>
    <n v="2"/>
    <s v="-"/>
    <m/>
    <m/>
    <m/>
    <m/>
    <m/>
    <m/>
    <m/>
  </r>
  <r>
    <s v="CK-NoKy [32]"/>
    <x v="3"/>
    <x v="0"/>
    <x v="16"/>
    <x v="16"/>
    <x v="0"/>
    <x v="22"/>
    <n v="5"/>
    <n v="5"/>
    <s v="-"/>
    <m/>
    <m/>
    <m/>
    <m/>
    <m/>
    <m/>
    <m/>
  </r>
  <r>
    <s v="CK-NoKy [32]"/>
    <x v="3"/>
    <x v="0"/>
    <x v="16"/>
    <x v="16"/>
    <x v="0"/>
    <x v="23"/>
    <s v="AP"/>
    <m/>
    <s v="-"/>
    <m/>
    <m/>
    <m/>
    <m/>
    <m/>
    <m/>
    <m/>
  </r>
  <r>
    <s v="CK-NoKy [32]"/>
    <x v="3"/>
    <x v="0"/>
    <x v="16"/>
    <x v="16"/>
    <x v="0"/>
    <x v="24"/>
    <s v="AP"/>
    <m/>
    <s v="-"/>
    <m/>
    <m/>
    <m/>
    <m/>
    <m/>
    <m/>
    <m/>
  </r>
  <r>
    <s v="CK-NoKy [32]"/>
    <x v="3"/>
    <x v="0"/>
    <x v="16"/>
    <x v="16"/>
    <x v="0"/>
    <x v="25"/>
    <n v="20"/>
    <n v="20"/>
    <s v="-"/>
    <m/>
    <m/>
    <m/>
    <m/>
    <m/>
    <m/>
    <m/>
  </r>
  <r>
    <s v="CK-NoKy [32]"/>
    <x v="3"/>
    <x v="0"/>
    <x v="16"/>
    <x v="16"/>
    <x v="0"/>
    <x v="26"/>
    <s v="NO"/>
    <m/>
    <s v="-"/>
    <m/>
    <m/>
    <m/>
    <m/>
    <m/>
    <m/>
    <m/>
  </r>
  <r>
    <s v="CK-NoKy [32]"/>
    <x v="3"/>
    <x v="0"/>
    <x v="16"/>
    <x v="16"/>
    <x v="0"/>
    <x v="27"/>
    <n v="100"/>
    <n v="100"/>
    <s v="-"/>
    <m/>
    <m/>
    <m/>
    <m/>
    <m/>
    <m/>
    <m/>
  </r>
  <r>
    <s v="CK-NoKy [32]"/>
    <x v="3"/>
    <x v="0"/>
    <x v="16"/>
    <x v="16"/>
    <x v="0"/>
    <x v="28"/>
    <s v="NO"/>
    <m/>
    <s v="-"/>
    <m/>
    <m/>
    <m/>
    <m/>
    <m/>
    <m/>
    <m/>
  </r>
  <r>
    <s v="CK-NoKy [32]"/>
    <x v="3"/>
    <x v="0"/>
    <x v="16"/>
    <x v="16"/>
    <x v="0"/>
    <x v="29"/>
    <n v="30"/>
    <n v="30"/>
    <s v="-"/>
    <m/>
    <m/>
    <m/>
    <m/>
    <m/>
    <m/>
    <m/>
  </r>
  <r>
    <s v="CK-NoKy [32]"/>
    <x v="3"/>
    <x v="0"/>
    <x v="16"/>
    <x v="16"/>
    <x v="0"/>
    <x v="30"/>
    <s v="NO"/>
    <m/>
    <s v="-"/>
    <m/>
    <m/>
    <m/>
    <m/>
    <m/>
    <m/>
    <m/>
  </r>
  <r>
    <s v="CK-NoKy [32]"/>
    <x v="3"/>
    <x v="0"/>
    <x v="16"/>
    <x v="16"/>
    <x v="0"/>
    <x v="31"/>
    <s v="NO"/>
    <m/>
    <s v="-"/>
    <m/>
    <m/>
    <m/>
    <m/>
    <m/>
    <m/>
    <m/>
  </r>
  <r>
    <s v="CK-NoKy [32]"/>
    <x v="3"/>
    <x v="0"/>
    <x v="16"/>
    <x v="16"/>
    <x v="0"/>
    <x v="32"/>
    <n v="25"/>
    <n v="25"/>
    <s v="-"/>
    <m/>
    <m/>
    <m/>
    <m/>
    <m/>
    <m/>
    <m/>
  </r>
  <r>
    <s v="CK-NoKy [32]"/>
    <x v="3"/>
    <x v="0"/>
    <x v="16"/>
    <x v="16"/>
    <x v="0"/>
    <x v="33"/>
    <n v="3"/>
    <n v="3"/>
    <s v="-"/>
    <m/>
    <m/>
    <m/>
    <m/>
    <m/>
    <m/>
    <m/>
  </r>
  <r>
    <s v="CK-NoKy [32]"/>
    <x v="3"/>
    <x v="0"/>
    <x v="16"/>
    <x v="16"/>
    <x v="0"/>
    <x v="34"/>
    <n v="100"/>
    <n v="100"/>
    <s v="-"/>
    <m/>
    <m/>
    <m/>
    <m/>
    <m/>
    <m/>
    <m/>
  </r>
  <r>
    <s v="CK-NoKy [32]"/>
    <x v="3"/>
    <x v="0"/>
    <x v="16"/>
    <x v="16"/>
    <x v="0"/>
    <x v="35"/>
    <s v="NO"/>
    <m/>
    <s v="-"/>
    <m/>
    <m/>
    <m/>
    <m/>
    <m/>
    <m/>
    <m/>
  </r>
  <r>
    <s v="CK-NoKy [32]"/>
    <x v="3"/>
    <x v="0"/>
    <x v="16"/>
    <x v="16"/>
    <x v="0"/>
    <x v="36"/>
    <n v="25"/>
    <n v="25"/>
    <s v="-"/>
    <m/>
    <m/>
    <m/>
    <m/>
    <m/>
    <m/>
    <m/>
  </r>
  <r>
    <s v="CK-NoKy [32]"/>
    <x v="3"/>
    <x v="0"/>
    <x v="16"/>
    <x v="16"/>
    <x v="0"/>
    <x v="37"/>
    <s v="UK"/>
    <m/>
    <s v="-"/>
    <m/>
    <m/>
    <m/>
    <m/>
    <m/>
    <m/>
    <m/>
  </r>
  <r>
    <s v="CK-NoKy [32]"/>
    <x v="3"/>
    <x v="0"/>
    <x v="16"/>
    <x v="16"/>
    <x v="0"/>
    <x v="38"/>
    <n v="50"/>
    <n v="50"/>
    <s v="-"/>
    <m/>
    <m/>
    <m/>
    <m/>
    <m/>
    <m/>
    <m/>
  </r>
  <r>
    <s v="CK-NoKy [32]"/>
    <x v="3"/>
    <x v="0"/>
    <x v="16"/>
    <x v="16"/>
    <x v="0"/>
    <x v="39"/>
    <n v="50"/>
    <n v="50"/>
    <s v="-"/>
    <m/>
    <m/>
    <m/>
    <m/>
    <m/>
    <m/>
    <m/>
  </r>
  <r>
    <s v="CK-NoKy [32]"/>
    <x v="3"/>
    <x v="0"/>
    <x v="16"/>
    <x v="16"/>
    <x v="0"/>
    <x v="40"/>
    <s v="UK"/>
    <m/>
    <s v="-"/>
    <m/>
    <m/>
    <m/>
    <m/>
    <m/>
    <m/>
    <m/>
  </r>
  <r>
    <s v="CK-NoKy [32]"/>
    <x v="3"/>
    <x v="0"/>
    <x v="16"/>
    <x v="16"/>
    <x v="0"/>
    <x v="41"/>
    <s v="UK"/>
    <m/>
    <s v="-"/>
    <m/>
    <m/>
    <m/>
    <m/>
    <m/>
    <m/>
    <m/>
  </r>
  <r>
    <s v="CK-NoKy [32]"/>
    <x v="3"/>
    <x v="0"/>
    <x v="16"/>
    <x v="16"/>
    <x v="0"/>
    <x v="42"/>
    <s v="UK"/>
    <m/>
    <s v="-"/>
    <m/>
    <m/>
    <m/>
    <m/>
    <m/>
    <m/>
    <m/>
  </r>
  <r>
    <s v="CK-NoKy [32]"/>
    <x v="3"/>
    <x v="0"/>
    <x v="16"/>
    <x v="16"/>
    <x v="0"/>
    <x v="43"/>
    <n v="100"/>
    <n v="100"/>
    <s v="-"/>
    <m/>
    <m/>
    <m/>
    <m/>
    <m/>
    <m/>
    <m/>
  </r>
  <r>
    <s v="CK-NoKy [32]"/>
    <x v="3"/>
    <x v="0"/>
    <x v="16"/>
    <x v="16"/>
    <x v="0"/>
    <x v="44"/>
    <n v="30"/>
    <n v="30"/>
    <s v="-"/>
    <m/>
    <m/>
    <m/>
    <m/>
    <m/>
    <m/>
    <m/>
  </r>
  <r>
    <s v="CK-NoKy [32]"/>
    <x v="3"/>
    <x v="0"/>
    <x v="16"/>
    <x v="16"/>
    <x v="0"/>
    <x v="45"/>
    <s v="NO"/>
    <m/>
    <s v="-"/>
    <m/>
    <m/>
    <m/>
    <m/>
    <m/>
    <m/>
    <m/>
  </r>
  <r>
    <s v="CK-NoKy [32]"/>
    <x v="3"/>
    <x v="0"/>
    <x v="16"/>
    <x v="16"/>
    <x v="0"/>
    <x v="46"/>
    <n v="4"/>
    <n v="4"/>
    <s v="-"/>
    <m/>
    <m/>
    <m/>
    <m/>
    <m/>
    <m/>
    <m/>
  </r>
  <r>
    <s v="CK-NoKy [32]"/>
    <x v="3"/>
    <x v="0"/>
    <x v="16"/>
    <x v="16"/>
    <x v="0"/>
    <x v="47"/>
    <s v="UK"/>
    <m/>
    <s v="-"/>
    <m/>
    <m/>
    <m/>
    <m/>
    <m/>
    <m/>
    <m/>
  </r>
  <r>
    <s v="CK-NoKy [32]"/>
    <x v="3"/>
    <x v="0"/>
    <x v="16"/>
    <x v="16"/>
    <x v="0"/>
    <x v="48"/>
    <n v="25"/>
    <n v="25"/>
    <s v="-"/>
    <m/>
    <m/>
    <m/>
    <m/>
    <m/>
    <m/>
    <m/>
  </r>
  <r>
    <s v="CK-NoKy [32]"/>
    <x v="3"/>
    <x v="0"/>
    <x v="16"/>
    <x v="16"/>
    <x v="0"/>
    <x v="49"/>
    <n v="75"/>
    <n v="75"/>
    <s v="-"/>
    <m/>
    <m/>
    <m/>
    <m/>
    <m/>
    <m/>
    <m/>
  </r>
  <r>
    <s v="CK-NoKy [32]"/>
    <x v="3"/>
    <x v="0"/>
    <x v="16"/>
    <x v="16"/>
    <x v="0"/>
    <x v="50"/>
    <n v="200"/>
    <n v="200"/>
    <s v="-"/>
    <m/>
    <m/>
    <m/>
    <m/>
    <m/>
    <m/>
    <m/>
  </r>
  <r>
    <s v="CK-NoKy [32]"/>
    <x v="3"/>
    <x v="0"/>
    <x v="16"/>
    <x v="16"/>
    <x v="0"/>
    <x v="51"/>
    <n v="200"/>
    <n v="200"/>
    <s v="-"/>
    <m/>
    <m/>
    <m/>
    <m/>
    <m/>
    <m/>
    <m/>
  </r>
  <r>
    <s v="CK-NoKy [32]"/>
    <x v="3"/>
    <x v="0"/>
    <x v="16"/>
    <x v="16"/>
    <x v="0"/>
    <x v="52"/>
    <n v="75"/>
    <n v="75"/>
    <s v="-"/>
    <m/>
    <m/>
    <m/>
    <m/>
    <m/>
    <m/>
    <m/>
  </r>
  <r>
    <s v="CK-NoKy [32]"/>
    <x v="3"/>
    <x v="0"/>
    <x v="16"/>
    <x v="16"/>
    <x v="0"/>
    <x v="53"/>
    <n v="75"/>
    <n v="75"/>
    <s v="-"/>
    <m/>
    <m/>
    <m/>
    <m/>
    <m/>
    <m/>
    <m/>
  </r>
  <r>
    <s v="CK-NoKy [32]"/>
    <x v="3"/>
    <x v="0"/>
    <x v="16"/>
    <x v="16"/>
    <x v="0"/>
    <x v="54"/>
    <n v="25"/>
    <n v="25"/>
    <s v="-"/>
    <m/>
    <m/>
    <m/>
    <m/>
    <m/>
    <m/>
    <m/>
  </r>
  <r>
    <s v="CK-NoKy [32]"/>
    <x v="3"/>
    <x v="0"/>
    <x v="16"/>
    <x v="16"/>
    <x v="0"/>
    <x v="55"/>
    <s v="NO"/>
    <m/>
    <s v="-"/>
    <m/>
    <m/>
    <m/>
    <m/>
    <m/>
    <m/>
    <m/>
  </r>
  <r>
    <s v="CK-NoKy [32]"/>
    <x v="3"/>
    <x v="0"/>
    <x v="16"/>
    <x v="16"/>
    <x v="0"/>
    <x v="56"/>
    <n v="25"/>
    <n v="25"/>
    <s v="-"/>
    <m/>
    <m/>
    <m/>
    <m/>
    <m/>
    <m/>
    <m/>
  </r>
  <r>
    <s v="CK-NoKy [32]"/>
    <x v="3"/>
    <x v="0"/>
    <x v="16"/>
    <x v="16"/>
    <x v="0"/>
    <x v="57"/>
    <n v="25"/>
    <n v="25"/>
    <s v="-"/>
    <m/>
    <m/>
    <m/>
    <m/>
    <m/>
    <m/>
    <m/>
  </r>
  <r>
    <s v="CK-NoKy [32]"/>
    <x v="3"/>
    <x v="0"/>
    <x v="16"/>
    <x v="16"/>
    <x v="0"/>
    <x v="58"/>
    <n v="25"/>
    <n v="25"/>
    <s v="-"/>
    <m/>
    <m/>
    <m/>
    <m/>
    <m/>
    <m/>
    <m/>
  </r>
  <r>
    <s v="CK-NoKy [32]"/>
    <x v="3"/>
    <x v="0"/>
    <x v="16"/>
    <x v="16"/>
    <x v="0"/>
    <x v="59"/>
    <n v="25"/>
    <n v="25"/>
    <s v="-"/>
    <m/>
    <m/>
    <m/>
    <m/>
    <m/>
    <m/>
    <m/>
  </r>
  <r>
    <s v="CK-NoKy [32]"/>
    <x v="3"/>
    <x v="0"/>
    <x v="16"/>
    <x v="16"/>
    <x v="0"/>
    <x v="60"/>
    <n v="25"/>
    <n v="25"/>
    <s v="-"/>
    <m/>
    <m/>
    <m/>
    <m/>
    <m/>
    <m/>
    <m/>
  </r>
  <r>
    <s v="CK-NoKy [32]"/>
    <x v="3"/>
    <x v="0"/>
    <x v="16"/>
    <x v="16"/>
    <x v="0"/>
    <x v="61"/>
    <s v="NO"/>
    <m/>
    <s v="-"/>
    <m/>
    <m/>
    <m/>
    <m/>
    <m/>
    <m/>
    <m/>
  </r>
  <r>
    <s v="CK-NoKy [32]"/>
    <x v="3"/>
    <x v="0"/>
    <x v="16"/>
    <x v="16"/>
    <x v="0"/>
    <x v="62"/>
    <n v="750"/>
    <n v="750"/>
    <s v="-"/>
    <m/>
    <m/>
    <m/>
    <m/>
    <m/>
    <m/>
    <m/>
  </r>
  <r>
    <s v="CK-NoKy [32]"/>
    <x v="3"/>
    <x v="0"/>
    <x v="16"/>
    <x v="16"/>
    <x v="0"/>
    <x v="63"/>
    <n v="75"/>
    <n v="75"/>
    <s v="-"/>
    <m/>
    <m/>
    <m/>
    <m/>
    <m/>
    <m/>
    <m/>
  </r>
  <r>
    <s v="CK-NoKy [32]"/>
    <x v="3"/>
    <x v="0"/>
    <x v="16"/>
    <x v="16"/>
    <x v="0"/>
    <x v="64"/>
    <n v="75"/>
    <n v="75"/>
    <s v="-"/>
    <m/>
    <m/>
    <m/>
    <m/>
    <m/>
    <m/>
    <m/>
  </r>
  <r>
    <s v="CK-NoKy [32]"/>
    <x v="3"/>
    <x v="0"/>
    <x v="16"/>
    <x v="16"/>
    <x v="0"/>
    <x v="65"/>
    <n v="75"/>
    <n v="75"/>
    <s v="-"/>
    <m/>
    <m/>
    <m/>
    <m/>
    <m/>
    <m/>
    <m/>
  </r>
  <r>
    <s v="CK-NoKy [32]"/>
    <x v="3"/>
    <x v="0"/>
    <x v="16"/>
    <x v="16"/>
    <x v="0"/>
    <x v="66"/>
    <n v="750"/>
    <n v="750"/>
    <s v="-"/>
    <m/>
    <m/>
    <m/>
    <m/>
    <m/>
    <m/>
    <m/>
  </r>
  <r>
    <s v="CK-NoKy [32]"/>
    <x v="3"/>
    <x v="0"/>
    <x v="16"/>
    <x v="16"/>
    <x v="0"/>
    <x v="67"/>
    <n v="400"/>
    <n v="400"/>
    <s v="-"/>
    <m/>
    <m/>
    <m/>
    <m/>
    <m/>
    <m/>
    <m/>
  </r>
  <r>
    <s v="CK-NoKy [32]"/>
    <x v="3"/>
    <x v="0"/>
    <x v="16"/>
    <x v="16"/>
    <x v="0"/>
    <x v="68"/>
    <n v="200"/>
    <n v="200"/>
    <s v="-"/>
    <m/>
    <m/>
    <m/>
    <m/>
    <m/>
    <m/>
    <m/>
  </r>
  <r>
    <s v="CK-NoKy [32]"/>
    <x v="3"/>
    <x v="0"/>
    <x v="16"/>
    <x v="16"/>
    <x v="0"/>
    <x v="69"/>
    <n v="400"/>
    <n v="400"/>
    <s v="-"/>
    <m/>
    <m/>
    <m/>
    <m/>
    <m/>
    <m/>
    <m/>
  </r>
  <r>
    <s v="CK-NoKy [32]"/>
    <x v="3"/>
    <x v="0"/>
    <x v="16"/>
    <x v="16"/>
    <x v="0"/>
    <x v="70"/>
    <n v="750"/>
    <n v="750"/>
    <s v="-"/>
    <m/>
    <m/>
    <m/>
    <m/>
    <m/>
    <m/>
    <m/>
  </r>
  <r>
    <s v="CK-SWVI [31]"/>
    <x v="3"/>
    <x v="1"/>
    <x v="17"/>
    <x v="17"/>
    <x v="0"/>
    <x v="0"/>
    <s v="UNK"/>
    <m/>
    <s v="-"/>
    <m/>
    <m/>
    <m/>
    <m/>
    <m/>
    <m/>
    <m/>
  </r>
  <r>
    <s v="CK-SWVI [31]"/>
    <x v="3"/>
    <x v="1"/>
    <x v="17"/>
    <x v="17"/>
    <x v="0"/>
    <x v="1"/>
    <s v="NI"/>
    <m/>
    <s v="-"/>
    <m/>
    <m/>
    <m/>
    <m/>
    <m/>
    <m/>
    <n v="8745"/>
  </r>
  <r>
    <s v="CK-SWVI [31]"/>
    <x v="3"/>
    <x v="1"/>
    <x v="17"/>
    <x v="17"/>
    <x v="0"/>
    <x v="2"/>
    <s v="NI"/>
    <m/>
    <s v="-"/>
    <m/>
    <m/>
    <m/>
    <m/>
    <m/>
    <m/>
    <n v="1479"/>
  </r>
  <r>
    <s v="CK-SWVI [31]"/>
    <x v="3"/>
    <x v="1"/>
    <x v="17"/>
    <x v="17"/>
    <x v="0"/>
    <x v="3"/>
    <s v="NI"/>
    <m/>
    <s v="-"/>
    <m/>
    <m/>
    <m/>
    <m/>
    <m/>
    <m/>
    <m/>
  </r>
  <r>
    <s v="CK-SWVI [31]"/>
    <x v="3"/>
    <x v="1"/>
    <x v="17"/>
    <x v="17"/>
    <x v="0"/>
    <x v="4"/>
    <s v="NI"/>
    <m/>
    <s v="-"/>
    <m/>
    <m/>
    <m/>
    <m/>
    <m/>
    <m/>
    <n v="20308"/>
  </r>
  <r>
    <s v="CK-SWVI [31]"/>
    <x v="3"/>
    <x v="1"/>
    <x v="17"/>
    <x v="17"/>
    <x v="0"/>
    <x v="5"/>
    <s v="NI"/>
    <m/>
    <s v="-"/>
    <m/>
    <m/>
    <m/>
    <m/>
    <m/>
    <m/>
    <n v="73257"/>
  </r>
  <r>
    <s v="CK-SWVI [31]"/>
    <x v="3"/>
    <x v="1"/>
    <x v="17"/>
    <x v="17"/>
    <x v="0"/>
    <x v="6"/>
    <s v="NI"/>
    <m/>
    <s v="-"/>
    <m/>
    <m/>
    <m/>
    <m/>
    <m/>
    <m/>
    <m/>
  </r>
  <r>
    <s v="CK-SWVI [31]"/>
    <x v="3"/>
    <x v="1"/>
    <x v="17"/>
    <x v="17"/>
    <x v="0"/>
    <x v="7"/>
    <s v="NI"/>
    <m/>
    <s v="-"/>
    <m/>
    <m/>
    <m/>
    <m/>
    <m/>
    <m/>
    <n v="152101"/>
  </r>
  <r>
    <s v="CK-SWVI [31]"/>
    <x v="3"/>
    <x v="1"/>
    <x v="17"/>
    <x v="17"/>
    <x v="0"/>
    <x v="8"/>
    <s v="NI"/>
    <m/>
    <s v="-"/>
    <m/>
    <m/>
    <m/>
    <m/>
    <m/>
    <m/>
    <n v="108701"/>
  </r>
  <r>
    <s v="CK-SWVI [31]"/>
    <x v="3"/>
    <x v="1"/>
    <x v="17"/>
    <x v="17"/>
    <x v="0"/>
    <x v="9"/>
    <s v="NI"/>
    <m/>
    <s v="-"/>
    <m/>
    <m/>
    <m/>
    <m/>
    <m/>
    <m/>
    <n v="15000"/>
  </r>
  <r>
    <s v="CK-SWVI [31]"/>
    <x v="3"/>
    <x v="1"/>
    <x v="17"/>
    <x v="17"/>
    <x v="0"/>
    <x v="10"/>
    <s v="AP"/>
    <m/>
    <s v="-"/>
    <m/>
    <m/>
    <m/>
    <m/>
    <m/>
    <m/>
    <n v="178400"/>
  </r>
  <r>
    <s v="CK-SWVI [31]"/>
    <x v="3"/>
    <x v="1"/>
    <x v="17"/>
    <x v="17"/>
    <x v="0"/>
    <x v="11"/>
    <s v="NI"/>
    <m/>
    <s v="-"/>
    <m/>
    <m/>
    <m/>
    <m/>
    <m/>
    <m/>
    <n v="282461"/>
  </r>
  <r>
    <s v="CK-SWVI [31]"/>
    <x v="3"/>
    <x v="1"/>
    <x v="17"/>
    <x v="17"/>
    <x v="0"/>
    <x v="12"/>
    <s v="NI"/>
    <m/>
    <s v="-"/>
    <m/>
    <m/>
    <m/>
    <m/>
    <m/>
    <m/>
    <n v="475000"/>
  </r>
  <r>
    <s v="CK-SWVI [31]"/>
    <x v="3"/>
    <x v="1"/>
    <x v="17"/>
    <x v="17"/>
    <x v="0"/>
    <x v="13"/>
    <s v="NI"/>
    <m/>
    <s v="-"/>
    <m/>
    <m/>
    <m/>
    <m/>
    <m/>
    <m/>
    <n v="287656"/>
  </r>
  <r>
    <s v="CK-SWVI [31]"/>
    <x v="3"/>
    <x v="1"/>
    <x v="17"/>
    <x v="17"/>
    <x v="0"/>
    <x v="14"/>
    <s v="NI"/>
    <m/>
    <s v="-"/>
    <m/>
    <m/>
    <m/>
    <m/>
    <m/>
    <m/>
    <n v="340000"/>
  </r>
  <r>
    <s v="CK-SWVI [31]"/>
    <x v="3"/>
    <x v="1"/>
    <x v="17"/>
    <x v="17"/>
    <x v="0"/>
    <x v="15"/>
    <s v="NI"/>
    <m/>
    <s v="-"/>
    <m/>
    <m/>
    <m/>
    <m/>
    <m/>
    <m/>
    <n v="280000"/>
  </r>
  <r>
    <s v="CK-SWVI [31]"/>
    <x v="3"/>
    <x v="1"/>
    <x v="17"/>
    <x v="17"/>
    <x v="0"/>
    <x v="16"/>
    <s v="NI"/>
    <m/>
    <s v="-"/>
    <m/>
    <m/>
    <m/>
    <m/>
    <m/>
    <m/>
    <n v="499000"/>
  </r>
  <r>
    <s v="CK-SWVI [31]"/>
    <x v="3"/>
    <x v="1"/>
    <x v="17"/>
    <x v="17"/>
    <x v="0"/>
    <x v="17"/>
    <s v="NI"/>
    <m/>
    <s v="-"/>
    <m/>
    <m/>
    <m/>
    <m/>
    <m/>
    <m/>
    <n v="499542"/>
  </r>
  <r>
    <s v="CK-SWVI [31]"/>
    <x v="3"/>
    <x v="1"/>
    <x v="17"/>
    <x v="17"/>
    <x v="0"/>
    <x v="18"/>
    <s v="NI"/>
    <m/>
    <s v="-"/>
    <m/>
    <m/>
    <m/>
    <m/>
    <m/>
    <m/>
    <n v="486219"/>
  </r>
  <r>
    <s v="CK-SWVI [31]"/>
    <x v="3"/>
    <x v="1"/>
    <x v="17"/>
    <x v="17"/>
    <x v="0"/>
    <x v="19"/>
    <s v="NI"/>
    <m/>
    <s v="-"/>
    <m/>
    <m/>
    <m/>
    <m/>
    <m/>
    <m/>
    <n v="631477"/>
  </r>
  <r>
    <s v="CK-SWVI [31]"/>
    <x v="3"/>
    <x v="1"/>
    <x v="17"/>
    <x v="17"/>
    <x v="0"/>
    <x v="20"/>
    <s v="NI"/>
    <m/>
    <s v="-"/>
    <m/>
    <m/>
    <m/>
    <m/>
    <m/>
    <m/>
    <n v="304658"/>
  </r>
  <r>
    <s v="CK-SWVI [31]"/>
    <x v="3"/>
    <x v="1"/>
    <x v="17"/>
    <x v="17"/>
    <x v="0"/>
    <x v="21"/>
    <s v="NI"/>
    <m/>
    <s v="-"/>
    <m/>
    <m/>
    <m/>
    <m/>
    <m/>
    <m/>
    <n v="481000"/>
  </r>
  <r>
    <s v="CK-SWVI [31]"/>
    <x v="3"/>
    <x v="1"/>
    <x v="17"/>
    <x v="17"/>
    <x v="0"/>
    <x v="22"/>
    <s v="UNK"/>
    <m/>
    <s v="-"/>
    <m/>
    <m/>
    <m/>
    <m/>
    <m/>
    <m/>
    <n v="564000"/>
  </r>
  <r>
    <s v="CK-SWVI [31]"/>
    <x v="3"/>
    <x v="1"/>
    <x v="17"/>
    <x v="17"/>
    <x v="0"/>
    <x v="23"/>
    <n v="300"/>
    <n v="300"/>
    <s v="-"/>
    <m/>
    <m/>
    <m/>
    <m/>
    <m/>
    <m/>
    <n v="580629"/>
  </r>
  <r>
    <s v="CK-SWVI [31]"/>
    <x v="3"/>
    <x v="1"/>
    <x v="17"/>
    <x v="17"/>
    <x v="0"/>
    <x v="24"/>
    <s v="NI"/>
    <m/>
    <s v="-"/>
    <m/>
    <m/>
    <m/>
    <m/>
    <m/>
    <m/>
    <n v="511083"/>
  </r>
  <r>
    <s v="CK-SWVI [31]"/>
    <x v="3"/>
    <x v="1"/>
    <x v="17"/>
    <x v="17"/>
    <x v="0"/>
    <x v="25"/>
    <s v="UNK"/>
    <m/>
    <s v="-"/>
    <m/>
    <m/>
    <m/>
    <m/>
    <m/>
    <m/>
    <n v="574581"/>
  </r>
  <r>
    <s v="CK-SWVI [31]"/>
    <x v="3"/>
    <x v="1"/>
    <x v="17"/>
    <x v="17"/>
    <x v="0"/>
    <x v="26"/>
    <n v="1200"/>
    <n v="1200"/>
    <s v="-"/>
    <m/>
    <m/>
    <m/>
    <m/>
    <m/>
    <m/>
    <n v="623135"/>
  </r>
  <r>
    <s v="CK-SWVI [31]"/>
    <x v="3"/>
    <x v="1"/>
    <x v="17"/>
    <x v="17"/>
    <x v="0"/>
    <x v="27"/>
    <s v="UNK"/>
    <m/>
    <s v="-"/>
    <m/>
    <m/>
    <m/>
    <m/>
    <m/>
    <m/>
    <n v="654000"/>
  </r>
  <r>
    <s v="CK-SWVI [31]"/>
    <x v="3"/>
    <x v="1"/>
    <x v="17"/>
    <x v="17"/>
    <x v="0"/>
    <x v="28"/>
    <n v="40"/>
    <n v="40"/>
    <s v="-"/>
    <m/>
    <m/>
    <m/>
    <m/>
    <m/>
    <m/>
    <n v="289000"/>
  </r>
  <r>
    <s v="CK-SWVI [31]"/>
    <x v="3"/>
    <x v="1"/>
    <x v="17"/>
    <x v="17"/>
    <x v="0"/>
    <x v="29"/>
    <s v="UK"/>
    <m/>
    <s v="-"/>
    <m/>
    <m/>
    <m/>
    <m/>
    <m/>
    <m/>
    <n v="216000"/>
  </r>
  <r>
    <s v="CK-SWVI [31]"/>
    <x v="3"/>
    <x v="1"/>
    <x v="17"/>
    <x v="17"/>
    <x v="0"/>
    <x v="30"/>
    <s v="NI"/>
    <m/>
    <s v="-"/>
    <m/>
    <m/>
    <m/>
    <m/>
    <m/>
    <m/>
    <n v="512911"/>
  </r>
  <r>
    <s v="CK-SWVI [31]"/>
    <x v="3"/>
    <x v="1"/>
    <x v="17"/>
    <x v="17"/>
    <x v="0"/>
    <x v="31"/>
    <s v="NI"/>
    <m/>
    <s v="-"/>
    <m/>
    <m/>
    <m/>
    <m/>
    <m/>
    <m/>
    <n v="204100"/>
  </r>
  <r>
    <s v="CK-SWVI [31]"/>
    <x v="3"/>
    <x v="1"/>
    <x v="17"/>
    <x v="17"/>
    <x v="0"/>
    <x v="32"/>
    <s v="NI"/>
    <m/>
    <s v="-"/>
    <m/>
    <m/>
    <m/>
    <m/>
    <m/>
    <m/>
    <n v="290000"/>
  </r>
  <r>
    <s v="CK-SWVI [31]"/>
    <x v="3"/>
    <x v="1"/>
    <x v="17"/>
    <x v="17"/>
    <x v="0"/>
    <x v="33"/>
    <n v="146"/>
    <n v="146"/>
    <s v="-"/>
    <m/>
    <m/>
    <m/>
    <m/>
    <m/>
    <m/>
    <n v="255980"/>
  </r>
  <r>
    <s v="CK-SWVI [31]"/>
    <x v="3"/>
    <x v="1"/>
    <x v="17"/>
    <x v="17"/>
    <x v="0"/>
    <x v="34"/>
    <n v="300"/>
    <n v="300"/>
    <s v="-"/>
    <m/>
    <m/>
    <m/>
    <m/>
    <m/>
    <m/>
    <n v="156000"/>
  </r>
  <r>
    <s v="CK-SWVI [31]"/>
    <x v="3"/>
    <x v="1"/>
    <x v="17"/>
    <x v="17"/>
    <x v="0"/>
    <x v="35"/>
    <n v="300"/>
    <n v="300"/>
    <s v="-"/>
    <m/>
    <m/>
    <m/>
    <m/>
    <m/>
    <m/>
    <n v="198000"/>
  </r>
  <r>
    <s v="CK-SWVI [31]"/>
    <x v="3"/>
    <x v="1"/>
    <x v="17"/>
    <x v="17"/>
    <x v="0"/>
    <x v="36"/>
    <n v="200"/>
    <n v="200"/>
    <s v="-"/>
    <m/>
    <m/>
    <m/>
    <m/>
    <m/>
    <m/>
    <n v="107938"/>
  </r>
  <r>
    <s v="CK-SWVI [31]"/>
    <x v="3"/>
    <x v="1"/>
    <x v="17"/>
    <x v="17"/>
    <x v="0"/>
    <x v="37"/>
    <n v="150"/>
    <n v="150"/>
    <s v="-"/>
    <m/>
    <m/>
    <m/>
    <m/>
    <m/>
    <m/>
    <n v="34076"/>
  </r>
  <r>
    <s v="CK-SWVI [31]"/>
    <x v="3"/>
    <x v="1"/>
    <x v="17"/>
    <x v="17"/>
    <x v="0"/>
    <x v="38"/>
    <n v="100"/>
    <n v="100"/>
    <s v="-"/>
    <m/>
    <m/>
    <m/>
    <m/>
    <m/>
    <m/>
    <n v="42777"/>
  </r>
  <r>
    <s v="CK-SWVI [31]"/>
    <x v="3"/>
    <x v="1"/>
    <x v="17"/>
    <x v="17"/>
    <x v="0"/>
    <x v="39"/>
    <n v="300"/>
    <n v="300"/>
    <s v="-"/>
    <m/>
    <m/>
    <m/>
    <m/>
    <m/>
    <m/>
    <n v="17834"/>
  </r>
  <r>
    <s v="CK-SWVI [31]"/>
    <x v="3"/>
    <x v="1"/>
    <x v="17"/>
    <x v="17"/>
    <x v="0"/>
    <x v="40"/>
    <s v="NO"/>
    <m/>
    <s v="-"/>
    <m/>
    <m/>
    <m/>
    <m/>
    <m/>
    <m/>
    <n v="12700"/>
  </r>
  <r>
    <s v="CK-SWVI [31]"/>
    <x v="3"/>
    <x v="1"/>
    <x v="17"/>
    <x v="17"/>
    <x v="0"/>
    <x v="41"/>
    <n v="400"/>
    <n v="400"/>
    <s v="-"/>
    <m/>
    <m/>
    <m/>
    <m/>
    <m/>
    <m/>
    <m/>
  </r>
  <r>
    <s v="CK-SWVI [31]"/>
    <x v="3"/>
    <x v="1"/>
    <x v="17"/>
    <x v="17"/>
    <x v="0"/>
    <x v="42"/>
    <s v="UK"/>
    <m/>
    <s v="-"/>
    <m/>
    <m/>
    <m/>
    <m/>
    <m/>
    <m/>
    <m/>
  </r>
  <r>
    <s v="CK-SWVI [31]"/>
    <x v="3"/>
    <x v="1"/>
    <x v="17"/>
    <x v="17"/>
    <x v="0"/>
    <x v="43"/>
    <n v="100"/>
    <n v="100"/>
    <s v="-"/>
    <m/>
    <m/>
    <m/>
    <m/>
    <m/>
    <m/>
    <m/>
  </r>
  <r>
    <s v="CK-SWVI [31]"/>
    <x v="3"/>
    <x v="1"/>
    <x v="17"/>
    <x v="17"/>
    <x v="0"/>
    <x v="44"/>
    <n v="250"/>
    <n v="250"/>
    <s v="-"/>
    <m/>
    <m/>
    <m/>
    <m/>
    <m/>
    <m/>
    <m/>
  </r>
  <r>
    <s v="CK-SWVI [31]"/>
    <x v="3"/>
    <x v="1"/>
    <x v="17"/>
    <x v="17"/>
    <x v="0"/>
    <x v="45"/>
    <n v="75"/>
    <n v="75"/>
    <s v="-"/>
    <m/>
    <m/>
    <m/>
    <m/>
    <m/>
    <m/>
    <m/>
  </r>
  <r>
    <s v="CK-SWVI [31]"/>
    <x v="3"/>
    <x v="1"/>
    <x v="17"/>
    <x v="17"/>
    <x v="0"/>
    <x v="46"/>
    <n v="100"/>
    <n v="100"/>
    <s v="-"/>
    <m/>
    <m/>
    <m/>
    <m/>
    <m/>
    <m/>
    <m/>
  </r>
  <r>
    <s v="CK-SWVI [31]"/>
    <x v="3"/>
    <x v="1"/>
    <x v="17"/>
    <x v="17"/>
    <x v="0"/>
    <x v="47"/>
    <n v="200"/>
    <n v="200"/>
    <s v="-"/>
    <m/>
    <m/>
    <m/>
    <m/>
    <m/>
    <m/>
    <m/>
  </r>
  <r>
    <s v="CK-SWVI [31]"/>
    <x v="3"/>
    <x v="1"/>
    <x v="17"/>
    <x v="17"/>
    <x v="0"/>
    <x v="48"/>
    <n v="500"/>
    <n v="500"/>
    <s v="-"/>
    <m/>
    <m/>
    <m/>
    <m/>
    <m/>
    <m/>
    <m/>
  </r>
  <r>
    <s v="CK-SWVI [31]"/>
    <x v="3"/>
    <x v="1"/>
    <x v="17"/>
    <x v="17"/>
    <x v="0"/>
    <x v="49"/>
    <n v="75"/>
    <n v="75"/>
    <s v="-"/>
    <m/>
    <m/>
    <m/>
    <m/>
    <m/>
    <m/>
    <m/>
  </r>
  <r>
    <s v="CK-SWVI [31]"/>
    <x v="3"/>
    <x v="1"/>
    <x v="17"/>
    <x v="17"/>
    <x v="0"/>
    <x v="50"/>
    <n v="75"/>
    <n v="75"/>
    <s v="-"/>
    <m/>
    <m/>
    <m/>
    <m/>
    <m/>
    <m/>
    <m/>
  </r>
  <r>
    <s v="CK-SWVI [31]"/>
    <x v="3"/>
    <x v="1"/>
    <x v="17"/>
    <x v="17"/>
    <x v="0"/>
    <x v="51"/>
    <n v="200"/>
    <n v="200"/>
    <s v="-"/>
    <m/>
    <m/>
    <m/>
    <m/>
    <m/>
    <m/>
    <m/>
  </r>
  <r>
    <s v="CK-SWVI [31]"/>
    <x v="3"/>
    <x v="1"/>
    <x v="17"/>
    <x v="17"/>
    <x v="0"/>
    <x v="52"/>
    <n v="200"/>
    <n v="200"/>
    <s v="-"/>
    <m/>
    <m/>
    <m/>
    <m/>
    <m/>
    <m/>
    <m/>
  </r>
  <r>
    <s v="CK-SWVI [31]"/>
    <x v="3"/>
    <x v="1"/>
    <x v="17"/>
    <x v="17"/>
    <x v="0"/>
    <x v="53"/>
    <n v="400"/>
    <n v="400"/>
    <s v="-"/>
    <m/>
    <m/>
    <m/>
    <m/>
    <m/>
    <m/>
    <m/>
  </r>
  <r>
    <s v="CK-SWVI [31]"/>
    <x v="3"/>
    <x v="1"/>
    <x v="17"/>
    <x v="17"/>
    <x v="0"/>
    <x v="54"/>
    <n v="750"/>
    <n v="750"/>
    <s v="-"/>
    <m/>
    <m/>
    <m/>
    <m/>
    <m/>
    <m/>
    <m/>
  </r>
  <r>
    <s v="CK-SWVI [31]"/>
    <x v="3"/>
    <x v="1"/>
    <x v="17"/>
    <x v="17"/>
    <x v="0"/>
    <x v="55"/>
    <n v="750"/>
    <n v="750"/>
    <s v="-"/>
    <m/>
    <m/>
    <m/>
    <m/>
    <m/>
    <m/>
    <m/>
  </r>
  <r>
    <s v="CK-SWVI [31]"/>
    <x v="3"/>
    <x v="1"/>
    <x v="17"/>
    <x v="17"/>
    <x v="0"/>
    <x v="56"/>
    <n v="750"/>
    <n v="750"/>
    <s v="-"/>
    <m/>
    <m/>
    <m/>
    <m/>
    <m/>
    <m/>
    <m/>
  </r>
  <r>
    <s v="CK-SWVI [31]"/>
    <x v="3"/>
    <x v="1"/>
    <x v="17"/>
    <x v="17"/>
    <x v="0"/>
    <x v="57"/>
    <n v="400"/>
    <n v="400"/>
    <s v="-"/>
    <m/>
    <m/>
    <m/>
    <m/>
    <m/>
    <m/>
    <m/>
  </r>
  <r>
    <s v="CK-SWVI [31]"/>
    <x v="3"/>
    <x v="1"/>
    <x v="17"/>
    <x v="17"/>
    <x v="0"/>
    <x v="58"/>
    <n v="450"/>
    <n v="450"/>
    <s v="-"/>
    <m/>
    <m/>
    <m/>
    <m/>
    <m/>
    <m/>
    <m/>
  </r>
  <r>
    <s v="CK-SWVI [31]"/>
    <x v="3"/>
    <x v="1"/>
    <x v="17"/>
    <x v="17"/>
    <x v="0"/>
    <x v="59"/>
    <n v="500"/>
    <n v="500"/>
    <s v="-"/>
    <m/>
    <m/>
    <m/>
    <m/>
    <m/>
    <m/>
    <m/>
  </r>
  <r>
    <s v="CK-SWVI [31]"/>
    <x v="3"/>
    <x v="1"/>
    <x v="17"/>
    <x v="17"/>
    <x v="0"/>
    <x v="60"/>
    <n v="50"/>
    <n v="50"/>
    <s v="-"/>
    <m/>
    <m/>
    <m/>
    <m/>
    <m/>
    <m/>
    <m/>
  </r>
  <r>
    <s v="CK-SWVI [31]"/>
    <x v="3"/>
    <x v="1"/>
    <x v="17"/>
    <x v="17"/>
    <x v="0"/>
    <x v="61"/>
    <n v="750"/>
    <n v="750"/>
    <s v="-"/>
    <m/>
    <m/>
    <m/>
    <m/>
    <m/>
    <m/>
    <m/>
  </r>
  <r>
    <s v="CK-SWVI [31]"/>
    <x v="3"/>
    <x v="1"/>
    <x v="17"/>
    <x v="17"/>
    <x v="0"/>
    <x v="62"/>
    <n v="750"/>
    <n v="750"/>
    <s v="-"/>
    <m/>
    <m/>
    <m/>
    <m/>
    <m/>
    <m/>
    <m/>
  </r>
  <r>
    <s v="CK-SWVI [31]"/>
    <x v="3"/>
    <x v="1"/>
    <x v="17"/>
    <x v="17"/>
    <x v="0"/>
    <x v="63"/>
    <n v="750"/>
    <n v="750"/>
    <s v="-"/>
    <m/>
    <m/>
    <m/>
    <m/>
    <m/>
    <m/>
    <m/>
  </r>
  <r>
    <s v="CK-SWVI [31]"/>
    <x v="3"/>
    <x v="1"/>
    <x v="17"/>
    <x v="17"/>
    <x v="0"/>
    <x v="64"/>
    <n v="1500"/>
    <n v="1500"/>
    <s v="-"/>
    <m/>
    <m/>
    <m/>
    <m/>
    <m/>
    <m/>
    <m/>
  </r>
  <r>
    <s v="CK-SWVI [31]"/>
    <x v="3"/>
    <x v="1"/>
    <x v="17"/>
    <x v="17"/>
    <x v="0"/>
    <x v="65"/>
    <n v="750"/>
    <n v="750"/>
    <s v="-"/>
    <m/>
    <m/>
    <m/>
    <m/>
    <m/>
    <m/>
    <m/>
  </r>
  <r>
    <s v="CK-SWVI [31]"/>
    <x v="3"/>
    <x v="1"/>
    <x v="17"/>
    <x v="17"/>
    <x v="0"/>
    <x v="66"/>
    <n v="1500"/>
    <n v="1500"/>
    <s v="-"/>
    <m/>
    <m/>
    <m/>
    <m/>
    <m/>
    <m/>
    <m/>
  </r>
  <r>
    <s v="CK-SWVI [31]"/>
    <x v="3"/>
    <x v="1"/>
    <x v="17"/>
    <x v="17"/>
    <x v="0"/>
    <x v="67"/>
    <n v="1500"/>
    <n v="1500"/>
    <s v="-"/>
    <m/>
    <m/>
    <m/>
    <m/>
    <m/>
    <m/>
    <m/>
  </r>
  <r>
    <s v="CK-SWVI [31]"/>
    <x v="3"/>
    <x v="1"/>
    <x v="17"/>
    <x v="17"/>
    <x v="0"/>
    <x v="68"/>
    <n v="750"/>
    <n v="750"/>
    <s v="-"/>
    <m/>
    <m/>
    <m/>
    <m/>
    <m/>
    <m/>
    <m/>
  </r>
  <r>
    <s v="CK-SWVI [31]"/>
    <x v="3"/>
    <x v="1"/>
    <x v="17"/>
    <x v="17"/>
    <x v="0"/>
    <x v="69"/>
    <n v="750"/>
    <n v="750"/>
    <s v="-"/>
    <m/>
    <m/>
    <m/>
    <m/>
    <m/>
    <m/>
    <m/>
  </r>
  <r>
    <s v="CK-SWVI [31]"/>
    <x v="3"/>
    <x v="1"/>
    <x v="17"/>
    <x v="17"/>
    <x v="0"/>
    <x v="70"/>
    <n v="750"/>
    <n v="750"/>
    <s v="-"/>
    <m/>
    <m/>
    <m/>
    <m/>
    <m/>
    <m/>
    <m/>
  </r>
  <r>
    <s v="CK-NoKy [32]"/>
    <x v="3"/>
    <x v="2"/>
    <x v="18"/>
    <x v="18"/>
    <x v="0"/>
    <x v="0"/>
    <s v="UNK"/>
    <m/>
    <s v="-"/>
    <m/>
    <m/>
    <m/>
    <m/>
    <m/>
    <m/>
    <m/>
  </r>
  <r>
    <s v="CK-NoKy [32]"/>
    <x v="3"/>
    <x v="2"/>
    <x v="18"/>
    <x v="18"/>
    <x v="0"/>
    <x v="1"/>
    <n v="23"/>
    <n v="23"/>
    <s v="-"/>
    <m/>
    <m/>
    <m/>
    <m/>
    <m/>
    <m/>
    <m/>
  </r>
  <r>
    <s v="CK-NoKy [32]"/>
    <x v="3"/>
    <x v="2"/>
    <x v="18"/>
    <x v="18"/>
    <x v="0"/>
    <x v="2"/>
    <s v="NI"/>
    <m/>
    <s v="-"/>
    <m/>
    <m/>
    <m/>
    <m/>
    <m/>
    <m/>
    <m/>
  </r>
  <r>
    <s v="CK-NoKy [32]"/>
    <x v="3"/>
    <x v="2"/>
    <x v="18"/>
    <x v="18"/>
    <x v="0"/>
    <x v="3"/>
    <s v="NI"/>
    <m/>
    <s v="-"/>
    <m/>
    <m/>
    <m/>
    <m/>
    <m/>
    <m/>
    <m/>
  </r>
  <r>
    <s v="CK-NoKy [32]"/>
    <x v="3"/>
    <x v="2"/>
    <x v="18"/>
    <x v="18"/>
    <x v="0"/>
    <x v="4"/>
    <s v="NI"/>
    <m/>
    <s v="-"/>
    <m/>
    <m/>
    <m/>
    <m/>
    <m/>
    <m/>
    <m/>
  </r>
  <r>
    <s v="CK-NoKy [32]"/>
    <x v="3"/>
    <x v="2"/>
    <x v="18"/>
    <x v="18"/>
    <x v="0"/>
    <x v="5"/>
    <s v="NI"/>
    <m/>
    <s v="-"/>
    <m/>
    <m/>
    <m/>
    <m/>
    <m/>
    <m/>
    <m/>
  </r>
  <r>
    <s v="CK-NoKy [32]"/>
    <x v="3"/>
    <x v="2"/>
    <x v="18"/>
    <x v="18"/>
    <x v="0"/>
    <x v="6"/>
    <s v="NI"/>
    <m/>
    <s v="-"/>
    <m/>
    <m/>
    <m/>
    <m/>
    <m/>
    <m/>
    <m/>
  </r>
  <r>
    <s v="CK-NoKy [32]"/>
    <x v="3"/>
    <x v="2"/>
    <x v="18"/>
    <x v="18"/>
    <x v="0"/>
    <x v="7"/>
    <n v="23"/>
    <n v="23"/>
    <s v="-"/>
    <m/>
    <m/>
    <m/>
    <m/>
    <m/>
    <m/>
    <m/>
  </r>
  <r>
    <s v="CK-NoKy [32]"/>
    <x v="3"/>
    <x v="2"/>
    <x v="18"/>
    <x v="18"/>
    <x v="0"/>
    <x v="8"/>
    <s v="NI"/>
    <m/>
    <s v="-"/>
    <m/>
    <m/>
    <m/>
    <m/>
    <m/>
    <m/>
    <m/>
  </r>
  <r>
    <s v="CK-NoKy [32]"/>
    <x v="3"/>
    <x v="2"/>
    <x v="18"/>
    <x v="18"/>
    <x v="0"/>
    <x v="9"/>
    <s v="NI"/>
    <m/>
    <s v="-"/>
    <m/>
    <m/>
    <m/>
    <m/>
    <m/>
    <m/>
    <m/>
  </r>
  <r>
    <s v="CK-NoKy [32]"/>
    <x v="3"/>
    <x v="2"/>
    <x v="18"/>
    <x v="18"/>
    <x v="0"/>
    <x v="10"/>
    <s v="NI"/>
    <m/>
    <s v="-"/>
    <m/>
    <m/>
    <m/>
    <m/>
    <m/>
    <m/>
    <m/>
  </r>
  <r>
    <s v="CK-NoKy [32]"/>
    <x v="3"/>
    <x v="2"/>
    <x v="18"/>
    <x v="18"/>
    <x v="0"/>
    <x v="11"/>
    <s v="NO"/>
    <m/>
    <s v="-"/>
    <m/>
    <m/>
    <m/>
    <m/>
    <m/>
    <m/>
    <m/>
  </r>
  <r>
    <s v="CK-NoKy [32]"/>
    <x v="3"/>
    <x v="2"/>
    <x v="18"/>
    <x v="18"/>
    <x v="0"/>
    <x v="12"/>
    <n v="39"/>
    <n v="39"/>
    <s v="-"/>
    <m/>
    <m/>
    <m/>
    <m/>
    <m/>
    <m/>
    <m/>
  </r>
  <r>
    <s v="CK-NoKy [32]"/>
    <x v="3"/>
    <x v="2"/>
    <x v="18"/>
    <x v="18"/>
    <x v="0"/>
    <x v="13"/>
    <n v="280"/>
    <n v="280"/>
    <s v="-"/>
    <m/>
    <m/>
    <m/>
    <m/>
    <m/>
    <m/>
    <m/>
  </r>
  <r>
    <s v="CK-NoKy [32]"/>
    <x v="3"/>
    <x v="2"/>
    <x v="18"/>
    <x v="18"/>
    <x v="0"/>
    <x v="14"/>
    <n v="60"/>
    <n v="60"/>
    <s v="-"/>
    <m/>
    <m/>
    <m/>
    <m/>
    <m/>
    <m/>
    <m/>
  </r>
  <r>
    <s v="CK-NoKy [32]"/>
    <x v="3"/>
    <x v="2"/>
    <x v="18"/>
    <x v="18"/>
    <x v="0"/>
    <x v="15"/>
    <n v="20"/>
    <n v="20"/>
    <s v="-"/>
    <m/>
    <m/>
    <m/>
    <m/>
    <m/>
    <m/>
    <m/>
  </r>
  <r>
    <s v="CK-NoKy [32]"/>
    <x v="3"/>
    <x v="2"/>
    <x v="18"/>
    <x v="18"/>
    <x v="0"/>
    <x v="16"/>
    <n v="11"/>
    <n v="11"/>
    <s v="-"/>
    <m/>
    <m/>
    <m/>
    <m/>
    <m/>
    <m/>
    <m/>
  </r>
  <r>
    <s v="CK-NoKy [32]"/>
    <x v="3"/>
    <x v="2"/>
    <x v="18"/>
    <x v="18"/>
    <x v="0"/>
    <x v="17"/>
    <n v="32"/>
    <n v="32"/>
    <s v="-"/>
    <m/>
    <m/>
    <m/>
    <m/>
    <m/>
    <m/>
    <m/>
  </r>
  <r>
    <s v="CK-NoKy [32]"/>
    <x v="3"/>
    <x v="2"/>
    <x v="18"/>
    <x v="18"/>
    <x v="0"/>
    <x v="18"/>
    <s v="NO"/>
    <m/>
    <s v="-"/>
    <m/>
    <m/>
    <m/>
    <m/>
    <m/>
    <m/>
    <m/>
  </r>
  <r>
    <s v="CK-NoKy [32]"/>
    <x v="3"/>
    <x v="2"/>
    <x v="18"/>
    <x v="18"/>
    <x v="0"/>
    <x v="19"/>
    <n v="39"/>
    <n v="39"/>
    <s v="-"/>
    <m/>
    <m/>
    <m/>
    <m/>
    <m/>
    <m/>
    <m/>
  </r>
  <r>
    <s v="CK-NoKy [32]"/>
    <x v="3"/>
    <x v="2"/>
    <x v="18"/>
    <x v="18"/>
    <x v="0"/>
    <x v="20"/>
    <n v="75"/>
    <n v="75"/>
    <s v="-"/>
    <m/>
    <m/>
    <m/>
    <m/>
    <m/>
    <m/>
    <m/>
  </r>
  <r>
    <s v="CK-NoKy [32]"/>
    <x v="3"/>
    <x v="2"/>
    <x v="18"/>
    <x v="18"/>
    <x v="0"/>
    <x v="21"/>
    <n v="247"/>
    <n v="247"/>
    <s v="-"/>
    <m/>
    <m/>
    <m/>
    <m/>
    <m/>
    <m/>
    <m/>
  </r>
  <r>
    <s v="CK-NoKy [32]"/>
    <x v="3"/>
    <x v="2"/>
    <x v="18"/>
    <x v="18"/>
    <x v="0"/>
    <x v="22"/>
    <s v="NO"/>
    <m/>
    <s v="-"/>
    <m/>
    <m/>
    <m/>
    <m/>
    <m/>
    <m/>
    <m/>
  </r>
  <r>
    <s v="CK-NoKy [32]"/>
    <x v="3"/>
    <x v="2"/>
    <x v="18"/>
    <x v="18"/>
    <x v="0"/>
    <x v="23"/>
    <s v="AP"/>
    <m/>
    <s v="-"/>
    <m/>
    <m/>
    <m/>
    <m/>
    <m/>
    <m/>
    <m/>
  </r>
  <r>
    <s v="CK-NoKy [32]"/>
    <x v="3"/>
    <x v="2"/>
    <x v="18"/>
    <x v="18"/>
    <x v="0"/>
    <x v="24"/>
    <s v="NO"/>
    <m/>
    <s v="-"/>
    <m/>
    <m/>
    <m/>
    <m/>
    <m/>
    <m/>
    <m/>
  </r>
  <r>
    <s v="CK-NoKy [32]"/>
    <x v="3"/>
    <x v="2"/>
    <x v="18"/>
    <x v="18"/>
    <x v="0"/>
    <x v="25"/>
    <s v="NI"/>
    <m/>
    <s v="-"/>
    <m/>
    <m/>
    <m/>
    <m/>
    <m/>
    <m/>
    <m/>
  </r>
  <r>
    <s v="CK-NoKy [32]"/>
    <x v="3"/>
    <x v="2"/>
    <x v="18"/>
    <x v="18"/>
    <x v="0"/>
    <x v="26"/>
    <s v="NI"/>
    <m/>
    <s v="-"/>
    <m/>
    <m/>
    <m/>
    <m/>
    <m/>
    <m/>
    <m/>
  </r>
  <r>
    <s v="CK-NoKy [32]"/>
    <x v="3"/>
    <x v="2"/>
    <x v="18"/>
    <x v="18"/>
    <x v="0"/>
    <x v="27"/>
    <s v="NO"/>
    <m/>
    <s v="-"/>
    <m/>
    <m/>
    <m/>
    <m/>
    <m/>
    <m/>
    <m/>
  </r>
  <r>
    <s v="CK-NoKy [32]"/>
    <x v="3"/>
    <x v="2"/>
    <x v="18"/>
    <x v="18"/>
    <x v="0"/>
    <x v="28"/>
    <n v="46"/>
    <n v="46"/>
    <s v="-"/>
    <m/>
    <m/>
    <m/>
    <m/>
    <m/>
    <m/>
    <m/>
  </r>
  <r>
    <s v="CK-NoKy [32]"/>
    <x v="3"/>
    <x v="2"/>
    <x v="18"/>
    <x v="18"/>
    <x v="0"/>
    <x v="29"/>
    <s v="UK"/>
    <m/>
    <s v="-"/>
    <m/>
    <m/>
    <m/>
    <m/>
    <m/>
    <m/>
    <m/>
  </r>
  <r>
    <s v="CK-NoKy [32]"/>
    <x v="3"/>
    <x v="2"/>
    <x v="18"/>
    <x v="18"/>
    <x v="0"/>
    <x v="30"/>
    <s v="UK"/>
    <m/>
    <s v="-"/>
    <m/>
    <m/>
    <m/>
    <m/>
    <m/>
    <m/>
    <m/>
  </r>
  <r>
    <s v="CK-NoKy [32]"/>
    <x v="3"/>
    <x v="2"/>
    <x v="18"/>
    <x v="18"/>
    <x v="0"/>
    <x v="31"/>
    <n v="300"/>
    <n v="300"/>
    <s v="-"/>
    <m/>
    <m/>
    <m/>
    <m/>
    <m/>
    <m/>
    <m/>
  </r>
  <r>
    <s v="CK-NoKy [32]"/>
    <x v="3"/>
    <x v="2"/>
    <x v="18"/>
    <x v="18"/>
    <x v="0"/>
    <x v="32"/>
    <s v="NO"/>
    <m/>
    <s v="-"/>
    <m/>
    <m/>
    <m/>
    <m/>
    <m/>
    <m/>
    <m/>
  </r>
  <r>
    <s v="CK-NoKy [32]"/>
    <x v="3"/>
    <x v="2"/>
    <x v="18"/>
    <x v="18"/>
    <x v="0"/>
    <x v="33"/>
    <n v="20"/>
    <n v="20"/>
    <s v="-"/>
    <m/>
    <m/>
    <m/>
    <m/>
    <m/>
    <m/>
    <m/>
  </r>
  <r>
    <s v="CK-NoKy [32]"/>
    <x v="3"/>
    <x v="2"/>
    <x v="18"/>
    <x v="18"/>
    <x v="0"/>
    <x v="34"/>
    <n v="4"/>
    <n v="4"/>
    <s v="-"/>
    <m/>
    <m/>
    <m/>
    <m/>
    <m/>
    <m/>
    <m/>
  </r>
  <r>
    <s v="CK-NoKy [32]"/>
    <x v="3"/>
    <x v="2"/>
    <x v="18"/>
    <x v="18"/>
    <x v="0"/>
    <x v="35"/>
    <s v="UK"/>
    <m/>
    <s v="-"/>
    <m/>
    <m/>
    <m/>
    <m/>
    <m/>
    <m/>
    <m/>
  </r>
  <r>
    <s v="CK-NoKy [32]"/>
    <x v="3"/>
    <x v="2"/>
    <x v="18"/>
    <x v="18"/>
    <x v="0"/>
    <x v="36"/>
    <s v="UK"/>
    <m/>
    <s v="-"/>
    <m/>
    <m/>
    <m/>
    <m/>
    <m/>
    <m/>
    <m/>
  </r>
  <r>
    <s v="CK-NoKy [32]"/>
    <x v="3"/>
    <x v="2"/>
    <x v="18"/>
    <x v="18"/>
    <x v="0"/>
    <x v="37"/>
    <s v="UK"/>
    <m/>
    <s v="-"/>
    <m/>
    <m/>
    <m/>
    <m/>
    <m/>
    <m/>
    <m/>
  </r>
  <r>
    <s v="CK-NoKy [32]"/>
    <x v="3"/>
    <x v="2"/>
    <x v="18"/>
    <x v="18"/>
    <x v="0"/>
    <x v="38"/>
    <s v="UK"/>
    <m/>
    <s v="-"/>
    <m/>
    <m/>
    <m/>
    <m/>
    <m/>
    <m/>
    <m/>
  </r>
  <r>
    <s v="CK-NoKy [32]"/>
    <x v="3"/>
    <x v="2"/>
    <x v="18"/>
    <x v="18"/>
    <x v="0"/>
    <x v="39"/>
    <n v="1"/>
    <n v="1"/>
    <s v="-"/>
    <m/>
    <m/>
    <m/>
    <m/>
    <m/>
    <m/>
    <m/>
  </r>
  <r>
    <s v="CK-NoKy [32]"/>
    <x v="3"/>
    <x v="2"/>
    <x v="18"/>
    <x v="18"/>
    <x v="0"/>
    <x v="40"/>
    <s v="UK"/>
    <m/>
    <s v="-"/>
    <m/>
    <m/>
    <m/>
    <m/>
    <m/>
    <m/>
    <m/>
  </r>
  <r>
    <s v="CK-NoKy [32]"/>
    <x v="3"/>
    <x v="2"/>
    <x v="18"/>
    <x v="18"/>
    <x v="0"/>
    <x v="41"/>
    <s v="UK"/>
    <m/>
    <s v="-"/>
    <m/>
    <m/>
    <m/>
    <m/>
    <m/>
    <m/>
    <m/>
  </r>
  <r>
    <s v="CK-NoKy [32]"/>
    <x v="3"/>
    <x v="2"/>
    <x v="18"/>
    <x v="18"/>
    <x v="0"/>
    <x v="42"/>
    <s v="UK"/>
    <m/>
    <s v="-"/>
    <m/>
    <m/>
    <m/>
    <m/>
    <m/>
    <m/>
    <m/>
  </r>
  <r>
    <s v="CK-NoKy [32]"/>
    <x v="3"/>
    <x v="2"/>
    <x v="18"/>
    <x v="18"/>
    <x v="0"/>
    <x v="43"/>
    <s v="UK"/>
    <m/>
    <s v="-"/>
    <m/>
    <m/>
    <m/>
    <m/>
    <m/>
    <m/>
    <m/>
  </r>
  <r>
    <s v="CK-NoKy [32]"/>
    <x v="3"/>
    <x v="2"/>
    <x v="18"/>
    <x v="18"/>
    <x v="0"/>
    <x v="44"/>
    <s v="UK"/>
    <m/>
    <s v="-"/>
    <m/>
    <m/>
    <m/>
    <m/>
    <m/>
    <m/>
    <m/>
  </r>
  <r>
    <s v="CK-NoKy [32]"/>
    <x v="3"/>
    <x v="2"/>
    <x v="18"/>
    <x v="18"/>
    <x v="0"/>
    <x v="45"/>
    <n v="5"/>
    <n v="5"/>
    <s v="-"/>
    <m/>
    <m/>
    <m/>
    <m/>
    <m/>
    <m/>
    <m/>
  </r>
  <r>
    <s v="CK-NoKy [32]"/>
    <x v="3"/>
    <x v="2"/>
    <x v="18"/>
    <x v="18"/>
    <x v="0"/>
    <x v="46"/>
    <s v="UK"/>
    <m/>
    <s v="-"/>
    <m/>
    <m/>
    <m/>
    <m/>
    <m/>
    <m/>
    <m/>
  </r>
  <r>
    <s v="CK-NoKy [32]"/>
    <x v="3"/>
    <x v="2"/>
    <x v="18"/>
    <x v="18"/>
    <x v="0"/>
    <x v="47"/>
    <s v="NI"/>
    <m/>
    <s v="-"/>
    <m/>
    <m/>
    <m/>
    <m/>
    <m/>
    <m/>
    <m/>
  </r>
  <r>
    <s v="CK-NoKy [32]"/>
    <x v="3"/>
    <x v="2"/>
    <x v="18"/>
    <x v="18"/>
    <x v="0"/>
    <x v="48"/>
    <n v="25"/>
    <n v="25"/>
    <s v="-"/>
    <m/>
    <m/>
    <m/>
    <m/>
    <m/>
    <m/>
    <m/>
  </r>
  <r>
    <s v="CK-NoKy [32]"/>
    <x v="3"/>
    <x v="2"/>
    <x v="18"/>
    <x v="18"/>
    <x v="0"/>
    <x v="49"/>
    <n v="25"/>
    <n v="25"/>
    <s v="-"/>
    <m/>
    <m/>
    <m/>
    <m/>
    <m/>
    <m/>
    <m/>
  </r>
  <r>
    <s v="CK-NoKy [32]"/>
    <x v="3"/>
    <x v="2"/>
    <x v="18"/>
    <x v="18"/>
    <x v="0"/>
    <x v="50"/>
    <n v="75"/>
    <n v="75"/>
    <s v="-"/>
    <m/>
    <m/>
    <m/>
    <m/>
    <m/>
    <m/>
    <m/>
  </r>
  <r>
    <s v="CK-NoKy [32]"/>
    <x v="3"/>
    <x v="2"/>
    <x v="18"/>
    <x v="18"/>
    <x v="0"/>
    <x v="51"/>
    <n v="25"/>
    <n v="25"/>
    <s v="-"/>
    <m/>
    <m/>
    <m/>
    <m/>
    <m/>
    <m/>
    <m/>
  </r>
  <r>
    <s v="CK-NoKy [32]"/>
    <x v="3"/>
    <x v="2"/>
    <x v="18"/>
    <x v="18"/>
    <x v="0"/>
    <x v="52"/>
    <n v="50"/>
    <n v="50"/>
    <s v="-"/>
    <m/>
    <m/>
    <m/>
    <m/>
    <m/>
    <m/>
    <m/>
  </r>
  <r>
    <s v="CK-NoKy [32]"/>
    <x v="3"/>
    <x v="2"/>
    <x v="18"/>
    <x v="18"/>
    <x v="0"/>
    <x v="53"/>
    <n v="25"/>
    <n v="25"/>
    <s v="-"/>
    <m/>
    <m/>
    <m/>
    <m/>
    <m/>
    <m/>
    <m/>
  </r>
  <r>
    <s v="CK-NoKy [32]"/>
    <x v="3"/>
    <x v="2"/>
    <x v="18"/>
    <x v="18"/>
    <x v="0"/>
    <x v="54"/>
    <n v="25"/>
    <n v="25"/>
    <s v="-"/>
    <m/>
    <m/>
    <m/>
    <m/>
    <m/>
    <m/>
    <m/>
  </r>
  <r>
    <s v="CK-NoKy [32]"/>
    <x v="3"/>
    <x v="2"/>
    <x v="18"/>
    <x v="18"/>
    <x v="0"/>
    <x v="55"/>
    <n v="75"/>
    <n v="75"/>
    <s v="-"/>
    <m/>
    <m/>
    <m/>
    <m/>
    <m/>
    <m/>
    <m/>
  </r>
  <r>
    <s v="CK-NoKy [32]"/>
    <x v="3"/>
    <x v="2"/>
    <x v="18"/>
    <x v="18"/>
    <x v="0"/>
    <x v="56"/>
    <n v="200"/>
    <n v="200"/>
    <s v="-"/>
    <m/>
    <m/>
    <m/>
    <m/>
    <m/>
    <m/>
    <m/>
  </r>
  <r>
    <s v="CK-NoKy [32]"/>
    <x v="3"/>
    <x v="2"/>
    <x v="18"/>
    <x v="18"/>
    <x v="0"/>
    <x v="57"/>
    <n v="75"/>
    <n v="75"/>
    <s v="-"/>
    <m/>
    <m/>
    <m/>
    <m/>
    <m/>
    <m/>
    <m/>
  </r>
  <r>
    <s v="CK-NoKy [32]"/>
    <x v="3"/>
    <x v="2"/>
    <x v="18"/>
    <x v="18"/>
    <x v="0"/>
    <x v="58"/>
    <n v="75"/>
    <n v="75"/>
    <s v="-"/>
    <m/>
    <m/>
    <m/>
    <m/>
    <m/>
    <m/>
    <m/>
  </r>
  <r>
    <s v="CK-NoKy [32]"/>
    <x v="3"/>
    <x v="2"/>
    <x v="18"/>
    <x v="18"/>
    <x v="0"/>
    <x v="59"/>
    <n v="25"/>
    <n v="25"/>
    <s v="-"/>
    <m/>
    <m/>
    <m/>
    <m/>
    <m/>
    <m/>
    <m/>
  </r>
  <r>
    <s v="CK-NoKy [32]"/>
    <x v="3"/>
    <x v="2"/>
    <x v="18"/>
    <x v="18"/>
    <x v="0"/>
    <x v="60"/>
    <n v="50"/>
    <n v="50"/>
    <s v="-"/>
    <m/>
    <m/>
    <m/>
    <m/>
    <m/>
    <m/>
    <m/>
  </r>
  <r>
    <s v="CK-NoKy [32]"/>
    <x v="3"/>
    <x v="2"/>
    <x v="18"/>
    <x v="18"/>
    <x v="0"/>
    <x v="61"/>
    <n v="25"/>
    <n v="25"/>
    <s v="-"/>
    <m/>
    <m/>
    <m/>
    <m/>
    <m/>
    <m/>
    <m/>
  </r>
  <r>
    <s v="CK-NoKy [32]"/>
    <x v="3"/>
    <x v="2"/>
    <x v="18"/>
    <x v="18"/>
    <x v="0"/>
    <x v="62"/>
    <n v="75"/>
    <n v="75"/>
    <s v="-"/>
    <m/>
    <m/>
    <m/>
    <m/>
    <m/>
    <m/>
    <m/>
  </r>
  <r>
    <s v="CK-NoKy [32]"/>
    <x v="3"/>
    <x v="2"/>
    <x v="18"/>
    <x v="18"/>
    <x v="0"/>
    <x v="63"/>
    <s v="UK"/>
    <m/>
    <s v="-"/>
    <m/>
    <m/>
    <m/>
    <m/>
    <m/>
    <m/>
    <m/>
  </r>
  <r>
    <s v="CK-NoKy [32]"/>
    <x v="3"/>
    <x v="2"/>
    <x v="18"/>
    <x v="18"/>
    <x v="0"/>
    <x v="64"/>
    <s v="UK"/>
    <m/>
    <s v="-"/>
    <m/>
    <m/>
    <m/>
    <m/>
    <m/>
    <m/>
    <m/>
  </r>
  <r>
    <s v="CK-NoKy [32]"/>
    <x v="3"/>
    <x v="2"/>
    <x v="18"/>
    <x v="18"/>
    <x v="0"/>
    <x v="65"/>
    <s v="UK"/>
    <m/>
    <s v="-"/>
    <m/>
    <m/>
    <m/>
    <m/>
    <m/>
    <m/>
    <m/>
  </r>
  <r>
    <s v="CK-NoKy [32]"/>
    <x v="3"/>
    <x v="2"/>
    <x v="18"/>
    <x v="18"/>
    <x v="0"/>
    <x v="66"/>
    <s v="UK"/>
    <m/>
    <s v="-"/>
    <m/>
    <m/>
    <m/>
    <m/>
    <m/>
    <m/>
    <m/>
  </r>
  <r>
    <s v="CK-NoKy [32]"/>
    <x v="3"/>
    <x v="2"/>
    <x v="18"/>
    <x v="18"/>
    <x v="0"/>
    <x v="67"/>
    <s v="UK"/>
    <m/>
    <s v="-"/>
    <m/>
    <m/>
    <m/>
    <m/>
    <m/>
    <m/>
    <m/>
  </r>
  <r>
    <s v="CK-NoKy [32]"/>
    <x v="3"/>
    <x v="2"/>
    <x v="18"/>
    <x v="18"/>
    <x v="0"/>
    <x v="68"/>
    <s v="UK"/>
    <m/>
    <s v="-"/>
    <m/>
    <m/>
    <m/>
    <m/>
    <m/>
    <m/>
    <m/>
  </r>
  <r>
    <s v="CK-NoKy [32]"/>
    <x v="3"/>
    <x v="2"/>
    <x v="18"/>
    <x v="18"/>
    <x v="0"/>
    <x v="69"/>
    <s v="UK"/>
    <m/>
    <s v="-"/>
    <m/>
    <m/>
    <m/>
    <m/>
    <m/>
    <m/>
    <m/>
  </r>
  <r>
    <s v="CK-NoKy [32]"/>
    <x v="3"/>
    <x v="2"/>
    <x v="18"/>
    <x v="18"/>
    <x v="0"/>
    <x v="70"/>
    <s v="UK"/>
    <m/>
    <s v="-"/>
    <m/>
    <m/>
    <m/>
    <m/>
    <m/>
    <m/>
    <m/>
  </r>
  <r>
    <s v="CK-NoKy [32]"/>
    <x v="1"/>
    <x v="2"/>
    <x v="19"/>
    <x v="19"/>
    <x v="0"/>
    <x v="0"/>
    <n v="857"/>
    <n v="857"/>
    <s v="-"/>
    <m/>
    <m/>
    <m/>
    <m/>
    <m/>
    <m/>
    <m/>
  </r>
  <r>
    <s v="CK-NoKy [32]"/>
    <x v="1"/>
    <x v="2"/>
    <x v="19"/>
    <x v="19"/>
    <x v="0"/>
    <x v="1"/>
    <n v="466"/>
    <n v="466"/>
    <s v="-"/>
    <m/>
    <m/>
    <m/>
    <m/>
    <m/>
    <m/>
    <n v="142000"/>
  </r>
  <r>
    <s v="CK-NoKy [32]"/>
    <x v="1"/>
    <x v="2"/>
    <x v="19"/>
    <x v="19"/>
    <x v="0"/>
    <x v="2"/>
    <n v="759"/>
    <n v="759"/>
    <n v="0.216667"/>
    <m/>
    <m/>
    <m/>
    <m/>
    <m/>
    <m/>
    <n v="72000"/>
  </r>
  <r>
    <s v="CK-NoKy [32]"/>
    <x v="1"/>
    <x v="2"/>
    <x v="19"/>
    <x v="19"/>
    <x v="0"/>
    <x v="3"/>
    <n v="952"/>
    <n v="952"/>
    <n v="0.265957"/>
    <m/>
    <m/>
    <m/>
    <m/>
    <m/>
    <m/>
    <n v="158000"/>
  </r>
  <r>
    <s v="CK-NoKy [32]"/>
    <x v="1"/>
    <x v="2"/>
    <x v="19"/>
    <x v="19"/>
    <x v="0"/>
    <x v="4"/>
    <n v="641"/>
    <n v="641"/>
    <n v="6.7308000000000007E-2"/>
    <m/>
    <m/>
    <m/>
    <m/>
    <m/>
    <m/>
    <n v="195000"/>
  </r>
  <r>
    <s v="CK-NoKy [32]"/>
    <x v="1"/>
    <x v="2"/>
    <x v="19"/>
    <x v="19"/>
    <x v="0"/>
    <x v="5"/>
    <n v="695"/>
    <n v="695"/>
    <n v="0.36458299999999999"/>
    <m/>
    <m/>
    <m/>
    <m/>
    <m/>
    <m/>
    <n v="156446"/>
  </r>
  <r>
    <s v="CK-NoKy [32]"/>
    <x v="1"/>
    <x v="2"/>
    <x v="19"/>
    <x v="19"/>
    <x v="0"/>
    <x v="6"/>
    <n v="1759"/>
    <n v="1759"/>
    <n v="0.26262600000000003"/>
    <m/>
    <m/>
    <m/>
    <m/>
    <m/>
    <m/>
    <n v="174599"/>
  </r>
  <r>
    <s v="CK-NoKy [32]"/>
    <x v="1"/>
    <x v="2"/>
    <x v="19"/>
    <x v="19"/>
    <x v="0"/>
    <x v="7"/>
    <n v="1466"/>
    <n v="1466"/>
    <n v="0.188889"/>
    <m/>
    <m/>
    <m/>
    <m/>
    <m/>
    <m/>
    <n v="159748"/>
  </r>
  <r>
    <s v="CK-NoKy [32]"/>
    <x v="1"/>
    <x v="2"/>
    <x v="19"/>
    <x v="19"/>
    <x v="0"/>
    <x v="8"/>
    <n v="797"/>
    <n v="797"/>
    <n v="0.36799999999999999"/>
    <m/>
    <m/>
    <m/>
    <m/>
    <m/>
    <m/>
    <n v="154125"/>
  </r>
  <r>
    <s v="CK-NoKy [32]"/>
    <x v="1"/>
    <x v="2"/>
    <x v="19"/>
    <x v="19"/>
    <x v="0"/>
    <x v="9"/>
    <n v="303"/>
    <n v="303"/>
    <n v="0.77193000000000001"/>
    <m/>
    <m/>
    <m/>
    <m/>
    <m/>
    <m/>
    <n v="67500"/>
  </r>
  <r>
    <s v="CK-NoKy [32]"/>
    <x v="1"/>
    <x v="2"/>
    <x v="19"/>
    <x v="19"/>
    <x v="0"/>
    <x v="10"/>
    <n v="358"/>
    <n v="358"/>
    <n v="0.5"/>
    <m/>
    <m/>
    <m/>
    <m/>
    <m/>
    <m/>
    <n v="140100"/>
  </r>
  <r>
    <s v="CK-NoKy [32]"/>
    <x v="1"/>
    <x v="2"/>
    <x v="19"/>
    <x v="19"/>
    <x v="0"/>
    <x v="11"/>
    <n v="566"/>
    <n v="566"/>
    <n v="0.18518499999999999"/>
    <m/>
    <m/>
    <m/>
    <m/>
    <m/>
    <m/>
    <n v="60000"/>
  </r>
  <r>
    <s v="CK-NoKy [32]"/>
    <x v="1"/>
    <x v="2"/>
    <x v="19"/>
    <x v="19"/>
    <x v="0"/>
    <x v="12"/>
    <n v="392"/>
    <n v="392"/>
    <s v="-"/>
    <m/>
    <m/>
    <m/>
    <m/>
    <m/>
    <m/>
    <n v="62000"/>
  </r>
  <r>
    <s v="CK-NoKy [32]"/>
    <x v="1"/>
    <x v="2"/>
    <x v="19"/>
    <x v="19"/>
    <x v="0"/>
    <x v="13"/>
    <n v="430"/>
    <n v="430"/>
    <s v="-"/>
    <m/>
    <m/>
    <m/>
    <m/>
    <m/>
    <m/>
    <n v="15000"/>
  </r>
  <r>
    <s v="CK-NoKy [32]"/>
    <x v="1"/>
    <x v="2"/>
    <x v="19"/>
    <x v="19"/>
    <x v="0"/>
    <x v="14"/>
    <n v="678"/>
    <n v="678"/>
    <n v="0.59615399999999996"/>
    <m/>
    <m/>
    <m/>
    <m/>
    <m/>
    <m/>
    <n v="103000"/>
  </r>
  <r>
    <s v="CK-NoKy [32]"/>
    <x v="1"/>
    <x v="2"/>
    <x v="19"/>
    <x v="19"/>
    <x v="0"/>
    <x v="15"/>
    <n v="214"/>
    <n v="214"/>
    <s v="-"/>
    <m/>
    <m/>
    <m/>
    <m/>
    <m/>
    <m/>
    <n v="97291"/>
  </r>
  <r>
    <s v="CK-NoKy [32]"/>
    <x v="1"/>
    <x v="2"/>
    <x v="19"/>
    <x v="19"/>
    <x v="0"/>
    <x v="16"/>
    <n v="142"/>
    <n v="142"/>
    <n v="0.731707"/>
    <m/>
    <m/>
    <m/>
    <m/>
    <m/>
    <m/>
    <n v="60000"/>
  </r>
  <r>
    <s v="CK-NoKy [32]"/>
    <x v="1"/>
    <x v="2"/>
    <x v="19"/>
    <x v="19"/>
    <x v="0"/>
    <x v="17"/>
    <n v="133"/>
    <n v="133"/>
    <n v="0.65"/>
    <m/>
    <m/>
    <m/>
    <m/>
    <m/>
    <m/>
    <n v="63106"/>
  </r>
  <r>
    <s v="CK-NoKy [32]"/>
    <x v="1"/>
    <x v="2"/>
    <x v="19"/>
    <x v="19"/>
    <x v="0"/>
    <x v="18"/>
    <n v="325"/>
    <n v="325"/>
    <s v="-"/>
    <m/>
    <m/>
    <m/>
    <m/>
    <m/>
    <m/>
    <m/>
  </r>
  <r>
    <s v="CK-NoKy [32]"/>
    <x v="1"/>
    <x v="2"/>
    <x v="19"/>
    <x v="19"/>
    <x v="0"/>
    <x v="19"/>
    <n v="702"/>
    <n v="702"/>
    <s v="-"/>
    <m/>
    <m/>
    <m/>
    <m/>
    <m/>
    <m/>
    <m/>
  </r>
  <r>
    <s v="CK-NoKy [32]"/>
    <x v="1"/>
    <x v="2"/>
    <x v="19"/>
    <x v="19"/>
    <x v="0"/>
    <x v="20"/>
    <n v="401"/>
    <n v="401"/>
    <s v="-"/>
    <m/>
    <m/>
    <m/>
    <m/>
    <m/>
    <m/>
    <m/>
  </r>
  <r>
    <s v="CK-NoKy [32]"/>
    <x v="1"/>
    <x v="2"/>
    <x v="19"/>
    <x v="19"/>
    <x v="0"/>
    <x v="21"/>
    <n v="944"/>
    <n v="944"/>
    <s v="-"/>
    <m/>
    <m/>
    <m/>
    <m/>
    <m/>
    <m/>
    <m/>
  </r>
  <r>
    <s v="CK-NoKy [32]"/>
    <x v="1"/>
    <x v="2"/>
    <x v="19"/>
    <x v="19"/>
    <x v="0"/>
    <x v="22"/>
    <n v="394"/>
    <n v="394"/>
    <s v="-"/>
    <m/>
    <m/>
    <m/>
    <m/>
    <m/>
    <m/>
    <m/>
  </r>
  <r>
    <s v="CK-NoKy [32]"/>
    <x v="1"/>
    <x v="2"/>
    <x v="19"/>
    <x v="19"/>
    <x v="0"/>
    <x v="23"/>
    <n v="132"/>
    <n v="132"/>
    <s v="-"/>
    <m/>
    <m/>
    <m/>
    <m/>
    <m/>
    <m/>
    <m/>
  </r>
  <r>
    <s v="CK-NoKy [32]"/>
    <x v="1"/>
    <x v="2"/>
    <x v="19"/>
    <x v="19"/>
    <x v="0"/>
    <x v="24"/>
    <n v="762"/>
    <n v="762"/>
    <s v="-"/>
    <m/>
    <m/>
    <m/>
    <m/>
    <m/>
    <m/>
    <m/>
  </r>
  <r>
    <s v="CK-NoKy [32]"/>
    <x v="1"/>
    <x v="2"/>
    <x v="19"/>
    <x v="19"/>
    <x v="0"/>
    <x v="25"/>
    <n v="344"/>
    <n v="344"/>
    <s v="-"/>
    <m/>
    <m/>
    <m/>
    <m/>
    <m/>
    <m/>
    <n v="187500"/>
  </r>
  <r>
    <s v="CK-NoKy [32]"/>
    <x v="1"/>
    <x v="2"/>
    <x v="19"/>
    <x v="19"/>
    <x v="0"/>
    <x v="26"/>
    <n v="503"/>
    <n v="503"/>
    <s v="-"/>
    <m/>
    <m/>
    <m/>
    <m/>
    <m/>
    <m/>
    <m/>
  </r>
  <r>
    <s v="CK-NoKy [32]"/>
    <x v="1"/>
    <x v="2"/>
    <x v="19"/>
    <x v="19"/>
    <x v="0"/>
    <x v="27"/>
    <n v="683"/>
    <n v="683"/>
    <s v="-"/>
    <m/>
    <m/>
    <m/>
    <m/>
    <m/>
    <m/>
    <n v="50000"/>
  </r>
  <r>
    <s v="CK-NoKy [32]"/>
    <x v="1"/>
    <x v="2"/>
    <x v="19"/>
    <x v="19"/>
    <x v="0"/>
    <x v="28"/>
    <n v="402"/>
    <n v="402"/>
    <s v="-"/>
    <m/>
    <m/>
    <m/>
    <m/>
    <m/>
    <m/>
    <n v="47000"/>
  </r>
  <r>
    <s v="CK-NoKy [32]"/>
    <x v="1"/>
    <x v="2"/>
    <x v="19"/>
    <x v="19"/>
    <x v="0"/>
    <x v="29"/>
    <n v="300"/>
    <n v="300"/>
    <s v="-"/>
    <m/>
    <m/>
    <m/>
    <m/>
    <m/>
    <m/>
    <n v="100000"/>
  </r>
  <r>
    <s v="CK-NoKy [32]"/>
    <x v="1"/>
    <x v="2"/>
    <x v="19"/>
    <x v="19"/>
    <x v="0"/>
    <x v="30"/>
    <n v="500"/>
    <n v="500"/>
    <s v="-"/>
    <m/>
    <m/>
    <m/>
    <m/>
    <m/>
    <m/>
    <n v="140000"/>
  </r>
  <r>
    <s v="CK-NoKy [32]"/>
    <x v="1"/>
    <x v="2"/>
    <x v="19"/>
    <x v="19"/>
    <x v="0"/>
    <x v="31"/>
    <n v="350"/>
    <n v="350"/>
    <s v="-"/>
    <m/>
    <m/>
    <m/>
    <m/>
    <m/>
    <m/>
    <n v="165260"/>
  </r>
  <r>
    <s v="CK-NoKy [32]"/>
    <x v="1"/>
    <x v="2"/>
    <x v="19"/>
    <x v="19"/>
    <x v="0"/>
    <x v="32"/>
    <n v="300"/>
    <n v="300"/>
    <s v="-"/>
    <m/>
    <m/>
    <m/>
    <m/>
    <m/>
    <m/>
    <m/>
  </r>
  <r>
    <s v="CK-NoKy [32]"/>
    <x v="1"/>
    <x v="2"/>
    <x v="19"/>
    <x v="19"/>
    <x v="0"/>
    <x v="33"/>
    <n v="450"/>
    <n v="450"/>
    <s v="-"/>
    <m/>
    <m/>
    <m/>
    <m/>
    <m/>
    <m/>
    <m/>
  </r>
  <r>
    <s v="CK-NoKy [32]"/>
    <x v="1"/>
    <x v="2"/>
    <x v="19"/>
    <x v="19"/>
    <x v="0"/>
    <x v="34"/>
    <n v="500"/>
    <n v="500"/>
    <s v="-"/>
    <m/>
    <m/>
    <m/>
    <m/>
    <m/>
    <m/>
    <n v="62000"/>
  </r>
  <r>
    <s v="CK-NoKy [32]"/>
    <x v="1"/>
    <x v="2"/>
    <x v="19"/>
    <x v="19"/>
    <x v="0"/>
    <x v="35"/>
    <n v="300"/>
    <n v="300"/>
    <s v="-"/>
    <m/>
    <m/>
    <m/>
    <m/>
    <m/>
    <m/>
    <n v="90000"/>
  </r>
  <r>
    <s v="CK-NoKy [32]"/>
    <x v="1"/>
    <x v="2"/>
    <x v="19"/>
    <x v="19"/>
    <x v="0"/>
    <x v="36"/>
    <n v="125"/>
    <n v="125"/>
    <s v="-"/>
    <m/>
    <m/>
    <m/>
    <m/>
    <m/>
    <m/>
    <n v="70000"/>
  </r>
  <r>
    <s v="CK-NoKy [32]"/>
    <x v="1"/>
    <x v="2"/>
    <x v="19"/>
    <x v="19"/>
    <x v="0"/>
    <x v="37"/>
    <n v="190"/>
    <n v="190"/>
    <s v="-"/>
    <m/>
    <m/>
    <m/>
    <m/>
    <m/>
    <m/>
    <n v="180000"/>
  </r>
  <r>
    <s v="CK-NoKy [32]"/>
    <x v="1"/>
    <x v="2"/>
    <x v="19"/>
    <x v="19"/>
    <x v="0"/>
    <x v="38"/>
    <n v="100"/>
    <n v="100"/>
    <s v="-"/>
    <m/>
    <m/>
    <m/>
    <m/>
    <m/>
    <m/>
    <m/>
  </r>
  <r>
    <s v="CK-NoKy [32]"/>
    <x v="1"/>
    <x v="2"/>
    <x v="19"/>
    <x v="19"/>
    <x v="0"/>
    <x v="39"/>
    <n v="195"/>
    <n v="195"/>
    <s v="-"/>
    <m/>
    <m/>
    <m/>
    <m/>
    <m/>
    <m/>
    <n v="34000"/>
  </r>
  <r>
    <s v="CK-NoKy [32]"/>
    <x v="1"/>
    <x v="2"/>
    <x v="19"/>
    <x v="19"/>
    <x v="0"/>
    <x v="40"/>
    <n v="50"/>
    <n v="50"/>
    <s v="-"/>
    <m/>
    <m/>
    <m/>
    <m/>
    <m/>
    <m/>
    <m/>
  </r>
  <r>
    <s v="CK-NoKy [32]"/>
    <x v="1"/>
    <x v="2"/>
    <x v="19"/>
    <x v="19"/>
    <x v="0"/>
    <x v="41"/>
    <n v="15"/>
    <n v="15"/>
    <s v="-"/>
    <m/>
    <m/>
    <m/>
    <m/>
    <m/>
    <m/>
    <m/>
  </r>
  <r>
    <s v="CK-NoKy [32]"/>
    <x v="1"/>
    <x v="2"/>
    <x v="19"/>
    <x v="19"/>
    <x v="0"/>
    <x v="42"/>
    <s v="UK"/>
    <m/>
    <s v="-"/>
    <m/>
    <m/>
    <m/>
    <m/>
    <m/>
    <m/>
    <m/>
  </r>
  <r>
    <s v="CK-NoKy [32]"/>
    <x v="1"/>
    <x v="2"/>
    <x v="19"/>
    <x v="19"/>
    <x v="0"/>
    <x v="43"/>
    <n v="400"/>
    <n v="400"/>
    <s v="-"/>
    <m/>
    <m/>
    <m/>
    <m/>
    <m/>
    <m/>
    <m/>
  </r>
  <r>
    <s v="CK-NoKy [32]"/>
    <x v="1"/>
    <x v="2"/>
    <x v="19"/>
    <x v="19"/>
    <x v="0"/>
    <x v="44"/>
    <n v="200"/>
    <n v="200"/>
    <s v="-"/>
    <m/>
    <m/>
    <m/>
    <m/>
    <m/>
    <m/>
    <m/>
  </r>
  <r>
    <s v="CK-NoKy [32]"/>
    <x v="1"/>
    <x v="2"/>
    <x v="19"/>
    <x v="19"/>
    <x v="0"/>
    <x v="45"/>
    <n v="60"/>
    <n v="60"/>
    <s v="-"/>
    <m/>
    <m/>
    <m/>
    <m/>
    <m/>
    <m/>
    <m/>
  </r>
  <r>
    <s v="CK-NoKy [32]"/>
    <x v="1"/>
    <x v="2"/>
    <x v="19"/>
    <x v="19"/>
    <x v="0"/>
    <x v="46"/>
    <n v="70"/>
    <n v="70"/>
    <s v="-"/>
    <m/>
    <m/>
    <m/>
    <m/>
    <m/>
    <m/>
    <m/>
  </r>
  <r>
    <s v="CK-NoKy [32]"/>
    <x v="1"/>
    <x v="2"/>
    <x v="19"/>
    <x v="19"/>
    <x v="0"/>
    <x v="47"/>
    <n v="25"/>
    <n v="25"/>
    <s v="-"/>
    <m/>
    <m/>
    <m/>
    <m/>
    <m/>
    <m/>
    <m/>
  </r>
  <r>
    <s v="CK-NoKy [32]"/>
    <x v="1"/>
    <x v="2"/>
    <x v="19"/>
    <x v="19"/>
    <x v="0"/>
    <x v="48"/>
    <n v="200"/>
    <n v="200"/>
    <s v="-"/>
    <m/>
    <m/>
    <m/>
    <m/>
    <m/>
    <m/>
    <m/>
  </r>
  <r>
    <s v="CK-NoKy [32]"/>
    <x v="1"/>
    <x v="2"/>
    <x v="19"/>
    <x v="19"/>
    <x v="0"/>
    <x v="49"/>
    <n v="1500"/>
    <n v="1500"/>
    <s v="-"/>
    <m/>
    <m/>
    <m/>
    <m/>
    <m/>
    <m/>
    <m/>
  </r>
  <r>
    <s v="CK-NoKy [32]"/>
    <x v="1"/>
    <x v="2"/>
    <x v="19"/>
    <x v="19"/>
    <x v="0"/>
    <x v="50"/>
    <n v="750"/>
    <n v="750"/>
    <s v="-"/>
    <m/>
    <m/>
    <m/>
    <m/>
    <m/>
    <m/>
    <m/>
  </r>
  <r>
    <s v="CK-NoKy [32]"/>
    <x v="1"/>
    <x v="2"/>
    <x v="19"/>
    <x v="19"/>
    <x v="0"/>
    <x v="51"/>
    <n v="120"/>
    <n v="120"/>
    <s v="-"/>
    <m/>
    <m/>
    <m/>
    <m/>
    <m/>
    <m/>
    <m/>
  </r>
  <r>
    <s v="CK-NoKy [32]"/>
    <x v="1"/>
    <x v="2"/>
    <x v="19"/>
    <x v="19"/>
    <x v="0"/>
    <x v="52"/>
    <n v="200"/>
    <n v="200"/>
    <s v="-"/>
    <m/>
    <m/>
    <m/>
    <m/>
    <m/>
    <m/>
    <m/>
  </r>
  <r>
    <s v="CK-NoKy [32]"/>
    <x v="1"/>
    <x v="2"/>
    <x v="19"/>
    <x v="19"/>
    <x v="0"/>
    <x v="53"/>
    <n v="75"/>
    <n v="75"/>
    <s v="-"/>
    <m/>
    <m/>
    <m/>
    <m/>
    <m/>
    <m/>
    <m/>
  </r>
  <r>
    <s v="CK-NoKy [32]"/>
    <x v="1"/>
    <x v="2"/>
    <x v="19"/>
    <x v="19"/>
    <x v="0"/>
    <x v="54"/>
    <n v="200"/>
    <n v="200"/>
    <s v="-"/>
    <m/>
    <m/>
    <m/>
    <m/>
    <m/>
    <m/>
    <m/>
  </r>
  <r>
    <s v="CK-NoKy [32]"/>
    <x v="1"/>
    <x v="2"/>
    <x v="19"/>
    <x v="19"/>
    <x v="0"/>
    <x v="55"/>
    <n v="75"/>
    <n v="75"/>
    <s v="-"/>
    <m/>
    <m/>
    <m/>
    <m/>
    <m/>
    <m/>
    <m/>
  </r>
  <r>
    <s v="CK-NoKy [32]"/>
    <x v="1"/>
    <x v="2"/>
    <x v="19"/>
    <x v="19"/>
    <x v="0"/>
    <x v="56"/>
    <n v="75"/>
    <n v="75"/>
    <s v="-"/>
    <m/>
    <m/>
    <m/>
    <m/>
    <m/>
    <m/>
    <m/>
  </r>
  <r>
    <s v="CK-NoKy [32]"/>
    <x v="1"/>
    <x v="2"/>
    <x v="19"/>
    <x v="19"/>
    <x v="0"/>
    <x v="57"/>
    <n v="400"/>
    <n v="400"/>
    <s v="-"/>
    <m/>
    <m/>
    <m/>
    <m/>
    <m/>
    <m/>
    <m/>
  </r>
  <r>
    <s v="CK-NoKy [32]"/>
    <x v="1"/>
    <x v="2"/>
    <x v="19"/>
    <x v="19"/>
    <x v="0"/>
    <x v="58"/>
    <n v="750"/>
    <n v="750"/>
    <s v="-"/>
    <m/>
    <m/>
    <m/>
    <m/>
    <m/>
    <m/>
    <m/>
  </r>
  <r>
    <s v="CK-NoKy [32]"/>
    <x v="1"/>
    <x v="2"/>
    <x v="19"/>
    <x v="19"/>
    <x v="0"/>
    <x v="59"/>
    <n v="750"/>
    <n v="750"/>
    <s v="-"/>
    <m/>
    <m/>
    <m/>
    <m/>
    <m/>
    <m/>
    <m/>
  </r>
  <r>
    <s v="CK-NoKy [32]"/>
    <x v="1"/>
    <x v="2"/>
    <x v="19"/>
    <x v="19"/>
    <x v="0"/>
    <x v="60"/>
    <n v="400"/>
    <n v="400"/>
    <s v="-"/>
    <m/>
    <m/>
    <m/>
    <m/>
    <m/>
    <m/>
    <m/>
  </r>
  <r>
    <s v="CK-NoKy [32]"/>
    <x v="1"/>
    <x v="2"/>
    <x v="19"/>
    <x v="19"/>
    <x v="0"/>
    <x v="61"/>
    <n v="75"/>
    <n v="75"/>
    <s v="-"/>
    <m/>
    <m/>
    <m/>
    <m/>
    <m/>
    <m/>
    <m/>
  </r>
  <r>
    <s v="CK-NoKy [32]"/>
    <x v="1"/>
    <x v="2"/>
    <x v="19"/>
    <x v="19"/>
    <x v="0"/>
    <x v="62"/>
    <n v="75"/>
    <n v="75"/>
    <s v="-"/>
    <m/>
    <m/>
    <m/>
    <m/>
    <m/>
    <m/>
    <m/>
  </r>
  <r>
    <s v="CK-NoKy [32]"/>
    <x v="1"/>
    <x v="2"/>
    <x v="19"/>
    <x v="19"/>
    <x v="0"/>
    <x v="63"/>
    <n v="25"/>
    <n v="25"/>
    <s v="-"/>
    <m/>
    <m/>
    <m/>
    <m/>
    <m/>
    <m/>
    <m/>
  </r>
  <r>
    <s v="CK-NoKy [32]"/>
    <x v="1"/>
    <x v="2"/>
    <x v="19"/>
    <x v="19"/>
    <x v="0"/>
    <x v="64"/>
    <n v="25"/>
    <n v="25"/>
    <s v="-"/>
    <n v="0.74"/>
    <n v="0.26"/>
    <n v="0.26"/>
    <s v="thermal"/>
    <s v="partial-direct"/>
    <m/>
    <m/>
  </r>
  <r>
    <s v="CK-NoKy [32]"/>
    <x v="1"/>
    <x v="2"/>
    <x v="19"/>
    <x v="19"/>
    <x v="0"/>
    <x v="65"/>
    <n v="25"/>
    <n v="25"/>
    <s v="-"/>
    <n v="0.72"/>
    <n v="0.28000000000000003"/>
    <n v="0.28000000000000003"/>
    <s v="thermal"/>
    <s v="partial-direct"/>
    <m/>
    <m/>
  </r>
  <r>
    <s v="CK-NoKy [32]"/>
    <x v="1"/>
    <x v="2"/>
    <x v="19"/>
    <x v="19"/>
    <x v="0"/>
    <x v="66"/>
    <n v="25"/>
    <n v="25"/>
    <s v="-"/>
    <n v="0.93"/>
    <n v="6.9999999999999951E-2"/>
    <n v="7.0000000000000007E-2"/>
    <s v="thermal"/>
    <s v="partial-direct"/>
    <m/>
    <m/>
  </r>
  <r>
    <s v="CK-NoKy [32]"/>
    <x v="1"/>
    <x v="2"/>
    <x v="19"/>
    <x v="19"/>
    <x v="0"/>
    <x v="67"/>
    <n v="25"/>
    <n v="25"/>
    <s v="-"/>
    <n v="0.73"/>
    <n v="0.27"/>
    <n v="0.27"/>
    <s v="thermal"/>
    <s v="partial-direct"/>
    <m/>
    <m/>
  </r>
  <r>
    <s v="CK-NoKy [32]"/>
    <x v="1"/>
    <x v="2"/>
    <x v="19"/>
    <x v="19"/>
    <x v="0"/>
    <x v="68"/>
    <n v="200"/>
    <n v="200"/>
    <s v="-"/>
    <n v="0.78"/>
    <n v="0.21999999999999997"/>
    <n v="0.22"/>
    <s v="thermal"/>
    <s v="partial-direct"/>
    <m/>
    <m/>
  </r>
  <r>
    <s v="CK-NoKy [32]"/>
    <x v="1"/>
    <x v="2"/>
    <x v="19"/>
    <x v="19"/>
    <x v="0"/>
    <x v="69"/>
    <n v="250"/>
    <n v="250"/>
    <s v="-"/>
    <n v="0.83"/>
    <n v="0.17000000000000004"/>
    <n v="0.17"/>
    <s v="thermal"/>
    <s v="partial-direct"/>
    <m/>
    <m/>
  </r>
  <r>
    <s v="CK-NoKy [32]"/>
    <x v="1"/>
    <x v="2"/>
    <x v="19"/>
    <x v="19"/>
    <x v="0"/>
    <x v="70"/>
    <n v="200"/>
    <n v="200"/>
    <s v="-"/>
    <m/>
    <m/>
    <m/>
    <m/>
    <m/>
    <m/>
    <m/>
  </r>
  <r>
    <s v="CK-NoKy [32]"/>
    <x v="3"/>
    <x v="2"/>
    <x v="20"/>
    <x v="20"/>
    <x v="0"/>
    <x v="0"/>
    <s v="UNK"/>
    <m/>
    <s v="-"/>
    <m/>
    <m/>
    <m/>
    <m/>
    <m/>
    <m/>
    <m/>
  </r>
  <r>
    <s v="CK-NoKy [32]"/>
    <x v="3"/>
    <x v="2"/>
    <x v="20"/>
    <x v="20"/>
    <x v="0"/>
    <x v="1"/>
    <s v="NI"/>
    <m/>
    <s v="-"/>
    <m/>
    <m/>
    <m/>
    <m/>
    <m/>
    <m/>
    <m/>
  </r>
  <r>
    <s v="CK-NoKy [32]"/>
    <x v="3"/>
    <x v="2"/>
    <x v="20"/>
    <x v="20"/>
    <x v="0"/>
    <x v="2"/>
    <s v="NI"/>
    <m/>
    <s v="-"/>
    <m/>
    <m/>
    <m/>
    <m/>
    <m/>
    <m/>
    <m/>
  </r>
  <r>
    <s v="CK-NoKy [32]"/>
    <x v="3"/>
    <x v="2"/>
    <x v="20"/>
    <x v="20"/>
    <x v="0"/>
    <x v="3"/>
    <n v="13"/>
    <n v="13"/>
    <s v="-"/>
    <m/>
    <m/>
    <m/>
    <m/>
    <m/>
    <m/>
    <m/>
  </r>
  <r>
    <s v="CK-NoKy [32]"/>
    <x v="3"/>
    <x v="2"/>
    <x v="20"/>
    <x v="20"/>
    <x v="0"/>
    <x v="4"/>
    <n v="47"/>
    <n v="47"/>
    <s v="-"/>
    <m/>
    <m/>
    <m/>
    <m/>
    <m/>
    <m/>
    <m/>
  </r>
  <r>
    <s v="CK-NoKy [32]"/>
    <x v="3"/>
    <x v="2"/>
    <x v="20"/>
    <x v="20"/>
    <x v="0"/>
    <x v="5"/>
    <s v="AP"/>
    <m/>
    <s v="-"/>
    <m/>
    <m/>
    <m/>
    <m/>
    <m/>
    <m/>
    <m/>
  </r>
  <r>
    <s v="CK-NoKy [32]"/>
    <x v="3"/>
    <x v="2"/>
    <x v="20"/>
    <x v="20"/>
    <x v="0"/>
    <x v="6"/>
    <n v="11"/>
    <n v="11"/>
    <s v="-"/>
    <m/>
    <m/>
    <m/>
    <m/>
    <m/>
    <m/>
    <m/>
  </r>
  <r>
    <s v="CK-NoKy [32]"/>
    <x v="3"/>
    <x v="2"/>
    <x v="20"/>
    <x v="20"/>
    <x v="0"/>
    <x v="7"/>
    <n v="106"/>
    <n v="106"/>
    <s v="-"/>
    <m/>
    <m/>
    <m/>
    <m/>
    <m/>
    <m/>
    <m/>
  </r>
  <r>
    <s v="CK-NoKy [32]"/>
    <x v="3"/>
    <x v="2"/>
    <x v="20"/>
    <x v="20"/>
    <x v="0"/>
    <x v="8"/>
    <n v="10"/>
    <n v="10"/>
    <s v="-"/>
    <m/>
    <m/>
    <m/>
    <m/>
    <m/>
    <m/>
    <m/>
  </r>
  <r>
    <s v="CK-NoKy [32]"/>
    <x v="3"/>
    <x v="2"/>
    <x v="20"/>
    <x v="20"/>
    <x v="0"/>
    <x v="9"/>
    <s v="NO"/>
    <m/>
    <s v="-"/>
    <m/>
    <m/>
    <m/>
    <m/>
    <m/>
    <m/>
    <m/>
  </r>
  <r>
    <s v="CK-NoKy [32]"/>
    <x v="3"/>
    <x v="2"/>
    <x v="20"/>
    <x v="20"/>
    <x v="0"/>
    <x v="10"/>
    <n v="14"/>
    <n v="14"/>
    <s v="-"/>
    <m/>
    <m/>
    <m/>
    <m/>
    <m/>
    <m/>
    <m/>
  </r>
  <r>
    <s v="CK-NoKy [32]"/>
    <x v="3"/>
    <x v="2"/>
    <x v="20"/>
    <x v="20"/>
    <x v="0"/>
    <x v="11"/>
    <n v="21"/>
    <n v="21"/>
    <s v="-"/>
    <m/>
    <m/>
    <m/>
    <m/>
    <m/>
    <m/>
    <m/>
  </r>
  <r>
    <s v="CK-NoKy [32]"/>
    <x v="3"/>
    <x v="2"/>
    <x v="20"/>
    <x v="20"/>
    <x v="0"/>
    <x v="12"/>
    <n v="46"/>
    <n v="46"/>
    <s v="-"/>
    <m/>
    <m/>
    <m/>
    <m/>
    <m/>
    <m/>
    <m/>
  </r>
  <r>
    <s v="CK-NoKy [32]"/>
    <x v="3"/>
    <x v="2"/>
    <x v="20"/>
    <x v="20"/>
    <x v="0"/>
    <x v="13"/>
    <n v="15"/>
    <n v="15"/>
    <s v="-"/>
    <m/>
    <m/>
    <m/>
    <m/>
    <m/>
    <m/>
    <m/>
  </r>
  <r>
    <s v="CK-NoKy [32]"/>
    <x v="3"/>
    <x v="2"/>
    <x v="20"/>
    <x v="20"/>
    <x v="0"/>
    <x v="14"/>
    <n v="35"/>
    <n v="35"/>
    <s v="-"/>
    <m/>
    <m/>
    <m/>
    <m/>
    <m/>
    <m/>
    <m/>
  </r>
  <r>
    <s v="CK-NoKy [32]"/>
    <x v="3"/>
    <x v="2"/>
    <x v="20"/>
    <x v="20"/>
    <x v="0"/>
    <x v="15"/>
    <n v="5"/>
    <n v="5"/>
    <s v="-"/>
    <m/>
    <m/>
    <m/>
    <m/>
    <m/>
    <m/>
    <m/>
  </r>
  <r>
    <s v="CK-NoKy [32]"/>
    <x v="3"/>
    <x v="2"/>
    <x v="20"/>
    <x v="20"/>
    <x v="0"/>
    <x v="16"/>
    <n v="7"/>
    <n v="7"/>
    <s v="-"/>
    <m/>
    <m/>
    <m/>
    <m/>
    <m/>
    <m/>
    <m/>
  </r>
  <r>
    <s v="CK-NoKy [32]"/>
    <x v="3"/>
    <x v="2"/>
    <x v="20"/>
    <x v="20"/>
    <x v="0"/>
    <x v="17"/>
    <s v="NO"/>
    <m/>
    <s v="-"/>
    <m/>
    <m/>
    <m/>
    <m/>
    <m/>
    <m/>
    <m/>
  </r>
  <r>
    <s v="CK-NoKy [32]"/>
    <x v="3"/>
    <x v="2"/>
    <x v="20"/>
    <x v="20"/>
    <x v="0"/>
    <x v="18"/>
    <n v="26"/>
    <n v="26"/>
    <s v="-"/>
    <m/>
    <m/>
    <m/>
    <m/>
    <m/>
    <m/>
    <m/>
  </r>
  <r>
    <s v="CK-NoKy [32]"/>
    <x v="3"/>
    <x v="2"/>
    <x v="20"/>
    <x v="20"/>
    <x v="0"/>
    <x v="19"/>
    <n v="17"/>
    <n v="17"/>
    <s v="-"/>
    <m/>
    <m/>
    <m/>
    <m/>
    <m/>
    <m/>
    <m/>
  </r>
  <r>
    <s v="CK-NoKy [32]"/>
    <x v="3"/>
    <x v="2"/>
    <x v="20"/>
    <x v="20"/>
    <x v="0"/>
    <x v="20"/>
    <n v="8"/>
    <n v="8"/>
    <s v="-"/>
    <m/>
    <m/>
    <m/>
    <m/>
    <m/>
    <m/>
    <m/>
  </r>
  <r>
    <s v="CK-NoKy [32]"/>
    <x v="3"/>
    <x v="2"/>
    <x v="20"/>
    <x v="20"/>
    <x v="0"/>
    <x v="21"/>
    <n v="25"/>
    <n v="25"/>
    <s v="-"/>
    <m/>
    <m/>
    <m/>
    <m/>
    <m/>
    <m/>
    <m/>
  </r>
  <r>
    <s v="CK-NoKy [32]"/>
    <x v="3"/>
    <x v="2"/>
    <x v="20"/>
    <x v="20"/>
    <x v="0"/>
    <x v="22"/>
    <n v="15"/>
    <n v="15"/>
    <s v="-"/>
    <m/>
    <m/>
    <m/>
    <m/>
    <m/>
    <m/>
    <m/>
  </r>
  <r>
    <s v="CK-NoKy [32]"/>
    <x v="3"/>
    <x v="2"/>
    <x v="20"/>
    <x v="20"/>
    <x v="0"/>
    <x v="23"/>
    <n v="12"/>
    <n v="12"/>
    <s v="-"/>
    <m/>
    <m/>
    <m/>
    <m/>
    <m/>
    <m/>
    <m/>
  </r>
  <r>
    <s v="CK-NoKy [32]"/>
    <x v="3"/>
    <x v="2"/>
    <x v="20"/>
    <x v="20"/>
    <x v="0"/>
    <x v="24"/>
    <n v="30"/>
    <n v="30"/>
    <s v="-"/>
    <m/>
    <m/>
    <m/>
    <m/>
    <m/>
    <m/>
    <m/>
  </r>
  <r>
    <s v="CK-NoKy [32]"/>
    <x v="3"/>
    <x v="2"/>
    <x v="20"/>
    <x v="20"/>
    <x v="0"/>
    <x v="25"/>
    <n v="96"/>
    <n v="96"/>
    <s v="-"/>
    <m/>
    <m/>
    <m/>
    <m/>
    <m/>
    <m/>
    <m/>
  </r>
  <r>
    <s v="CK-NoKy [32]"/>
    <x v="3"/>
    <x v="2"/>
    <x v="20"/>
    <x v="20"/>
    <x v="0"/>
    <x v="26"/>
    <s v="NO"/>
    <m/>
    <s v="-"/>
    <m/>
    <m/>
    <m/>
    <m/>
    <m/>
    <m/>
    <m/>
  </r>
  <r>
    <s v="CK-NoKy [32]"/>
    <x v="3"/>
    <x v="2"/>
    <x v="20"/>
    <x v="20"/>
    <x v="0"/>
    <x v="27"/>
    <s v="NO"/>
    <m/>
    <s v="-"/>
    <m/>
    <m/>
    <m/>
    <m/>
    <m/>
    <m/>
    <m/>
  </r>
  <r>
    <s v="CK-NoKy [32]"/>
    <x v="3"/>
    <x v="2"/>
    <x v="20"/>
    <x v="20"/>
    <x v="0"/>
    <x v="28"/>
    <s v="NI"/>
    <m/>
    <s v="-"/>
    <m/>
    <m/>
    <m/>
    <m/>
    <m/>
    <m/>
    <m/>
  </r>
  <r>
    <s v="CK-NoKy [32]"/>
    <x v="3"/>
    <x v="2"/>
    <x v="20"/>
    <x v="20"/>
    <x v="0"/>
    <x v="29"/>
    <s v="UK"/>
    <m/>
    <s v="-"/>
    <m/>
    <m/>
    <m/>
    <m/>
    <m/>
    <m/>
    <m/>
  </r>
  <r>
    <s v="CK-NoKy [32]"/>
    <x v="3"/>
    <x v="2"/>
    <x v="20"/>
    <x v="20"/>
    <x v="0"/>
    <x v="30"/>
    <s v="NO"/>
    <m/>
    <s v="-"/>
    <m/>
    <m/>
    <m/>
    <m/>
    <m/>
    <m/>
    <m/>
  </r>
  <r>
    <s v="CK-NoKy [32]"/>
    <x v="3"/>
    <x v="2"/>
    <x v="20"/>
    <x v="20"/>
    <x v="0"/>
    <x v="31"/>
    <s v="NI"/>
    <m/>
    <s v="-"/>
    <m/>
    <m/>
    <m/>
    <m/>
    <m/>
    <m/>
    <m/>
  </r>
  <r>
    <s v="CK-NoKy [32]"/>
    <x v="3"/>
    <x v="2"/>
    <x v="20"/>
    <x v="20"/>
    <x v="0"/>
    <x v="32"/>
    <s v="NO"/>
    <m/>
    <s v="-"/>
    <m/>
    <m/>
    <m/>
    <m/>
    <m/>
    <m/>
    <m/>
  </r>
  <r>
    <s v="CK-NoKy [32]"/>
    <x v="3"/>
    <x v="2"/>
    <x v="20"/>
    <x v="20"/>
    <x v="0"/>
    <x v="33"/>
    <s v="UK"/>
    <m/>
    <s v="-"/>
    <m/>
    <m/>
    <m/>
    <m/>
    <m/>
    <m/>
    <m/>
  </r>
  <r>
    <s v="CK-NoKy [32]"/>
    <x v="3"/>
    <x v="2"/>
    <x v="20"/>
    <x v="20"/>
    <x v="0"/>
    <x v="34"/>
    <s v="UK"/>
    <m/>
    <s v="-"/>
    <m/>
    <m/>
    <m/>
    <m/>
    <m/>
    <m/>
    <m/>
  </r>
  <r>
    <s v="CK-NoKy [32]"/>
    <x v="3"/>
    <x v="2"/>
    <x v="20"/>
    <x v="20"/>
    <x v="0"/>
    <x v="35"/>
    <s v="NI"/>
    <m/>
    <s v="-"/>
    <m/>
    <m/>
    <m/>
    <m/>
    <m/>
    <m/>
    <m/>
  </r>
  <r>
    <s v="CK-NoKy [32]"/>
    <x v="3"/>
    <x v="2"/>
    <x v="20"/>
    <x v="20"/>
    <x v="0"/>
    <x v="36"/>
    <s v="UK"/>
    <m/>
    <s v="-"/>
    <m/>
    <m/>
    <m/>
    <m/>
    <m/>
    <m/>
    <m/>
  </r>
  <r>
    <s v="CK-NoKy [32]"/>
    <x v="3"/>
    <x v="2"/>
    <x v="20"/>
    <x v="20"/>
    <x v="0"/>
    <x v="37"/>
    <s v="UK"/>
    <m/>
    <s v="-"/>
    <m/>
    <m/>
    <m/>
    <m/>
    <m/>
    <m/>
    <m/>
  </r>
  <r>
    <s v="CK-NoKy [32]"/>
    <x v="3"/>
    <x v="2"/>
    <x v="20"/>
    <x v="20"/>
    <x v="0"/>
    <x v="38"/>
    <s v="NO"/>
    <m/>
    <s v="-"/>
    <m/>
    <m/>
    <m/>
    <m/>
    <m/>
    <m/>
    <m/>
  </r>
  <r>
    <s v="CK-NoKy [32]"/>
    <x v="3"/>
    <x v="2"/>
    <x v="20"/>
    <x v="20"/>
    <x v="0"/>
    <x v="39"/>
    <s v="NO"/>
    <m/>
    <s v="-"/>
    <m/>
    <m/>
    <m/>
    <m/>
    <m/>
    <m/>
    <m/>
  </r>
  <r>
    <s v="CK-NoKy [32]"/>
    <x v="3"/>
    <x v="2"/>
    <x v="20"/>
    <x v="20"/>
    <x v="0"/>
    <x v="40"/>
    <s v="UK"/>
    <m/>
    <s v="-"/>
    <m/>
    <m/>
    <m/>
    <m/>
    <m/>
    <m/>
    <m/>
  </r>
  <r>
    <s v="CK-NoKy [32]"/>
    <x v="3"/>
    <x v="2"/>
    <x v="20"/>
    <x v="20"/>
    <x v="0"/>
    <x v="41"/>
    <s v="UK"/>
    <m/>
    <s v="-"/>
    <m/>
    <m/>
    <m/>
    <m/>
    <m/>
    <m/>
    <m/>
  </r>
  <r>
    <s v="CK-NoKy [32]"/>
    <x v="3"/>
    <x v="2"/>
    <x v="20"/>
    <x v="20"/>
    <x v="0"/>
    <x v="42"/>
    <s v="UK"/>
    <m/>
    <s v="-"/>
    <m/>
    <m/>
    <m/>
    <m/>
    <m/>
    <m/>
    <m/>
  </r>
  <r>
    <s v="CK-NoKy [32]"/>
    <x v="3"/>
    <x v="2"/>
    <x v="20"/>
    <x v="20"/>
    <x v="0"/>
    <x v="43"/>
    <s v="UK"/>
    <m/>
    <s v="-"/>
    <m/>
    <m/>
    <m/>
    <m/>
    <m/>
    <m/>
    <m/>
  </r>
  <r>
    <s v="CK-NoKy [32]"/>
    <x v="3"/>
    <x v="2"/>
    <x v="20"/>
    <x v="20"/>
    <x v="0"/>
    <x v="44"/>
    <n v="15"/>
    <n v="15"/>
    <s v="-"/>
    <m/>
    <m/>
    <m/>
    <m/>
    <m/>
    <m/>
    <m/>
  </r>
  <r>
    <s v="CK-NoKy [32]"/>
    <x v="3"/>
    <x v="2"/>
    <x v="20"/>
    <x v="20"/>
    <x v="0"/>
    <x v="45"/>
    <n v="10"/>
    <n v="10"/>
    <s v="-"/>
    <m/>
    <m/>
    <m/>
    <m/>
    <m/>
    <m/>
    <m/>
  </r>
  <r>
    <s v="CK-NoKy [32]"/>
    <x v="3"/>
    <x v="2"/>
    <x v="20"/>
    <x v="20"/>
    <x v="0"/>
    <x v="46"/>
    <n v="10"/>
    <n v="10"/>
    <s v="-"/>
    <m/>
    <m/>
    <m/>
    <m/>
    <m/>
    <m/>
    <m/>
  </r>
  <r>
    <s v="CK-NoKy [32]"/>
    <x v="3"/>
    <x v="2"/>
    <x v="20"/>
    <x v="20"/>
    <x v="0"/>
    <x v="47"/>
    <n v="25"/>
    <n v="25"/>
    <s v="-"/>
    <m/>
    <m/>
    <m/>
    <m/>
    <m/>
    <m/>
    <m/>
  </r>
  <r>
    <s v="CK-NoKy [32]"/>
    <x v="3"/>
    <x v="2"/>
    <x v="20"/>
    <x v="20"/>
    <x v="0"/>
    <x v="48"/>
    <n v="25"/>
    <n v="25"/>
    <s v="-"/>
    <m/>
    <m/>
    <m/>
    <m/>
    <m/>
    <m/>
    <m/>
  </r>
  <r>
    <s v="CK-NoKy [32]"/>
    <x v="3"/>
    <x v="2"/>
    <x v="20"/>
    <x v="20"/>
    <x v="0"/>
    <x v="49"/>
    <n v="25"/>
    <n v="25"/>
    <s v="-"/>
    <m/>
    <m/>
    <m/>
    <m/>
    <m/>
    <m/>
    <m/>
  </r>
  <r>
    <s v="CK-NoKy [32]"/>
    <x v="3"/>
    <x v="2"/>
    <x v="20"/>
    <x v="20"/>
    <x v="0"/>
    <x v="50"/>
    <n v="25"/>
    <n v="25"/>
    <s v="-"/>
    <m/>
    <m/>
    <m/>
    <m/>
    <m/>
    <m/>
    <m/>
  </r>
  <r>
    <s v="CK-NoKy [32]"/>
    <x v="3"/>
    <x v="2"/>
    <x v="20"/>
    <x v="20"/>
    <x v="0"/>
    <x v="51"/>
    <n v="25"/>
    <n v="25"/>
    <s v="-"/>
    <m/>
    <m/>
    <m/>
    <m/>
    <m/>
    <m/>
    <m/>
  </r>
  <r>
    <s v="CK-NoKy [32]"/>
    <x v="3"/>
    <x v="2"/>
    <x v="20"/>
    <x v="20"/>
    <x v="0"/>
    <x v="52"/>
    <n v="25"/>
    <n v="25"/>
    <s v="-"/>
    <m/>
    <m/>
    <m/>
    <m/>
    <m/>
    <m/>
    <m/>
  </r>
  <r>
    <s v="CK-NoKy [32]"/>
    <x v="3"/>
    <x v="2"/>
    <x v="20"/>
    <x v="20"/>
    <x v="0"/>
    <x v="53"/>
    <n v="25"/>
    <n v="25"/>
    <s v="-"/>
    <m/>
    <m/>
    <m/>
    <m/>
    <m/>
    <m/>
    <m/>
  </r>
  <r>
    <s v="CK-NoKy [32]"/>
    <x v="3"/>
    <x v="2"/>
    <x v="20"/>
    <x v="20"/>
    <x v="0"/>
    <x v="54"/>
    <n v="25"/>
    <n v="25"/>
    <s v="-"/>
    <m/>
    <m/>
    <m/>
    <m/>
    <m/>
    <m/>
    <m/>
  </r>
  <r>
    <s v="CK-NoKy [32]"/>
    <x v="3"/>
    <x v="2"/>
    <x v="20"/>
    <x v="20"/>
    <x v="0"/>
    <x v="55"/>
    <n v="75"/>
    <n v="75"/>
    <s v="-"/>
    <m/>
    <m/>
    <m/>
    <m/>
    <m/>
    <m/>
    <m/>
  </r>
  <r>
    <s v="CK-NoKy [32]"/>
    <x v="3"/>
    <x v="2"/>
    <x v="20"/>
    <x v="20"/>
    <x v="0"/>
    <x v="56"/>
    <n v="75"/>
    <n v="75"/>
    <s v="-"/>
    <m/>
    <m/>
    <m/>
    <m/>
    <m/>
    <m/>
    <m/>
  </r>
  <r>
    <s v="CK-NoKy [32]"/>
    <x v="3"/>
    <x v="2"/>
    <x v="20"/>
    <x v="20"/>
    <x v="0"/>
    <x v="57"/>
    <n v="900"/>
    <n v="900"/>
    <s v="-"/>
    <m/>
    <m/>
    <m/>
    <m/>
    <m/>
    <m/>
    <m/>
  </r>
  <r>
    <s v="CK-NoKy [32]"/>
    <x v="3"/>
    <x v="2"/>
    <x v="20"/>
    <x v="20"/>
    <x v="0"/>
    <x v="58"/>
    <n v="200"/>
    <n v="200"/>
    <s v="-"/>
    <m/>
    <m/>
    <m/>
    <m/>
    <m/>
    <m/>
    <m/>
  </r>
  <r>
    <s v="CK-NoKy [32]"/>
    <x v="3"/>
    <x v="2"/>
    <x v="20"/>
    <x v="20"/>
    <x v="0"/>
    <x v="59"/>
    <n v="200"/>
    <n v="200"/>
    <s v="-"/>
    <m/>
    <m/>
    <m/>
    <m/>
    <m/>
    <m/>
    <m/>
  </r>
  <r>
    <s v="CK-NoKy [32]"/>
    <x v="3"/>
    <x v="2"/>
    <x v="20"/>
    <x v="20"/>
    <x v="0"/>
    <x v="60"/>
    <n v="100"/>
    <n v="100"/>
    <s v="-"/>
    <m/>
    <m/>
    <m/>
    <m/>
    <m/>
    <m/>
    <m/>
  </r>
  <r>
    <s v="CK-NoKy [32]"/>
    <x v="3"/>
    <x v="2"/>
    <x v="20"/>
    <x v="20"/>
    <x v="0"/>
    <x v="61"/>
    <n v="75"/>
    <n v="75"/>
    <s v="-"/>
    <m/>
    <m/>
    <m/>
    <m/>
    <m/>
    <m/>
    <m/>
  </r>
  <r>
    <s v="CK-NoKy [32]"/>
    <x v="3"/>
    <x v="2"/>
    <x v="20"/>
    <x v="20"/>
    <x v="0"/>
    <x v="62"/>
    <n v="75"/>
    <n v="75"/>
    <s v="-"/>
    <m/>
    <m/>
    <m/>
    <m/>
    <m/>
    <m/>
    <m/>
  </r>
  <r>
    <s v="CK-NoKy [32]"/>
    <x v="3"/>
    <x v="2"/>
    <x v="20"/>
    <x v="20"/>
    <x v="0"/>
    <x v="63"/>
    <n v="25"/>
    <n v="25"/>
    <s v="-"/>
    <m/>
    <m/>
    <m/>
    <m/>
    <m/>
    <m/>
    <m/>
  </r>
  <r>
    <s v="CK-NoKy [32]"/>
    <x v="3"/>
    <x v="2"/>
    <x v="20"/>
    <x v="20"/>
    <x v="0"/>
    <x v="64"/>
    <n v="25"/>
    <n v="25"/>
    <s v="-"/>
    <m/>
    <m/>
    <m/>
    <m/>
    <m/>
    <m/>
    <m/>
  </r>
  <r>
    <s v="CK-NoKy [32]"/>
    <x v="3"/>
    <x v="2"/>
    <x v="20"/>
    <x v="20"/>
    <x v="0"/>
    <x v="65"/>
    <s v="NO"/>
    <m/>
    <s v="-"/>
    <m/>
    <m/>
    <m/>
    <m/>
    <m/>
    <m/>
    <m/>
  </r>
  <r>
    <s v="CK-NoKy [32]"/>
    <x v="3"/>
    <x v="2"/>
    <x v="20"/>
    <x v="20"/>
    <x v="0"/>
    <x v="66"/>
    <s v="NO"/>
    <m/>
    <s v="-"/>
    <m/>
    <m/>
    <m/>
    <m/>
    <m/>
    <m/>
    <m/>
  </r>
  <r>
    <s v="CK-NoKy [32]"/>
    <x v="3"/>
    <x v="2"/>
    <x v="20"/>
    <x v="20"/>
    <x v="0"/>
    <x v="67"/>
    <s v="NO"/>
    <m/>
    <s v="-"/>
    <m/>
    <m/>
    <m/>
    <m/>
    <m/>
    <m/>
    <m/>
  </r>
  <r>
    <s v="CK-NoKy [32]"/>
    <x v="3"/>
    <x v="2"/>
    <x v="20"/>
    <x v="20"/>
    <x v="0"/>
    <x v="68"/>
    <n v="25"/>
    <n v="25"/>
    <s v="-"/>
    <m/>
    <m/>
    <m/>
    <m/>
    <m/>
    <m/>
    <m/>
  </r>
  <r>
    <s v="CK-NoKy [32]"/>
    <x v="3"/>
    <x v="2"/>
    <x v="20"/>
    <x v="20"/>
    <x v="0"/>
    <x v="69"/>
    <n v="30"/>
    <n v="30"/>
    <s v="-"/>
    <m/>
    <m/>
    <m/>
    <m/>
    <m/>
    <m/>
    <m/>
  </r>
  <r>
    <s v="CK-NoKy [32]"/>
    <x v="3"/>
    <x v="2"/>
    <x v="20"/>
    <x v="20"/>
    <x v="0"/>
    <x v="70"/>
    <n v="75"/>
    <n v="75"/>
    <s v="-"/>
    <m/>
    <m/>
    <m/>
    <m/>
    <m/>
    <m/>
    <m/>
  </r>
  <r>
    <s v="CK-NoKy [32]"/>
    <x v="3"/>
    <x v="0"/>
    <x v="21"/>
    <x v="21"/>
    <x v="0"/>
    <x v="0"/>
    <n v="87"/>
    <n v="87"/>
    <s v="-"/>
    <m/>
    <m/>
    <m/>
    <m/>
    <m/>
    <m/>
    <m/>
  </r>
  <r>
    <s v="CK-NoKy [32]"/>
    <x v="3"/>
    <x v="0"/>
    <x v="21"/>
    <x v="21"/>
    <x v="0"/>
    <x v="1"/>
    <n v="26"/>
    <n v="26"/>
    <s v="-"/>
    <m/>
    <m/>
    <m/>
    <m/>
    <m/>
    <m/>
    <m/>
  </r>
  <r>
    <s v="CK-NoKy [32]"/>
    <x v="3"/>
    <x v="0"/>
    <x v="21"/>
    <x v="21"/>
    <x v="0"/>
    <x v="2"/>
    <n v="24"/>
    <n v="24"/>
    <s v="-"/>
    <m/>
    <m/>
    <m/>
    <m/>
    <m/>
    <m/>
    <m/>
  </r>
  <r>
    <s v="CK-NoKy [32]"/>
    <x v="3"/>
    <x v="0"/>
    <x v="21"/>
    <x v="21"/>
    <x v="0"/>
    <x v="3"/>
    <n v="16"/>
    <n v="16"/>
    <s v="-"/>
    <m/>
    <m/>
    <m/>
    <m/>
    <m/>
    <m/>
    <m/>
  </r>
  <r>
    <s v="CK-NoKy [32]"/>
    <x v="3"/>
    <x v="0"/>
    <x v="21"/>
    <x v="21"/>
    <x v="0"/>
    <x v="4"/>
    <n v="7"/>
    <n v="7"/>
    <s v="-"/>
    <m/>
    <m/>
    <m/>
    <m/>
    <m/>
    <m/>
    <m/>
  </r>
  <r>
    <s v="CK-NoKy [32]"/>
    <x v="3"/>
    <x v="0"/>
    <x v="21"/>
    <x v="21"/>
    <x v="0"/>
    <x v="5"/>
    <n v="64"/>
    <n v="64"/>
    <s v="-"/>
    <m/>
    <m/>
    <m/>
    <m/>
    <m/>
    <m/>
    <m/>
  </r>
  <r>
    <s v="CK-NoKy [32]"/>
    <x v="3"/>
    <x v="0"/>
    <x v="21"/>
    <x v="21"/>
    <x v="0"/>
    <x v="6"/>
    <n v="14"/>
    <n v="14"/>
    <s v="-"/>
    <m/>
    <m/>
    <m/>
    <m/>
    <m/>
    <m/>
    <m/>
  </r>
  <r>
    <s v="CK-NoKy [32]"/>
    <x v="3"/>
    <x v="0"/>
    <x v="21"/>
    <x v="21"/>
    <x v="0"/>
    <x v="7"/>
    <n v="13"/>
    <n v="13"/>
    <s v="-"/>
    <m/>
    <m/>
    <m/>
    <m/>
    <m/>
    <m/>
    <m/>
  </r>
  <r>
    <s v="CK-NoKy [32]"/>
    <x v="3"/>
    <x v="0"/>
    <x v="21"/>
    <x v="21"/>
    <x v="0"/>
    <x v="8"/>
    <n v="17"/>
    <n v="17"/>
    <s v="-"/>
    <m/>
    <m/>
    <m/>
    <m/>
    <m/>
    <m/>
    <m/>
  </r>
  <r>
    <s v="CK-NoKy [32]"/>
    <x v="3"/>
    <x v="0"/>
    <x v="21"/>
    <x v="21"/>
    <x v="0"/>
    <x v="9"/>
    <n v="7"/>
    <n v="7"/>
    <s v="-"/>
    <m/>
    <m/>
    <m/>
    <m/>
    <m/>
    <m/>
    <m/>
  </r>
  <r>
    <s v="CK-NoKy [32]"/>
    <x v="3"/>
    <x v="0"/>
    <x v="21"/>
    <x v="21"/>
    <x v="0"/>
    <x v="10"/>
    <n v="13"/>
    <n v="13"/>
    <s v="-"/>
    <m/>
    <m/>
    <m/>
    <m/>
    <m/>
    <m/>
    <m/>
  </r>
  <r>
    <s v="CK-NoKy [32]"/>
    <x v="3"/>
    <x v="0"/>
    <x v="21"/>
    <x v="21"/>
    <x v="0"/>
    <x v="11"/>
    <n v="41"/>
    <n v="41"/>
    <s v="-"/>
    <m/>
    <m/>
    <m/>
    <m/>
    <m/>
    <m/>
    <m/>
  </r>
  <r>
    <s v="CK-NoKy [32]"/>
    <x v="3"/>
    <x v="0"/>
    <x v="21"/>
    <x v="21"/>
    <x v="0"/>
    <x v="12"/>
    <n v="20"/>
    <n v="20"/>
    <s v="-"/>
    <m/>
    <m/>
    <m/>
    <m/>
    <m/>
    <m/>
    <m/>
  </r>
  <r>
    <s v="CK-NoKy [32]"/>
    <x v="3"/>
    <x v="0"/>
    <x v="21"/>
    <x v="21"/>
    <x v="0"/>
    <x v="13"/>
    <s v="NI"/>
    <m/>
    <s v="-"/>
    <m/>
    <m/>
    <m/>
    <m/>
    <m/>
    <m/>
    <m/>
  </r>
  <r>
    <s v="CK-NoKy [32]"/>
    <x v="3"/>
    <x v="0"/>
    <x v="21"/>
    <x v="21"/>
    <x v="0"/>
    <x v="14"/>
    <s v="NI"/>
    <m/>
    <s v="-"/>
    <m/>
    <m/>
    <m/>
    <m/>
    <m/>
    <m/>
    <m/>
  </r>
  <r>
    <s v="CK-NoKy [32]"/>
    <x v="3"/>
    <x v="0"/>
    <x v="21"/>
    <x v="21"/>
    <x v="0"/>
    <x v="15"/>
    <s v="NI"/>
    <m/>
    <s v="-"/>
    <m/>
    <m/>
    <m/>
    <m/>
    <m/>
    <m/>
    <m/>
  </r>
  <r>
    <s v="CK-NoKy [32]"/>
    <x v="3"/>
    <x v="0"/>
    <x v="21"/>
    <x v="21"/>
    <x v="0"/>
    <x v="16"/>
    <s v="NI"/>
    <m/>
    <s v="-"/>
    <m/>
    <m/>
    <m/>
    <m/>
    <m/>
    <m/>
    <m/>
  </r>
  <r>
    <s v="CK-NoKy [32]"/>
    <x v="3"/>
    <x v="0"/>
    <x v="21"/>
    <x v="21"/>
    <x v="0"/>
    <x v="17"/>
    <s v="NI"/>
    <m/>
    <s v="-"/>
    <m/>
    <m/>
    <m/>
    <m/>
    <m/>
    <m/>
    <m/>
  </r>
  <r>
    <s v="CK-NoKy [32]"/>
    <x v="3"/>
    <x v="0"/>
    <x v="21"/>
    <x v="21"/>
    <x v="0"/>
    <x v="18"/>
    <s v="NI"/>
    <m/>
    <s v="-"/>
    <m/>
    <m/>
    <m/>
    <m/>
    <m/>
    <m/>
    <m/>
  </r>
  <r>
    <s v="CK-NoKy [32]"/>
    <x v="3"/>
    <x v="0"/>
    <x v="21"/>
    <x v="21"/>
    <x v="0"/>
    <x v="19"/>
    <s v="NI"/>
    <m/>
    <s v="-"/>
    <m/>
    <m/>
    <m/>
    <m/>
    <m/>
    <m/>
    <m/>
  </r>
  <r>
    <s v="CK-NoKy [32]"/>
    <x v="3"/>
    <x v="0"/>
    <x v="21"/>
    <x v="21"/>
    <x v="0"/>
    <x v="20"/>
    <n v="15"/>
    <n v="15"/>
    <s v="-"/>
    <m/>
    <m/>
    <m/>
    <m/>
    <m/>
    <m/>
    <m/>
  </r>
  <r>
    <s v="CK-NoKy [32]"/>
    <x v="3"/>
    <x v="0"/>
    <x v="21"/>
    <x v="21"/>
    <x v="0"/>
    <x v="21"/>
    <n v="6"/>
    <n v="6"/>
    <s v="-"/>
    <m/>
    <m/>
    <m/>
    <m/>
    <m/>
    <m/>
    <m/>
  </r>
  <r>
    <s v="CK-NoKy [32]"/>
    <x v="3"/>
    <x v="0"/>
    <x v="21"/>
    <x v="21"/>
    <x v="0"/>
    <x v="22"/>
    <n v="1"/>
    <n v="1"/>
    <s v="-"/>
    <m/>
    <m/>
    <m/>
    <m/>
    <m/>
    <m/>
    <m/>
  </r>
  <r>
    <s v="CK-NoKy [32]"/>
    <x v="3"/>
    <x v="0"/>
    <x v="21"/>
    <x v="21"/>
    <x v="0"/>
    <x v="23"/>
    <s v="AP"/>
    <m/>
    <s v="-"/>
    <m/>
    <m/>
    <m/>
    <m/>
    <m/>
    <m/>
    <m/>
  </r>
  <r>
    <s v="CK-NoKy [32]"/>
    <x v="3"/>
    <x v="0"/>
    <x v="21"/>
    <x v="21"/>
    <x v="0"/>
    <x v="24"/>
    <s v="AP"/>
    <m/>
    <s v="-"/>
    <m/>
    <m/>
    <m/>
    <m/>
    <m/>
    <m/>
    <m/>
  </r>
  <r>
    <s v="CK-NoKy [32]"/>
    <x v="3"/>
    <x v="0"/>
    <x v="21"/>
    <x v="21"/>
    <x v="0"/>
    <x v="25"/>
    <s v="NI"/>
    <m/>
    <s v="-"/>
    <m/>
    <m/>
    <m/>
    <m/>
    <m/>
    <m/>
    <m/>
  </r>
  <r>
    <s v="CK-NoKy [32]"/>
    <x v="3"/>
    <x v="0"/>
    <x v="21"/>
    <x v="21"/>
    <x v="0"/>
    <x v="26"/>
    <s v="NI"/>
    <m/>
    <s v="-"/>
    <m/>
    <m/>
    <m/>
    <m/>
    <m/>
    <m/>
    <m/>
  </r>
  <r>
    <s v="CK-NoKy [32]"/>
    <x v="3"/>
    <x v="0"/>
    <x v="21"/>
    <x v="21"/>
    <x v="0"/>
    <x v="27"/>
    <n v="59"/>
    <n v="59"/>
    <s v="-"/>
    <m/>
    <m/>
    <m/>
    <m/>
    <m/>
    <m/>
    <m/>
  </r>
  <r>
    <s v="CK-NoKy [32]"/>
    <x v="3"/>
    <x v="0"/>
    <x v="21"/>
    <x v="21"/>
    <x v="0"/>
    <x v="28"/>
    <n v="3"/>
    <n v="3"/>
    <s v="-"/>
    <m/>
    <m/>
    <m/>
    <m/>
    <m/>
    <m/>
    <m/>
  </r>
  <r>
    <s v="CK-NoKy [32]"/>
    <x v="3"/>
    <x v="0"/>
    <x v="21"/>
    <x v="21"/>
    <x v="0"/>
    <x v="29"/>
    <s v="UK"/>
    <m/>
    <s v="-"/>
    <m/>
    <m/>
    <m/>
    <m/>
    <m/>
    <m/>
    <m/>
  </r>
  <r>
    <s v="CK-NoKy [32]"/>
    <x v="3"/>
    <x v="0"/>
    <x v="21"/>
    <x v="21"/>
    <x v="0"/>
    <x v="30"/>
    <s v="NO"/>
    <m/>
    <s v="-"/>
    <m/>
    <m/>
    <m/>
    <m/>
    <m/>
    <m/>
    <m/>
  </r>
  <r>
    <s v="CK-NoKy [32]"/>
    <x v="3"/>
    <x v="0"/>
    <x v="21"/>
    <x v="21"/>
    <x v="0"/>
    <x v="31"/>
    <n v="12"/>
    <n v="12"/>
    <s v="-"/>
    <m/>
    <m/>
    <m/>
    <m/>
    <m/>
    <m/>
    <m/>
  </r>
  <r>
    <s v="CK-NoKy [32]"/>
    <x v="3"/>
    <x v="0"/>
    <x v="21"/>
    <x v="21"/>
    <x v="0"/>
    <x v="32"/>
    <n v="40"/>
    <n v="40"/>
    <s v="-"/>
    <m/>
    <m/>
    <m/>
    <m/>
    <m/>
    <m/>
    <m/>
  </r>
  <r>
    <s v="CK-NoKy [32]"/>
    <x v="3"/>
    <x v="0"/>
    <x v="21"/>
    <x v="21"/>
    <x v="0"/>
    <x v="33"/>
    <s v="NO"/>
    <m/>
    <s v="-"/>
    <m/>
    <m/>
    <m/>
    <m/>
    <m/>
    <m/>
    <m/>
  </r>
  <r>
    <s v="CK-NoKy [32]"/>
    <x v="3"/>
    <x v="0"/>
    <x v="21"/>
    <x v="21"/>
    <x v="0"/>
    <x v="34"/>
    <s v="NO"/>
    <m/>
    <s v="-"/>
    <m/>
    <m/>
    <m/>
    <m/>
    <m/>
    <m/>
    <m/>
  </r>
  <r>
    <s v="CK-NoKy [32]"/>
    <x v="3"/>
    <x v="0"/>
    <x v="21"/>
    <x v="21"/>
    <x v="0"/>
    <x v="35"/>
    <s v="NI"/>
    <m/>
    <s v="-"/>
    <m/>
    <m/>
    <m/>
    <m/>
    <m/>
    <m/>
    <m/>
  </r>
  <r>
    <s v="CK-NoKy [32]"/>
    <x v="3"/>
    <x v="0"/>
    <x v="21"/>
    <x v="21"/>
    <x v="0"/>
    <x v="36"/>
    <s v="UK"/>
    <m/>
    <s v="-"/>
    <m/>
    <m/>
    <m/>
    <m/>
    <m/>
    <m/>
    <m/>
  </r>
  <r>
    <s v="CK-NoKy [32]"/>
    <x v="3"/>
    <x v="0"/>
    <x v="21"/>
    <x v="21"/>
    <x v="0"/>
    <x v="37"/>
    <s v="UK"/>
    <m/>
    <s v="-"/>
    <m/>
    <m/>
    <m/>
    <m/>
    <m/>
    <m/>
    <m/>
  </r>
  <r>
    <s v="CK-NoKy [32]"/>
    <x v="3"/>
    <x v="0"/>
    <x v="21"/>
    <x v="21"/>
    <x v="0"/>
    <x v="38"/>
    <n v="50"/>
    <n v="50"/>
    <s v="-"/>
    <m/>
    <m/>
    <m/>
    <m/>
    <m/>
    <m/>
    <m/>
  </r>
  <r>
    <s v="CK-NoKy [32]"/>
    <x v="3"/>
    <x v="0"/>
    <x v="21"/>
    <x v="21"/>
    <x v="0"/>
    <x v="39"/>
    <s v="NO"/>
    <m/>
    <s v="-"/>
    <m/>
    <m/>
    <m/>
    <m/>
    <m/>
    <m/>
    <m/>
  </r>
  <r>
    <s v="CK-NoKy [32]"/>
    <x v="3"/>
    <x v="0"/>
    <x v="21"/>
    <x v="21"/>
    <x v="0"/>
    <x v="40"/>
    <s v="UK"/>
    <m/>
    <s v="-"/>
    <m/>
    <m/>
    <m/>
    <m/>
    <m/>
    <m/>
    <m/>
  </r>
  <r>
    <s v="CK-NoKy [32]"/>
    <x v="3"/>
    <x v="0"/>
    <x v="21"/>
    <x v="21"/>
    <x v="0"/>
    <x v="41"/>
    <s v="UK"/>
    <m/>
    <s v="-"/>
    <m/>
    <m/>
    <m/>
    <m/>
    <m/>
    <m/>
    <m/>
  </r>
  <r>
    <s v="CK-NoKy [32]"/>
    <x v="3"/>
    <x v="0"/>
    <x v="21"/>
    <x v="21"/>
    <x v="0"/>
    <x v="42"/>
    <n v="50"/>
    <n v="50"/>
    <s v="-"/>
    <m/>
    <m/>
    <m/>
    <m/>
    <m/>
    <m/>
    <m/>
  </r>
  <r>
    <s v="CK-NoKy [32]"/>
    <x v="3"/>
    <x v="0"/>
    <x v="21"/>
    <x v="21"/>
    <x v="0"/>
    <x v="43"/>
    <s v="UK"/>
    <m/>
    <s v="-"/>
    <m/>
    <m/>
    <m/>
    <m/>
    <m/>
    <m/>
    <m/>
  </r>
  <r>
    <s v="CK-NoKy [32]"/>
    <x v="3"/>
    <x v="0"/>
    <x v="21"/>
    <x v="21"/>
    <x v="0"/>
    <x v="44"/>
    <n v="10"/>
    <n v="10"/>
    <s v="-"/>
    <m/>
    <m/>
    <m/>
    <m/>
    <m/>
    <m/>
    <m/>
  </r>
  <r>
    <s v="CK-NoKy [32]"/>
    <x v="3"/>
    <x v="0"/>
    <x v="21"/>
    <x v="21"/>
    <x v="0"/>
    <x v="45"/>
    <s v="NO"/>
    <m/>
    <s v="-"/>
    <m/>
    <m/>
    <m/>
    <m/>
    <m/>
    <m/>
    <m/>
  </r>
  <r>
    <s v="CK-NoKy [32]"/>
    <x v="3"/>
    <x v="0"/>
    <x v="21"/>
    <x v="21"/>
    <x v="0"/>
    <x v="46"/>
    <s v="UK"/>
    <m/>
    <s v="-"/>
    <m/>
    <m/>
    <m/>
    <m/>
    <m/>
    <m/>
    <m/>
  </r>
  <r>
    <s v="CK-NoKy [32]"/>
    <x v="3"/>
    <x v="0"/>
    <x v="21"/>
    <x v="21"/>
    <x v="0"/>
    <x v="47"/>
    <s v="UK"/>
    <m/>
    <s v="-"/>
    <m/>
    <m/>
    <m/>
    <m/>
    <m/>
    <m/>
    <m/>
  </r>
  <r>
    <s v="CK-NoKy [32]"/>
    <x v="3"/>
    <x v="0"/>
    <x v="21"/>
    <x v="21"/>
    <x v="0"/>
    <x v="48"/>
    <n v="200"/>
    <n v="200"/>
    <s v="-"/>
    <m/>
    <m/>
    <m/>
    <m/>
    <m/>
    <m/>
    <m/>
  </r>
  <r>
    <s v="CK-NoKy [32]"/>
    <x v="3"/>
    <x v="0"/>
    <x v="21"/>
    <x v="21"/>
    <x v="0"/>
    <x v="49"/>
    <n v="25"/>
    <n v="25"/>
    <s v="-"/>
    <m/>
    <m/>
    <m/>
    <m/>
    <m/>
    <m/>
    <m/>
  </r>
  <r>
    <s v="CK-NoKy [32]"/>
    <x v="3"/>
    <x v="0"/>
    <x v="21"/>
    <x v="21"/>
    <x v="0"/>
    <x v="50"/>
    <s v="UK"/>
    <m/>
    <s v="-"/>
    <m/>
    <m/>
    <m/>
    <m/>
    <m/>
    <m/>
    <m/>
  </r>
  <r>
    <s v="CK-NoKy [32]"/>
    <x v="3"/>
    <x v="0"/>
    <x v="21"/>
    <x v="21"/>
    <x v="0"/>
    <x v="51"/>
    <n v="75"/>
    <n v="75"/>
    <s v="-"/>
    <m/>
    <m/>
    <m/>
    <m/>
    <m/>
    <m/>
    <m/>
  </r>
  <r>
    <s v="CK-NoKy [32]"/>
    <x v="3"/>
    <x v="0"/>
    <x v="21"/>
    <x v="21"/>
    <x v="0"/>
    <x v="52"/>
    <n v="25"/>
    <n v="25"/>
    <s v="-"/>
    <m/>
    <m/>
    <m/>
    <m/>
    <m/>
    <m/>
    <m/>
  </r>
  <r>
    <s v="CK-NoKy [32]"/>
    <x v="3"/>
    <x v="0"/>
    <x v="21"/>
    <x v="21"/>
    <x v="0"/>
    <x v="53"/>
    <n v="400"/>
    <n v="400"/>
    <s v="-"/>
    <m/>
    <m/>
    <m/>
    <m/>
    <m/>
    <m/>
    <m/>
  </r>
  <r>
    <s v="CK-NoKy [32]"/>
    <x v="3"/>
    <x v="0"/>
    <x v="21"/>
    <x v="21"/>
    <x v="0"/>
    <x v="54"/>
    <n v="200"/>
    <n v="200"/>
    <s v="-"/>
    <m/>
    <m/>
    <m/>
    <m/>
    <m/>
    <m/>
    <m/>
  </r>
  <r>
    <s v="CK-NoKy [32]"/>
    <x v="3"/>
    <x v="0"/>
    <x v="21"/>
    <x v="21"/>
    <x v="0"/>
    <x v="55"/>
    <n v="400"/>
    <n v="400"/>
    <s v="-"/>
    <m/>
    <m/>
    <m/>
    <m/>
    <m/>
    <m/>
    <m/>
  </r>
  <r>
    <s v="CK-NoKy [32]"/>
    <x v="3"/>
    <x v="0"/>
    <x v="21"/>
    <x v="21"/>
    <x v="0"/>
    <x v="56"/>
    <n v="25"/>
    <n v="25"/>
    <s v="-"/>
    <m/>
    <m/>
    <m/>
    <m/>
    <m/>
    <m/>
    <m/>
  </r>
  <r>
    <s v="CK-NoKy [32]"/>
    <x v="3"/>
    <x v="0"/>
    <x v="21"/>
    <x v="21"/>
    <x v="0"/>
    <x v="57"/>
    <n v="75"/>
    <n v="75"/>
    <s v="-"/>
    <m/>
    <m/>
    <m/>
    <m/>
    <m/>
    <m/>
    <m/>
  </r>
  <r>
    <s v="CK-NoKy [32]"/>
    <x v="3"/>
    <x v="0"/>
    <x v="21"/>
    <x v="21"/>
    <x v="0"/>
    <x v="58"/>
    <s v="UK"/>
    <m/>
    <s v="-"/>
    <m/>
    <m/>
    <m/>
    <m/>
    <m/>
    <m/>
    <m/>
  </r>
  <r>
    <s v="CK-NoKy [32]"/>
    <x v="3"/>
    <x v="0"/>
    <x v="21"/>
    <x v="21"/>
    <x v="0"/>
    <x v="59"/>
    <s v="NO"/>
    <m/>
    <s v="-"/>
    <m/>
    <m/>
    <m/>
    <m/>
    <m/>
    <m/>
    <m/>
  </r>
  <r>
    <s v="CK-NoKy [32]"/>
    <x v="3"/>
    <x v="0"/>
    <x v="21"/>
    <x v="21"/>
    <x v="0"/>
    <x v="60"/>
    <s v="NO"/>
    <m/>
    <s v="-"/>
    <m/>
    <m/>
    <m/>
    <m/>
    <m/>
    <m/>
    <m/>
  </r>
  <r>
    <s v="CK-NoKy [32]"/>
    <x v="3"/>
    <x v="0"/>
    <x v="21"/>
    <x v="21"/>
    <x v="0"/>
    <x v="61"/>
    <n v="200"/>
    <n v="200"/>
    <s v="-"/>
    <m/>
    <m/>
    <m/>
    <m/>
    <m/>
    <m/>
    <m/>
  </r>
  <r>
    <s v="CK-NoKy [32]"/>
    <x v="3"/>
    <x v="0"/>
    <x v="21"/>
    <x v="21"/>
    <x v="0"/>
    <x v="62"/>
    <n v="25"/>
    <n v="25"/>
    <s v="-"/>
    <m/>
    <m/>
    <m/>
    <m/>
    <m/>
    <m/>
    <m/>
  </r>
  <r>
    <s v="CK-NoKy [32]"/>
    <x v="3"/>
    <x v="0"/>
    <x v="21"/>
    <x v="21"/>
    <x v="0"/>
    <x v="63"/>
    <s v="NO"/>
    <m/>
    <s v="-"/>
    <m/>
    <m/>
    <m/>
    <m/>
    <m/>
    <m/>
    <m/>
  </r>
  <r>
    <s v="CK-NoKy [32]"/>
    <x v="3"/>
    <x v="0"/>
    <x v="21"/>
    <x v="21"/>
    <x v="0"/>
    <x v="64"/>
    <s v="NO"/>
    <m/>
    <s v="-"/>
    <m/>
    <m/>
    <m/>
    <m/>
    <m/>
    <m/>
    <m/>
  </r>
  <r>
    <s v="CK-NoKy [32]"/>
    <x v="3"/>
    <x v="0"/>
    <x v="21"/>
    <x v="21"/>
    <x v="0"/>
    <x v="65"/>
    <n v="200"/>
    <n v="200"/>
    <s v="-"/>
    <m/>
    <m/>
    <m/>
    <m/>
    <m/>
    <m/>
    <m/>
  </r>
  <r>
    <s v="CK-NoKy [32]"/>
    <x v="3"/>
    <x v="0"/>
    <x v="21"/>
    <x v="21"/>
    <x v="0"/>
    <x v="66"/>
    <n v="25"/>
    <n v="25"/>
    <s v="-"/>
    <m/>
    <m/>
    <m/>
    <m/>
    <m/>
    <m/>
    <m/>
  </r>
  <r>
    <s v="CK-NoKy [32]"/>
    <x v="3"/>
    <x v="0"/>
    <x v="21"/>
    <x v="21"/>
    <x v="0"/>
    <x v="67"/>
    <n v="400"/>
    <n v="400"/>
    <s v="-"/>
    <m/>
    <m/>
    <m/>
    <m/>
    <m/>
    <m/>
    <m/>
  </r>
  <r>
    <s v="CK-NoKy [32]"/>
    <x v="3"/>
    <x v="0"/>
    <x v="21"/>
    <x v="21"/>
    <x v="0"/>
    <x v="68"/>
    <n v="75"/>
    <n v="75"/>
    <s v="-"/>
    <m/>
    <m/>
    <m/>
    <m/>
    <m/>
    <m/>
    <m/>
  </r>
  <r>
    <s v="CK-NoKy [32]"/>
    <x v="3"/>
    <x v="0"/>
    <x v="21"/>
    <x v="21"/>
    <x v="0"/>
    <x v="69"/>
    <n v="25"/>
    <n v="25"/>
    <s v="-"/>
    <m/>
    <m/>
    <m/>
    <m/>
    <m/>
    <m/>
    <m/>
  </r>
  <r>
    <s v="CK-NoKy [32]"/>
    <x v="3"/>
    <x v="0"/>
    <x v="21"/>
    <x v="21"/>
    <x v="0"/>
    <x v="70"/>
    <s v="UK"/>
    <m/>
    <s v="-"/>
    <m/>
    <m/>
    <m/>
    <m/>
    <m/>
    <m/>
    <m/>
  </r>
  <r>
    <s v="CK-NWVI [33]"/>
    <x v="1"/>
    <x v="3"/>
    <x v="22"/>
    <x v="22"/>
    <x v="0"/>
    <x v="0"/>
    <n v="5357"/>
    <n v="5357"/>
    <s v="-"/>
    <m/>
    <m/>
    <m/>
    <m/>
    <m/>
    <m/>
    <m/>
  </r>
  <r>
    <s v="CK-NWVI [33]"/>
    <x v="1"/>
    <x v="3"/>
    <x v="22"/>
    <x v="22"/>
    <x v="0"/>
    <x v="1"/>
    <n v="2032"/>
    <n v="2032"/>
    <s v="-"/>
    <m/>
    <m/>
    <m/>
    <m/>
    <m/>
    <m/>
    <m/>
  </r>
  <r>
    <s v="CK-NWVI [33]"/>
    <x v="1"/>
    <x v="3"/>
    <x v="22"/>
    <x v="22"/>
    <x v="0"/>
    <x v="2"/>
    <n v="1857"/>
    <n v="1857"/>
    <s v="-"/>
    <m/>
    <m/>
    <m/>
    <m/>
    <m/>
    <m/>
    <m/>
  </r>
  <r>
    <s v="CK-NWVI [33]"/>
    <x v="1"/>
    <x v="3"/>
    <x v="22"/>
    <x v="22"/>
    <x v="0"/>
    <x v="3"/>
    <n v="2165"/>
    <n v="2165"/>
    <s v="-"/>
    <m/>
    <m/>
    <m/>
    <m/>
    <m/>
    <m/>
    <m/>
  </r>
  <r>
    <s v="CK-NWVI [33]"/>
    <x v="1"/>
    <x v="3"/>
    <x v="22"/>
    <x v="22"/>
    <x v="0"/>
    <x v="4"/>
    <n v="4623"/>
    <n v="4623"/>
    <n v="0.99516899999999997"/>
    <m/>
    <m/>
    <m/>
    <m/>
    <m/>
    <m/>
    <n v="487388"/>
  </r>
  <r>
    <s v="CK-NWVI [33]"/>
    <x v="1"/>
    <x v="3"/>
    <x v="22"/>
    <x v="22"/>
    <x v="0"/>
    <x v="5"/>
    <n v="723"/>
    <n v="723"/>
    <s v="-"/>
    <m/>
    <m/>
    <m/>
    <m/>
    <m/>
    <m/>
    <m/>
  </r>
  <r>
    <s v="CK-NWVI [33]"/>
    <x v="1"/>
    <x v="3"/>
    <x v="22"/>
    <x v="22"/>
    <x v="0"/>
    <x v="6"/>
    <n v="5078"/>
    <n v="5078"/>
    <s v="-"/>
    <m/>
    <m/>
    <m/>
    <m/>
    <m/>
    <m/>
    <n v="813598"/>
  </r>
  <r>
    <s v="CK-NWVI [33]"/>
    <x v="1"/>
    <x v="3"/>
    <x v="22"/>
    <x v="22"/>
    <x v="0"/>
    <x v="7"/>
    <n v="1606"/>
    <n v="1606"/>
    <n v="0.74385999999999997"/>
    <m/>
    <m/>
    <m/>
    <m/>
    <m/>
    <m/>
    <n v="669222"/>
  </r>
  <r>
    <s v="CK-NWVI [33]"/>
    <x v="1"/>
    <x v="3"/>
    <x v="22"/>
    <x v="22"/>
    <x v="0"/>
    <x v="8"/>
    <n v="6516"/>
    <n v="6516"/>
    <n v="1"/>
    <m/>
    <m/>
    <m/>
    <m/>
    <m/>
    <m/>
    <m/>
  </r>
  <r>
    <s v="CK-NWVI [33]"/>
    <x v="1"/>
    <x v="3"/>
    <x v="22"/>
    <x v="22"/>
    <x v="0"/>
    <x v="9"/>
    <n v="1185"/>
    <n v="1185"/>
    <s v="-"/>
    <m/>
    <m/>
    <m/>
    <m/>
    <m/>
    <m/>
    <m/>
  </r>
  <r>
    <s v="CK-NWVI [33]"/>
    <x v="1"/>
    <x v="3"/>
    <x v="22"/>
    <x v="22"/>
    <x v="0"/>
    <x v="10"/>
    <n v="2081"/>
    <n v="2081"/>
    <n v="1"/>
    <m/>
    <m/>
    <m/>
    <m/>
    <m/>
    <m/>
    <m/>
  </r>
  <r>
    <s v="CK-NWVI [33]"/>
    <x v="1"/>
    <x v="3"/>
    <x v="22"/>
    <x v="22"/>
    <x v="0"/>
    <x v="11"/>
    <n v="2364"/>
    <n v="2364"/>
    <n v="0.90983599999999998"/>
    <m/>
    <m/>
    <m/>
    <m/>
    <m/>
    <m/>
    <n v="601651"/>
  </r>
  <r>
    <s v="CK-NWVI [33]"/>
    <x v="1"/>
    <x v="3"/>
    <x v="22"/>
    <x v="22"/>
    <x v="0"/>
    <x v="12"/>
    <n v="3905"/>
    <n v="3905"/>
    <s v="-"/>
    <m/>
    <m/>
    <m/>
    <m/>
    <m/>
    <m/>
    <m/>
  </r>
  <r>
    <s v="CK-NWVI [33]"/>
    <x v="1"/>
    <x v="3"/>
    <x v="22"/>
    <x v="22"/>
    <x v="0"/>
    <x v="13"/>
    <n v="3560"/>
    <n v="3560"/>
    <s v="-"/>
    <m/>
    <m/>
    <m/>
    <m/>
    <m/>
    <m/>
    <m/>
  </r>
  <r>
    <s v="CK-NWVI [33]"/>
    <x v="1"/>
    <x v="3"/>
    <x v="22"/>
    <x v="22"/>
    <x v="0"/>
    <x v="14"/>
    <n v="3440"/>
    <n v="3440"/>
    <n v="0.81632700000000002"/>
    <m/>
    <m/>
    <m/>
    <m/>
    <m/>
    <m/>
    <n v="633202"/>
  </r>
  <r>
    <s v="CK-NWVI [33]"/>
    <x v="1"/>
    <x v="3"/>
    <x v="22"/>
    <x v="22"/>
    <x v="0"/>
    <x v="15"/>
    <n v="2298"/>
    <n v="2298"/>
    <n v="0.98941800000000002"/>
    <m/>
    <m/>
    <m/>
    <m/>
    <m/>
    <m/>
    <n v="461902"/>
  </r>
  <r>
    <s v="CK-NWVI [33]"/>
    <x v="1"/>
    <x v="3"/>
    <x v="22"/>
    <x v="22"/>
    <x v="0"/>
    <x v="16"/>
    <n v="2764"/>
    <n v="2764"/>
    <s v="-"/>
    <m/>
    <m/>
    <m/>
    <m/>
    <m/>
    <m/>
    <m/>
  </r>
  <r>
    <s v="CK-NWVI [33]"/>
    <x v="1"/>
    <x v="3"/>
    <x v="22"/>
    <x v="22"/>
    <x v="0"/>
    <x v="17"/>
    <n v="3071"/>
    <n v="3071"/>
    <n v="1"/>
    <m/>
    <m/>
    <m/>
    <m/>
    <m/>
    <m/>
    <n v="453515"/>
  </r>
  <r>
    <s v="CK-NWVI [33]"/>
    <x v="1"/>
    <x v="3"/>
    <x v="22"/>
    <x v="22"/>
    <x v="0"/>
    <x v="18"/>
    <n v="2337"/>
    <n v="2337"/>
    <n v="1"/>
    <m/>
    <m/>
    <m/>
    <m/>
    <m/>
    <m/>
    <n v="30547"/>
  </r>
  <r>
    <s v="CK-NWVI [33]"/>
    <x v="1"/>
    <x v="3"/>
    <x v="22"/>
    <x v="22"/>
    <x v="0"/>
    <x v="19"/>
    <n v="3658"/>
    <n v="3658"/>
    <s v="-"/>
    <m/>
    <m/>
    <m/>
    <m/>
    <m/>
    <m/>
    <m/>
  </r>
  <r>
    <s v="CK-NWVI [33]"/>
    <x v="1"/>
    <x v="3"/>
    <x v="22"/>
    <x v="22"/>
    <x v="0"/>
    <x v="20"/>
    <n v="1554"/>
    <n v="1554"/>
    <s v="-"/>
    <m/>
    <m/>
    <m/>
    <m/>
    <m/>
    <m/>
    <n v="212525"/>
  </r>
  <r>
    <s v="CK-NWVI [33]"/>
    <x v="1"/>
    <x v="3"/>
    <x v="22"/>
    <x v="22"/>
    <x v="0"/>
    <x v="21"/>
    <n v="1958"/>
    <n v="1958"/>
    <s v="-"/>
    <m/>
    <m/>
    <m/>
    <m/>
    <m/>
    <m/>
    <n v="634241"/>
  </r>
  <r>
    <s v="CK-NWVI [33]"/>
    <x v="1"/>
    <x v="3"/>
    <x v="22"/>
    <x v="22"/>
    <x v="0"/>
    <x v="22"/>
    <n v="1450"/>
    <n v="1450"/>
    <s v="-"/>
    <m/>
    <m/>
    <m/>
    <m/>
    <m/>
    <m/>
    <n v="996072"/>
  </r>
  <r>
    <s v="CK-NWVI [33]"/>
    <x v="1"/>
    <x v="3"/>
    <x v="22"/>
    <x v="22"/>
    <x v="0"/>
    <x v="23"/>
    <n v="2282"/>
    <n v="2282"/>
    <s v="-"/>
    <m/>
    <m/>
    <m/>
    <m/>
    <m/>
    <m/>
    <n v="773569"/>
  </r>
  <r>
    <s v="CK-NWVI [33]"/>
    <x v="1"/>
    <x v="3"/>
    <x v="22"/>
    <x v="22"/>
    <x v="0"/>
    <x v="24"/>
    <n v="3985"/>
    <n v="3985"/>
    <s v="-"/>
    <m/>
    <m/>
    <m/>
    <m/>
    <m/>
    <m/>
    <n v="490081"/>
  </r>
  <r>
    <s v="CK-NWVI [33]"/>
    <x v="1"/>
    <x v="3"/>
    <x v="22"/>
    <x v="22"/>
    <x v="0"/>
    <x v="25"/>
    <n v="4821"/>
    <n v="4821"/>
    <s v="-"/>
    <m/>
    <m/>
    <m/>
    <m/>
    <m/>
    <m/>
    <n v="756551"/>
  </r>
  <r>
    <s v="CK-NWVI [33]"/>
    <x v="1"/>
    <x v="3"/>
    <x v="22"/>
    <x v="22"/>
    <x v="0"/>
    <x v="26"/>
    <n v="2424"/>
    <n v="2424"/>
    <s v="-"/>
    <m/>
    <m/>
    <m/>
    <m/>
    <m/>
    <m/>
    <n v="201379"/>
  </r>
  <r>
    <s v="CK-NWVI [33]"/>
    <x v="1"/>
    <x v="3"/>
    <x v="22"/>
    <x v="22"/>
    <x v="0"/>
    <x v="27"/>
    <n v="3655"/>
    <n v="3655"/>
    <s v="-"/>
    <m/>
    <m/>
    <m/>
    <m/>
    <m/>
    <m/>
    <n v="469388"/>
  </r>
  <r>
    <s v="CK-NWVI [33]"/>
    <x v="1"/>
    <x v="3"/>
    <x v="22"/>
    <x v="22"/>
    <x v="0"/>
    <x v="28"/>
    <n v="1386"/>
    <n v="1386"/>
    <s v="-"/>
    <m/>
    <m/>
    <m/>
    <m/>
    <m/>
    <m/>
    <n v="127194"/>
  </r>
  <r>
    <s v="CK-NWVI [33]"/>
    <x v="1"/>
    <x v="3"/>
    <x v="22"/>
    <x v="22"/>
    <x v="0"/>
    <x v="29"/>
    <n v="650"/>
    <n v="650"/>
    <s v="-"/>
    <m/>
    <m/>
    <m/>
    <m/>
    <m/>
    <m/>
    <n v="294471"/>
  </r>
  <r>
    <s v="CK-NWVI [33]"/>
    <x v="1"/>
    <x v="3"/>
    <x v="22"/>
    <x v="22"/>
    <x v="0"/>
    <x v="30"/>
    <n v="2000"/>
    <n v="2000"/>
    <s v="-"/>
    <m/>
    <m/>
    <m/>
    <m/>
    <m/>
    <m/>
    <n v="647996"/>
  </r>
  <r>
    <s v="CK-NWVI [33]"/>
    <x v="1"/>
    <x v="3"/>
    <x v="22"/>
    <x v="22"/>
    <x v="0"/>
    <x v="31"/>
    <n v="800"/>
    <n v="800"/>
    <s v="-"/>
    <m/>
    <m/>
    <m/>
    <m/>
    <m/>
    <m/>
    <n v="60309"/>
  </r>
  <r>
    <s v="CK-NWVI [33]"/>
    <x v="1"/>
    <x v="3"/>
    <x v="22"/>
    <x v="22"/>
    <x v="0"/>
    <x v="32"/>
    <n v="710"/>
    <n v="710"/>
    <s v="-"/>
    <m/>
    <m/>
    <m/>
    <m/>
    <m/>
    <m/>
    <n v="312210"/>
  </r>
  <r>
    <s v="CK-NWVI [33]"/>
    <x v="1"/>
    <x v="3"/>
    <x v="22"/>
    <x v="22"/>
    <x v="0"/>
    <x v="33"/>
    <n v="1973"/>
    <n v="1973"/>
    <s v="-"/>
    <m/>
    <m/>
    <m/>
    <m/>
    <m/>
    <m/>
    <n v="49755"/>
  </r>
  <r>
    <s v="CK-NWVI [33]"/>
    <x v="1"/>
    <x v="3"/>
    <x v="22"/>
    <x v="22"/>
    <x v="0"/>
    <x v="34"/>
    <n v="4181"/>
    <n v="4181"/>
    <s v="-"/>
    <m/>
    <m/>
    <m/>
    <m/>
    <m/>
    <m/>
    <n v="629804"/>
  </r>
  <r>
    <s v="CK-NWVI [33]"/>
    <x v="1"/>
    <x v="3"/>
    <x v="22"/>
    <x v="22"/>
    <x v="0"/>
    <x v="35"/>
    <n v="3275"/>
    <n v="3275"/>
    <s v="-"/>
    <m/>
    <m/>
    <m/>
    <m/>
    <m/>
    <m/>
    <n v="99562"/>
  </r>
  <r>
    <s v="CK-NWVI [33]"/>
    <x v="1"/>
    <x v="3"/>
    <x v="22"/>
    <x v="22"/>
    <x v="0"/>
    <x v="36"/>
    <n v="1750"/>
    <n v="1750"/>
    <s v="-"/>
    <m/>
    <m/>
    <m/>
    <m/>
    <m/>
    <m/>
    <n v="351789"/>
  </r>
  <r>
    <s v="CK-NWVI [33]"/>
    <x v="1"/>
    <x v="3"/>
    <x v="22"/>
    <x v="22"/>
    <x v="0"/>
    <x v="37"/>
    <n v="1100"/>
    <n v="1100"/>
    <s v="-"/>
    <m/>
    <m/>
    <m/>
    <m/>
    <m/>
    <m/>
    <n v="308580"/>
  </r>
  <r>
    <s v="CK-NWVI [33]"/>
    <x v="1"/>
    <x v="3"/>
    <x v="22"/>
    <x v="22"/>
    <x v="0"/>
    <x v="38"/>
    <n v="1250"/>
    <n v="1250"/>
    <s v="-"/>
    <m/>
    <m/>
    <m/>
    <m/>
    <m/>
    <m/>
    <n v="318296"/>
  </r>
  <r>
    <s v="CK-NWVI [33]"/>
    <x v="1"/>
    <x v="3"/>
    <x v="22"/>
    <x v="22"/>
    <x v="0"/>
    <x v="39"/>
    <n v="600"/>
    <n v="600"/>
    <s v="-"/>
    <m/>
    <m/>
    <m/>
    <m/>
    <m/>
    <m/>
    <n v="171436"/>
  </r>
  <r>
    <s v="CK-NWVI [33]"/>
    <x v="1"/>
    <x v="3"/>
    <x v="22"/>
    <x v="22"/>
    <x v="0"/>
    <x v="40"/>
    <n v="1000"/>
    <n v="1000"/>
    <s v="-"/>
    <m/>
    <m/>
    <m/>
    <m/>
    <m/>
    <m/>
    <n v="242035"/>
  </r>
  <r>
    <s v="CK-NWVI [33]"/>
    <x v="1"/>
    <x v="3"/>
    <x v="22"/>
    <x v="22"/>
    <x v="0"/>
    <x v="41"/>
    <n v="5000"/>
    <n v="5000"/>
    <s v="-"/>
    <m/>
    <m/>
    <m/>
    <m/>
    <m/>
    <m/>
    <n v="200000"/>
  </r>
  <r>
    <s v="CK-NWVI [33]"/>
    <x v="1"/>
    <x v="3"/>
    <x v="22"/>
    <x v="22"/>
    <x v="0"/>
    <x v="42"/>
    <n v="3000"/>
    <n v="3000"/>
    <s v="-"/>
    <m/>
    <m/>
    <m/>
    <m/>
    <m/>
    <m/>
    <m/>
  </r>
  <r>
    <s v="CK-NWVI [33]"/>
    <x v="1"/>
    <x v="3"/>
    <x v="22"/>
    <x v="22"/>
    <x v="0"/>
    <x v="43"/>
    <n v="5000"/>
    <n v="5000"/>
    <s v="-"/>
    <m/>
    <m/>
    <m/>
    <m/>
    <m/>
    <m/>
    <m/>
  </r>
  <r>
    <s v="CK-NWVI [33]"/>
    <x v="1"/>
    <x v="3"/>
    <x v="22"/>
    <x v="22"/>
    <x v="0"/>
    <x v="44"/>
    <n v="750"/>
    <n v="750"/>
    <s v="-"/>
    <m/>
    <m/>
    <m/>
    <m/>
    <m/>
    <m/>
    <m/>
  </r>
  <r>
    <s v="CK-NWVI [33]"/>
    <x v="1"/>
    <x v="3"/>
    <x v="22"/>
    <x v="22"/>
    <x v="0"/>
    <x v="45"/>
    <n v="1500"/>
    <n v="1500"/>
    <s v="-"/>
    <m/>
    <m/>
    <m/>
    <m/>
    <m/>
    <m/>
    <m/>
  </r>
  <r>
    <s v="CK-NWVI [33]"/>
    <x v="1"/>
    <x v="3"/>
    <x v="22"/>
    <x v="22"/>
    <x v="0"/>
    <x v="46"/>
    <n v="950"/>
    <n v="950"/>
    <s v="-"/>
    <m/>
    <m/>
    <m/>
    <m/>
    <m/>
    <m/>
    <m/>
  </r>
  <r>
    <s v="CK-NWVI [33]"/>
    <x v="1"/>
    <x v="3"/>
    <x v="22"/>
    <x v="22"/>
    <x v="0"/>
    <x v="47"/>
    <n v="400"/>
    <n v="400"/>
    <s v="-"/>
    <m/>
    <m/>
    <m/>
    <m/>
    <m/>
    <m/>
    <m/>
  </r>
  <r>
    <s v="CK-NWVI [33]"/>
    <x v="1"/>
    <x v="3"/>
    <x v="22"/>
    <x v="22"/>
    <x v="0"/>
    <x v="48"/>
    <n v="400"/>
    <n v="400"/>
    <s v="-"/>
    <m/>
    <m/>
    <m/>
    <m/>
    <m/>
    <m/>
    <m/>
  </r>
  <r>
    <s v="CK-NWVI [33]"/>
    <x v="1"/>
    <x v="3"/>
    <x v="22"/>
    <x v="22"/>
    <x v="0"/>
    <x v="49"/>
    <n v="400"/>
    <n v="400"/>
    <s v="-"/>
    <m/>
    <m/>
    <m/>
    <m/>
    <m/>
    <m/>
    <m/>
  </r>
  <r>
    <s v="CK-NWVI [33]"/>
    <x v="1"/>
    <x v="3"/>
    <x v="22"/>
    <x v="22"/>
    <x v="0"/>
    <x v="50"/>
    <n v="200"/>
    <n v="200"/>
    <s v="-"/>
    <m/>
    <m/>
    <m/>
    <m/>
    <m/>
    <m/>
    <m/>
  </r>
  <r>
    <s v="CK-NWVI [33]"/>
    <x v="1"/>
    <x v="3"/>
    <x v="22"/>
    <x v="22"/>
    <x v="0"/>
    <x v="51"/>
    <n v="600"/>
    <n v="600"/>
    <s v="-"/>
    <m/>
    <m/>
    <m/>
    <m/>
    <m/>
    <m/>
    <m/>
  </r>
  <r>
    <s v="CK-NWVI [33]"/>
    <x v="1"/>
    <x v="3"/>
    <x v="22"/>
    <x v="22"/>
    <x v="0"/>
    <x v="52"/>
    <n v="600"/>
    <n v="600"/>
    <s v="-"/>
    <m/>
    <m/>
    <m/>
    <m/>
    <m/>
    <m/>
    <m/>
  </r>
  <r>
    <s v="CK-NWVI [33]"/>
    <x v="1"/>
    <x v="3"/>
    <x v="22"/>
    <x v="22"/>
    <x v="0"/>
    <x v="53"/>
    <n v="400"/>
    <n v="400"/>
    <s v="-"/>
    <m/>
    <m/>
    <m/>
    <m/>
    <m/>
    <m/>
    <m/>
  </r>
  <r>
    <s v="CK-NWVI [33]"/>
    <x v="1"/>
    <x v="3"/>
    <x v="22"/>
    <x v="22"/>
    <x v="0"/>
    <x v="54"/>
    <n v="200"/>
    <n v="200"/>
    <s v="-"/>
    <m/>
    <m/>
    <m/>
    <m/>
    <m/>
    <m/>
    <m/>
  </r>
  <r>
    <s v="CK-NWVI [33]"/>
    <x v="1"/>
    <x v="3"/>
    <x v="22"/>
    <x v="22"/>
    <x v="0"/>
    <x v="55"/>
    <n v="200"/>
    <n v="200"/>
    <s v="-"/>
    <m/>
    <m/>
    <m/>
    <m/>
    <m/>
    <m/>
    <m/>
  </r>
  <r>
    <s v="CK-NWVI [33]"/>
    <x v="1"/>
    <x v="3"/>
    <x v="22"/>
    <x v="22"/>
    <x v="0"/>
    <x v="56"/>
    <n v="200"/>
    <n v="200"/>
    <s v="-"/>
    <m/>
    <m/>
    <m/>
    <m/>
    <m/>
    <m/>
    <m/>
  </r>
  <r>
    <s v="CK-NWVI [33]"/>
    <x v="1"/>
    <x v="3"/>
    <x v="22"/>
    <x v="22"/>
    <x v="0"/>
    <x v="57"/>
    <n v="200"/>
    <n v="200"/>
    <s v="-"/>
    <m/>
    <m/>
    <m/>
    <m/>
    <m/>
    <m/>
    <m/>
  </r>
  <r>
    <s v="CK-NWVI [33]"/>
    <x v="1"/>
    <x v="3"/>
    <x v="22"/>
    <x v="22"/>
    <x v="0"/>
    <x v="58"/>
    <n v="200"/>
    <n v="200"/>
    <s v="-"/>
    <m/>
    <m/>
    <m/>
    <m/>
    <m/>
    <m/>
    <m/>
  </r>
  <r>
    <s v="CK-NWVI [33]"/>
    <x v="1"/>
    <x v="3"/>
    <x v="22"/>
    <x v="22"/>
    <x v="0"/>
    <x v="59"/>
    <n v="3000"/>
    <n v="3000"/>
    <s v="-"/>
    <m/>
    <m/>
    <m/>
    <m/>
    <m/>
    <m/>
    <m/>
  </r>
  <r>
    <s v="CK-NWVI [33]"/>
    <x v="1"/>
    <x v="3"/>
    <x v="22"/>
    <x v="22"/>
    <x v="0"/>
    <x v="60"/>
    <n v="400"/>
    <n v="400"/>
    <s v="-"/>
    <m/>
    <m/>
    <m/>
    <m/>
    <m/>
    <m/>
    <m/>
  </r>
  <r>
    <s v="CK-NWVI [33]"/>
    <x v="1"/>
    <x v="3"/>
    <x v="22"/>
    <x v="22"/>
    <x v="0"/>
    <x v="61"/>
    <n v="1500"/>
    <n v="1500"/>
    <s v="-"/>
    <m/>
    <m/>
    <m/>
    <m/>
    <m/>
    <m/>
    <m/>
  </r>
  <r>
    <s v="CK-NWVI [33]"/>
    <x v="1"/>
    <x v="3"/>
    <x v="22"/>
    <x v="22"/>
    <x v="0"/>
    <x v="62"/>
    <n v="200"/>
    <n v="200"/>
    <s v="-"/>
    <m/>
    <m/>
    <m/>
    <m/>
    <m/>
    <m/>
    <m/>
  </r>
  <r>
    <s v="CK-NWVI [33]"/>
    <x v="1"/>
    <x v="3"/>
    <x v="22"/>
    <x v="22"/>
    <x v="0"/>
    <x v="63"/>
    <n v="40"/>
    <n v="40"/>
    <s v="-"/>
    <m/>
    <m/>
    <m/>
    <m/>
    <m/>
    <m/>
    <m/>
  </r>
  <r>
    <s v="CK-NWVI [33]"/>
    <x v="1"/>
    <x v="3"/>
    <x v="22"/>
    <x v="22"/>
    <x v="0"/>
    <x v="64"/>
    <n v="250"/>
    <n v="250"/>
    <s v="-"/>
    <m/>
    <m/>
    <m/>
    <m/>
    <m/>
    <m/>
    <m/>
  </r>
  <r>
    <s v="CK-NWVI [33]"/>
    <x v="1"/>
    <x v="3"/>
    <x v="22"/>
    <x v="22"/>
    <x v="0"/>
    <x v="65"/>
    <n v="100"/>
    <n v="100"/>
    <s v="-"/>
    <m/>
    <m/>
    <m/>
    <m/>
    <m/>
    <m/>
    <m/>
  </r>
  <r>
    <s v="CK-NWVI [33]"/>
    <x v="1"/>
    <x v="3"/>
    <x v="22"/>
    <x v="22"/>
    <x v="0"/>
    <x v="66"/>
    <n v="3500"/>
    <n v="3500"/>
    <s v="-"/>
    <m/>
    <m/>
    <m/>
    <m/>
    <m/>
    <m/>
    <m/>
  </r>
  <r>
    <s v="CK-NWVI [33]"/>
    <x v="1"/>
    <x v="3"/>
    <x v="22"/>
    <x v="22"/>
    <x v="0"/>
    <x v="67"/>
    <n v="5000"/>
    <n v="5000"/>
    <s v="-"/>
    <m/>
    <m/>
    <m/>
    <m/>
    <m/>
    <m/>
    <m/>
  </r>
  <r>
    <s v="CK-NWVI [33]"/>
    <x v="1"/>
    <x v="3"/>
    <x v="22"/>
    <x v="22"/>
    <x v="0"/>
    <x v="68"/>
    <n v="2000"/>
    <n v="2000"/>
    <s v="-"/>
    <m/>
    <m/>
    <m/>
    <m/>
    <m/>
    <m/>
    <m/>
  </r>
  <r>
    <s v="CK-NWVI [33]"/>
    <x v="1"/>
    <x v="3"/>
    <x v="22"/>
    <x v="22"/>
    <x v="0"/>
    <x v="69"/>
    <n v="7500"/>
    <n v="7500"/>
    <s v="-"/>
    <m/>
    <m/>
    <m/>
    <m/>
    <m/>
    <m/>
    <m/>
  </r>
  <r>
    <s v="CK-NWVI [33]"/>
    <x v="1"/>
    <x v="3"/>
    <x v="22"/>
    <x v="22"/>
    <x v="0"/>
    <x v="70"/>
    <s v="NI"/>
    <m/>
    <s v="-"/>
    <m/>
    <m/>
    <m/>
    <m/>
    <m/>
    <m/>
    <m/>
  </r>
  <r>
    <s v="CK-NoKy [32]"/>
    <x v="3"/>
    <x v="0"/>
    <x v="23"/>
    <x v="23"/>
    <x v="0"/>
    <x v="0"/>
    <s v="UNK"/>
    <m/>
    <s v="-"/>
    <m/>
    <m/>
    <m/>
    <m/>
    <m/>
    <m/>
    <m/>
  </r>
  <r>
    <s v="CK-NoKy [32]"/>
    <x v="3"/>
    <x v="0"/>
    <x v="23"/>
    <x v="23"/>
    <x v="0"/>
    <x v="1"/>
    <s v="NI"/>
    <m/>
    <s v="-"/>
    <m/>
    <m/>
    <m/>
    <m/>
    <m/>
    <m/>
    <m/>
  </r>
  <r>
    <s v="CK-NoKy [32]"/>
    <x v="3"/>
    <x v="0"/>
    <x v="23"/>
    <x v="23"/>
    <x v="0"/>
    <x v="2"/>
    <s v="UNK"/>
    <m/>
    <s v="-"/>
    <m/>
    <m/>
    <m/>
    <m/>
    <m/>
    <m/>
    <m/>
  </r>
  <r>
    <s v="CK-NoKy [32]"/>
    <x v="3"/>
    <x v="0"/>
    <x v="23"/>
    <x v="23"/>
    <x v="0"/>
    <x v="3"/>
    <s v="UNK"/>
    <m/>
    <s v="-"/>
    <m/>
    <m/>
    <m/>
    <m/>
    <m/>
    <m/>
    <m/>
  </r>
  <r>
    <s v="CK-NoKy [32]"/>
    <x v="3"/>
    <x v="0"/>
    <x v="23"/>
    <x v="23"/>
    <x v="0"/>
    <x v="4"/>
    <s v="NI"/>
    <m/>
    <s v="-"/>
    <m/>
    <m/>
    <m/>
    <m/>
    <m/>
    <m/>
    <m/>
  </r>
  <r>
    <s v="CK-NoKy [32]"/>
    <x v="3"/>
    <x v="0"/>
    <x v="23"/>
    <x v="23"/>
    <x v="0"/>
    <x v="5"/>
    <s v="NI"/>
    <m/>
    <s v="-"/>
    <m/>
    <m/>
    <m/>
    <m/>
    <m/>
    <m/>
    <m/>
  </r>
  <r>
    <s v="CK-NoKy [32]"/>
    <x v="3"/>
    <x v="0"/>
    <x v="23"/>
    <x v="23"/>
    <x v="0"/>
    <x v="6"/>
    <s v="NI"/>
    <m/>
    <s v="-"/>
    <m/>
    <m/>
    <m/>
    <m/>
    <m/>
    <m/>
    <m/>
  </r>
  <r>
    <s v="CK-NoKy [32]"/>
    <x v="3"/>
    <x v="0"/>
    <x v="23"/>
    <x v="23"/>
    <x v="0"/>
    <x v="7"/>
    <s v="NI"/>
    <m/>
    <s v="-"/>
    <m/>
    <m/>
    <m/>
    <m/>
    <m/>
    <m/>
    <m/>
  </r>
  <r>
    <s v="CK-NoKy [32]"/>
    <x v="3"/>
    <x v="0"/>
    <x v="23"/>
    <x v="23"/>
    <x v="0"/>
    <x v="8"/>
    <s v="NI"/>
    <m/>
    <s v="-"/>
    <m/>
    <m/>
    <m/>
    <m/>
    <m/>
    <m/>
    <m/>
  </r>
  <r>
    <s v="CK-NoKy [32]"/>
    <x v="3"/>
    <x v="0"/>
    <x v="23"/>
    <x v="23"/>
    <x v="0"/>
    <x v="9"/>
    <s v="NI"/>
    <m/>
    <s v="-"/>
    <m/>
    <m/>
    <m/>
    <m/>
    <m/>
    <m/>
    <m/>
  </r>
  <r>
    <s v="CK-NoKy [32]"/>
    <x v="3"/>
    <x v="0"/>
    <x v="23"/>
    <x v="23"/>
    <x v="0"/>
    <x v="10"/>
    <s v="NI"/>
    <m/>
    <s v="-"/>
    <m/>
    <m/>
    <m/>
    <m/>
    <m/>
    <m/>
    <m/>
  </r>
  <r>
    <s v="CK-NoKy [32]"/>
    <x v="3"/>
    <x v="0"/>
    <x v="23"/>
    <x v="23"/>
    <x v="0"/>
    <x v="11"/>
    <s v="NI"/>
    <m/>
    <s v="-"/>
    <m/>
    <m/>
    <m/>
    <m/>
    <m/>
    <m/>
    <m/>
  </r>
  <r>
    <s v="CK-NoKy [32]"/>
    <x v="3"/>
    <x v="0"/>
    <x v="23"/>
    <x v="23"/>
    <x v="0"/>
    <x v="12"/>
    <s v="NI"/>
    <m/>
    <s v="-"/>
    <m/>
    <m/>
    <m/>
    <m/>
    <m/>
    <m/>
    <m/>
  </r>
  <r>
    <s v="CK-NoKy [32]"/>
    <x v="3"/>
    <x v="0"/>
    <x v="23"/>
    <x v="23"/>
    <x v="0"/>
    <x v="13"/>
    <s v="NI"/>
    <m/>
    <s v="-"/>
    <m/>
    <m/>
    <m/>
    <m/>
    <m/>
    <m/>
    <m/>
  </r>
  <r>
    <s v="CK-NoKy [32]"/>
    <x v="3"/>
    <x v="0"/>
    <x v="23"/>
    <x v="23"/>
    <x v="0"/>
    <x v="14"/>
    <s v="NI"/>
    <m/>
    <s v="-"/>
    <m/>
    <m/>
    <m/>
    <m/>
    <m/>
    <m/>
    <m/>
  </r>
  <r>
    <s v="CK-NoKy [32]"/>
    <x v="3"/>
    <x v="0"/>
    <x v="23"/>
    <x v="23"/>
    <x v="0"/>
    <x v="15"/>
    <s v="NI"/>
    <m/>
    <s v="-"/>
    <m/>
    <m/>
    <m/>
    <m/>
    <m/>
    <m/>
    <m/>
  </r>
  <r>
    <s v="CK-NoKy [32]"/>
    <x v="3"/>
    <x v="0"/>
    <x v="23"/>
    <x v="23"/>
    <x v="0"/>
    <x v="16"/>
    <s v="NI"/>
    <m/>
    <s v="-"/>
    <m/>
    <m/>
    <m/>
    <m/>
    <m/>
    <m/>
    <m/>
  </r>
  <r>
    <s v="CK-NoKy [32]"/>
    <x v="3"/>
    <x v="0"/>
    <x v="23"/>
    <x v="23"/>
    <x v="0"/>
    <x v="17"/>
    <s v="NI"/>
    <m/>
    <s v="-"/>
    <m/>
    <m/>
    <m/>
    <m/>
    <m/>
    <m/>
    <m/>
  </r>
  <r>
    <s v="CK-NoKy [32]"/>
    <x v="3"/>
    <x v="0"/>
    <x v="23"/>
    <x v="23"/>
    <x v="0"/>
    <x v="18"/>
    <s v="NI"/>
    <m/>
    <s v="-"/>
    <m/>
    <m/>
    <m/>
    <m/>
    <m/>
    <m/>
    <m/>
  </r>
  <r>
    <s v="CK-NoKy [32]"/>
    <x v="3"/>
    <x v="0"/>
    <x v="23"/>
    <x v="23"/>
    <x v="0"/>
    <x v="19"/>
    <s v="NI"/>
    <m/>
    <s v="-"/>
    <m/>
    <m/>
    <m/>
    <m/>
    <m/>
    <m/>
    <m/>
  </r>
  <r>
    <s v="CK-NoKy [32]"/>
    <x v="3"/>
    <x v="0"/>
    <x v="23"/>
    <x v="23"/>
    <x v="0"/>
    <x v="20"/>
    <s v="NI"/>
    <m/>
    <s v="-"/>
    <m/>
    <m/>
    <m/>
    <m/>
    <m/>
    <m/>
    <m/>
  </r>
  <r>
    <s v="CK-NoKy [32]"/>
    <x v="3"/>
    <x v="0"/>
    <x v="23"/>
    <x v="23"/>
    <x v="0"/>
    <x v="21"/>
    <s v="NI"/>
    <m/>
    <s v="-"/>
    <m/>
    <m/>
    <m/>
    <m/>
    <m/>
    <m/>
    <m/>
  </r>
  <r>
    <s v="CK-NoKy [32]"/>
    <x v="3"/>
    <x v="0"/>
    <x v="23"/>
    <x v="23"/>
    <x v="0"/>
    <x v="22"/>
    <s v="NI"/>
    <m/>
    <s v="-"/>
    <m/>
    <m/>
    <m/>
    <m/>
    <m/>
    <m/>
    <m/>
  </r>
  <r>
    <s v="CK-NoKy [32]"/>
    <x v="3"/>
    <x v="0"/>
    <x v="23"/>
    <x v="23"/>
    <x v="0"/>
    <x v="23"/>
    <s v="NI"/>
    <m/>
    <s v="-"/>
    <m/>
    <m/>
    <m/>
    <m/>
    <m/>
    <m/>
    <m/>
  </r>
  <r>
    <s v="CK-NoKy [32]"/>
    <x v="3"/>
    <x v="0"/>
    <x v="23"/>
    <x v="23"/>
    <x v="0"/>
    <x v="24"/>
    <s v="NI"/>
    <m/>
    <s v="-"/>
    <m/>
    <m/>
    <m/>
    <m/>
    <m/>
    <m/>
    <m/>
  </r>
  <r>
    <s v="CK-NoKy [32]"/>
    <x v="3"/>
    <x v="0"/>
    <x v="23"/>
    <x v="23"/>
    <x v="0"/>
    <x v="25"/>
    <s v="NI"/>
    <m/>
    <s v="-"/>
    <m/>
    <m/>
    <m/>
    <m/>
    <m/>
    <m/>
    <m/>
  </r>
  <r>
    <s v="CK-NoKy [32]"/>
    <x v="3"/>
    <x v="0"/>
    <x v="23"/>
    <x v="23"/>
    <x v="0"/>
    <x v="26"/>
    <s v="NI"/>
    <m/>
    <s v="-"/>
    <m/>
    <m/>
    <m/>
    <m/>
    <m/>
    <m/>
    <m/>
  </r>
  <r>
    <s v="CK-NoKy [32]"/>
    <x v="3"/>
    <x v="0"/>
    <x v="23"/>
    <x v="23"/>
    <x v="0"/>
    <x v="27"/>
    <n v="10"/>
    <n v="10"/>
    <s v="-"/>
    <m/>
    <m/>
    <m/>
    <m/>
    <m/>
    <m/>
    <m/>
  </r>
  <r>
    <s v="CK-NoKy [32]"/>
    <x v="3"/>
    <x v="0"/>
    <x v="23"/>
    <x v="23"/>
    <x v="0"/>
    <x v="28"/>
    <s v="AP"/>
    <m/>
    <s v="-"/>
    <m/>
    <m/>
    <m/>
    <m/>
    <m/>
    <m/>
    <m/>
  </r>
  <r>
    <s v="CK-NoKy [32]"/>
    <x v="3"/>
    <x v="0"/>
    <x v="23"/>
    <x v="23"/>
    <x v="0"/>
    <x v="29"/>
    <s v="NI"/>
    <m/>
    <s v="-"/>
    <m/>
    <m/>
    <m/>
    <m/>
    <m/>
    <m/>
    <m/>
  </r>
  <r>
    <s v="CK-NoKy [32]"/>
    <x v="3"/>
    <x v="0"/>
    <x v="23"/>
    <x v="23"/>
    <x v="0"/>
    <x v="30"/>
    <s v="NI"/>
    <m/>
    <s v="-"/>
    <m/>
    <m/>
    <m/>
    <m/>
    <m/>
    <m/>
    <m/>
  </r>
  <r>
    <s v="CK-NoKy [32]"/>
    <x v="3"/>
    <x v="0"/>
    <x v="23"/>
    <x v="23"/>
    <x v="0"/>
    <x v="31"/>
    <s v="UNK"/>
    <m/>
    <s v="-"/>
    <m/>
    <m/>
    <m/>
    <m/>
    <m/>
    <m/>
    <m/>
  </r>
  <r>
    <s v="CK-NoKy [32]"/>
    <x v="3"/>
    <x v="0"/>
    <x v="23"/>
    <x v="23"/>
    <x v="0"/>
    <x v="32"/>
    <s v="NO"/>
    <m/>
    <s v="-"/>
    <m/>
    <m/>
    <m/>
    <m/>
    <m/>
    <m/>
    <m/>
  </r>
  <r>
    <s v="CK-NoKy [32]"/>
    <x v="3"/>
    <x v="0"/>
    <x v="23"/>
    <x v="23"/>
    <x v="0"/>
    <x v="33"/>
    <s v="NI"/>
    <m/>
    <s v="-"/>
    <m/>
    <m/>
    <m/>
    <m/>
    <m/>
    <m/>
    <m/>
  </r>
  <r>
    <s v="CK-NoKy [32]"/>
    <x v="3"/>
    <x v="0"/>
    <x v="23"/>
    <x v="23"/>
    <x v="0"/>
    <x v="34"/>
    <s v="UNK"/>
    <m/>
    <s v="-"/>
    <m/>
    <m/>
    <m/>
    <m/>
    <m/>
    <m/>
    <m/>
  </r>
  <r>
    <s v="CK-NoKy [32]"/>
    <x v="3"/>
    <x v="0"/>
    <x v="23"/>
    <x v="23"/>
    <x v="0"/>
    <x v="35"/>
    <s v="NI"/>
    <m/>
    <s v="-"/>
    <m/>
    <m/>
    <m/>
    <m/>
    <m/>
    <m/>
    <m/>
  </r>
  <r>
    <s v="CK-NoKy [32]"/>
    <x v="3"/>
    <x v="0"/>
    <x v="23"/>
    <x v="23"/>
    <x v="0"/>
    <x v="36"/>
    <s v="UNK"/>
    <m/>
    <s v="-"/>
    <m/>
    <m/>
    <m/>
    <m/>
    <m/>
    <m/>
    <m/>
  </r>
  <r>
    <s v="CK-NoKy [32]"/>
    <x v="3"/>
    <x v="0"/>
    <x v="23"/>
    <x v="23"/>
    <x v="0"/>
    <x v="37"/>
    <s v="NI"/>
    <m/>
    <s v="-"/>
    <m/>
    <m/>
    <m/>
    <m/>
    <m/>
    <m/>
    <m/>
  </r>
  <r>
    <s v="CK-NoKy [32]"/>
    <x v="3"/>
    <x v="0"/>
    <x v="23"/>
    <x v="23"/>
    <x v="0"/>
    <x v="38"/>
    <s v="UNK"/>
    <m/>
    <s v="-"/>
    <m/>
    <m/>
    <m/>
    <m/>
    <m/>
    <m/>
    <m/>
  </r>
  <r>
    <s v="CK-NoKy [32]"/>
    <x v="3"/>
    <x v="0"/>
    <x v="23"/>
    <x v="23"/>
    <x v="0"/>
    <x v="39"/>
    <s v="NO"/>
    <m/>
    <s v="-"/>
    <m/>
    <m/>
    <m/>
    <m/>
    <m/>
    <m/>
    <m/>
  </r>
  <r>
    <s v="CK-NoKy [32]"/>
    <x v="3"/>
    <x v="0"/>
    <x v="23"/>
    <x v="23"/>
    <x v="0"/>
    <x v="40"/>
    <s v="NI"/>
    <m/>
    <s v="-"/>
    <m/>
    <m/>
    <m/>
    <m/>
    <m/>
    <m/>
    <m/>
  </r>
  <r>
    <s v="CK-NoKy [32]"/>
    <x v="3"/>
    <x v="0"/>
    <x v="23"/>
    <x v="23"/>
    <x v="0"/>
    <x v="41"/>
    <s v="NI"/>
    <m/>
    <s v="-"/>
    <m/>
    <m/>
    <m/>
    <m/>
    <m/>
    <m/>
    <m/>
  </r>
  <r>
    <s v="CK-NoKy [32]"/>
    <x v="3"/>
    <x v="0"/>
    <x v="23"/>
    <x v="23"/>
    <x v="0"/>
    <x v="42"/>
    <s v="UNK"/>
    <m/>
    <s v="-"/>
    <m/>
    <m/>
    <m/>
    <m/>
    <m/>
    <m/>
    <m/>
  </r>
  <r>
    <s v="CK-NoKy [32]"/>
    <x v="3"/>
    <x v="0"/>
    <x v="23"/>
    <x v="23"/>
    <x v="0"/>
    <x v="43"/>
    <s v="UNK"/>
    <m/>
    <s v="-"/>
    <m/>
    <m/>
    <m/>
    <m/>
    <m/>
    <m/>
    <m/>
  </r>
  <r>
    <s v="CK-NoKy [32]"/>
    <x v="3"/>
    <x v="0"/>
    <x v="23"/>
    <x v="23"/>
    <x v="0"/>
    <x v="44"/>
    <n v="3"/>
    <n v="3"/>
    <s v="-"/>
    <m/>
    <m/>
    <m/>
    <m/>
    <m/>
    <m/>
    <m/>
  </r>
  <r>
    <s v="CK-NoKy [32]"/>
    <x v="3"/>
    <x v="0"/>
    <x v="23"/>
    <x v="23"/>
    <x v="0"/>
    <x v="45"/>
    <s v="NO"/>
    <m/>
    <s v="-"/>
    <m/>
    <m/>
    <m/>
    <m/>
    <m/>
    <m/>
    <m/>
  </r>
  <r>
    <s v="CK-NoKy [32]"/>
    <x v="3"/>
    <x v="0"/>
    <x v="23"/>
    <x v="23"/>
    <x v="0"/>
    <x v="46"/>
    <s v="UNK"/>
    <m/>
    <s v="-"/>
    <m/>
    <m/>
    <m/>
    <m/>
    <m/>
    <m/>
    <m/>
  </r>
  <r>
    <s v="CK-NoKy [32]"/>
    <x v="3"/>
    <x v="0"/>
    <x v="23"/>
    <x v="23"/>
    <x v="0"/>
    <x v="47"/>
    <s v="UNK"/>
    <m/>
    <s v="-"/>
    <m/>
    <m/>
    <m/>
    <m/>
    <m/>
    <m/>
    <m/>
  </r>
  <r>
    <s v="CK-NoKy [32]"/>
    <x v="3"/>
    <x v="0"/>
    <x v="23"/>
    <x v="23"/>
    <x v="0"/>
    <x v="48"/>
    <n v="25"/>
    <n v="25"/>
    <s v="-"/>
    <m/>
    <m/>
    <m/>
    <m/>
    <m/>
    <m/>
    <m/>
  </r>
  <r>
    <s v="CK-NoKy [32]"/>
    <x v="3"/>
    <x v="0"/>
    <x v="23"/>
    <x v="23"/>
    <x v="0"/>
    <x v="49"/>
    <s v="UNK"/>
    <m/>
    <s v="-"/>
    <m/>
    <m/>
    <m/>
    <m/>
    <m/>
    <m/>
    <m/>
  </r>
  <r>
    <s v="CK-NoKy [32]"/>
    <x v="3"/>
    <x v="0"/>
    <x v="23"/>
    <x v="23"/>
    <x v="0"/>
    <x v="50"/>
    <n v="25"/>
    <n v="25"/>
    <s v="-"/>
    <m/>
    <m/>
    <m/>
    <m/>
    <m/>
    <m/>
    <m/>
  </r>
  <r>
    <s v="CK-NoKy [32]"/>
    <x v="3"/>
    <x v="0"/>
    <x v="23"/>
    <x v="23"/>
    <x v="0"/>
    <x v="51"/>
    <n v="25"/>
    <n v="25"/>
    <s v="-"/>
    <m/>
    <m/>
    <m/>
    <m/>
    <m/>
    <m/>
    <m/>
  </r>
  <r>
    <s v="CK-NoKy [32]"/>
    <x v="3"/>
    <x v="0"/>
    <x v="23"/>
    <x v="23"/>
    <x v="0"/>
    <x v="52"/>
    <s v="UNK"/>
    <m/>
    <s v="-"/>
    <m/>
    <m/>
    <m/>
    <m/>
    <m/>
    <m/>
    <m/>
  </r>
  <r>
    <s v="CK-NoKy [32]"/>
    <x v="3"/>
    <x v="0"/>
    <x v="23"/>
    <x v="23"/>
    <x v="0"/>
    <x v="53"/>
    <n v="25"/>
    <n v="25"/>
    <s v="-"/>
    <m/>
    <m/>
    <m/>
    <m/>
    <m/>
    <m/>
    <m/>
  </r>
  <r>
    <s v="CK-NoKy [32]"/>
    <x v="3"/>
    <x v="0"/>
    <x v="23"/>
    <x v="23"/>
    <x v="0"/>
    <x v="54"/>
    <s v="UNK"/>
    <m/>
    <s v="-"/>
    <m/>
    <m/>
    <m/>
    <m/>
    <m/>
    <m/>
    <m/>
  </r>
  <r>
    <s v="CK-NoKy [32]"/>
    <x v="3"/>
    <x v="0"/>
    <x v="23"/>
    <x v="23"/>
    <x v="0"/>
    <x v="55"/>
    <s v="UNK"/>
    <m/>
    <s v="-"/>
    <m/>
    <m/>
    <m/>
    <m/>
    <m/>
    <m/>
    <m/>
  </r>
  <r>
    <s v="CK-NoKy [32]"/>
    <x v="3"/>
    <x v="0"/>
    <x v="23"/>
    <x v="23"/>
    <x v="0"/>
    <x v="56"/>
    <s v="UNK"/>
    <m/>
    <s v="-"/>
    <m/>
    <m/>
    <m/>
    <m/>
    <m/>
    <m/>
    <m/>
  </r>
  <r>
    <s v="CK-NoKy [32]"/>
    <x v="3"/>
    <x v="0"/>
    <x v="23"/>
    <x v="23"/>
    <x v="0"/>
    <x v="57"/>
    <s v="NO"/>
    <m/>
    <s v="-"/>
    <m/>
    <m/>
    <m/>
    <m/>
    <m/>
    <m/>
    <m/>
  </r>
  <r>
    <s v="CK-NoKy [32]"/>
    <x v="3"/>
    <x v="0"/>
    <x v="23"/>
    <x v="23"/>
    <x v="0"/>
    <x v="58"/>
    <n v="25"/>
    <n v="25"/>
    <s v="-"/>
    <m/>
    <m/>
    <m/>
    <m/>
    <m/>
    <m/>
    <m/>
  </r>
  <r>
    <s v="CK-NoKy [32]"/>
    <x v="3"/>
    <x v="0"/>
    <x v="23"/>
    <x v="23"/>
    <x v="0"/>
    <x v="59"/>
    <s v="UNK"/>
    <m/>
    <s v="-"/>
    <m/>
    <m/>
    <m/>
    <m/>
    <m/>
    <m/>
    <m/>
  </r>
  <r>
    <s v="CK-NoKy [32]"/>
    <x v="3"/>
    <x v="0"/>
    <x v="23"/>
    <x v="23"/>
    <x v="0"/>
    <x v="60"/>
    <s v="UNK"/>
    <m/>
    <s v="-"/>
    <m/>
    <m/>
    <m/>
    <m/>
    <m/>
    <m/>
    <m/>
  </r>
  <r>
    <s v="CK-NoKy [32]"/>
    <x v="3"/>
    <x v="0"/>
    <x v="23"/>
    <x v="23"/>
    <x v="0"/>
    <x v="61"/>
    <n v="25"/>
    <n v="25"/>
    <s v="-"/>
    <m/>
    <m/>
    <m/>
    <m/>
    <m/>
    <m/>
    <m/>
  </r>
  <r>
    <s v="CK-NoKy [32]"/>
    <x v="3"/>
    <x v="0"/>
    <x v="23"/>
    <x v="23"/>
    <x v="0"/>
    <x v="62"/>
    <s v="NO"/>
    <m/>
    <s v="-"/>
    <m/>
    <m/>
    <m/>
    <m/>
    <m/>
    <m/>
    <m/>
  </r>
  <r>
    <s v="CK-NoKy [32]"/>
    <x v="3"/>
    <x v="0"/>
    <x v="23"/>
    <x v="23"/>
    <x v="0"/>
    <x v="63"/>
    <s v="NO"/>
    <m/>
    <s v="-"/>
    <m/>
    <m/>
    <m/>
    <m/>
    <m/>
    <m/>
    <m/>
  </r>
  <r>
    <s v="CK-NoKy [32]"/>
    <x v="3"/>
    <x v="0"/>
    <x v="23"/>
    <x v="23"/>
    <x v="0"/>
    <x v="64"/>
    <n v="25"/>
    <n v="25"/>
    <s v="-"/>
    <m/>
    <m/>
    <m/>
    <m/>
    <m/>
    <m/>
    <m/>
  </r>
  <r>
    <s v="CK-NoKy [32]"/>
    <x v="3"/>
    <x v="0"/>
    <x v="23"/>
    <x v="23"/>
    <x v="0"/>
    <x v="65"/>
    <n v="75"/>
    <n v="75"/>
    <s v="-"/>
    <m/>
    <m/>
    <m/>
    <m/>
    <m/>
    <m/>
    <m/>
  </r>
  <r>
    <s v="CK-NoKy [32]"/>
    <x v="3"/>
    <x v="0"/>
    <x v="23"/>
    <x v="23"/>
    <x v="0"/>
    <x v="66"/>
    <n v="25"/>
    <n v="25"/>
    <s v="-"/>
    <m/>
    <m/>
    <m/>
    <m/>
    <m/>
    <m/>
    <m/>
  </r>
  <r>
    <s v="CK-NoKy [32]"/>
    <x v="3"/>
    <x v="0"/>
    <x v="23"/>
    <x v="23"/>
    <x v="0"/>
    <x v="67"/>
    <n v="25"/>
    <n v="25"/>
    <s v="-"/>
    <m/>
    <m/>
    <m/>
    <m/>
    <m/>
    <m/>
    <m/>
  </r>
  <r>
    <s v="CK-NoKy [32]"/>
    <x v="3"/>
    <x v="0"/>
    <x v="23"/>
    <x v="23"/>
    <x v="0"/>
    <x v="68"/>
    <n v="25"/>
    <n v="25"/>
    <s v="-"/>
    <m/>
    <m/>
    <m/>
    <m/>
    <m/>
    <m/>
    <m/>
  </r>
  <r>
    <s v="CK-NoKy [32]"/>
    <x v="3"/>
    <x v="0"/>
    <x v="23"/>
    <x v="23"/>
    <x v="0"/>
    <x v="69"/>
    <n v="25"/>
    <n v="25"/>
    <s v="-"/>
    <m/>
    <m/>
    <m/>
    <m/>
    <m/>
    <m/>
    <m/>
  </r>
  <r>
    <s v="CK-NoKy [32]"/>
    <x v="3"/>
    <x v="0"/>
    <x v="23"/>
    <x v="23"/>
    <x v="0"/>
    <x v="70"/>
    <n v="400"/>
    <n v="400"/>
    <s v="-"/>
    <m/>
    <m/>
    <m/>
    <m/>
    <m/>
    <m/>
    <m/>
  </r>
  <r>
    <s v="CK-SWVI [31]"/>
    <x v="0"/>
    <x v="1"/>
    <x v="24"/>
    <x v="24"/>
    <x v="0"/>
    <x v="0"/>
    <n v="71"/>
    <n v="71"/>
    <s v="-"/>
    <m/>
    <m/>
    <m/>
    <m/>
    <m/>
    <m/>
    <m/>
  </r>
  <r>
    <s v="CK-SWVI [31]"/>
    <x v="0"/>
    <x v="1"/>
    <x v="24"/>
    <x v="24"/>
    <x v="0"/>
    <x v="1"/>
    <n v="87"/>
    <n v="87"/>
    <s v="-"/>
    <m/>
    <m/>
    <m/>
    <m/>
    <m/>
    <m/>
    <m/>
  </r>
  <r>
    <s v="CK-SWVI [31]"/>
    <x v="0"/>
    <x v="1"/>
    <x v="24"/>
    <x v="24"/>
    <x v="0"/>
    <x v="2"/>
    <n v="23"/>
    <n v="23"/>
    <s v="-"/>
    <m/>
    <m/>
    <m/>
    <m/>
    <m/>
    <m/>
    <m/>
  </r>
  <r>
    <s v="CK-SWVI [31]"/>
    <x v="0"/>
    <x v="1"/>
    <x v="24"/>
    <x v="24"/>
    <x v="0"/>
    <x v="3"/>
    <n v="14"/>
    <n v="14"/>
    <s v="-"/>
    <m/>
    <m/>
    <m/>
    <m/>
    <m/>
    <m/>
    <m/>
  </r>
  <r>
    <s v="CK-SWVI [31]"/>
    <x v="0"/>
    <x v="1"/>
    <x v="24"/>
    <x v="24"/>
    <x v="0"/>
    <x v="4"/>
    <n v="14"/>
    <n v="14"/>
    <s v="-"/>
    <m/>
    <m/>
    <m/>
    <m/>
    <m/>
    <m/>
    <m/>
  </r>
  <r>
    <s v="CK-SWVI [31]"/>
    <x v="0"/>
    <x v="1"/>
    <x v="24"/>
    <x v="24"/>
    <x v="0"/>
    <x v="5"/>
    <n v="7"/>
    <n v="7"/>
    <s v="-"/>
    <m/>
    <m/>
    <m/>
    <m/>
    <m/>
    <m/>
    <m/>
  </r>
  <r>
    <s v="CK-SWVI [31]"/>
    <x v="0"/>
    <x v="1"/>
    <x v="24"/>
    <x v="24"/>
    <x v="0"/>
    <x v="6"/>
    <n v="61"/>
    <n v="61"/>
    <n v="0.5"/>
    <m/>
    <m/>
    <m/>
    <m/>
    <m/>
    <m/>
    <m/>
  </r>
  <r>
    <s v="CK-SWVI [31]"/>
    <x v="0"/>
    <x v="1"/>
    <x v="24"/>
    <x v="24"/>
    <x v="0"/>
    <x v="7"/>
    <n v="17"/>
    <n v="17"/>
    <s v="-"/>
    <m/>
    <m/>
    <m/>
    <m/>
    <m/>
    <m/>
    <m/>
  </r>
  <r>
    <s v="CK-SWVI [31]"/>
    <x v="0"/>
    <x v="1"/>
    <x v="24"/>
    <x v="24"/>
    <x v="0"/>
    <x v="8"/>
    <n v="49"/>
    <n v="49"/>
    <n v="0.33333299999999999"/>
    <m/>
    <m/>
    <m/>
    <m/>
    <m/>
    <m/>
    <m/>
  </r>
  <r>
    <s v="CK-SWVI [31]"/>
    <x v="0"/>
    <x v="1"/>
    <x v="24"/>
    <x v="24"/>
    <x v="0"/>
    <x v="9"/>
    <n v="37"/>
    <n v="37"/>
    <s v="-"/>
    <m/>
    <m/>
    <m/>
    <m/>
    <m/>
    <m/>
    <m/>
  </r>
  <r>
    <s v="CK-SWVI [31]"/>
    <x v="0"/>
    <x v="1"/>
    <x v="24"/>
    <x v="24"/>
    <x v="0"/>
    <x v="10"/>
    <n v="73"/>
    <n v="73"/>
    <s v="-"/>
    <m/>
    <m/>
    <m/>
    <m/>
    <m/>
    <m/>
    <m/>
  </r>
  <r>
    <s v="CK-SWVI [31]"/>
    <x v="0"/>
    <x v="1"/>
    <x v="24"/>
    <x v="24"/>
    <x v="0"/>
    <x v="11"/>
    <n v="80"/>
    <n v="80"/>
    <s v="-"/>
    <m/>
    <m/>
    <m/>
    <m/>
    <m/>
    <m/>
    <m/>
  </r>
  <r>
    <s v="CK-SWVI [31]"/>
    <x v="0"/>
    <x v="1"/>
    <x v="24"/>
    <x v="24"/>
    <x v="0"/>
    <x v="12"/>
    <n v="48"/>
    <n v="48"/>
    <s v="-"/>
    <m/>
    <m/>
    <m/>
    <m/>
    <m/>
    <m/>
    <m/>
  </r>
  <r>
    <s v="CK-SWVI [31]"/>
    <x v="0"/>
    <x v="1"/>
    <x v="24"/>
    <x v="24"/>
    <x v="0"/>
    <x v="13"/>
    <n v="9"/>
    <n v="9"/>
    <s v="-"/>
    <m/>
    <m/>
    <m/>
    <m/>
    <m/>
    <m/>
    <m/>
  </r>
  <r>
    <s v="CK-SWVI [31]"/>
    <x v="0"/>
    <x v="1"/>
    <x v="24"/>
    <x v="24"/>
    <x v="0"/>
    <x v="14"/>
    <n v="15"/>
    <n v="15"/>
    <s v="-"/>
    <m/>
    <m/>
    <m/>
    <m/>
    <m/>
    <m/>
    <m/>
  </r>
  <r>
    <s v="CK-SWVI [31]"/>
    <x v="0"/>
    <x v="1"/>
    <x v="24"/>
    <x v="24"/>
    <x v="0"/>
    <x v="15"/>
    <n v="24"/>
    <n v="24"/>
    <s v="-"/>
    <m/>
    <m/>
    <m/>
    <m/>
    <m/>
    <m/>
    <m/>
  </r>
  <r>
    <s v="CK-SWVI [31]"/>
    <x v="0"/>
    <x v="1"/>
    <x v="24"/>
    <x v="24"/>
    <x v="0"/>
    <x v="16"/>
    <n v="13"/>
    <n v="13"/>
    <s v="-"/>
    <m/>
    <m/>
    <m/>
    <m/>
    <m/>
    <m/>
    <m/>
  </r>
  <r>
    <s v="CK-SWVI [31]"/>
    <x v="0"/>
    <x v="1"/>
    <x v="24"/>
    <x v="24"/>
    <x v="0"/>
    <x v="17"/>
    <n v="117"/>
    <n v="117"/>
    <s v="-"/>
    <m/>
    <m/>
    <m/>
    <m/>
    <m/>
    <m/>
    <m/>
  </r>
  <r>
    <s v="CK-SWVI [31]"/>
    <x v="0"/>
    <x v="1"/>
    <x v="24"/>
    <x v="24"/>
    <x v="0"/>
    <x v="18"/>
    <n v="36"/>
    <n v="36"/>
    <s v="-"/>
    <m/>
    <m/>
    <m/>
    <m/>
    <m/>
    <m/>
    <m/>
  </r>
  <r>
    <s v="CK-SWVI [31]"/>
    <x v="0"/>
    <x v="1"/>
    <x v="24"/>
    <x v="24"/>
    <x v="0"/>
    <x v="19"/>
    <n v="72"/>
    <n v="72"/>
    <s v="-"/>
    <m/>
    <m/>
    <m/>
    <m/>
    <m/>
    <m/>
    <m/>
  </r>
  <r>
    <s v="CK-SWVI [31]"/>
    <x v="0"/>
    <x v="1"/>
    <x v="24"/>
    <x v="24"/>
    <x v="0"/>
    <x v="20"/>
    <n v="28"/>
    <n v="28"/>
    <s v="-"/>
    <m/>
    <m/>
    <m/>
    <m/>
    <m/>
    <m/>
    <m/>
  </r>
  <r>
    <s v="CK-SWVI [31]"/>
    <x v="0"/>
    <x v="1"/>
    <x v="24"/>
    <x v="24"/>
    <x v="0"/>
    <x v="21"/>
    <n v="23"/>
    <n v="23"/>
    <s v="-"/>
    <m/>
    <m/>
    <m/>
    <m/>
    <m/>
    <m/>
    <m/>
  </r>
  <r>
    <s v="CK-SWVI [31]"/>
    <x v="0"/>
    <x v="1"/>
    <x v="24"/>
    <x v="24"/>
    <x v="0"/>
    <x v="22"/>
    <s v="AP"/>
    <m/>
    <s v="-"/>
    <m/>
    <m/>
    <m/>
    <m/>
    <m/>
    <m/>
    <m/>
  </r>
  <r>
    <s v="CK-SWVI [31]"/>
    <x v="0"/>
    <x v="1"/>
    <x v="24"/>
    <x v="24"/>
    <x v="0"/>
    <x v="23"/>
    <n v="160"/>
    <n v="160"/>
    <s v="-"/>
    <m/>
    <m/>
    <m/>
    <m/>
    <m/>
    <m/>
    <m/>
  </r>
  <r>
    <s v="CK-SWVI [31]"/>
    <x v="0"/>
    <x v="1"/>
    <x v="24"/>
    <x v="24"/>
    <x v="0"/>
    <x v="24"/>
    <n v="234"/>
    <n v="234"/>
    <s v="-"/>
    <m/>
    <m/>
    <m/>
    <m/>
    <m/>
    <m/>
    <m/>
  </r>
  <r>
    <s v="CK-SWVI [31]"/>
    <x v="0"/>
    <x v="1"/>
    <x v="24"/>
    <x v="24"/>
    <x v="0"/>
    <x v="25"/>
    <n v="370"/>
    <n v="370"/>
    <s v="-"/>
    <m/>
    <m/>
    <m/>
    <m/>
    <m/>
    <m/>
    <m/>
  </r>
  <r>
    <s v="CK-SWVI [31]"/>
    <x v="0"/>
    <x v="1"/>
    <x v="24"/>
    <x v="24"/>
    <x v="0"/>
    <x v="26"/>
    <n v="266"/>
    <n v="266"/>
    <s v="-"/>
    <m/>
    <m/>
    <m/>
    <m/>
    <m/>
    <m/>
    <m/>
  </r>
  <r>
    <s v="CK-SWVI [31]"/>
    <x v="0"/>
    <x v="1"/>
    <x v="24"/>
    <x v="24"/>
    <x v="0"/>
    <x v="27"/>
    <n v="164"/>
    <n v="164"/>
    <s v="-"/>
    <m/>
    <m/>
    <m/>
    <m/>
    <m/>
    <m/>
    <m/>
  </r>
  <r>
    <s v="CK-SWVI [31]"/>
    <x v="0"/>
    <x v="1"/>
    <x v="24"/>
    <x v="24"/>
    <x v="0"/>
    <x v="28"/>
    <n v="323"/>
    <n v="323"/>
    <s v="-"/>
    <m/>
    <m/>
    <m/>
    <m/>
    <m/>
    <m/>
    <m/>
  </r>
  <r>
    <s v="CK-SWVI [31]"/>
    <x v="0"/>
    <x v="1"/>
    <x v="24"/>
    <x v="24"/>
    <x v="0"/>
    <x v="29"/>
    <n v="841"/>
    <n v="841"/>
    <s v="-"/>
    <m/>
    <m/>
    <m/>
    <m/>
    <m/>
    <m/>
    <m/>
  </r>
  <r>
    <s v="CK-SWVI [31]"/>
    <x v="0"/>
    <x v="1"/>
    <x v="24"/>
    <x v="24"/>
    <x v="0"/>
    <x v="30"/>
    <n v="436"/>
    <n v="436"/>
    <s v="-"/>
    <m/>
    <m/>
    <m/>
    <m/>
    <m/>
    <m/>
    <m/>
  </r>
  <r>
    <s v="CK-SWVI [31]"/>
    <x v="0"/>
    <x v="1"/>
    <x v="24"/>
    <x v="24"/>
    <x v="0"/>
    <x v="31"/>
    <n v="150"/>
    <n v="150"/>
    <s v="-"/>
    <m/>
    <m/>
    <m/>
    <m/>
    <m/>
    <m/>
    <m/>
  </r>
  <r>
    <s v="CK-SWVI [31]"/>
    <x v="0"/>
    <x v="1"/>
    <x v="24"/>
    <x v="24"/>
    <x v="0"/>
    <x v="32"/>
    <n v="10"/>
    <n v="10"/>
    <s v="-"/>
    <m/>
    <m/>
    <m/>
    <m/>
    <m/>
    <m/>
    <m/>
  </r>
  <r>
    <s v="CK-SWVI [31]"/>
    <x v="0"/>
    <x v="1"/>
    <x v="24"/>
    <x v="24"/>
    <x v="0"/>
    <x v="33"/>
    <s v="UK"/>
    <m/>
    <s v="-"/>
    <m/>
    <m/>
    <m/>
    <m/>
    <m/>
    <m/>
    <m/>
  </r>
  <r>
    <s v="CK-SWVI [31]"/>
    <x v="0"/>
    <x v="1"/>
    <x v="24"/>
    <x v="24"/>
    <x v="0"/>
    <x v="34"/>
    <n v="26"/>
    <n v="26"/>
    <s v="-"/>
    <m/>
    <m/>
    <m/>
    <m/>
    <m/>
    <m/>
    <m/>
  </r>
  <r>
    <s v="CK-SWVI [31]"/>
    <x v="0"/>
    <x v="1"/>
    <x v="24"/>
    <x v="24"/>
    <x v="0"/>
    <x v="35"/>
    <n v="30"/>
    <n v="30"/>
    <s v="-"/>
    <m/>
    <m/>
    <m/>
    <m/>
    <m/>
    <m/>
    <m/>
  </r>
  <r>
    <s v="CK-SWVI [31]"/>
    <x v="0"/>
    <x v="1"/>
    <x v="24"/>
    <x v="24"/>
    <x v="0"/>
    <x v="36"/>
    <n v="25"/>
    <n v="25"/>
    <s v="-"/>
    <m/>
    <m/>
    <m/>
    <m/>
    <m/>
    <m/>
    <m/>
  </r>
  <r>
    <s v="CK-SWVI [31]"/>
    <x v="0"/>
    <x v="1"/>
    <x v="24"/>
    <x v="24"/>
    <x v="0"/>
    <x v="37"/>
    <n v="30"/>
    <n v="30"/>
    <s v="-"/>
    <m/>
    <m/>
    <m/>
    <m/>
    <m/>
    <m/>
    <m/>
  </r>
  <r>
    <s v="CK-SWVI [31]"/>
    <x v="0"/>
    <x v="1"/>
    <x v="24"/>
    <x v="24"/>
    <x v="0"/>
    <x v="38"/>
    <s v="NO"/>
    <m/>
    <s v="-"/>
    <m/>
    <m/>
    <m/>
    <m/>
    <m/>
    <m/>
    <m/>
  </r>
  <r>
    <s v="CK-SWVI [31]"/>
    <x v="0"/>
    <x v="1"/>
    <x v="24"/>
    <x v="24"/>
    <x v="0"/>
    <x v="39"/>
    <s v="UK"/>
    <m/>
    <s v="-"/>
    <m/>
    <m/>
    <m/>
    <m/>
    <m/>
    <m/>
    <m/>
  </r>
  <r>
    <s v="CK-SWVI [31]"/>
    <x v="0"/>
    <x v="1"/>
    <x v="24"/>
    <x v="24"/>
    <x v="0"/>
    <x v="40"/>
    <s v="UK"/>
    <m/>
    <s v="-"/>
    <m/>
    <m/>
    <m/>
    <m/>
    <m/>
    <m/>
    <m/>
  </r>
  <r>
    <s v="CK-SWVI [31]"/>
    <x v="0"/>
    <x v="1"/>
    <x v="24"/>
    <x v="24"/>
    <x v="0"/>
    <x v="41"/>
    <n v="100"/>
    <n v="100"/>
    <s v="-"/>
    <m/>
    <m/>
    <m/>
    <m/>
    <m/>
    <m/>
    <m/>
  </r>
  <r>
    <s v="CK-SWVI [31]"/>
    <x v="0"/>
    <x v="1"/>
    <x v="24"/>
    <x v="24"/>
    <x v="0"/>
    <x v="42"/>
    <n v="150"/>
    <n v="150"/>
    <s v="-"/>
    <m/>
    <m/>
    <m/>
    <m/>
    <m/>
    <m/>
    <m/>
  </r>
  <r>
    <s v="CK-SWVI [31]"/>
    <x v="0"/>
    <x v="1"/>
    <x v="24"/>
    <x v="24"/>
    <x v="0"/>
    <x v="43"/>
    <n v="160"/>
    <n v="160"/>
    <s v="-"/>
    <m/>
    <m/>
    <m/>
    <m/>
    <m/>
    <m/>
    <m/>
  </r>
  <r>
    <s v="CK-SWVI [31]"/>
    <x v="0"/>
    <x v="1"/>
    <x v="24"/>
    <x v="24"/>
    <x v="0"/>
    <x v="44"/>
    <n v="50"/>
    <n v="50"/>
    <s v="-"/>
    <m/>
    <m/>
    <m/>
    <m/>
    <m/>
    <m/>
    <m/>
  </r>
  <r>
    <s v="CK-SWVI [31]"/>
    <x v="0"/>
    <x v="1"/>
    <x v="24"/>
    <x v="24"/>
    <x v="0"/>
    <x v="45"/>
    <n v="6"/>
    <n v="6"/>
    <s v="-"/>
    <m/>
    <m/>
    <m/>
    <m/>
    <m/>
    <m/>
    <m/>
  </r>
  <r>
    <s v="CK-SWVI [31]"/>
    <x v="0"/>
    <x v="1"/>
    <x v="24"/>
    <x v="24"/>
    <x v="0"/>
    <x v="46"/>
    <n v="50"/>
    <n v="50"/>
    <s v="-"/>
    <m/>
    <m/>
    <m/>
    <m/>
    <m/>
    <m/>
    <m/>
  </r>
  <r>
    <s v="CK-SWVI [31]"/>
    <x v="0"/>
    <x v="1"/>
    <x v="24"/>
    <x v="24"/>
    <x v="0"/>
    <x v="47"/>
    <n v="50"/>
    <n v="50"/>
    <s v="-"/>
    <m/>
    <m/>
    <m/>
    <m/>
    <m/>
    <m/>
    <m/>
  </r>
  <r>
    <s v="CK-SWVI [31]"/>
    <x v="0"/>
    <x v="1"/>
    <x v="24"/>
    <x v="24"/>
    <x v="0"/>
    <x v="48"/>
    <n v="25"/>
    <n v="25"/>
    <s v="-"/>
    <m/>
    <m/>
    <m/>
    <m/>
    <m/>
    <m/>
    <m/>
  </r>
  <r>
    <s v="CK-SWVI [31]"/>
    <x v="0"/>
    <x v="1"/>
    <x v="24"/>
    <x v="24"/>
    <x v="0"/>
    <x v="49"/>
    <n v="75"/>
    <n v="75"/>
    <s v="-"/>
    <m/>
    <m/>
    <m/>
    <m/>
    <m/>
    <m/>
    <m/>
  </r>
  <r>
    <s v="CK-SWVI [31]"/>
    <x v="0"/>
    <x v="1"/>
    <x v="24"/>
    <x v="24"/>
    <x v="0"/>
    <x v="50"/>
    <n v="75"/>
    <n v="75"/>
    <s v="-"/>
    <m/>
    <m/>
    <m/>
    <m/>
    <m/>
    <m/>
    <m/>
  </r>
  <r>
    <s v="CK-SWVI [31]"/>
    <x v="0"/>
    <x v="1"/>
    <x v="24"/>
    <x v="24"/>
    <x v="0"/>
    <x v="51"/>
    <n v="25"/>
    <n v="25"/>
    <s v="-"/>
    <m/>
    <m/>
    <m/>
    <m/>
    <m/>
    <m/>
    <m/>
  </r>
  <r>
    <s v="CK-SWVI [31]"/>
    <x v="0"/>
    <x v="1"/>
    <x v="24"/>
    <x v="24"/>
    <x v="0"/>
    <x v="52"/>
    <n v="75"/>
    <n v="75"/>
    <s v="-"/>
    <m/>
    <m/>
    <m/>
    <m/>
    <m/>
    <m/>
    <m/>
  </r>
  <r>
    <s v="CK-SWVI [31]"/>
    <x v="0"/>
    <x v="1"/>
    <x v="24"/>
    <x v="24"/>
    <x v="0"/>
    <x v="53"/>
    <n v="25"/>
    <n v="25"/>
    <s v="-"/>
    <m/>
    <m/>
    <m/>
    <m/>
    <m/>
    <m/>
    <m/>
  </r>
  <r>
    <s v="CK-SWVI [31]"/>
    <x v="0"/>
    <x v="1"/>
    <x v="24"/>
    <x v="24"/>
    <x v="0"/>
    <x v="54"/>
    <n v="25"/>
    <n v="25"/>
    <s v="-"/>
    <m/>
    <m/>
    <m/>
    <m/>
    <m/>
    <m/>
    <m/>
  </r>
  <r>
    <s v="CK-SWVI [31]"/>
    <x v="0"/>
    <x v="1"/>
    <x v="24"/>
    <x v="24"/>
    <x v="0"/>
    <x v="55"/>
    <n v="10"/>
    <n v="10"/>
    <s v="-"/>
    <m/>
    <m/>
    <m/>
    <m/>
    <m/>
    <m/>
    <m/>
  </r>
  <r>
    <s v="CK-SWVI [31]"/>
    <x v="0"/>
    <x v="1"/>
    <x v="24"/>
    <x v="24"/>
    <x v="0"/>
    <x v="56"/>
    <n v="25"/>
    <n v="25"/>
    <s v="-"/>
    <m/>
    <m/>
    <m/>
    <m/>
    <m/>
    <m/>
    <m/>
  </r>
  <r>
    <s v="CK-SWVI [31]"/>
    <x v="0"/>
    <x v="1"/>
    <x v="24"/>
    <x v="24"/>
    <x v="0"/>
    <x v="57"/>
    <n v="200"/>
    <n v="200"/>
    <s v="-"/>
    <m/>
    <m/>
    <m/>
    <m/>
    <m/>
    <m/>
    <m/>
  </r>
  <r>
    <s v="CK-SWVI [31]"/>
    <x v="0"/>
    <x v="1"/>
    <x v="24"/>
    <x v="24"/>
    <x v="0"/>
    <x v="58"/>
    <n v="50"/>
    <n v="50"/>
    <s v="-"/>
    <m/>
    <m/>
    <m/>
    <m/>
    <m/>
    <m/>
    <m/>
  </r>
  <r>
    <s v="CK-SWVI [31]"/>
    <x v="0"/>
    <x v="1"/>
    <x v="24"/>
    <x v="24"/>
    <x v="0"/>
    <x v="59"/>
    <n v="300"/>
    <n v="300"/>
    <s v="-"/>
    <m/>
    <m/>
    <m/>
    <m/>
    <m/>
    <m/>
    <m/>
  </r>
  <r>
    <s v="CK-SWVI [31]"/>
    <x v="0"/>
    <x v="1"/>
    <x v="24"/>
    <x v="24"/>
    <x v="0"/>
    <x v="60"/>
    <n v="50"/>
    <n v="50"/>
    <s v="-"/>
    <m/>
    <m/>
    <m/>
    <m/>
    <m/>
    <m/>
    <m/>
  </r>
  <r>
    <s v="CK-SWVI [31]"/>
    <x v="0"/>
    <x v="1"/>
    <x v="24"/>
    <x v="24"/>
    <x v="0"/>
    <x v="61"/>
    <n v="750"/>
    <n v="750"/>
    <s v="-"/>
    <m/>
    <m/>
    <m/>
    <m/>
    <m/>
    <m/>
    <m/>
  </r>
  <r>
    <s v="CK-SWVI [31]"/>
    <x v="0"/>
    <x v="1"/>
    <x v="24"/>
    <x v="24"/>
    <x v="0"/>
    <x v="62"/>
    <n v="750"/>
    <n v="750"/>
    <s v="-"/>
    <m/>
    <m/>
    <m/>
    <m/>
    <m/>
    <m/>
    <m/>
  </r>
  <r>
    <s v="CK-SWVI [31]"/>
    <x v="0"/>
    <x v="1"/>
    <x v="24"/>
    <x v="24"/>
    <x v="0"/>
    <x v="63"/>
    <n v="750"/>
    <n v="750"/>
    <s v="-"/>
    <m/>
    <m/>
    <m/>
    <m/>
    <m/>
    <m/>
    <m/>
  </r>
  <r>
    <s v="CK-SWVI [31]"/>
    <x v="0"/>
    <x v="1"/>
    <x v="24"/>
    <x v="24"/>
    <x v="0"/>
    <x v="64"/>
    <n v="1500"/>
    <n v="1500"/>
    <s v="-"/>
    <m/>
    <m/>
    <m/>
    <m/>
    <m/>
    <m/>
    <m/>
  </r>
  <r>
    <s v="CK-SWVI [31]"/>
    <x v="0"/>
    <x v="1"/>
    <x v="24"/>
    <x v="24"/>
    <x v="0"/>
    <x v="65"/>
    <n v="750"/>
    <n v="750"/>
    <s v="-"/>
    <m/>
    <m/>
    <m/>
    <m/>
    <m/>
    <m/>
    <m/>
  </r>
  <r>
    <s v="CK-SWVI [31]"/>
    <x v="0"/>
    <x v="1"/>
    <x v="24"/>
    <x v="24"/>
    <x v="0"/>
    <x v="66"/>
    <n v="1500"/>
    <n v="1500"/>
    <s v="-"/>
    <m/>
    <m/>
    <m/>
    <m/>
    <m/>
    <m/>
    <m/>
  </r>
  <r>
    <s v="CK-SWVI [31]"/>
    <x v="0"/>
    <x v="1"/>
    <x v="24"/>
    <x v="24"/>
    <x v="0"/>
    <x v="67"/>
    <n v="1500"/>
    <n v="1500"/>
    <s v="-"/>
    <m/>
    <m/>
    <m/>
    <m/>
    <m/>
    <m/>
    <m/>
  </r>
  <r>
    <s v="CK-SWVI [31]"/>
    <x v="0"/>
    <x v="1"/>
    <x v="24"/>
    <x v="24"/>
    <x v="0"/>
    <x v="68"/>
    <n v="1500"/>
    <n v="1500"/>
    <s v="-"/>
    <m/>
    <m/>
    <m/>
    <m/>
    <m/>
    <m/>
    <m/>
  </r>
  <r>
    <s v="CK-SWVI [31]"/>
    <x v="0"/>
    <x v="1"/>
    <x v="24"/>
    <x v="24"/>
    <x v="0"/>
    <x v="69"/>
    <n v="750"/>
    <n v="750"/>
    <s v="-"/>
    <m/>
    <m/>
    <m/>
    <m/>
    <m/>
    <m/>
    <m/>
  </r>
  <r>
    <s v="CK-SWVI [31]"/>
    <x v="0"/>
    <x v="1"/>
    <x v="24"/>
    <x v="24"/>
    <x v="0"/>
    <x v="70"/>
    <n v="1500"/>
    <n v="1500"/>
    <s v="-"/>
    <m/>
    <m/>
    <m/>
    <m/>
    <m/>
    <m/>
    <m/>
  </r>
  <r>
    <s v="CK-SWVI [31]"/>
    <x v="3"/>
    <x v="4"/>
    <x v="25"/>
    <x v="25"/>
    <x v="0"/>
    <x v="0"/>
    <s v="UNK"/>
    <m/>
    <s v="-"/>
    <m/>
    <m/>
    <m/>
    <m/>
    <m/>
    <m/>
    <m/>
  </r>
  <r>
    <s v="CK-SWVI [31]"/>
    <x v="3"/>
    <x v="4"/>
    <x v="25"/>
    <x v="25"/>
    <x v="0"/>
    <x v="1"/>
    <s v="NI"/>
    <m/>
    <s v="-"/>
    <m/>
    <m/>
    <m/>
    <m/>
    <m/>
    <m/>
    <m/>
  </r>
  <r>
    <s v="CK-SWVI [31]"/>
    <x v="3"/>
    <x v="4"/>
    <x v="25"/>
    <x v="25"/>
    <x v="0"/>
    <x v="2"/>
    <s v="NI"/>
    <m/>
    <s v="-"/>
    <m/>
    <m/>
    <m/>
    <m/>
    <m/>
    <m/>
    <m/>
  </r>
  <r>
    <s v="CK-SWVI [31]"/>
    <x v="3"/>
    <x v="4"/>
    <x v="25"/>
    <x v="25"/>
    <x v="0"/>
    <x v="3"/>
    <s v="NI"/>
    <m/>
    <s v="-"/>
    <m/>
    <m/>
    <m/>
    <m/>
    <m/>
    <m/>
    <m/>
  </r>
  <r>
    <s v="CK-SWVI [31]"/>
    <x v="3"/>
    <x v="4"/>
    <x v="25"/>
    <x v="25"/>
    <x v="0"/>
    <x v="4"/>
    <s v="NI"/>
    <m/>
    <s v="-"/>
    <m/>
    <m/>
    <m/>
    <m/>
    <m/>
    <m/>
    <m/>
  </r>
  <r>
    <s v="CK-SWVI [31]"/>
    <x v="3"/>
    <x v="4"/>
    <x v="25"/>
    <x v="25"/>
    <x v="0"/>
    <x v="5"/>
    <s v="NI"/>
    <m/>
    <s v="-"/>
    <m/>
    <m/>
    <m/>
    <m/>
    <m/>
    <m/>
    <m/>
  </r>
  <r>
    <s v="CK-SWVI [31]"/>
    <x v="3"/>
    <x v="4"/>
    <x v="25"/>
    <x v="25"/>
    <x v="0"/>
    <x v="6"/>
    <s v="NI"/>
    <m/>
    <s v="-"/>
    <m/>
    <m/>
    <m/>
    <m/>
    <m/>
    <m/>
    <m/>
  </r>
  <r>
    <s v="CK-SWVI [31]"/>
    <x v="3"/>
    <x v="4"/>
    <x v="25"/>
    <x v="25"/>
    <x v="0"/>
    <x v="7"/>
    <s v="NI"/>
    <m/>
    <s v="-"/>
    <m/>
    <m/>
    <m/>
    <m/>
    <m/>
    <m/>
    <m/>
  </r>
  <r>
    <s v="CK-SWVI [31]"/>
    <x v="3"/>
    <x v="4"/>
    <x v="25"/>
    <x v="25"/>
    <x v="0"/>
    <x v="8"/>
    <s v="NI"/>
    <m/>
    <s v="-"/>
    <m/>
    <m/>
    <m/>
    <m/>
    <m/>
    <m/>
    <m/>
  </r>
  <r>
    <s v="CK-SWVI [31]"/>
    <x v="3"/>
    <x v="4"/>
    <x v="25"/>
    <x v="25"/>
    <x v="0"/>
    <x v="9"/>
    <s v="NI"/>
    <m/>
    <s v="-"/>
    <m/>
    <m/>
    <m/>
    <m/>
    <m/>
    <m/>
    <m/>
  </r>
  <r>
    <s v="CK-SWVI [31]"/>
    <x v="3"/>
    <x v="4"/>
    <x v="25"/>
    <x v="25"/>
    <x v="0"/>
    <x v="10"/>
    <n v="25"/>
    <n v="25"/>
    <s v="-"/>
    <m/>
    <m/>
    <m/>
    <m/>
    <m/>
    <m/>
    <m/>
  </r>
  <r>
    <s v="CK-SWVI [31]"/>
    <x v="3"/>
    <x v="4"/>
    <x v="25"/>
    <x v="25"/>
    <x v="0"/>
    <x v="11"/>
    <s v="NI"/>
    <m/>
    <s v="-"/>
    <m/>
    <m/>
    <m/>
    <m/>
    <m/>
    <m/>
    <m/>
  </r>
  <r>
    <s v="CK-SWVI [31]"/>
    <x v="3"/>
    <x v="4"/>
    <x v="25"/>
    <x v="25"/>
    <x v="0"/>
    <x v="12"/>
    <s v="NI"/>
    <m/>
    <s v="-"/>
    <m/>
    <m/>
    <m/>
    <m/>
    <m/>
    <m/>
    <m/>
  </r>
  <r>
    <s v="CK-SWVI [31]"/>
    <x v="3"/>
    <x v="4"/>
    <x v="25"/>
    <x v="25"/>
    <x v="0"/>
    <x v="13"/>
    <s v="NI"/>
    <m/>
    <s v="-"/>
    <m/>
    <m/>
    <m/>
    <m/>
    <m/>
    <m/>
    <m/>
  </r>
  <r>
    <s v="CK-SWVI [31]"/>
    <x v="3"/>
    <x v="4"/>
    <x v="25"/>
    <x v="25"/>
    <x v="0"/>
    <x v="14"/>
    <s v="NI"/>
    <m/>
    <s v="-"/>
    <m/>
    <m/>
    <m/>
    <m/>
    <m/>
    <m/>
    <m/>
  </r>
  <r>
    <s v="CK-SWVI [31]"/>
    <x v="3"/>
    <x v="4"/>
    <x v="25"/>
    <x v="25"/>
    <x v="0"/>
    <x v="15"/>
    <s v="NI"/>
    <m/>
    <s v="-"/>
    <m/>
    <m/>
    <m/>
    <m/>
    <m/>
    <m/>
    <m/>
  </r>
  <r>
    <s v="CK-SWVI [31]"/>
    <x v="3"/>
    <x v="4"/>
    <x v="25"/>
    <x v="25"/>
    <x v="0"/>
    <x v="16"/>
    <n v="35"/>
    <n v="35"/>
    <s v="-"/>
    <m/>
    <m/>
    <m/>
    <m/>
    <m/>
    <m/>
    <m/>
  </r>
  <r>
    <s v="CK-SWVI [31]"/>
    <x v="3"/>
    <x v="4"/>
    <x v="25"/>
    <x v="25"/>
    <x v="0"/>
    <x v="17"/>
    <n v="24"/>
    <n v="24"/>
    <s v="-"/>
    <m/>
    <m/>
    <m/>
    <m/>
    <m/>
    <m/>
    <m/>
  </r>
  <r>
    <s v="CK-SWVI [31]"/>
    <x v="3"/>
    <x v="4"/>
    <x v="25"/>
    <x v="25"/>
    <x v="0"/>
    <x v="18"/>
    <n v="54"/>
    <n v="54"/>
    <s v="-"/>
    <m/>
    <m/>
    <m/>
    <m/>
    <m/>
    <m/>
    <m/>
  </r>
  <r>
    <s v="CK-SWVI [31]"/>
    <x v="3"/>
    <x v="4"/>
    <x v="25"/>
    <x v="25"/>
    <x v="0"/>
    <x v="19"/>
    <n v="55"/>
    <n v="55"/>
    <s v="-"/>
    <m/>
    <m/>
    <m/>
    <m/>
    <m/>
    <m/>
    <m/>
  </r>
  <r>
    <s v="CK-SWVI [31]"/>
    <x v="3"/>
    <x v="4"/>
    <x v="25"/>
    <x v="25"/>
    <x v="0"/>
    <x v="20"/>
    <s v="NI"/>
    <m/>
    <s v="-"/>
    <m/>
    <m/>
    <m/>
    <m/>
    <m/>
    <m/>
    <m/>
  </r>
  <r>
    <s v="CK-SWVI [31]"/>
    <x v="3"/>
    <x v="4"/>
    <x v="25"/>
    <x v="25"/>
    <x v="0"/>
    <x v="21"/>
    <n v="135"/>
    <n v="135"/>
    <s v="-"/>
    <m/>
    <m/>
    <m/>
    <m/>
    <m/>
    <m/>
    <m/>
  </r>
  <r>
    <s v="CK-SWVI [31]"/>
    <x v="3"/>
    <x v="4"/>
    <x v="25"/>
    <x v="25"/>
    <x v="0"/>
    <x v="22"/>
    <n v="120"/>
    <n v="120"/>
    <s v="-"/>
    <m/>
    <m/>
    <m/>
    <m/>
    <m/>
    <m/>
    <m/>
  </r>
  <r>
    <s v="CK-SWVI [31]"/>
    <x v="3"/>
    <x v="4"/>
    <x v="25"/>
    <x v="25"/>
    <x v="0"/>
    <x v="23"/>
    <n v="40"/>
    <n v="40"/>
    <s v="-"/>
    <m/>
    <m/>
    <m/>
    <m/>
    <m/>
    <m/>
    <m/>
  </r>
  <r>
    <s v="CK-SWVI [31]"/>
    <x v="3"/>
    <x v="4"/>
    <x v="25"/>
    <x v="25"/>
    <x v="0"/>
    <x v="24"/>
    <n v="16"/>
    <n v="16"/>
    <s v="-"/>
    <m/>
    <m/>
    <m/>
    <m/>
    <m/>
    <m/>
    <m/>
  </r>
  <r>
    <s v="CK-SWVI [31]"/>
    <x v="3"/>
    <x v="4"/>
    <x v="25"/>
    <x v="25"/>
    <x v="0"/>
    <x v="25"/>
    <n v="125"/>
    <n v="125"/>
    <s v="-"/>
    <m/>
    <m/>
    <m/>
    <m/>
    <m/>
    <m/>
    <m/>
  </r>
  <r>
    <s v="CK-SWVI [31]"/>
    <x v="3"/>
    <x v="4"/>
    <x v="25"/>
    <x v="25"/>
    <x v="0"/>
    <x v="26"/>
    <n v="60"/>
    <n v="60"/>
    <s v="-"/>
    <m/>
    <m/>
    <m/>
    <m/>
    <m/>
    <m/>
    <m/>
  </r>
  <r>
    <s v="CK-SWVI [31]"/>
    <x v="3"/>
    <x v="4"/>
    <x v="25"/>
    <x v="25"/>
    <x v="0"/>
    <x v="27"/>
    <n v="20"/>
    <n v="20"/>
    <s v="-"/>
    <m/>
    <m/>
    <m/>
    <m/>
    <m/>
    <m/>
    <m/>
  </r>
  <r>
    <s v="CK-SWVI [31]"/>
    <x v="3"/>
    <x v="4"/>
    <x v="25"/>
    <x v="25"/>
    <x v="0"/>
    <x v="28"/>
    <n v="1"/>
    <n v="1"/>
    <s v="-"/>
    <m/>
    <m/>
    <m/>
    <m/>
    <m/>
    <m/>
    <m/>
  </r>
  <r>
    <s v="CK-SWVI [31]"/>
    <x v="3"/>
    <x v="4"/>
    <x v="25"/>
    <x v="25"/>
    <x v="0"/>
    <x v="29"/>
    <n v="4"/>
    <n v="4"/>
    <s v="-"/>
    <m/>
    <m/>
    <m/>
    <m/>
    <m/>
    <m/>
    <m/>
  </r>
  <r>
    <s v="CK-SWVI [31]"/>
    <x v="3"/>
    <x v="4"/>
    <x v="25"/>
    <x v="25"/>
    <x v="0"/>
    <x v="30"/>
    <s v="AP"/>
    <m/>
    <s v="-"/>
    <m/>
    <m/>
    <m/>
    <m/>
    <m/>
    <m/>
    <m/>
  </r>
  <r>
    <s v="CK-SWVI [31]"/>
    <x v="3"/>
    <x v="4"/>
    <x v="25"/>
    <x v="25"/>
    <x v="0"/>
    <x v="31"/>
    <n v="30"/>
    <n v="30"/>
    <s v="-"/>
    <m/>
    <m/>
    <m/>
    <m/>
    <m/>
    <m/>
    <m/>
  </r>
  <r>
    <s v="CK-SWVI [31]"/>
    <x v="3"/>
    <x v="4"/>
    <x v="25"/>
    <x v="25"/>
    <x v="0"/>
    <x v="32"/>
    <n v="30"/>
    <n v="30"/>
    <s v="-"/>
    <m/>
    <m/>
    <m/>
    <m/>
    <m/>
    <m/>
    <m/>
  </r>
  <r>
    <s v="CK-SWVI [31]"/>
    <x v="3"/>
    <x v="4"/>
    <x v="25"/>
    <x v="25"/>
    <x v="0"/>
    <x v="33"/>
    <n v="5"/>
    <n v="5"/>
    <s v="-"/>
    <m/>
    <m/>
    <m/>
    <m/>
    <m/>
    <m/>
    <m/>
  </r>
  <r>
    <s v="CK-SWVI [31]"/>
    <x v="3"/>
    <x v="4"/>
    <x v="25"/>
    <x v="25"/>
    <x v="0"/>
    <x v="34"/>
    <s v="UK"/>
    <m/>
    <s v="-"/>
    <m/>
    <m/>
    <m/>
    <m/>
    <m/>
    <m/>
    <m/>
  </r>
  <r>
    <s v="CK-SWVI [31]"/>
    <x v="3"/>
    <x v="4"/>
    <x v="25"/>
    <x v="25"/>
    <x v="0"/>
    <x v="35"/>
    <s v="UK"/>
    <m/>
    <s v="-"/>
    <m/>
    <m/>
    <m/>
    <m/>
    <m/>
    <m/>
    <m/>
  </r>
  <r>
    <s v="CK-SWVI [31]"/>
    <x v="3"/>
    <x v="4"/>
    <x v="25"/>
    <x v="25"/>
    <x v="0"/>
    <x v="36"/>
    <s v="NI"/>
    <m/>
    <s v="-"/>
    <m/>
    <m/>
    <m/>
    <m/>
    <m/>
    <m/>
    <m/>
  </r>
  <r>
    <s v="CK-SWVI [31]"/>
    <x v="3"/>
    <x v="4"/>
    <x v="25"/>
    <x v="25"/>
    <x v="0"/>
    <x v="37"/>
    <s v="NI"/>
    <m/>
    <s v="-"/>
    <m/>
    <m/>
    <m/>
    <m/>
    <m/>
    <m/>
    <m/>
  </r>
  <r>
    <s v="CK-SWVI [31]"/>
    <x v="3"/>
    <x v="4"/>
    <x v="25"/>
    <x v="25"/>
    <x v="0"/>
    <x v="38"/>
    <n v="2"/>
    <n v="2"/>
    <s v="-"/>
    <m/>
    <m/>
    <m/>
    <m/>
    <m/>
    <m/>
    <m/>
  </r>
  <r>
    <s v="CK-SWVI [31]"/>
    <x v="3"/>
    <x v="4"/>
    <x v="25"/>
    <x v="25"/>
    <x v="0"/>
    <x v="39"/>
    <s v="UK"/>
    <m/>
    <s v="-"/>
    <m/>
    <m/>
    <m/>
    <m/>
    <m/>
    <m/>
    <m/>
  </r>
  <r>
    <s v="CK-SWVI [31]"/>
    <x v="3"/>
    <x v="4"/>
    <x v="25"/>
    <x v="25"/>
    <x v="0"/>
    <x v="40"/>
    <s v="NI"/>
    <m/>
    <s v="-"/>
    <m/>
    <m/>
    <m/>
    <m/>
    <m/>
    <m/>
    <m/>
  </r>
  <r>
    <s v="CK-SWVI [31]"/>
    <x v="3"/>
    <x v="4"/>
    <x v="25"/>
    <x v="25"/>
    <x v="0"/>
    <x v="41"/>
    <s v="UK"/>
    <m/>
    <s v="-"/>
    <m/>
    <m/>
    <m/>
    <m/>
    <m/>
    <m/>
    <m/>
  </r>
  <r>
    <s v="CK-SWVI [31]"/>
    <x v="3"/>
    <x v="4"/>
    <x v="25"/>
    <x v="25"/>
    <x v="0"/>
    <x v="42"/>
    <s v="NI"/>
    <m/>
    <s v="-"/>
    <m/>
    <m/>
    <m/>
    <m/>
    <m/>
    <m/>
    <m/>
  </r>
  <r>
    <s v="CK-SWVI [31]"/>
    <x v="3"/>
    <x v="4"/>
    <x v="25"/>
    <x v="25"/>
    <x v="0"/>
    <x v="43"/>
    <s v="NI"/>
    <m/>
    <s v="-"/>
    <m/>
    <m/>
    <m/>
    <m/>
    <m/>
    <m/>
    <m/>
  </r>
  <r>
    <s v="CK-SWVI [31]"/>
    <x v="3"/>
    <x v="4"/>
    <x v="25"/>
    <x v="25"/>
    <x v="0"/>
    <x v="44"/>
    <s v="UK"/>
    <m/>
    <s v="-"/>
    <m/>
    <m/>
    <m/>
    <m/>
    <m/>
    <m/>
    <m/>
  </r>
  <r>
    <s v="CK-SWVI [31]"/>
    <x v="3"/>
    <x v="4"/>
    <x v="25"/>
    <x v="25"/>
    <x v="0"/>
    <x v="45"/>
    <s v="UK"/>
    <m/>
    <s v="-"/>
    <m/>
    <m/>
    <m/>
    <m/>
    <m/>
    <m/>
    <m/>
  </r>
  <r>
    <s v="CK-SWVI [31]"/>
    <x v="3"/>
    <x v="4"/>
    <x v="25"/>
    <x v="25"/>
    <x v="0"/>
    <x v="46"/>
    <s v="UK"/>
    <m/>
    <s v="-"/>
    <m/>
    <m/>
    <m/>
    <m/>
    <m/>
    <m/>
    <m/>
  </r>
  <r>
    <s v="CK-SWVI [31]"/>
    <x v="3"/>
    <x v="4"/>
    <x v="25"/>
    <x v="25"/>
    <x v="0"/>
    <x v="47"/>
    <s v="UK"/>
    <m/>
    <s v="-"/>
    <m/>
    <m/>
    <m/>
    <m/>
    <m/>
    <m/>
    <m/>
  </r>
  <r>
    <s v="CK-SWVI [31]"/>
    <x v="3"/>
    <x v="4"/>
    <x v="25"/>
    <x v="25"/>
    <x v="0"/>
    <x v="48"/>
    <s v="UK"/>
    <m/>
    <s v="-"/>
    <m/>
    <m/>
    <m/>
    <m/>
    <m/>
    <m/>
    <m/>
  </r>
  <r>
    <s v="CK-SWVI [31]"/>
    <x v="3"/>
    <x v="4"/>
    <x v="25"/>
    <x v="25"/>
    <x v="0"/>
    <x v="49"/>
    <s v="UK"/>
    <m/>
    <s v="-"/>
    <m/>
    <m/>
    <m/>
    <m/>
    <m/>
    <m/>
    <m/>
  </r>
  <r>
    <s v="CK-SWVI [31]"/>
    <x v="3"/>
    <x v="4"/>
    <x v="25"/>
    <x v="25"/>
    <x v="0"/>
    <x v="50"/>
    <s v="UK"/>
    <m/>
    <s v="-"/>
    <m/>
    <m/>
    <m/>
    <m/>
    <m/>
    <m/>
    <m/>
  </r>
  <r>
    <s v="CK-SWVI [31]"/>
    <x v="3"/>
    <x v="4"/>
    <x v="25"/>
    <x v="25"/>
    <x v="0"/>
    <x v="51"/>
    <s v="UK"/>
    <m/>
    <s v="-"/>
    <m/>
    <m/>
    <m/>
    <m/>
    <m/>
    <m/>
    <m/>
  </r>
  <r>
    <s v="CK-SWVI [31]"/>
    <x v="3"/>
    <x v="4"/>
    <x v="25"/>
    <x v="25"/>
    <x v="0"/>
    <x v="52"/>
    <s v="UK"/>
    <m/>
    <s v="-"/>
    <m/>
    <m/>
    <m/>
    <m/>
    <m/>
    <m/>
    <m/>
  </r>
  <r>
    <s v="CK-SWVI [31]"/>
    <x v="3"/>
    <x v="4"/>
    <x v="25"/>
    <x v="25"/>
    <x v="0"/>
    <x v="53"/>
    <s v="UK"/>
    <m/>
    <s v="-"/>
    <m/>
    <m/>
    <m/>
    <m/>
    <m/>
    <m/>
    <m/>
  </r>
  <r>
    <s v="CK-SWVI [31]"/>
    <x v="3"/>
    <x v="4"/>
    <x v="25"/>
    <x v="25"/>
    <x v="0"/>
    <x v="54"/>
    <s v="UK"/>
    <m/>
    <s v="-"/>
    <m/>
    <m/>
    <m/>
    <m/>
    <m/>
    <m/>
    <m/>
  </r>
  <r>
    <s v="CK-SWVI [31]"/>
    <x v="3"/>
    <x v="4"/>
    <x v="25"/>
    <x v="25"/>
    <x v="0"/>
    <x v="55"/>
    <s v="UK"/>
    <m/>
    <s v="-"/>
    <m/>
    <m/>
    <m/>
    <m/>
    <m/>
    <m/>
    <m/>
  </r>
  <r>
    <s v="CK-SWVI [31]"/>
    <x v="3"/>
    <x v="4"/>
    <x v="25"/>
    <x v="25"/>
    <x v="0"/>
    <x v="56"/>
    <s v="UK"/>
    <m/>
    <s v="-"/>
    <m/>
    <m/>
    <m/>
    <m/>
    <m/>
    <m/>
    <m/>
  </r>
  <r>
    <s v="CK-SWVI [31]"/>
    <x v="3"/>
    <x v="4"/>
    <x v="25"/>
    <x v="25"/>
    <x v="0"/>
    <x v="57"/>
    <s v="UK"/>
    <m/>
    <s v="-"/>
    <m/>
    <m/>
    <m/>
    <m/>
    <m/>
    <m/>
    <m/>
  </r>
  <r>
    <s v="CK-SWVI [31]"/>
    <x v="3"/>
    <x v="4"/>
    <x v="25"/>
    <x v="25"/>
    <x v="0"/>
    <x v="58"/>
    <s v="UK"/>
    <m/>
    <s v="-"/>
    <m/>
    <m/>
    <m/>
    <m/>
    <m/>
    <m/>
    <m/>
  </r>
  <r>
    <s v="CK-SWVI [31]"/>
    <x v="3"/>
    <x v="4"/>
    <x v="25"/>
    <x v="25"/>
    <x v="0"/>
    <x v="59"/>
    <s v="UK"/>
    <m/>
    <s v="-"/>
    <m/>
    <m/>
    <m/>
    <m/>
    <m/>
    <m/>
    <m/>
  </r>
  <r>
    <s v="CK-SWVI [31]"/>
    <x v="3"/>
    <x v="4"/>
    <x v="25"/>
    <x v="25"/>
    <x v="0"/>
    <x v="60"/>
    <s v="UK"/>
    <m/>
    <s v="-"/>
    <m/>
    <m/>
    <m/>
    <m/>
    <m/>
    <m/>
    <m/>
  </r>
  <r>
    <s v="CK-SWVI [31]"/>
    <x v="3"/>
    <x v="4"/>
    <x v="25"/>
    <x v="25"/>
    <x v="0"/>
    <x v="61"/>
    <s v="UK"/>
    <m/>
    <s v="-"/>
    <m/>
    <m/>
    <m/>
    <m/>
    <m/>
    <m/>
    <m/>
  </r>
  <r>
    <s v="CK-SWVI [31]"/>
    <x v="3"/>
    <x v="4"/>
    <x v="25"/>
    <x v="25"/>
    <x v="0"/>
    <x v="62"/>
    <s v="UK"/>
    <m/>
    <s v="-"/>
    <m/>
    <m/>
    <m/>
    <m/>
    <m/>
    <m/>
    <m/>
  </r>
  <r>
    <s v="CK-SWVI [31]"/>
    <x v="3"/>
    <x v="4"/>
    <x v="25"/>
    <x v="25"/>
    <x v="0"/>
    <x v="63"/>
    <s v="UK"/>
    <m/>
    <s v="-"/>
    <m/>
    <m/>
    <m/>
    <m/>
    <m/>
    <m/>
    <m/>
  </r>
  <r>
    <s v="CK-SWVI [31]"/>
    <x v="3"/>
    <x v="4"/>
    <x v="25"/>
    <x v="25"/>
    <x v="0"/>
    <x v="64"/>
    <s v="UK"/>
    <m/>
    <s v="-"/>
    <m/>
    <m/>
    <m/>
    <m/>
    <m/>
    <m/>
    <m/>
  </r>
  <r>
    <s v="CK-SWVI [31]"/>
    <x v="3"/>
    <x v="4"/>
    <x v="25"/>
    <x v="25"/>
    <x v="0"/>
    <x v="65"/>
    <s v="UK"/>
    <m/>
    <s v="-"/>
    <m/>
    <m/>
    <m/>
    <m/>
    <m/>
    <m/>
    <m/>
  </r>
  <r>
    <s v="CK-SWVI [31]"/>
    <x v="3"/>
    <x v="4"/>
    <x v="25"/>
    <x v="25"/>
    <x v="0"/>
    <x v="66"/>
    <s v="UK"/>
    <m/>
    <s v="-"/>
    <m/>
    <m/>
    <m/>
    <m/>
    <m/>
    <m/>
    <m/>
  </r>
  <r>
    <s v="CK-SWVI [31]"/>
    <x v="3"/>
    <x v="4"/>
    <x v="25"/>
    <x v="25"/>
    <x v="0"/>
    <x v="67"/>
    <s v="UK"/>
    <m/>
    <s v="-"/>
    <m/>
    <m/>
    <m/>
    <m/>
    <m/>
    <m/>
    <m/>
  </r>
  <r>
    <s v="CK-SWVI [31]"/>
    <x v="3"/>
    <x v="4"/>
    <x v="25"/>
    <x v="25"/>
    <x v="0"/>
    <x v="68"/>
    <s v="UK"/>
    <m/>
    <s v="-"/>
    <m/>
    <m/>
    <m/>
    <m/>
    <m/>
    <m/>
    <m/>
  </r>
  <r>
    <s v="CK-SWVI [31]"/>
    <x v="3"/>
    <x v="4"/>
    <x v="25"/>
    <x v="25"/>
    <x v="0"/>
    <x v="69"/>
    <s v="UK"/>
    <m/>
    <s v="-"/>
    <m/>
    <m/>
    <m/>
    <m/>
    <m/>
    <m/>
    <m/>
  </r>
  <r>
    <s v="CK-SWVI [31]"/>
    <x v="3"/>
    <x v="4"/>
    <x v="25"/>
    <x v="25"/>
    <x v="0"/>
    <x v="70"/>
    <s v="UK"/>
    <m/>
    <s v="-"/>
    <m/>
    <m/>
    <m/>
    <m/>
    <m/>
    <m/>
    <m/>
  </r>
  <r>
    <s v="CK-NoKy [32]"/>
    <x v="3"/>
    <x v="2"/>
    <x v="26"/>
    <x v="26"/>
    <x v="0"/>
    <x v="0"/>
    <s v="UNK"/>
    <m/>
    <s v="-"/>
    <m/>
    <m/>
    <m/>
    <m/>
    <m/>
    <m/>
    <m/>
  </r>
  <r>
    <s v="CK-NoKy [32]"/>
    <x v="3"/>
    <x v="2"/>
    <x v="26"/>
    <x v="26"/>
    <x v="0"/>
    <x v="1"/>
    <s v="NO"/>
    <m/>
    <s v="-"/>
    <m/>
    <m/>
    <m/>
    <m/>
    <m/>
    <m/>
    <m/>
  </r>
  <r>
    <s v="CK-NoKy [32]"/>
    <x v="3"/>
    <x v="2"/>
    <x v="26"/>
    <x v="26"/>
    <x v="0"/>
    <x v="2"/>
    <s v="NI"/>
    <m/>
    <s v="-"/>
    <m/>
    <m/>
    <m/>
    <m/>
    <m/>
    <m/>
    <m/>
  </r>
  <r>
    <s v="CK-NoKy [32]"/>
    <x v="3"/>
    <x v="2"/>
    <x v="26"/>
    <x v="26"/>
    <x v="0"/>
    <x v="3"/>
    <s v="NI"/>
    <m/>
    <s v="-"/>
    <m/>
    <m/>
    <m/>
    <m/>
    <m/>
    <m/>
    <m/>
  </r>
  <r>
    <s v="CK-NoKy [32]"/>
    <x v="3"/>
    <x v="2"/>
    <x v="26"/>
    <x v="26"/>
    <x v="0"/>
    <x v="4"/>
    <s v="NI"/>
    <m/>
    <s v="-"/>
    <m/>
    <m/>
    <m/>
    <m/>
    <m/>
    <m/>
    <m/>
  </r>
  <r>
    <s v="CK-NoKy [32]"/>
    <x v="3"/>
    <x v="2"/>
    <x v="26"/>
    <x v="26"/>
    <x v="0"/>
    <x v="5"/>
    <s v="NI"/>
    <m/>
    <s v="-"/>
    <m/>
    <m/>
    <m/>
    <m/>
    <m/>
    <m/>
    <m/>
  </r>
  <r>
    <s v="CK-NoKy [32]"/>
    <x v="3"/>
    <x v="2"/>
    <x v="26"/>
    <x v="26"/>
    <x v="0"/>
    <x v="6"/>
    <s v="NI"/>
    <m/>
    <s v="-"/>
    <m/>
    <m/>
    <m/>
    <m/>
    <m/>
    <m/>
    <m/>
  </r>
  <r>
    <s v="CK-NoKy [32]"/>
    <x v="3"/>
    <x v="2"/>
    <x v="26"/>
    <x v="26"/>
    <x v="0"/>
    <x v="7"/>
    <s v="NI"/>
    <m/>
    <s v="-"/>
    <m/>
    <m/>
    <m/>
    <m/>
    <m/>
    <m/>
    <m/>
  </r>
  <r>
    <s v="CK-NoKy [32]"/>
    <x v="3"/>
    <x v="2"/>
    <x v="26"/>
    <x v="26"/>
    <x v="0"/>
    <x v="8"/>
    <s v="NI"/>
    <m/>
    <s v="-"/>
    <m/>
    <m/>
    <m/>
    <m/>
    <m/>
    <m/>
    <m/>
  </r>
  <r>
    <s v="CK-NoKy [32]"/>
    <x v="3"/>
    <x v="2"/>
    <x v="26"/>
    <x v="26"/>
    <x v="0"/>
    <x v="9"/>
    <s v="NI"/>
    <m/>
    <s v="-"/>
    <m/>
    <m/>
    <m/>
    <m/>
    <m/>
    <m/>
    <m/>
  </r>
  <r>
    <s v="CK-NoKy [32]"/>
    <x v="3"/>
    <x v="2"/>
    <x v="26"/>
    <x v="26"/>
    <x v="0"/>
    <x v="10"/>
    <s v="NI"/>
    <m/>
    <s v="-"/>
    <m/>
    <m/>
    <m/>
    <m/>
    <m/>
    <m/>
    <m/>
  </r>
  <r>
    <s v="CK-NoKy [32]"/>
    <x v="3"/>
    <x v="2"/>
    <x v="26"/>
    <x v="26"/>
    <x v="0"/>
    <x v="11"/>
    <s v="NO"/>
    <m/>
    <s v="-"/>
    <m/>
    <m/>
    <m/>
    <m/>
    <m/>
    <m/>
    <m/>
  </r>
  <r>
    <s v="CK-NoKy [32]"/>
    <x v="3"/>
    <x v="2"/>
    <x v="26"/>
    <x v="26"/>
    <x v="0"/>
    <x v="12"/>
    <n v="17"/>
    <n v="17"/>
    <s v="-"/>
    <m/>
    <m/>
    <m/>
    <m/>
    <m/>
    <m/>
    <m/>
  </r>
  <r>
    <s v="CK-NoKy [32]"/>
    <x v="3"/>
    <x v="2"/>
    <x v="26"/>
    <x v="26"/>
    <x v="0"/>
    <x v="13"/>
    <n v="78"/>
    <n v="78"/>
    <s v="-"/>
    <m/>
    <m/>
    <m/>
    <m/>
    <m/>
    <m/>
    <m/>
  </r>
  <r>
    <s v="CK-NoKy [32]"/>
    <x v="3"/>
    <x v="2"/>
    <x v="26"/>
    <x v="26"/>
    <x v="0"/>
    <x v="14"/>
    <n v="4"/>
    <n v="4"/>
    <s v="-"/>
    <m/>
    <m/>
    <m/>
    <m/>
    <m/>
    <m/>
    <m/>
  </r>
  <r>
    <s v="CK-NoKy [32]"/>
    <x v="3"/>
    <x v="2"/>
    <x v="26"/>
    <x v="26"/>
    <x v="0"/>
    <x v="15"/>
    <n v="2"/>
    <n v="2"/>
    <s v="-"/>
    <m/>
    <m/>
    <m/>
    <m/>
    <m/>
    <m/>
    <m/>
  </r>
  <r>
    <s v="CK-NoKy [32]"/>
    <x v="3"/>
    <x v="2"/>
    <x v="26"/>
    <x v="26"/>
    <x v="0"/>
    <x v="16"/>
    <s v="NO"/>
    <m/>
    <s v="-"/>
    <m/>
    <m/>
    <m/>
    <m/>
    <m/>
    <m/>
    <m/>
  </r>
  <r>
    <s v="CK-NoKy [32]"/>
    <x v="3"/>
    <x v="2"/>
    <x v="26"/>
    <x v="26"/>
    <x v="0"/>
    <x v="17"/>
    <n v="5"/>
    <n v="5"/>
    <s v="-"/>
    <m/>
    <m/>
    <m/>
    <m/>
    <m/>
    <m/>
    <m/>
  </r>
  <r>
    <s v="CK-NoKy [32]"/>
    <x v="3"/>
    <x v="2"/>
    <x v="26"/>
    <x v="26"/>
    <x v="0"/>
    <x v="18"/>
    <s v="NO"/>
    <m/>
    <s v="-"/>
    <m/>
    <m/>
    <m/>
    <m/>
    <m/>
    <m/>
    <m/>
  </r>
  <r>
    <s v="CK-NoKy [32]"/>
    <x v="3"/>
    <x v="2"/>
    <x v="26"/>
    <x v="26"/>
    <x v="0"/>
    <x v="19"/>
    <n v="24"/>
    <n v="24"/>
    <s v="-"/>
    <m/>
    <m/>
    <m/>
    <m/>
    <m/>
    <m/>
    <m/>
  </r>
  <r>
    <s v="CK-NoKy [32]"/>
    <x v="3"/>
    <x v="2"/>
    <x v="26"/>
    <x v="26"/>
    <x v="0"/>
    <x v="20"/>
    <n v="11"/>
    <n v="11"/>
    <s v="-"/>
    <m/>
    <m/>
    <m/>
    <m/>
    <m/>
    <m/>
    <m/>
  </r>
  <r>
    <s v="CK-NoKy [32]"/>
    <x v="3"/>
    <x v="2"/>
    <x v="26"/>
    <x v="26"/>
    <x v="0"/>
    <x v="21"/>
    <n v="214"/>
    <n v="214"/>
    <s v="-"/>
    <m/>
    <m/>
    <m/>
    <m/>
    <m/>
    <m/>
    <m/>
  </r>
  <r>
    <s v="CK-NoKy [32]"/>
    <x v="3"/>
    <x v="2"/>
    <x v="26"/>
    <x v="26"/>
    <x v="0"/>
    <x v="22"/>
    <n v="80"/>
    <n v="80"/>
    <s v="-"/>
    <m/>
    <m/>
    <m/>
    <m/>
    <m/>
    <m/>
    <m/>
  </r>
  <r>
    <s v="CK-NoKy [32]"/>
    <x v="3"/>
    <x v="2"/>
    <x v="26"/>
    <x v="26"/>
    <x v="0"/>
    <x v="23"/>
    <n v="15"/>
    <n v="15"/>
    <s v="-"/>
    <m/>
    <m/>
    <m/>
    <m/>
    <m/>
    <m/>
    <m/>
  </r>
  <r>
    <s v="CK-NoKy [32]"/>
    <x v="3"/>
    <x v="2"/>
    <x v="26"/>
    <x v="26"/>
    <x v="0"/>
    <x v="24"/>
    <n v="10"/>
    <n v="10"/>
    <s v="-"/>
    <m/>
    <m/>
    <m/>
    <m/>
    <m/>
    <m/>
    <m/>
  </r>
  <r>
    <s v="CK-NoKy [32]"/>
    <x v="3"/>
    <x v="2"/>
    <x v="26"/>
    <x v="26"/>
    <x v="0"/>
    <x v="25"/>
    <s v="NI"/>
    <m/>
    <s v="-"/>
    <m/>
    <m/>
    <m/>
    <m/>
    <m/>
    <m/>
    <n v="13736"/>
  </r>
  <r>
    <s v="CK-NoKy [32]"/>
    <x v="3"/>
    <x v="2"/>
    <x v="26"/>
    <x v="26"/>
    <x v="0"/>
    <x v="26"/>
    <s v="NO"/>
    <m/>
    <s v="-"/>
    <m/>
    <m/>
    <m/>
    <m/>
    <m/>
    <m/>
    <m/>
  </r>
  <r>
    <s v="CK-NoKy [32]"/>
    <x v="3"/>
    <x v="2"/>
    <x v="26"/>
    <x v="26"/>
    <x v="0"/>
    <x v="27"/>
    <s v="NI"/>
    <m/>
    <s v="-"/>
    <m/>
    <m/>
    <m/>
    <m/>
    <m/>
    <m/>
    <n v="8802"/>
  </r>
  <r>
    <s v="CK-NoKy [32]"/>
    <x v="3"/>
    <x v="2"/>
    <x v="26"/>
    <x v="26"/>
    <x v="0"/>
    <x v="28"/>
    <n v="42"/>
    <n v="42"/>
    <s v="-"/>
    <m/>
    <m/>
    <m/>
    <m/>
    <m/>
    <m/>
    <n v="25935"/>
  </r>
  <r>
    <s v="CK-NoKy [32]"/>
    <x v="3"/>
    <x v="2"/>
    <x v="26"/>
    <x v="26"/>
    <x v="0"/>
    <x v="29"/>
    <s v="UK"/>
    <m/>
    <s v="-"/>
    <m/>
    <m/>
    <m/>
    <m/>
    <m/>
    <m/>
    <m/>
  </r>
  <r>
    <s v="CK-NoKy [32]"/>
    <x v="3"/>
    <x v="2"/>
    <x v="26"/>
    <x v="26"/>
    <x v="0"/>
    <x v="30"/>
    <s v="NO"/>
    <m/>
    <s v="-"/>
    <m/>
    <m/>
    <m/>
    <m/>
    <m/>
    <m/>
    <m/>
  </r>
  <r>
    <s v="CK-NoKy [32]"/>
    <x v="3"/>
    <x v="2"/>
    <x v="26"/>
    <x v="26"/>
    <x v="0"/>
    <x v="31"/>
    <s v="NI"/>
    <m/>
    <s v="-"/>
    <m/>
    <m/>
    <m/>
    <m/>
    <m/>
    <m/>
    <m/>
  </r>
  <r>
    <s v="CK-NoKy [32]"/>
    <x v="3"/>
    <x v="2"/>
    <x v="26"/>
    <x v="26"/>
    <x v="0"/>
    <x v="32"/>
    <s v="UK"/>
    <m/>
    <s v="-"/>
    <m/>
    <m/>
    <m/>
    <m/>
    <m/>
    <m/>
    <m/>
  </r>
  <r>
    <s v="CK-NoKy [32]"/>
    <x v="3"/>
    <x v="2"/>
    <x v="26"/>
    <x v="26"/>
    <x v="0"/>
    <x v="33"/>
    <s v="UK"/>
    <m/>
    <s v="-"/>
    <m/>
    <m/>
    <m/>
    <m/>
    <m/>
    <m/>
    <m/>
  </r>
  <r>
    <s v="CK-NoKy [32]"/>
    <x v="3"/>
    <x v="2"/>
    <x v="26"/>
    <x v="26"/>
    <x v="0"/>
    <x v="34"/>
    <s v="UK"/>
    <m/>
    <s v="-"/>
    <m/>
    <m/>
    <m/>
    <m/>
    <m/>
    <m/>
    <m/>
  </r>
  <r>
    <s v="CK-NoKy [32]"/>
    <x v="3"/>
    <x v="2"/>
    <x v="26"/>
    <x v="26"/>
    <x v="0"/>
    <x v="35"/>
    <s v="UK"/>
    <m/>
    <s v="-"/>
    <m/>
    <m/>
    <m/>
    <m/>
    <m/>
    <m/>
    <m/>
  </r>
  <r>
    <s v="CK-NoKy [32]"/>
    <x v="3"/>
    <x v="2"/>
    <x v="26"/>
    <x v="26"/>
    <x v="0"/>
    <x v="36"/>
    <n v="3"/>
    <n v="3"/>
    <s v="-"/>
    <m/>
    <m/>
    <m/>
    <m/>
    <m/>
    <m/>
    <m/>
  </r>
  <r>
    <s v="CK-NoKy [32]"/>
    <x v="3"/>
    <x v="2"/>
    <x v="26"/>
    <x v="26"/>
    <x v="0"/>
    <x v="37"/>
    <s v="NO"/>
    <m/>
    <s v="-"/>
    <m/>
    <m/>
    <m/>
    <m/>
    <m/>
    <m/>
    <m/>
  </r>
  <r>
    <s v="CK-NoKy [32]"/>
    <x v="3"/>
    <x v="2"/>
    <x v="26"/>
    <x v="26"/>
    <x v="0"/>
    <x v="38"/>
    <s v="NO"/>
    <m/>
    <s v="-"/>
    <m/>
    <m/>
    <m/>
    <m/>
    <m/>
    <m/>
    <m/>
  </r>
  <r>
    <s v="CK-NoKy [32]"/>
    <x v="3"/>
    <x v="2"/>
    <x v="26"/>
    <x v="26"/>
    <x v="0"/>
    <x v="39"/>
    <s v="NO"/>
    <m/>
    <s v="-"/>
    <m/>
    <m/>
    <m/>
    <m/>
    <m/>
    <m/>
    <m/>
  </r>
  <r>
    <s v="CK-NoKy [32]"/>
    <x v="3"/>
    <x v="2"/>
    <x v="26"/>
    <x v="26"/>
    <x v="0"/>
    <x v="40"/>
    <s v="UK"/>
    <m/>
    <s v="-"/>
    <m/>
    <m/>
    <m/>
    <m/>
    <m/>
    <m/>
    <m/>
  </r>
  <r>
    <s v="CK-NoKy [32]"/>
    <x v="3"/>
    <x v="2"/>
    <x v="26"/>
    <x v="26"/>
    <x v="0"/>
    <x v="41"/>
    <s v="NI"/>
    <m/>
    <s v="-"/>
    <m/>
    <m/>
    <m/>
    <m/>
    <m/>
    <m/>
    <m/>
  </r>
  <r>
    <s v="CK-NoKy [32]"/>
    <x v="3"/>
    <x v="2"/>
    <x v="26"/>
    <x v="26"/>
    <x v="0"/>
    <x v="42"/>
    <s v="UK"/>
    <m/>
    <s v="-"/>
    <m/>
    <m/>
    <m/>
    <m/>
    <m/>
    <m/>
    <m/>
  </r>
  <r>
    <s v="CK-NoKy [32]"/>
    <x v="3"/>
    <x v="2"/>
    <x v="26"/>
    <x v="26"/>
    <x v="0"/>
    <x v="43"/>
    <s v="UK"/>
    <m/>
    <s v="-"/>
    <m/>
    <m/>
    <m/>
    <m/>
    <m/>
    <m/>
    <m/>
  </r>
  <r>
    <s v="CK-NoKy [32]"/>
    <x v="3"/>
    <x v="2"/>
    <x v="26"/>
    <x v="26"/>
    <x v="0"/>
    <x v="44"/>
    <n v="12"/>
    <n v="12"/>
    <s v="-"/>
    <m/>
    <m/>
    <m/>
    <m/>
    <m/>
    <m/>
    <m/>
  </r>
  <r>
    <s v="CK-NoKy [32]"/>
    <x v="3"/>
    <x v="2"/>
    <x v="26"/>
    <x v="26"/>
    <x v="0"/>
    <x v="45"/>
    <n v="2"/>
    <n v="2"/>
    <s v="-"/>
    <m/>
    <m/>
    <m/>
    <m/>
    <m/>
    <m/>
    <m/>
  </r>
  <r>
    <s v="CK-NoKy [32]"/>
    <x v="3"/>
    <x v="2"/>
    <x v="26"/>
    <x v="26"/>
    <x v="0"/>
    <x v="46"/>
    <n v="1"/>
    <n v="1"/>
    <s v="-"/>
    <m/>
    <m/>
    <m/>
    <m/>
    <m/>
    <m/>
    <m/>
  </r>
  <r>
    <s v="CK-NoKy [32]"/>
    <x v="3"/>
    <x v="2"/>
    <x v="26"/>
    <x v="26"/>
    <x v="0"/>
    <x v="47"/>
    <s v="NI"/>
    <m/>
    <s v="-"/>
    <m/>
    <m/>
    <m/>
    <m/>
    <m/>
    <m/>
    <m/>
  </r>
  <r>
    <s v="CK-NoKy [32]"/>
    <x v="3"/>
    <x v="2"/>
    <x v="26"/>
    <x v="26"/>
    <x v="0"/>
    <x v="48"/>
    <n v="25"/>
    <n v="25"/>
    <s v="-"/>
    <m/>
    <m/>
    <m/>
    <m/>
    <m/>
    <m/>
    <m/>
  </r>
  <r>
    <s v="CK-NoKy [32]"/>
    <x v="3"/>
    <x v="2"/>
    <x v="26"/>
    <x v="26"/>
    <x v="0"/>
    <x v="49"/>
    <n v="25"/>
    <n v="25"/>
    <s v="-"/>
    <m/>
    <m/>
    <m/>
    <m/>
    <m/>
    <m/>
    <m/>
  </r>
  <r>
    <s v="CK-NoKy [32]"/>
    <x v="3"/>
    <x v="2"/>
    <x v="26"/>
    <x v="26"/>
    <x v="0"/>
    <x v="50"/>
    <n v="75"/>
    <n v="75"/>
    <s v="-"/>
    <m/>
    <m/>
    <m/>
    <m/>
    <m/>
    <m/>
    <m/>
  </r>
  <r>
    <s v="CK-NoKy [32]"/>
    <x v="3"/>
    <x v="2"/>
    <x v="26"/>
    <x v="26"/>
    <x v="0"/>
    <x v="51"/>
    <n v="150"/>
    <n v="150"/>
    <s v="-"/>
    <m/>
    <m/>
    <m/>
    <m/>
    <m/>
    <m/>
    <m/>
  </r>
  <r>
    <s v="CK-NoKy [32]"/>
    <x v="3"/>
    <x v="2"/>
    <x v="26"/>
    <x v="26"/>
    <x v="0"/>
    <x v="52"/>
    <n v="75"/>
    <n v="75"/>
    <s v="-"/>
    <m/>
    <m/>
    <m/>
    <m/>
    <m/>
    <m/>
    <m/>
  </r>
  <r>
    <s v="CK-NoKy [32]"/>
    <x v="3"/>
    <x v="2"/>
    <x v="26"/>
    <x v="26"/>
    <x v="0"/>
    <x v="53"/>
    <n v="200"/>
    <n v="200"/>
    <s v="-"/>
    <m/>
    <m/>
    <m/>
    <m/>
    <m/>
    <m/>
    <m/>
  </r>
  <r>
    <s v="CK-NoKy [32]"/>
    <x v="3"/>
    <x v="2"/>
    <x v="26"/>
    <x v="26"/>
    <x v="0"/>
    <x v="54"/>
    <n v="200"/>
    <n v="200"/>
    <s v="-"/>
    <m/>
    <m/>
    <m/>
    <m/>
    <m/>
    <m/>
    <m/>
  </r>
  <r>
    <s v="CK-NoKy [32]"/>
    <x v="3"/>
    <x v="2"/>
    <x v="26"/>
    <x v="26"/>
    <x v="0"/>
    <x v="55"/>
    <n v="400"/>
    <n v="400"/>
    <s v="-"/>
    <m/>
    <m/>
    <m/>
    <m/>
    <m/>
    <m/>
    <m/>
  </r>
  <r>
    <s v="CK-NoKy [32]"/>
    <x v="3"/>
    <x v="2"/>
    <x v="26"/>
    <x v="26"/>
    <x v="0"/>
    <x v="56"/>
    <n v="200"/>
    <n v="200"/>
    <s v="-"/>
    <m/>
    <m/>
    <m/>
    <m/>
    <m/>
    <m/>
    <m/>
  </r>
  <r>
    <s v="CK-NoKy [32]"/>
    <x v="3"/>
    <x v="2"/>
    <x v="26"/>
    <x v="26"/>
    <x v="0"/>
    <x v="57"/>
    <n v="700"/>
    <n v="700"/>
    <s v="-"/>
    <m/>
    <m/>
    <m/>
    <m/>
    <m/>
    <m/>
    <m/>
  </r>
  <r>
    <s v="CK-NoKy [32]"/>
    <x v="3"/>
    <x v="2"/>
    <x v="26"/>
    <x v="26"/>
    <x v="0"/>
    <x v="58"/>
    <n v="75"/>
    <n v="75"/>
    <s v="-"/>
    <m/>
    <m/>
    <m/>
    <m/>
    <m/>
    <m/>
    <m/>
  </r>
  <r>
    <s v="CK-NoKy [32]"/>
    <x v="3"/>
    <x v="2"/>
    <x v="26"/>
    <x v="26"/>
    <x v="0"/>
    <x v="59"/>
    <n v="400"/>
    <n v="400"/>
    <s v="-"/>
    <m/>
    <m/>
    <m/>
    <m/>
    <m/>
    <m/>
    <m/>
  </r>
  <r>
    <s v="CK-NoKy [32]"/>
    <x v="3"/>
    <x v="2"/>
    <x v="26"/>
    <x v="26"/>
    <x v="0"/>
    <x v="60"/>
    <n v="200"/>
    <n v="200"/>
    <s v="-"/>
    <m/>
    <m/>
    <m/>
    <m/>
    <m/>
    <m/>
    <m/>
  </r>
  <r>
    <s v="CK-NoKy [32]"/>
    <x v="3"/>
    <x v="2"/>
    <x v="26"/>
    <x v="26"/>
    <x v="0"/>
    <x v="61"/>
    <n v="75"/>
    <n v="75"/>
    <s v="-"/>
    <m/>
    <m/>
    <m/>
    <m/>
    <m/>
    <m/>
    <m/>
  </r>
  <r>
    <s v="CK-NoKy [32]"/>
    <x v="3"/>
    <x v="2"/>
    <x v="26"/>
    <x v="26"/>
    <x v="0"/>
    <x v="62"/>
    <s v="NO"/>
    <m/>
    <s v="-"/>
    <m/>
    <m/>
    <m/>
    <m/>
    <m/>
    <m/>
    <m/>
  </r>
  <r>
    <s v="CK-NoKy [32]"/>
    <x v="3"/>
    <x v="2"/>
    <x v="26"/>
    <x v="26"/>
    <x v="0"/>
    <x v="63"/>
    <n v="200"/>
    <n v="200"/>
    <s v="-"/>
    <m/>
    <m/>
    <m/>
    <m/>
    <m/>
    <m/>
    <m/>
  </r>
  <r>
    <s v="CK-NoKy [32]"/>
    <x v="3"/>
    <x v="2"/>
    <x v="26"/>
    <x v="26"/>
    <x v="0"/>
    <x v="64"/>
    <n v="25"/>
    <n v="25"/>
    <s v="-"/>
    <m/>
    <m/>
    <m/>
    <m/>
    <m/>
    <m/>
    <m/>
  </r>
  <r>
    <s v="CK-NoKy [32]"/>
    <x v="3"/>
    <x v="2"/>
    <x v="26"/>
    <x v="26"/>
    <x v="0"/>
    <x v="65"/>
    <s v="NO"/>
    <m/>
    <s v="-"/>
    <m/>
    <m/>
    <m/>
    <m/>
    <m/>
    <m/>
    <m/>
  </r>
  <r>
    <s v="CK-NoKy [32]"/>
    <x v="3"/>
    <x v="2"/>
    <x v="26"/>
    <x v="26"/>
    <x v="0"/>
    <x v="66"/>
    <n v="75"/>
    <n v="75"/>
    <s v="-"/>
    <m/>
    <m/>
    <m/>
    <m/>
    <m/>
    <m/>
    <m/>
  </r>
  <r>
    <s v="CK-NoKy [32]"/>
    <x v="3"/>
    <x v="2"/>
    <x v="26"/>
    <x v="26"/>
    <x v="0"/>
    <x v="67"/>
    <n v="25"/>
    <n v="25"/>
    <s v="-"/>
    <m/>
    <m/>
    <m/>
    <m/>
    <m/>
    <m/>
    <m/>
  </r>
  <r>
    <s v="CK-NoKy [32]"/>
    <x v="3"/>
    <x v="2"/>
    <x v="26"/>
    <x v="26"/>
    <x v="0"/>
    <x v="68"/>
    <s v="NO"/>
    <m/>
    <s v="-"/>
    <m/>
    <m/>
    <m/>
    <m/>
    <m/>
    <m/>
    <m/>
  </r>
  <r>
    <s v="CK-NoKy [32]"/>
    <x v="3"/>
    <x v="2"/>
    <x v="26"/>
    <x v="26"/>
    <x v="0"/>
    <x v="69"/>
    <n v="250"/>
    <n v="250"/>
    <s v="-"/>
    <m/>
    <m/>
    <m/>
    <m/>
    <m/>
    <m/>
    <m/>
  </r>
  <r>
    <s v="CK-NoKy [32]"/>
    <x v="3"/>
    <x v="2"/>
    <x v="26"/>
    <x v="26"/>
    <x v="0"/>
    <x v="70"/>
    <n v="200"/>
    <n v="200"/>
    <s v="-"/>
    <m/>
    <m/>
    <m/>
    <m/>
    <m/>
    <m/>
    <m/>
  </r>
  <r>
    <s v="CK-SWVI [31]"/>
    <x v="0"/>
    <x v="1"/>
    <x v="27"/>
    <x v="27"/>
    <x v="0"/>
    <x v="0"/>
    <n v="228"/>
    <n v="228"/>
    <s v="-"/>
    <m/>
    <m/>
    <m/>
    <m/>
    <m/>
    <m/>
    <m/>
  </r>
  <r>
    <s v="CK-SWVI [31]"/>
    <x v="0"/>
    <x v="1"/>
    <x v="27"/>
    <x v="27"/>
    <x v="0"/>
    <x v="1"/>
    <n v="131"/>
    <n v="131"/>
    <s v="-"/>
    <m/>
    <m/>
    <m/>
    <m/>
    <m/>
    <m/>
    <m/>
  </r>
  <r>
    <s v="CK-SWVI [31]"/>
    <x v="0"/>
    <x v="1"/>
    <x v="27"/>
    <x v="27"/>
    <x v="0"/>
    <x v="2"/>
    <n v="99"/>
    <n v="99"/>
    <s v="-"/>
    <m/>
    <m/>
    <m/>
    <m/>
    <m/>
    <m/>
    <m/>
  </r>
  <r>
    <s v="CK-SWVI [31]"/>
    <x v="0"/>
    <x v="1"/>
    <x v="27"/>
    <x v="27"/>
    <x v="0"/>
    <x v="3"/>
    <n v="43"/>
    <n v="43"/>
    <s v="-"/>
    <m/>
    <m/>
    <m/>
    <m/>
    <m/>
    <m/>
    <m/>
  </r>
  <r>
    <s v="CK-SWVI [31]"/>
    <x v="0"/>
    <x v="1"/>
    <x v="27"/>
    <x v="27"/>
    <x v="0"/>
    <x v="4"/>
    <n v="22"/>
    <n v="22"/>
    <s v="-"/>
    <m/>
    <m/>
    <m/>
    <m/>
    <m/>
    <m/>
    <m/>
  </r>
  <r>
    <s v="CK-SWVI [31]"/>
    <x v="0"/>
    <x v="1"/>
    <x v="27"/>
    <x v="27"/>
    <x v="0"/>
    <x v="5"/>
    <n v="20"/>
    <n v="20"/>
    <s v="-"/>
    <m/>
    <m/>
    <m/>
    <m/>
    <m/>
    <m/>
    <m/>
  </r>
  <r>
    <s v="CK-SWVI [31]"/>
    <x v="0"/>
    <x v="1"/>
    <x v="27"/>
    <x v="27"/>
    <x v="0"/>
    <x v="6"/>
    <n v="136"/>
    <n v="136"/>
    <n v="1"/>
    <m/>
    <m/>
    <m/>
    <m/>
    <m/>
    <m/>
    <m/>
  </r>
  <r>
    <s v="CK-SWVI [31]"/>
    <x v="0"/>
    <x v="1"/>
    <x v="27"/>
    <x v="27"/>
    <x v="0"/>
    <x v="7"/>
    <n v="139"/>
    <n v="139"/>
    <s v="-"/>
    <m/>
    <m/>
    <m/>
    <m/>
    <m/>
    <m/>
    <m/>
  </r>
  <r>
    <s v="CK-SWVI [31]"/>
    <x v="0"/>
    <x v="1"/>
    <x v="27"/>
    <x v="27"/>
    <x v="0"/>
    <x v="8"/>
    <s v="NI"/>
    <m/>
    <s v="-"/>
    <m/>
    <m/>
    <m/>
    <m/>
    <m/>
    <m/>
    <m/>
  </r>
  <r>
    <s v="CK-SWVI [31]"/>
    <x v="0"/>
    <x v="1"/>
    <x v="27"/>
    <x v="27"/>
    <x v="0"/>
    <x v="9"/>
    <n v="44"/>
    <n v="44"/>
    <s v="-"/>
    <m/>
    <m/>
    <m/>
    <m/>
    <m/>
    <m/>
    <m/>
  </r>
  <r>
    <s v="CK-SWVI [31]"/>
    <x v="0"/>
    <x v="1"/>
    <x v="27"/>
    <x v="27"/>
    <x v="0"/>
    <x v="10"/>
    <n v="5"/>
    <n v="5"/>
    <s v="-"/>
    <m/>
    <m/>
    <m/>
    <m/>
    <m/>
    <m/>
    <m/>
  </r>
  <r>
    <s v="CK-SWVI [31]"/>
    <x v="0"/>
    <x v="1"/>
    <x v="27"/>
    <x v="27"/>
    <x v="0"/>
    <x v="11"/>
    <s v="NI"/>
    <m/>
    <s v="-"/>
    <m/>
    <m/>
    <m/>
    <m/>
    <m/>
    <m/>
    <m/>
  </r>
  <r>
    <s v="CK-SWVI [31]"/>
    <x v="0"/>
    <x v="1"/>
    <x v="27"/>
    <x v="27"/>
    <x v="0"/>
    <x v="12"/>
    <n v="67"/>
    <n v="67"/>
    <n v="1"/>
    <m/>
    <m/>
    <m/>
    <m/>
    <m/>
    <m/>
    <m/>
  </r>
  <r>
    <s v="CK-SWVI [31]"/>
    <x v="0"/>
    <x v="1"/>
    <x v="27"/>
    <x v="27"/>
    <x v="0"/>
    <x v="13"/>
    <n v="185"/>
    <n v="185"/>
    <n v="0.45454499999999998"/>
    <m/>
    <m/>
    <m/>
    <m/>
    <m/>
    <m/>
    <m/>
  </r>
  <r>
    <s v="CK-SWVI [31]"/>
    <x v="0"/>
    <x v="1"/>
    <x v="27"/>
    <x v="27"/>
    <x v="0"/>
    <x v="14"/>
    <n v="60"/>
    <n v="60"/>
    <s v="-"/>
    <m/>
    <m/>
    <m/>
    <m/>
    <m/>
    <m/>
    <m/>
  </r>
  <r>
    <s v="CK-SWVI [31]"/>
    <x v="0"/>
    <x v="1"/>
    <x v="27"/>
    <x v="27"/>
    <x v="0"/>
    <x v="15"/>
    <n v="149"/>
    <n v="149"/>
    <s v="-"/>
    <m/>
    <m/>
    <m/>
    <m/>
    <m/>
    <m/>
    <m/>
  </r>
  <r>
    <s v="CK-SWVI [31]"/>
    <x v="0"/>
    <x v="1"/>
    <x v="27"/>
    <x v="27"/>
    <x v="0"/>
    <x v="16"/>
    <n v="112"/>
    <n v="112"/>
    <s v="-"/>
    <m/>
    <m/>
    <m/>
    <m/>
    <m/>
    <m/>
    <m/>
  </r>
  <r>
    <s v="CK-SWVI [31]"/>
    <x v="0"/>
    <x v="1"/>
    <x v="27"/>
    <x v="27"/>
    <x v="0"/>
    <x v="17"/>
    <n v="85"/>
    <n v="85"/>
    <s v="-"/>
    <m/>
    <m/>
    <m/>
    <m/>
    <m/>
    <m/>
    <m/>
  </r>
  <r>
    <s v="CK-SWVI [31]"/>
    <x v="0"/>
    <x v="1"/>
    <x v="27"/>
    <x v="27"/>
    <x v="0"/>
    <x v="18"/>
    <n v="115"/>
    <n v="115"/>
    <s v="-"/>
    <m/>
    <m/>
    <m/>
    <m/>
    <m/>
    <m/>
    <m/>
  </r>
  <r>
    <s v="CK-SWVI [31]"/>
    <x v="0"/>
    <x v="1"/>
    <x v="27"/>
    <x v="27"/>
    <x v="0"/>
    <x v="19"/>
    <n v="362"/>
    <n v="362"/>
    <s v="-"/>
    <m/>
    <m/>
    <m/>
    <m/>
    <m/>
    <m/>
    <m/>
  </r>
  <r>
    <s v="CK-SWVI [31]"/>
    <x v="0"/>
    <x v="1"/>
    <x v="27"/>
    <x v="27"/>
    <x v="0"/>
    <x v="20"/>
    <n v="155"/>
    <n v="155"/>
    <s v="-"/>
    <m/>
    <m/>
    <m/>
    <m/>
    <m/>
    <m/>
    <m/>
  </r>
  <r>
    <s v="CK-SWVI [31]"/>
    <x v="0"/>
    <x v="1"/>
    <x v="27"/>
    <x v="27"/>
    <x v="0"/>
    <x v="21"/>
    <n v="54"/>
    <n v="54"/>
    <s v="-"/>
    <m/>
    <m/>
    <m/>
    <m/>
    <m/>
    <m/>
    <m/>
  </r>
  <r>
    <s v="CK-SWVI [31]"/>
    <x v="0"/>
    <x v="1"/>
    <x v="27"/>
    <x v="27"/>
    <x v="0"/>
    <x v="22"/>
    <n v="115"/>
    <n v="115"/>
    <s v="-"/>
    <m/>
    <m/>
    <m/>
    <m/>
    <m/>
    <m/>
    <m/>
  </r>
  <r>
    <s v="CK-SWVI [31]"/>
    <x v="0"/>
    <x v="1"/>
    <x v="27"/>
    <x v="27"/>
    <x v="0"/>
    <x v="23"/>
    <n v="94"/>
    <n v="94"/>
    <s v="-"/>
    <m/>
    <m/>
    <m/>
    <m/>
    <m/>
    <m/>
    <m/>
  </r>
  <r>
    <s v="CK-SWVI [31]"/>
    <x v="0"/>
    <x v="1"/>
    <x v="27"/>
    <x v="27"/>
    <x v="0"/>
    <x v="24"/>
    <n v="239"/>
    <n v="239"/>
    <s v="-"/>
    <m/>
    <m/>
    <m/>
    <m/>
    <m/>
    <m/>
    <m/>
  </r>
  <r>
    <s v="CK-SWVI [31]"/>
    <x v="0"/>
    <x v="1"/>
    <x v="27"/>
    <x v="27"/>
    <x v="0"/>
    <x v="25"/>
    <n v="155"/>
    <n v="155"/>
    <s v="-"/>
    <m/>
    <m/>
    <m/>
    <m/>
    <m/>
    <m/>
    <m/>
  </r>
  <r>
    <s v="CK-SWVI [31]"/>
    <x v="0"/>
    <x v="1"/>
    <x v="27"/>
    <x v="27"/>
    <x v="0"/>
    <x v="26"/>
    <n v="84"/>
    <n v="84"/>
    <s v="-"/>
    <m/>
    <m/>
    <m/>
    <m/>
    <m/>
    <m/>
    <m/>
  </r>
  <r>
    <s v="CK-SWVI [31]"/>
    <x v="0"/>
    <x v="1"/>
    <x v="27"/>
    <x v="27"/>
    <x v="0"/>
    <x v="27"/>
    <n v="243"/>
    <n v="243"/>
    <s v="-"/>
    <m/>
    <m/>
    <m/>
    <m/>
    <m/>
    <m/>
    <m/>
  </r>
  <r>
    <s v="CK-SWVI [31]"/>
    <x v="0"/>
    <x v="1"/>
    <x v="27"/>
    <x v="27"/>
    <x v="0"/>
    <x v="28"/>
    <n v="89"/>
    <n v="89"/>
    <s v="-"/>
    <m/>
    <m/>
    <m/>
    <m/>
    <m/>
    <m/>
    <m/>
  </r>
  <r>
    <s v="CK-SWVI [31]"/>
    <x v="0"/>
    <x v="1"/>
    <x v="27"/>
    <x v="27"/>
    <x v="0"/>
    <x v="29"/>
    <n v="420"/>
    <n v="420"/>
    <s v="-"/>
    <m/>
    <m/>
    <m/>
    <m/>
    <m/>
    <m/>
    <m/>
  </r>
  <r>
    <s v="CK-SWVI [31]"/>
    <x v="0"/>
    <x v="1"/>
    <x v="27"/>
    <x v="27"/>
    <x v="0"/>
    <x v="30"/>
    <n v="250"/>
    <n v="250"/>
    <s v="-"/>
    <m/>
    <m/>
    <m/>
    <m/>
    <m/>
    <m/>
    <m/>
  </r>
  <r>
    <s v="CK-SWVI [31]"/>
    <x v="0"/>
    <x v="1"/>
    <x v="27"/>
    <x v="27"/>
    <x v="0"/>
    <x v="31"/>
    <s v="UK"/>
    <m/>
    <s v="-"/>
    <m/>
    <m/>
    <m/>
    <m/>
    <m/>
    <m/>
    <m/>
  </r>
  <r>
    <s v="CK-SWVI [31]"/>
    <x v="0"/>
    <x v="1"/>
    <x v="27"/>
    <x v="27"/>
    <x v="0"/>
    <x v="32"/>
    <s v="UK"/>
    <m/>
    <s v="-"/>
    <m/>
    <m/>
    <m/>
    <m/>
    <m/>
    <m/>
    <m/>
  </r>
  <r>
    <s v="CK-SWVI [31]"/>
    <x v="0"/>
    <x v="1"/>
    <x v="27"/>
    <x v="27"/>
    <x v="0"/>
    <x v="33"/>
    <s v="UK"/>
    <m/>
    <s v="-"/>
    <m/>
    <m/>
    <m/>
    <m/>
    <m/>
    <m/>
    <m/>
  </r>
  <r>
    <s v="CK-SWVI [31]"/>
    <x v="0"/>
    <x v="1"/>
    <x v="27"/>
    <x v="27"/>
    <x v="0"/>
    <x v="34"/>
    <n v="80"/>
    <n v="80"/>
    <s v="-"/>
    <m/>
    <m/>
    <m/>
    <m/>
    <m/>
    <m/>
    <m/>
  </r>
  <r>
    <s v="CK-SWVI [31]"/>
    <x v="0"/>
    <x v="1"/>
    <x v="27"/>
    <x v="27"/>
    <x v="0"/>
    <x v="35"/>
    <s v="NO"/>
    <m/>
    <s v="-"/>
    <m/>
    <m/>
    <m/>
    <m/>
    <m/>
    <m/>
    <m/>
  </r>
  <r>
    <s v="CK-SWVI [31]"/>
    <x v="0"/>
    <x v="1"/>
    <x v="27"/>
    <x v="27"/>
    <x v="0"/>
    <x v="36"/>
    <s v="NO"/>
    <m/>
    <s v="-"/>
    <m/>
    <m/>
    <m/>
    <m/>
    <m/>
    <m/>
    <m/>
  </r>
  <r>
    <s v="CK-SWVI [31]"/>
    <x v="0"/>
    <x v="1"/>
    <x v="27"/>
    <x v="27"/>
    <x v="0"/>
    <x v="37"/>
    <s v="UK"/>
    <m/>
    <s v="-"/>
    <m/>
    <m/>
    <m/>
    <m/>
    <m/>
    <m/>
    <m/>
  </r>
  <r>
    <s v="CK-SWVI [31]"/>
    <x v="0"/>
    <x v="1"/>
    <x v="27"/>
    <x v="27"/>
    <x v="0"/>
    <x v="38"/>
    <s v="NO"/>
    <m/>
    <s v="-"/>
    <m/>
    <m/>
    <m/>
    <m/>
    <m/>
    <m/>
    <m/>
  </r>
  <r>
    <s v="CK-SWVI [31]"/>
    <x v="0"/>
    <x v="1"/>
    <x v="27"/>
    <x v="27"/>
    <x v="0"/>
    <x v="39"/>
    <s v="NO"/>
    <m/>
    <s v="-"/>
    <m/>
    <m/>
    <m/>
    <m/>
    <m/>
    <m/>
    <m/>
  </r>
  <r>
    <s v="CK-SWVI [31]"/>
    <x v="0"/>
    <x v="1"/>
    <x v="27"/>
    <x v="27"/>
    <x v="0"/>
    <x v="40"/>
    <s v="UK"/>
    <m/>
    <s v="-"/>
    <m/>
    <m/>
    <m/>
    <m/>
    <m/>
    <m/>
    <m/>
  </r>
  <r>
    <s v="CK-SWVI [31]"/>
    <x v="0"/>
    <x v="1"/>
    <x v="27"/>
    <x v="27"/>
    <x v="0"/>
    <x v="41"/>
    <s v="NO"/>
    <m/>
    <s v="-"/>
    <m/>
    <m/>
    <m/>
    <m/>
    <m/>
    <m/>
    <m/>
  </r>
  <r>
    <s v="CK-SWVI [31]"/>
    <x v="0"/>
    <x v="1"/>
    <x v="27"/>
    <x v="27"/>
    <x v="0"/>
    <x v="42"/>
    <n v="25"/>
    <n v="25"/>
    <s v="-"/>
    <m/>
    <m/>
    <m/>
    <m/>
    <m/>
    <m/>
    <m/>
  </r>
  <r>
    <s v="CK-SWVI [31]"/>
    <x v="0"/>
    <x v="1"/>
    <x v="27"/>
    <x v="27"/>
    <x v="0"/>
    <x v="43"/>
    <n v="25"/>
    <n v="25"/>
    <s v="-"/>
    <m/>
    <m/>
    <m/>
    <m/>
    <m/>
    <m/>
    <m/>
  </r>
  <r>
    <s v="CK-SWVI [31]"/>
    <x v="0"/>
    <x v="1"/>
    <x v="27"/>
    <x v="27"/>
    <x v="0"/>
    <x v="44"/>
    <n v="6"/>
    <n v="6"/>
    <s v="-"/>
    <m/>
    <m/>
    <m/>
    <m/>
    <m/>
    <m/>
    <m/>
  </r>
  <r>
    <s v="CK-SWVI [31]"/>
    <x v="0"/>
    <x v="1"/>
    <x v="27"/>
    <x v="27"/>
    <x v="0"/>
    <x v="45"/>
    <n v="10"/>
    <n v="10"/>
    <s v="-"/>
    <m/>
    <m/>
    <m/>
    <m/>
    <m/>
    <m/>
    <m/>
  </r>
  <r>
    <s v="CK-SWVI [31]"/>
    <x v="0"/>
    <x v="1"/>
    <x v="27"/>
    <x v="27"/>
    <x v="0"/>
    <x v="46"/>
    <n v="50"/>
    <n v="50"/>
    <s v="-"/>
    <m/>
    <m/>
    <m/>
    <m/>
    <m/>
    <m/>
    <m/>
  </r>
  <r>
    <s v="CK-SWVI [31]"/>
    <x v="0"/>
    <x v="1"/>
    <x v="27"/>
    <x v="27"/>
    <x v="0"/>
    <x v="47"/>
    <n v="25"/>
    <n v="25"/>
    <s v="-"/>
    <m/>
    <m/>
    <m/>
    <m/>
    <m/>
    <m/>
    <m/>
  </r>
  <r>
    <s v="CK-SWVI [31]"/>
    <x v="0"/>
    <x v="1"/>
    <x v="27"/>
    <x v="27"/>
    <x v="0"/>
    <x v="48"/>
    <n v="25"/>
    <n v="25"/>
    <s v="-"/>
    <m/>
    <m/>
    <m/>
    <m/>
    <m/>
    <m/>
    <m/>
  </r>
  <r>
    <s v="CK-SWVI [31]"/>
    <x v="0"/>
    <x v="1"/>
    <x v="27"/>
    <x v="27"/>
    <x v="0"/>
    <x v="49"/>
    <n v="50"/>
    <n v="50"/>
    <s v="-"/>
    <m/>
    <m/>
    <m/>
    <m/>
    <m/>
    <m/>
    <m/>
  </r>
  <r>
    <s v="CK-SWVI [31]"/>
    <x v="0"/>
    <x v="1"/>
    <x v="27"/>
    <x v="27"/>
    <x v="0"/>
    <x v="50"/>
    <n v="75"/>
    <n v="75"/>
    <s v="-"/>
    <m/>
    <m/>
    <m/>
    <m/>
    <m/>
    <m/>
    <m/>
  </r>
  <r>
    <s v="CK-SWVI [31]"/>
    <x v="0"/>
    <x v="1"/>
    <x v="27"/>
    <x v="27"/>
    <x v="0"/>
    <x v="51"/>
    <n v="75"/>
    <n v="75"/>
    <s v="-"/>
    <m/>
    <m/>
    <m/>
    <m/>
    <m/>
    <m/>
    <m/>
  </r>
  <r>
    <s v="CK-SWVI [31]"/>
    <x v="0"/>
    <x v="1"/>
    <x v="27"/>
    <x v="27"/>
    <x v="0"/>
    <x v="52"/>
    <n v="75"/>
    <n v="75"/>
    <s v="-"/>
    <m/>
    <m/>
    <m/>
    <m/>
    <m/>
    <m/>
    <m/>
  </r>
  <r>
    <s v="CK-SWVI [31]"/>
    <x v="0"/>
    <x v="1"/>
    <x v="27"/>
    <x v="27"/>
    <x v="0"/>
    <x v="53"/>
    <n v="25"/>
    <n v="25"/>
    <s v="-"/>
    <m/>
    <m/>
    <m/>
    <m/>
    <m/>
    <m/>
    <m/>
  </r>
  <r>
    <s v="CK-SWVI [31]"/>
    <x v="0"/>
    <x v="1"/>
    <x v="27"/>
    <x v="27"/>
    <x v="0"/>
    <x v="54"/>
    <n v="75"/>
    <n v="75"/>
    <s v="-"/>
    <m/>
    <m/>
    <m/>
    <m/>
    <m/>
    <m/>
    <m/>
  </r>
  <r>
    <s v="CK-SWVI [31]"/>
    <x v="0"/>
    <x v="1"/>
    <x v="27"/>
    <x v="27"/>
    <x v="0"/>
    <x v="55"/>
    <n v="80"/>
    <n v="80"/>
    <s v="-"/>
    <m/>
    <m/>
    <m/>
    <m/>
    <m/>
    <m/>
    <m/>
  </r>
  <r>
    <s v="CK-SWVI [31]"/>
    <x v="0"/>
    <x v="1"/>
    <x v="27"/>
    <x v="27"/>
    <x v="0"/>
    <x v="56"/>
    <n v="25"/>
    <n v="25"/>
    <s v="-"/>
    <m/>
    <m/>
    <m/>
    <m/>
    <m/>
    <m/>
    <m/>
  </r>
  <r>
    <s v="CK-SWVI [31]"/>
    <x v="0"/>
    <x v="1"/>
    <x v="27"/>
    <x v="27"/>
    <x v="0"/>
    <x v="57"/>
    <n v="75"/>
    <n v="75"/>
    <s v="-"/>
    <m/>
    <m/>
    <m/>
    <m/>
    <m/>
    <m/>
    <m/>
  </r>
  <r>
    <s v="CK-SWVI [31]"/>
    <x v="0"/>
    <x v="1"/>
    <x v="27"/>
    <x v="27"/>
    <x v="0"/>
    <x v="58"/>
    <n v="10"/>
    <n v="10"/>
    <s v="-"/>
    <m/>
    <m/>
    <m/>
    <m/>
    <m/>
    <m/>
    <m/>
  </r>
  <r>
    <s v="CK-SWVI [31]"/>
    <x v="0"/>
    <x v="1"/>
    <x v="27"/>
    <x v="27"/>
    <x v="0"/>
    <x v="59"/>
    <n v="25"/>
    <n v="25"/>
    <s v="-"/>
    <m/>
    <m/>
    <m/>
    <m/>
    <m/>
    <m/>
    <m/>
  </r>
  <r>
    <s v="CK-SWVI [31]"/>
    <x v="0"/>
    <x v="1"/>
    <x v="27"/>
    <x v="27"/>
    <x v="0"/>
    <x v="60"/>
    <n v="50"/>
    <n v="50"/>
    <s v="-"/>
    <m/>
    <m/>
    <m/>
    <m/>
    <m/>
    <m/>
    <m/>
  </r>
  <r>
    <s v="CK-SWVI [31]"/>
    <x v="0"/>
    <x v="1"/>
    <x v="27"/>
    <x v="27"/>
    <x v="0"/>
    <x v="61"/>
    <n v="200"/>
    <n v="200"/>
    <s v="-"/>
    <m/>
    <m/>
    <m/>
    <m/>
    <m/>
    <m/>
    <m/>
  </r>
  <r>
    <s v="CK-SWVI [31]"/>
    <x v="0"/>
    <x v="1"/>
    <x v="27"/>
    <x v="27"/>
    <x v="0"/>
    <x v="62"/>
    <n v="400"/>
    <n v="400"/>
    <s v="-"/>
    <m/>
    <m/>
    <m/>
    <m/>
    <m/>
    <m/>
    <m/>
  </r>
  <r>
    <s v="CK-SWVI [31]"/>
    <x v="0"/>
    <x v="1"/>
    <x v="27"/>
    <x v="27"/>
    <x v="0"/>
    <x v="63"/>
    <n v="750"/>
    <n v="750"/>
    <s v="-"/>
    <m/>
    <m/>
    <m/>
    <m/>
    <m/>
    <m/>
    <m/>
  </r>
  <r>
    <s v="CK-SWVI [31]"/>
    <x v="0"/>
    <x v="1"/>
    <x v="27"/>
    <x v="27"/>
    <x v="0"/>
    <x v="64"/>
    <n v="750"/>
    <n v="750"/>
    <s v="-"/>
    <m/>
    <m/>
    <m/>
    <m/>
    <m/>
    <m/>
    <m/>
  </r>
  <r>
    <s v="CK-SWVI [31]"/>
    <x v="0"/>
    <x v="1"/>
    <x v="27"/>
    <x v="27"/>
    <x v="0"/>
    <x v="65"/>
    <n v="750"/>
    <n v="750"/>
    <s v="-"/>
    <m/>
    <m/>
    <m/>
    <m/>
    <m/>
    <m/>
    <m/>
  </r>
  <r>
    <s v="CK-SWVI [31]"/>
    <x v="0"/>
    <x v="1"/>
    <x v="27"/>
    <x v="27"/>
    <x v="0"/>
    <x v="66"/>
    <n v="750"/>
    <n v="750"/>
    <s v="-"/>
    <m/>
    <m/>
    <m/>
    <m/>
    <m/>
    <m/>
    <m/>
  </r>
  <r>
    <s v="CK-SWVI [31]"/>
    <x v="0"/>
    <x v="1"/>
    <x v="27"/>
    <x v="27"/>
    <x v="0"/>
    <x v="67"/>
    <n v="750"/>
    <n v="750"/>
    <s v="-"/>
    <m/>
    <m/>
    <m/>
    <m/>
    <m/>
    <m/>
    <m/>
  </r>
  <r>
    <s v="CK-SWVI [31]"/>
    <x v="0"/>
    <x v="1"/>
    <x v="27"/>
    <x v="27"/>
    <x v="0"/>
    <x v="68"/>
    <n v="750"/>
    <n v="750"/>
    <s v="-"/>
    <m/>
    <m/>
    <m/>
    <m/>
    <m/>
    <m/>
    <m/>
  </r>
  <r>
    <s v="CK-SWVI [31]"/>
    <x v="0"/>
    <x v="1"/>
    <x v="27"/>
    <x v="27"/>
    <x v="0"/>
    <x v="69"/>
    <n v="750"/>
    <n v="750"/>
    <s v="-"/>
    <m/>
    <m/>
    <m/>
    <m/>
    <m/>
    <m/>
    <m/>
  </r>
  <r>
    <s v="CK-SWVI [31]"/>
    <x v="0"/>
    <x v="1"/>
    <x v="27"/>
    <x v="27"/>
    <x v="0"/>
    <x v="70"/>
    <n v="750"/>
    <n v="750"/>
    <s v="-"/>
    <m/>
    <m/>
    <m/>
    <m/>
    <m/>
    <m/>
    <m/>
  </r>
  <r>
    <s v="CK-SWVI [31]"/>
    <x v="1"/>
    <x v="4"/>
    <x v="28"/>
    <x v="28"/>
    <x v="0"/>
    <x v="0"/>
    <n v="1019"/>
    <n v="1019"/>
    <s v="-"/>
    <m/>
    <m/>
    <m/>
    <m/>
    <m/>
    <m/>
    <m/>
  </r>
  <r>
    <s v="CK-SWVI [31]"/>
    <x v="1"/>
    <x v="4"/>
    <x v="28"/>
    <x v="28"/>
    <x v="0"/>
    <x v="1"/>
    <n v="865"/>
    <n v="865"/>
    <s v="-"/>
    <m/>
    <m/>
    <m/>
    <m/>
    <m/>
    <m/>
    <n v="76875"/>
  </r>
  <r>
    <s v="CK-SWVI [31]"/>
    <x v="1"/>
    <x v="4"/>
    <x v="28"/>
    <x v="28"/>
    <x v="0"/>
    <x v="2"/>
    <n v="310"/>
    <n v="310"/>
    <n v="0.92307700000000004"/>
    <m/>
    <m/>
    <m/>
    <m/>
    <m/>
    <m/>
    <n v="50343"/>
  </r>
  <r>
    <s v="CK-SWVI [31]"/>
    <x v="1"/>
    <x v="4"/>
    <x v="28"/>
    <x v="28"/>
    <x v="0"/>
    <x v="3"/>
    <n v="891"/>
    <n v="891"/>
    <n v="0.93103400000000003"/>
    <m/>
    <m/>
    <m/>
    <m/>
    <m/>
    <m/>
    <n v="66364"/>
  </r>
  <r>
    <s v="CK-SWVI [31]"/>
    <x v="1"/>
    <x v="4"/>
    <x v="28"/>
    <x v="28"/>
    <x v="0"/>
    <x v="4"/>
    <n v="485"/>
    <n v="485"/>
    <n v="0.32727299999999998"/>
    <m/>
    <m/>
    <m/>
    <m/>
    <m/>
    <m/>
    <n v="45390"/>
  </r>
  <r>
    <s v="CK-SWVI [31]"/>
    <x v="1"/>
    <x v="4"/>
    <x v="28"/>
    <x v="28"/>
    <x v="0"/>
    <x v="5"/>
    <n v="171"/>
    <n v="171"/>
    <n v="0.75"/>
    <m/>
    <m/>
    <m/>
    <m/>
    <m/>
    <m/>
    <n v="19115"/>
  </r>
  <r>
    <s v="CK-SWVI [31]"/>
    <x v="1"/>
    <x v="4"/>
    <x v="28"/>
    <x v="28"/>
    <x v="0"/>
    <x v="6"/>
    <n v="112"/>
    <n v="112"/>
    <n v="0.57291700000000001"/>
    <m/>
    <m/>
    <m/>
    <m/>
    <m/>
    <m/>
    <n v="67050"/>
  </r>
  <r>
    <s v="CK-SWVI [31]"/>
    <x v="1"/>
    <x v="4"/>
    <x v="28"/>
    <x v="28"/>
    <x v="0"/>
    <x v="7"/>
    <n v="847"/>
    <n v="847"/>
    <n v="0.64788699999999999"/>
    <m/>
    <m/>
    <m/>
    <m/>
    <m/>
    <m/>
    <n v="32709"/>
  </r>
  <r>
    <s v="CK-SWVI [31]"/>
    <x v="1"/>
    <x v="4"/>
    <x v="28"/>
    <x v="28"/>
    <x v="0"/>
    <x v="8"/>
    <n v="396"/>
    <n v="396"/>
    <n v="0.75555600000000001"/>
    <m/>
    <m/>
    <m/>
    <m/>
    <m/>
    <m/>
    <n v="68188"/>
  </r>
  <r>
    <s v="CK-SWVI [31]"/>
    <x v="1"/>
    <x v="4"/>
    <x v="28"/>
    <x v="28"/>
    <x v="0"/>
    <x v="9"/>
    <n v="73"/>
    <n v="73"/>
    <n v="0.63636400000000004"/>
    <m/>
    <m/>
    <m/>
    <m/>
    <m/>
    <m/>
    <n v="13748"/>
  </r>
  <r>
    <s v="CK-SWVI [31]"/>
    <x v="1"/>
    <x v="4"/>
    <x v="28"/>
    <x v="28"/>
    <x v="0"/>
    <x v="10"/>
    <n v="192"/>
    <n v="192"/>
    <n v="0.82142899999999996"/>
    <m/>
    <m/>
    <m/>
    <m/>
    <m/>
    <m/>
    <n v="63198"/>
  </r>
  <r>
    <s v="CK-SWVI [31]"/>
    <x v="1"/>
    <x v="4"/>
    <x v="28"/>
    <x v="28"/>
    <x v="0"/>
    <x v="11"/>
    <n v="178"/>
    <n v="178"/>
    <n v="0.75"/>
    <m/>
    <m/>
    <m/>
    <m/>
    <m/>
    <m/>
    <n v="68322"/>
  </r>
  <r>
    <s v="CK-SWVI [31]"/>
    <x v="1"/>
    <x v="4"/>
    <x v="28"/>
    <x v="28"/>
    <x v="0"/>
    <x v="12"/>
    <n v="640"/>
    <n v="640"/>
    <s v="-"/>
    <m/>
    <m/>
    <m/>
    <m/>
    <m/>
    <m/>
    <m/>
  </r>
  <r>
    <s v="CK-SWVI [31]"/>
    <x v="1"/>
    <x v="4"/>
    <x v="28"/>
    <x v="28"/>
    <x v="0"/>
    <x v="13"/>
    <n v="400"/>
    <n v="400"/>
    <n v="0.48"/>
    <m/>
    <m/>
    <m/>
    <m/>
    <m/>
    <m/>
    <n v="40935"/>
  </r>
  <r>
    <s v="CK-SWVI [31]"/>
    <x v="1"/>
    <x v="4"/>
    <x v="28"/>
    <x v="28"/>
    <x v="0"/>
    <x v="14"/>
    <n v="100"/>
    <n v="100"/>
    <n v="0.8"/>
    <m/>
    <m/>
    <m/>
    <m/>
    <m/>
    <m/>
    <n v="3921"/>
  </r>
  <r>
    <s v="CK-SWVI [31]"/>
    <x v="1"/>
    <x v="4"/>
    <x v="28"/>
    <x v="28"/>
    <x v="0"/>
    <x v="15"/>
    <n v="140"/>
    <n v="140"/>
    <n v="0.58333299999999999"/>
    <m/>
    <m/>
    <m/>
    <m/>
    <m/>
    <m/>
    <n v="32704"/>
  </r>
  <r>
    <s v="CK-SWVI [31]"/>
    <x v="1"/>
    <x v="4"/>
    <x v="28"/>
    <x v="28"/>
    <x v="0"/>
    <x v="16"/>
    <n v="166"/>
    <n v="166"/>
    <s v="-"/>
    <m/>
    <m/>
    <m/>
    <m/>
    <m/>
    <m/>
    <m/>
  </r>
  <r>
    <s v="CK-SWVI [31]"/>
    <x v="1"/>
    <x v="4"/>
    <x v="28"/>
    <x v="28"/>
    <x v="0"/>
    <x v="17"/>
    <n v="351"/>
    <n v="351"/>
    <n v="0.190909"/>
    <m/>
    <m/>
    <m/>
    <m/>
    <m/>
    <m/>
    <n v="272955"/>
  </r>
  <r>
    <s v="CK-SWVI [31]"/>
    <x v="1"/>
    <x v="4"/>
    <x v="28"/>
    <x v="28"/>
    <x v="0"/>
    <x v="18"/>
    <n v="159"/>
    <n v="159"/>
    <n v="0.5"/>
    <m/>
    <m/>
    <m/>
    <m/>
    <m/>
    <m/>
    <m/>
  </r>
  <r>
    <s v="CK-SWVI [31]"/>
    <x v="1"/>
    <x v="4"/>
    <x v="28"/>
    <x v="28"/>
    <x v="0"/>
    <x v="19"/>
    <n v="1192"/>
    <n v="1192"/>
    <n v="0.282051"/>
    <m/>
    <m/>
    <m/>
    <m/>
    <m/>
    <m/>
    <n v="46364"/>
  </r>
  <r>
    <s v="CK-SWVI [31]"/>
    <x v="1"/>
    <x v="4"/>
    <x v="28"/>
    <x v="28"/>
    <x v="0"/>
    <x v="20"/>
    <n v="630"/>
    <n v="630"/>
    <n v="0.34482800000000002"/>
    <m/>
    <m/>
    <m/>
    <m/>
    <m/>
    <m/>
    <n v="50834"/>
  </r>
  <r>
    <s v="CK-SWVI [31]"/>
    <x v="1"/>
    <x v="4"/>
    <x v="28"/>
    <x v="28"/>
    <x v="0"/>
    <x v="21"/>
    <n v="319"/>
    <n v="319"/>
    <n v="0.31707299999999999"/>
    <m/>
    <m/>
    <m/>
    <m/>
    <m/>
    <m/>
    <n v="397380"/>
  </r>
  <r>
    <s v="CK-SWVI [31]"/>
    <x v="1"/>
    <x v="4"/>
    <x v="28"/>
    <x v="28"/>
    <x v="0"/>
    <x v="22"/>
    <n v="213"/>
    <n v="213"/>
    <n v="0.4"/>
    <m/>
    <m/>
    <m/>
    <m/>
    <m/>
    <m/>
    <n v="11779"/>
  </r>
  <r>
    <s v="CK-SWVI [31]"/>
    <x v="1"/>
    <x v="4"/>
    <x v="28"/>
    <x v="28"/>
    <x v="0"/>
    <x v="23"/>
    <n v="68"/>
    <n v="68"/>
    <n v="0.66666700000000001"/>
    <m/>
    <m/>
    <m/>
    <m/>
    <m/>
    <m/>
    <m/>
  </r>
  <r>
    <s v="CK-SWVI [31]"/>
    <x v="1"/>
    <x v="4"/>
    <x v="28"/>
    <x v="28"/>
    <x v="0"/>
    <x v="24"/>
    <n v="740"/>
    <n v="740"/>
    <n v="0.98823499999999997"/>
    <m/>
    <m/>
    <m/>
    <m/>
    <m/>
    <m/>
    <n v="410614"/>
  </r>
  <r>
    <s v="CK-SWVI [31]"/>
    <x v="1"/>
    <x v="4"/>
    <x v="28"/>
    <x v="28"/>
    <x v="0"/>
    <x v="25"/>
    <n v="739"/>
    <n v="739"/>
    <s v="-"/>
    <m/>
    <m/>
    <m/>
    <m/>
    <m/>
    <m/>
    <n v="540822"/>
  </r>
  <r>
    <s v="CK-SWVI [31]"/>
    <x v="1"/>
    <x v="4"/>
    <x v="28"/>
    <x v="28"/>
    <x v="0"/>
    <x v="26"/>
    <n v="236"/>
    <n v="236"/>
    <s v="-"/>
    <m/>
    <m/>
    <m/>
    <m/>
    <m/>
    <m/>
    <n v="5539"/>
  </r>
  <r>
    <s v="CK-SWVI [31]"/>
    <x v="1"/>
    <x v="4"/>
    <x v="28"/>
    <x v="28"/>
    <x v="0"/>
    <x v="27"/>
    <n v="232"/>
    <n v="232"/>
    <s v="-"/>
    <m/>
    <m/>
    <m/>
    <m/>
    <m/>
    <m/>
    <n v="21807"/>
  </r>
  <r>
    <s v="CK-SWVI [31]"/>
    <x v="1"/>
    <x v="4"/>
    <x v="28"/>
    <x v="28"/>
    <x v="0"/>
    <x v="28"/>
    <n v="212"/>
    <n v="212"/>
    <s v="-"/>
    <m/>
    <m/>
    <m/>
    <m/>
    <m/>
    <m/>
    <m/>
  </r>
  <r>
    <s v="CK-SWVI [31]"/>
    <x v="1"/>
    <x v="4"/>
    <x v="28"/>
    <x v="28"/>
    <x v="0"/>
    <x v="29"/>
    <n v="450"/>
    <n v="450"/>
    <s v="-"/>
    <m/>
    <m/>
    <m/>
    <m/>
    <m/>
    <m/>
    <n v="216144"/>
  </r>
  <r>
    <s v="CK-SWVI [31]"/>
    <x v="1"/>
    <x v="4"/>
    <x v="28"/>
    <x v="28"/>
    <x v="0"/>
    <x v="30"/>
    <n v="83"/>
    <n v="83"/>
    <s v="-"/>
    <m/>
    <m/>
    <m/>
    <m/>
    <m/>
    <m/>
    <n v="134594"/>
  </r>
  <r>
    <s v="CK-SWVI [31]"/>
    <x v="1"/>
    <x v="4"/>
    <x v="28"/>
    <x v="28"/>
    <x v="0"/>
    <x v="31"/>
    <n v="150"/>
    <n v="150"/>
    <s v="-"/>
    <m/>
    <m/>
    <m/>
    <m/>
    <m/>
    <m/>
    <n v="28555"/>
  </r>
  <r>
    <s v="CK-SWVI [31]"/>
    <x v="1"/>
    <x v="4"/>
    <x v="28"/>
    <x v="28"/>
    <x v="0"/>
    <x v="32"/>
    <n v="171"/>
    <n v="171"/>
    <s v="-"/>
    <m/>
    <m/>
    <m/>
    <m/>
    <m/>
    <m/>
    <n v="298556"/>
  </r>
  <r>
    <s v="CK-SWVI [31]"/>
    <x v="1"/>
    <x v="4"/>
    <x v="28"/>
    <x v="28"/>
    <x v="0"/>
    <x v="33"/>
    <n v="230"/>
    <n v="230"/>
    <s v="-"/>
    <m/>
    <m/>
    <m/>
    <m/>
    <m/>
    <m/>
    <n v="186541"/>
  </r>
  <r>
    <s v="CK-SWVI [31]"/>
    <x v="1"/>
    <x v="4"/>
    <x v="28"/>
    <x v="28"/>
    <x v="0"/>
    <x v="34"/>
    <n v="300"/>
    <n v="300"/>
    <s v="-"/>
    <m/>
    <m/>
    <m/>
    <m/>
    <m/>
    <m/>
    <n v="114679"/>
  </r>
  <r>
    <s v="CK-SWVI [31]"/>
    <x v="1"/>
    <x v="4"/>
    <x v="28"/>
    <x v="28"/>
    <x v="0"/>
    <x v="35"/>
    <n v="50"/>
    <n v="50"/>
    <s v="-"/>
    <m/>
    <m/>
    <m/>
    <m/>
    <m/>
    <m/>
    <n v="59841"/>
  </r>
  <r>
    <s v="CK-SWVI [31]"/>
    <x v="1"/>
    <x v="4"/>
    <x v="28"/>
    <x v="28"/>
    <x v="0"/>
    <x v="36"/>
    <s v="UK"/>
    <m/>
    <s v="-"/>
    <m/>
    <m/>
    <m/>
    <m/>
    <m/>
    <m/>
    <n v="416768"/>
  </r>
  <r>
    <s v="CK-SWVI [31]"/>
    <x v="1"/>
    <x v="4"/>
    <x v="28"/>
    <x v="28"/>
    <x v="0"/>
    <x v="37"/>
    <n v="300"/>
    <n v="300"/>
    <s v="-"/>
    <m/>
    <m/>
    <m/>
    <m/>
    <m/>
    <m/>
    <n v="187353"/>
  </r>
  <r>
    <s v="CK-SWVI [31]"/>
    <x v="1"/>
    <x v="4"/>
    <x v="28"/>
    <x v="28"/>
    <x v="0"/>
    <x v="38"/>
    <n v="250"/>
    <n v="250"/>
    <s v="-"/>
    <m/>
    <m/>
    <m/>
    <m/>
    <m/>
    <m/>
    <n v="116204"/>
  </r>
  <r>
    <s v="CK-SWVI [31]"/>
    <x v="1"/>
    <x v="4"/>
    <x v="28"/>
    <x v="28"/>
    <x v="0"/>
    <x v="39"/>
    <n v="35"/>
    <n v="35"/>
    <s v="-"/>
    <m/>
    <m/>
    <m/>
    <m/>
    <m/>
    <m/>
    <n v="14272"/>
  </r>
  <r>
    <s v="CK-SWVI [31]"/>
    <x v="1"/>
    <x v="4"/>
    <x v="28"/>
    <x v="28"/>
    <x v="0"/>
    <x v="40"/>
    <n v="100"/>
    <n v="100"/>
    <s v="-"/>
    <m/>
    <m/>
    <m/>
    <m/>
    <m/>
    <m/>
    <n v="43411"/>
  </r>
  <r>
    <s v="CK-SWVI [31]"/>
    <x v="1"/>
    <x v="4"/>
    <x v="28"/>
    <x v="28"/>
    <x v="0"/>
    <x v="41"/>
    <n v="425"/>
    <n v="425"/>
    <s v="-"/>
    <m/>
    <m/>
    <m/>
    <m/>
    <m/>
    <m/>
    <n v="107868"/>
  </r>
  <r>
    <s v="CK-SWVI [31]"/>
    <x v="1"/>
    <x v="4"/>
    <x v="28"/>
    <x v="28"/>
    <x v="0"/>
    <x v="42"/>
    <n v="250"/>
    <n v="250"/>
    <s v="-"/>
    <m/>
    <m/>
    <m/>
    <m/>
    <m/>
    <m/>
    <m/>
  </r>
  <r>
    <s v="CK-SWVI [31]"/>
    <x v="1"/>
    <x v="4"/>
    <x v="28"/>
    <x v="28"/>
    <x v="0"/>
    <x v="43"/>
    <n v="175"/>
    <n v="175"/>
    <s v="-"/>
    <m/>
    <m/>
    <m/>
    <m/>
    <m/>
    <m/>
    <m/>
  </r>
  <r>
    <s v="CK-SWVI [31]"/>
    <x v="1"/>
    <x v="4"/>
    <x v="28"/>
    <x v="28"/>
    <x v="0"/>
    <x v="44"/>
    <n v="200"/>
    <n v="200"/>
    <s v="-"/>
    <m/>
    <m/>
    <m/>
    <m/>
    <m/>
    <m/>
    <m/>
  </r>
  <r>
    <s v="CK-SWVI [31]"/>
    <x v="1"/>
    <x v="4"/>
    <x v="28"/>
    <x v="28"/>
    <x v="0"/>
    <x v="45"/>
    <n v="300"/>
    <n v="300"/>
    <s v="-"/>
    <m/>
    <m/>
    <m/>
    <m/>
    <m/>
    <m/>
    <m/>
  </r>
  <r>
    <s v="CK-SWVI [31]"/>
    <x v="1"/>
    <x v="4"/>
    <x v="28"/>
    <x v="28"/>
    <x v="0"/>
    <x v="46"/>
    <n v="450"/>
    <n v="450"/>
    <s v="-"/>
    <m/>
    <m/>
    <m/>
    <m/>
    <m/>
    <m/>
    <m/>
  </r>
  <r>
    <s v="CK-SWVI [31]"/>
    <x v="1"/>
    <x v="4"/>
    <x v="28"/>
    <x v="28"/>
    <x v="0"/>
    <x v="47"/>
    <n v="550"/>
    <n v="550"/>
    <s v="-"/>
    <m/>
    <m/>
    <m/>
    <m/>
    <m/>
    <m/>
    <m/>
  </r>
  <r>
    <s v="CK-SWVI [31]"/>
    <x v="1"/>
    <x v="4"/>
    <x v="28"/>
    <x v="28"/>
    <x v="0"/>
    <x v="48"/>
    <n v="750"/>
    <n v="750"/>
    <s v="-"/>
    <n v="0.65"/>
    <n v="0.35"/>
    <n v="0.35"/>
    <s v="thermal"/>
    <s v="Partial Direct"/>
    <m/>
    <m/>
  </r>
  <r>
    <s v="CK-SWVI [31]"/>
    <x v="1"/>
    <x v="4"/>
    <x v="28"/>
    <x v="28"/>
    <x v="0"/>
    <x v="49"/>
    <n v="600"/>
    <n v="600"/>
    <s v="-"/>
    <n v="0.82"/>
    <n v="0.18000000000000005"/>
    <n v="0.18"/>
    <s v="cwt"/>
    <s v="Partial Direct"/>
    <m/>
    <m/>
  </r>
  <r>
    <s v="CK-SWVI [31]"/>
    <x v="1"/>
    <x v="4"/>
    <x v="28"/>
    <x v="28"/>
    <x v="0"/>
    <x v="50"/>
    <n v="750"/>
    <n v="750"/>
    <s v="-"/>
    <m/>
    <m/>
    <m/>
    <m/>
    <m/>
    <m/>
    <m/>
  </r>
  <r>
    <s v="CK-SWVI [31]"/>
    <x v="1"/>
    <x v="4"/>
    <x v="28"/>
    <x v="28"/>
    <x v="0"/>
    <x v="51"/>
    <n v="900"/>
    <n v="900"/>
    <s v="-"/>
    <m/>
    <m/>
    <m/>
    <m/>
    <m/>
    <m/>
    <n v="13861"/>
  </r>
  <r>
    <s v="CK-SWVI [31]"/>
    <x v="1"/>
    <x v="4"/>
    <x v="28"/>
    <x v="28"/>
    <x v="0"/>
    <x v="52"/>
    <n v="1200"/>
    <n v="1200"/>
    <s v="-"/>
    <m/>
    <m/>
    <m/>
    <m/>
    <m/>
    <m/>
    <m/>
  </r>
  <r>
    <s v="CK-SWVI [31]"/>
    <x v="1"/>
    <x v="4"/>
    <x v="28"/>
    <x v="28"/>
    <x v="0"/>
    <x v="53"/>
    <n v="750"/>
    <n v="750"/>
    <s v="-"/>
    <m/>
    <m/>
    <m/>
    <m/>
    <m/>
    <m/>
    <m/>
  </r>
  <r>
    <s v="CK-SWVI [31]"/>
    <x v="1"/>
    <x v="4"/>
    <x v="28"/>
    <x v="28"/>
    <x v="0"/>
    <x v="54"/>
    <n v="750"/>
    <n v="750"/>
    <s v="-"/>
    <m/>
    <m/>
    <m/>
    <m/>
    <m/>
    <m/>
    <m/>
  </r>
  <r>
    <s v="CK-SWVI [31]"/>
    <x v="1"/>
    <x v="4"/>
    <x v="28"/>
    <x v="28"/>
    <x v="0"/>
    <x v="55"/>
    <n v="400"/>
    <n v="400"/>
    <s v="-"/>
    <m/>
    <m/>
    <m/>
    <m/>
    <m/>
    <m/>
    <m/>
  </r>
  <r>
    <s v="CK-SWVI [31]"/>
    <x v="1"/>
    <x v="4"/>
    <x v="28"/>
    <x v="28"/>
    <x v="0"/>
    <x v="56"/>
    <n v="400"/>
    <n v="400"/>
    <s v="-"/>
    <n v="0.2"/>
    <n v="0.8"/>
    <n v="0.8"/>
    <s v="thermal"/>
    <s v="Partial Direct"/>
    <m/>
    <m/>
  </r>
  <r>
    <s v="CK-SWVI [31]"/>
    <x v="1"/>
    <x v="4"/>
    <x v="28"/>
    <x v="28"/>
    <x v="0"/>
    <x v="57"/>
    <n v="750"/>
    <n v="750"/>
    <s v="-"/>
    <n v="0.52"/>
    <n v="0.48"/>
    <n v="0.48"/>
    <s v="thermal"/>
    <s v="Partial Direct"/>
    <m/>
    <m/>
  </r>
  <r>
    <s v="CK-SWVI [31]"/>
    <x v="1"/>
    <x v="4"/>
    <x v="28"/>
    <x v="28"/>
    <x v="0"/>
    <x v="58"/>
    <n v="400"/>
    <n v="400"/>
    <s v="-"/>
    <m/>
    <m/>
    <m/>
    <m/>
    <m/>
    <m/>
    <m/>
  </r>
  <r>
    <s v="CK-SWVI [31]"/>
    <x v="1"/>
    <x v="4"/>
    <x v="28"/>
    <x v="28"/>
    <x v="0"/>
    <x v="59"/>
    <n v="400"/>
    <n v="400"/>
    <s v="-"/>
    <n v="0.18"/>
    <n v="0.82000000000000006"/>
    <n v="0.82"/>
    <s v="cwt"/>
    <s v="Partial Direct"/>
    <m/>
    <m/>
  </r>
  <r>
    <s v="CK-SWVI [31]"/>
    <x v="1"/>
    <x v="4"/>
    <x v="28"/>
    <x v="28"/>
    <x v="0"/>
    <x v="60"/>
    <n v="1500"/>
    <n v="1500"/>
    <s v="-"/>
    <n v="0.18"/>
    <n v="0.82000000000000006"/>
    <n v="0.82"/>
    <s v="cwt"/>
    <s v="Direct"/>
    <m/>
    <m/>
  </r>
  <r>
    <s v="CK-SWVI [31]"/>
    <x v="1"/>
    <x v="4"/>
    <x v="28"/>
    <x v="28"/>
    <x v="0"/>
    <x v="61"/>
    <n v="400"/>
    <n v="400"/>
    <s v="-"/>
    <n v="0.65"/>
    <n v="0.35"/>
    <n v="0.35"/>
    <s v="cwt"/>
    <s v="Partial Direct"/>
    <m/>
    <m/>
  </r>
  <r>
    <s v="CK-SWVI [31]"/>
    <x v="1"/>
    <x v="4"/>
    <x v="28"/>
    <x v="28"/>
    <x v="0"/>
    <x v="62"/>
    <n v="1500"/>
    <n v="1500"/>
    <s v="-"/>
    <n v="0.38"/>
    <n v="0.62"/>
    <n v="0.62"/>
    <s v="cwt"/>
    <s v="Direct"/>
    <m/>
    <m/>
  </r>
  <r>
    <s v="CK-SWVI [31]"/>
    <x v="1"/>
    <x v="4"/>
    <x v="28"/>
    <x v="28"/>
    <x v="0"/>
    <x v="63"/>
    <n v="750"/>
    <n v="750"/>
    <s v="-"/>
    <n v="0.21"/>
    <n v="0.79"/>
    <n v="0.79"/>
    <s v="cwt"/>
    <s v="Direct"/>
    <m/>
    <m/>
  </r>
  <r>
    <s v="CK-SWVI [31]"/>
    <x v="1"/>
    <x v="4"/>
    <x v="28"/>
    <x v="28"/>
    <x v="0"/>
    <x v="64"/>
    <n v="1500"/>
    <n v="1500"/>
    <s v="-"/>
    <n v="0.37"/>
    <n v="0.63"/>
    <n v="0.64"/>
    <s v="cwt"/>
    <s v="Direct"/>
    <m/>
    <m/>
  </r>
  <r>
    <s v="CK-SWVI [31]"/>
    <x v="1"/>
    <x v="4"/>
    <x v="28"/>
    <x v="28"/>
    <x v="0"/>
    <x v="65"/>
    <n v="400"/>
    <n v="400"/>
    <s v="-"/>
    <n v="0.62"/>
    <n v="0.38"/>
    <n v="0.38"/>
    <s v="cwt"/>
    <s v="Direct"/>
    <m/>
    <m/>
  </r>
  <r>
    <s v="CK-SWVI [31]"/>
    <x v="1"/>
    <x v="4"/>
    <x v="28"/>
    <x v="28"/>
    <x v="0"/>
    <x v="66"/>
    <n v="400"/>
    <n v="400"/>
    <s v="-"/>
    <n v="0.59"/>
    <n v="0.41000000000000003"/>
    <n v="0.41"/>
    <s v="cwt"/>
    <s v="Partial Direct"/>
    <m/>
    <m/>
  </r>
  <r>
    <s v="CK-SWVI [31]"/>
    <x v="1"/>
    <x v="4"/>
    <x v="28"/>
    <x v="28"/>
    <x v="0"/>
    <x v="67"/>
    <n v="750"/>
    <n v="750"/>
    <s v="-"/>
    <n v="0.62"/>
    <n v="0.38"/>
    <n v="0.38"/>
    <s v="cwt"/>
    <s v="Direct"/>
    <m/>
    <m/>
  </r>
  <r>
    <s v="CK-SWVI [31]"/>
    <x v="1"/>
    <x v="4"/>
    <x v="28"/>
    <x v="28"/>
    <x v="0"/>
    <x v="68"/>
    <n v="3500"/>
    <n v="3500"/>
    <s v="-"/>
    <n v="0.33"/>
    <n v="0.66999999999999993"/>
    <n v="0.64"/>
    <s v="cwt"/>
    <s v="Direct"/>
    <m/>
    <m/>
  </r>
  <r>
    <s v="CK-SWVI [31]"/>
    <x v="1"/>
    <x v="4"/>
    <x v="28"/>
    <x v="28"/>
    <x v="0"/>
    <x v="69"/>
    <n v="3500"/>
    <n v="3500"/>
    <s v="-"/>
    <m/>
    <m/>
    <m/>
    <m/>
    <m/>
    <m/>
    <m/>
  </r>
  <r>
    <s v="CK-SWVI [31]"/>
    <x v="1"/>
    <x v="4"/>
    <x v="28"/>
    <x v="28"/>
    <x v="0"/>
    <x v="70"/>
    <n v="3500"/>
    <n v="3500"/>
    <s v="-"/>
    <m/>
    <m/>
    <m/>
    <m/>
    <m/>
    <m/>
    <m/>
  </r>
  <r>
    <s v="CK-NoKy [32]"/>
    <x v="3"/>
    <x v="0"/>
    <x v="29"/>
    <x v="29"/>
    <x v="0"/>
    <x v="0"/>
    <s v="UNK"/>
    <m/>
    <s v="-"/>
    <m/>
    <m/>
    <m/>
    <m/>
    <m/>
    <m/>
    <m/>
  </r>
  <r>
    <s v="CK-NoKy [32]"/>
    <x v="3"/>
    <x v="0"/>
    <x v="29"/>
    <x v="29"/>
    <x v="0"/>
    <x v="1"/>
    <s v="NI"/>
    <m/>
    <s v="-"/>
    <m/>
    <m/>
    <m/>
    <m/>
    <m/>
    <m/>
    <m/>
  </r>
  <r>
    <s v="CK-NoKy [32]"/>
    <x v="3"/>
    <x v="0"/>
    <x v="29"/>
    <x v="29"/>
    <x v="0"/>
    <x v="2"/>
    <s v="UNK"/>
    <m/>
    <s v="-"/>
    <m/>
    <m/>
    <m/>
    <m/>
    <m/>
    <m/>
    <m/>
  </r>
  <r>
    <s v="CK-NoKy [32]"/>
    <x v="3"/>
    <x v="0"/>
    <x v="29"/>
    <x v="29"/>
    <x v="0"/>
    <x v="3"/>
    <s v="UNK"/>
    <m/>
    <s v="-"/>
    <m/>
    <m/>
    <m/>
    <m/>
    <m/>
    <m/>
    <m/>
  </r>
  <r>
    <s v="CK-NoKy [32]"/>
    <x v="3"/>
    <x v="0"/>
    <x v="29"/>
    <x v="29"/>
    <x v="0"/>
    <x v="4"/>
    <s v="NI"/>
    <m/>
    <s v="-"/>
    <m/>
    <m/>
    <m/>
    <m/>
    <m/>
    <m/>
    <m/>
  </r>
  <r>
    <s v="CK-NoKy [32]"/>
    <x v="3"/>
    <x v="0"/>
    <x v="29"/>
    <x v="29"/>
    <x v="0"/>
    <x v="5"/>
    <s v="NI"/>
    <m/>
    <s v="-"/>
    <m/>
    <m/>
    <m/>
    <m/>
    <m/>
    <m/>
    <m/>
  </r>
  <r>
    <s v="CK-NoKy [32]"/>
    <x v="3"/>
    <x v="0"/>
    <x v="29"/>
    <x v="29"/>
    <x v="0"/>
    <x v="6"/>
    <s v="NI"/>
    <m/>
    <s v="-"/>
    <m/>
    <m/>
    <m/>
    <m/>
    <m/>
    <m/>
    <m/>
  </r>
  <r>
    <s v="CK-NoKy [32]"/>
    <x v="3"/>
    <x v="0"/>
    <x v="29"/>
    <x v="29"/>
    <x v="0"/>
    <x v="7"/>
    <s v="NI"/>
    <m/>
    <s v="-"/>
    <m/>
    <m/>
    <m/>
    <m/>
    <m/>
    <m/>
    <m/>
  </r>
  <r>
    <s v="CK-NoKy [32]"/>
    <x v="3"/>
    <x v="0"/>
    <x v="29"/>
    <x v="29"/>
    <x v="0"/>
    <x v="8"/>
    <s v="NO"/>
    <m/>
    <s v="-"/>
    <m/>
    <m/>
    <m/>
    <m/>
    <m/>
    <m/>
    <m/>
  </r>
  <r>
    <s v="CK-NoKy [32]"/>
    <x v="3"/>
    <x v="0"/>
    <x v="29"/>
    <x v="29"/>
    <x v="0"/>
    <x v="9"/>
    <s v="NO"/>
    <m/>
    <s v="-"/>
    <m/>
    <m/>
    <m/>
    <m/>
    <m/>
    <m/>
    <m/>
  </r>
  <r>
    <s v="CK-NoKy [32]"/>
    <x v="3"/>
    <x v="0"/>
    <x v="29"/>
    <x v="29"/>
    <x v="0"/>
    <x v="10"/>
    <s v="AP"/>
    <m/>
    <s v="-"/>
    <m/>
    <m/>
    <m/>
    <m/>
    <m/>
    <m/>
    <m/>
  </r>
  <r>
    <s v="CK-NoKy [32]"/>
    <x v="3"/>
    <x v="0"/>
    <x v="29"/>
    <x v="29"/>
    <x v="0"/>
    <x v="11"/>
    <s v="AP"/>
    <m/>
    <s v="-"/>
    <m/>
    <m/>
    <m/>
    <m/>
    <m/>
    <m/>
    <m/>
  </r>
  <r>
    <s v="CK-NoKy [32]"/>
    <x v="3"/>
    <x v="0"/>
    <x v="29"/>
    <x v="29"/>
    <x v="0"/>
    <x v="12"/>
    <n v="2"/>
    <n v="2"/>
    <s v="-"/>
    <m/>
    <m/>
    <m/>
    <m/>
    <m/>
    <m/>
    <m/>
  </r>
  <r>
    <s v="CK-NoKy [32]"/>
    <x v="3"/>
    <x v="0"/>
    <x v="29"/>
    <x v="29"/>
    <x v="0"/>
    <x v="13"/>
    <s v="NI"/>
    <m/>
    <s v="-"/>
    <m/>
    <m/>
    <m/>
    <m/>
    <m/>
    <m/>
    <m/>
  </r>
  <r>
    <s v="CK-NoKy [32]"/>
    <x v="3"/>
    <x v="0"/>
    <x v="29"/>
    <x v="29"/>
    <x v="0"/>
    <x v="14"/>
    <s v="NI"/>
    <m/>
    <s v="-"/>
    <m/>
    <m/>
    <m/>
    <m/>
    <m/>
    <m/>
    <m/>
  </r>
  <r>
    <s v="CK-NoKy [32]"/>
    <x v="3"/>
    <x v="0"/>
    <x v="29"/>
    <x v="29"/>
    <x v="0"/>
    <x v="15"/>
    <s v="NI"/>
    <m/>
    <s v="-"/>
    <m/>
    <m/>
    <m/>
    <m/>
    <m/>
    <m/>
    <m/>
  </r>
  <r>
    <s v="CK-NoKy [32]"/>
    <x v="3"/>
    <x v="0"/>
    <x v="29"/>
    <x v="29"/>
    <x v="0"/>
    <x v="16"/>
    <s v="NI"/>
    <m/>
    <s v="-"/>
    <m/>
    <m/>
    <m/>
    <m/>
    <m/>
    <m/>
    <m/>
  </r>
  <r>
    <s v="CK-NoKy [32]"/>
    <x v="3"/>
    <x v="0"/>
    <x v="29"/>
    <x v="29"/>
    <x v="0"/>
    <x v="17"/>
    <s v="NI"/>
    <m/>
    <s v="-"/>
    <m/>
    <m/>
    <m/>
    <m/>
    <m/>
    <m/>
    <m/>
  </r>
  <r>
    <s v="CK-NoKy [32]"/>
    <x v="3"/>
    <x v="0"/>
    <x v="29"/>
    <x v="29"/>
    <x v="0"/>
    <x v="18"/>
    <s v="NI"/>
    <m/>
    <s v="-"/>
    <m/>
    <m/>
    <m/>
    <m/>
    <m/>
    <m/>
    <m/>
  </r>
  <r>
    <s v="CK-NoKy [32]"/>
    <x v="3"/>
    <x v="0"/>
    <x v="29"/>
    <x v="29"/>
    <x v="0"/>
    <x v="19"/>
    <s v="NO"/>
    <m/>
    <s v="-"/>
    <m/>
    <m/>
    <m/>
    <m/>
    <m/>
    <m/>
    <m/>
  </r>
  <r>
    <s v="CK-NoKy [32]"/>
    <x v="3"/>
    <x v="0"/>
    <x v="29"/>
    <x v="29"/>
    <x v="0"/>
    <x v="20"/>
    <s v="NI"/>
    <m/>
    <s v="-"/>
    <m/>
    <m/>
    <m/>
    <m/>
    <m/>
    <m/>
    <m/>
  </r>
  <r>
    <s v="CK-NoKy [32]"/>
    <x v="3"/>
    <x v="0"/>
    <x v="29"/>
    <x v="29"/>
    <x v="0"/>
    <x v="21"/>
    <s v="NI"/>
    <m/>
    <s v="-"/>
    <m/>
    <m/>
    <m/>
    <m/>
    <m/>
    <m/>
    <m/>
  </r>
  <r>
    <s v="CK-NoKy [32]"/>
    <x v="3"/>
    <x v="0"/>
    <x v="29"/>
    <x v="29"/>
    <x v="0"/>
    <x v="22"/>
    <s v="NI"/>
    <m/>
    <s v="-"/>
    <m/>
    <m/>
    <m/>
    <m/>
    <m/>
    <m/>
    <m/>
  </r>
  <r>
    <s v="CK-NoKy [32]"/>
    <x v="3"/>
    <x v="0"/>
    <x v="29"/>
    <x v="29"/>
    <x v="0"/>
    <x v="23"/>
    <s v="NO"/>
    <m/>
    <s v="-"/>
    <m/>
    <m/>
    <m/>
    <m/>
    <m/>
    <m/>
    <m/>
  </r>
  <r>
    <s v="CK-NoKy [32]"/>
    <x v="3"/>
    <x v="0"/>
    <x v="29"/>
    <x v="29"/>
    <x v="0"/>
    <x v="24"/>
    <s v="NI"/>
    <m/>
    <s v="-"/>
    <m/>
    <m/>
    <m/>
    <m/>
    <m/>
    <m/>
    <m/>
  </r>
  <r>
    <s v="CK-NoKy [32]"/>
    <x v="3"/>
    <x v="0"/>
    <x v="29"/>
    <x v="29"/>
    <x v="0"/>
    <x v="25"/>
    <n v="4"/>
    <n v="4"/>
    <s v="-"/>
    <m/>
    <m/>
    <m/>
    <m/>
    <m/>
    <m/>
    <m/>
  </r>
  <r>
    <s v="CK-NoKy [32]"/>
    <x v="3"/>
    <x v="0"/>
    <x v="29"/>
    <x v="29"/>
    <x v="0"/>
    <x v="26"/>
    <n v="6"/>
    <n v="6"/>
    <s v="-"/>
    <m/>
    <m/>
    <m/>
    <m/>
    <m/>
    <m/>
    <m/>
  </r>
  <r>
    <s v="CK-NoKy [32]"/>
    <x v="3"/>
    <x v="0"/>
    <x v="29"/>
    <x v="29"/>
    <x v="0"/>
    <x v="27"/>
    <s v="NO"/>
    <m/>
    <s v="-"/>
    <m/>
    <m/>
    <m/>
    <m/>
    <m/>
    <m/>
    <m/>
  </r>
  <r>
    <s v="CK-NoKy [32]"/>
    <x v="3"/>
    <x v="0"/>
    <x v="29"/>
    <x v="29"/>
    <x v="0"/>
    <x v="28"/>
    <s v="NO"/>
    <m/>
    <s v="-"/>
    <m/>
    <m/>
    <m/>
    <m/>
    <m/>
    <m/>
    <m/>
  </r>
  <r>
    <s v="CK-NoKy [32]"/>
    <x v="3"/>
    <x v="0"/>
    <x v="29"/>
    <x v="29"/>
    <x v="0"/>
    <x v="29"/>
    <s v="NO"/>
    <m/>
    <s v="-"/>
    <m/>
    <m/>
    <m/>
    <m/>
    <m/>
    <m/>
    <m/>
  </r>
  <r>
    <s v="CK-NoKy [32]"/>
    <x v="3"/>
    <x v="0"/>
    <x v="29"/>
    <x v="29"/>
    <x v="0"/>
    <x v="30"/>
    <s v="NO"/>
    <m/>
    <s v="-"/>
    <m/>
    <m/>
    <m/>
    <m/>
    <m/>
    <m/>
    <m/>
  </r>
  <r>
    <s v="CK-NoKy [32]"/>
    <x v="3"/>
    <x v="0"/>
    <x v="29"/>
    <x v="29"/>
    <x v="0"/>
    <x v="31"/>
    <n v="20"/>
    <n v="20"/>
    <s v="-"/>
    <m/>
    <m/>
    <m/>
    <m/>
    <m/>
    <m/>
    <m/>
  </r>
  <r>
    <s v="CK-NoKy [32]"/>
    <x v="3"/>
    <x v="0"/>
    <x v="29"/>
    <x v="29"/>
    <x v="0"/>
    <x v="32"/>
    <s v="NO"/>
    <m/>
    <s v="-"/>
    <m/>
    <m/>
    <m/>
    <m/>
    <m/>
    <m/>
    <m/>
  </r>
  <r>
    <s v="CK-NoKy [32]"/>
    <x v="3"/>
    <x v="0"/>
    <x v="29"/>
    <x v="29"/>
    <x v="0"/>
    <x v="33"/>
    <s v="NO"/>
    <m/>
    <s v="-"/>
    <m/>
    <m/>
    <m/>
    <m/>
    <m/>
    <m/>
    <m/>
  </r>
  <r>
    <s v="CK-NoKy [32]"/>
    <x v="3"/>
    <x v="0"/>
    <x v="29"/>
    <x v="29"/>
    <x v="0"/>
    <x v="34"/>
    <s v="UK"/>
    <m/>
    <s v="-"/>
    <m/>
    <m/>
    <m/>
    <m/>
    <m/>
    <m/>
    <m/>
  </r>
  <r>
    <s v="CK-NoKy [32]"/>
    <x v="3"/>
    <x v="0"/>
    <x v="29"/>
    <x v="29"/>
    <x v="0"/>
    <x v="35"/>
    <s v="UK"/>
    <m/>
    <s v="-"/>
    <m/>
    <m/>
    <m/>
    <m/>
    <m/>
    <m/>
    <m/>
  </r>
  <r>
    <s v="CK-NoKy [32]"/>
    <x v="3"/>
    <x v="0"/>
    <x v="29"/>
    <x v="29"/>
    <x v="0"/>
    <x v="36"/>
    <s v="UK"/>
    <m/>
    <s v="-"/>
    <m/>
    <m/>
    <m/>
    <m/>
    <m/>
    <m/>
    <m/>
  </r>
  <r>
    <s v="CK-NoKy [32]"/>
    <x v="3"/>
    <x v="0"/>
    <x v="29"/>
    <x v="29"/>
    <x v="0"/>
    <x v="37"/>
    <s v="UK"/>
    <m/>
    <s v="-"/>
    <m/>
    <m/>
    <m/>
    <m/>
    <m/>
    <m/>
    <m/>
  </r>
  <r>
    <s v="CK-NoKy [32]"/>
    <x v="3"/>
    <x v="0"/>
    <x v="29"/>
    <x v="29"/>
    <x v="0"/>
    <x v="38"/>
    <s v="UK"/>
    <m/>
    <s v="-"/>
    <m/>
    <m/>
    <m/>
    <m/>
    <m/>
    <m/>
    <m/>
  </r>
  <r>
    <s v="CK-NoKy [32]"/>
    <x v="3"/>
    <x v="0"/>
    <x v="29"/>
    <x v="29"/>
    <x v="0"/>
    <x v="39"/>
    <s v="NO"/>
    <m/>
    <s v="-"/>
    <m/>
    <m/>
    <m/>
    <m/>
    <m/>
    <m/>
    <m/>
  </r>
  <r>
    <s v="CK-NoKy [32]"/>
    <x v="3"/>
    <x v="0"/>
    <x v="29"/>
    <x v="29"/>
    <x v="0"/>
    <x v="40"/>
    <s v="UK"/>
    <m/>
    <s v="-"/>
    <m/>
    <m/>
    <m/>
    <m/>
    <m/>
    <m/>
    <m/>
  </r>
  <r>
    <s v="CK-NoKy [32]"/>
    <x v="3"/>
    <x v="0"/>
    <x v="29"/>
    <x v="29"/>
    <x v="0"/>
    <x v="41"/>
    <s v="UK"/>
    <m/>
    <s v="-"/>
    <m/>
    <m/>
    <m/>
    <m/>
    <m/>
    <m/>
    <m/>
  </r>
  <r>
    <s v="CK-NoKy [32]"/>
    <x v="3"/>
    <x v="0"/>
    <x v="29"/>
    <x v="29"/>
    <x v="0"/>
    <x v="42"/>
    <s v="UK"/>
    <m/>
    <s v="-"/>
    <m/>
    <m/>
    <m/>
    <m/>
    <m/>
    <m/>
    <m/>
  </r>
  <r>
    <s v="CK-NoKy [32]"/>
    <x v="3"/>
    <x v="0"/>
    <x v="29"/>
    <x v="29"/>
    <x v="0"/>
    <x v="43"/>
    <s v="UK"/>
    <m/>
    <s v="-"/>
    <m/>
    <m/>
    <m/>
    <m/>
    <m/>
    <m/>
    <m/>
  </r>
  <r>
    <s v="CK-NoKy [32]"/>
    <x v="3"/>
    <x v="0"/>
    <x v="29"/>
    <x v="29"/>
    <x v="0"/>
    <x v="44"/>
    <s v="UK"/>
    <m/>
    <s v="-"/>
    <m/>
    <m/>
    <m/>
    <m/>
    <m/>
    <m/>
    <m/>
  </r>
  <r>
    <s v="CK-NoKy [32]"/>
    <x v="3"/>
    <x v="0"/>
    <x v="29"/>
    <x v="29"/>
    <x v="0"/>
    <x v="45"/>
    <s v="NO"/>
    <m/>
    <s v="-"/>
    <m/>
    <m/>
    <m/>
    <m/>
    <m/>
    <m/>
    <m/>
  </r>
  <r>
    <s v="CK-NoKy [32]"/>
    <x v="3"/>
    <x v="0"/>
    <x v="29"/>
    <x v="29"/>
    <x v="0"/>
    <x v="46"/>
    <s v="UK"/>
    <m/>
    <s v="-"/>
    <m/>
    <m/>
    <m/>
    <m/>
    <m/>
    <m/>
    <m/>
  </r>
  <r>
    <s v="CK-NoKy [32]"/>
    <x v="3"/>
    <x v="0"/>
    <x v="29"/>
    <x v="29"/>
    <x v="0"/>
    <x v="47"/>
    <s v="UK"/>
    <m/>
    <s v="-"/>
    <m/>
    <m/>
    <m/>
    <m/>
    <m/>
    <m/>
    <m/>
  </r>
  <r>
    <s v="CK-NoKy [32]"/>
    <x v="3"/>
    <x v="0"/>
    <x v="29"/>
    <x v="29"/>
    <x v="0"/>
    <x v="48"/>
    <s v="UK"/>
    <m/>
    <s v="-"/>
    <m/>
    <m/>
    <m/>
    <m/>
    <m/>
    <m/>
    <m/>
  </r>
  <r>
    <s v="CK-NoKy [32]"/>
    <x v="3"/>
    <x v="0"/>
    <x v="29"/>
    <x v="29"/>
    <x v="0"/>
    <x v="49"/>
    <s v="UK"/>
    <m/>
    <s v="-"/>
    <m/>
    <m/>
    <m/>
    <m/>
    <m/>
    <m/>
    <m/>
  </r>
  <r>
    <s v="CK-NoKy [32]"/>
    <x v="3"/>
    <x v="0"/>
    <x v="29"/>
    <x v="29"/>
    <x v="0"/>
    <x v="50"/>
    <s v="UK"/>
    <m/>
    <s v="-"/>
    <m/>
    <m/>
    <m/>
    <m/>
    <m/>
    <m/>
    <m/>
  </r>
  <r>
    <s v="CK-NoKy [32]"/>
    <x v="3"/>
    <x v="0"/>
    <x v="29"/>
    <x v="29"/>
    <x v="0"/>
    <x v="51"/>
    <s v="UK"/>
    <m/>
    <s v="-"/>
    <m/>
    <m/>
    <m/>
    <m/>
    <m/>
    <m/>
    <m/>
  </r>
  <r>
    <s v="CK-NoKy [32]"/>
    <x v="3"/>
    <x v="0"/>
    <x v="29"/>
    <x v="29"/>
    <x v="0"/>
    <x v="52"/>
    <n v="25"/>
    <n v="25"/>
    <s v="-"/>
    <m/>
    <m/>
    <m/>
    <m/>
    <m/>
    <m/>
    <m/>
  </r>
  <r>
    <s v="CK-NoKy [32]"/>
    <x v="3"/>
    <x v="0"/>
    <x v="29"/>
    <x v="29"/>
    <x v="0"/>
    <x v="53"/>
    <n v="75"/>
    <n v="75"/>
    <s v="-"/>
    <m/>
    <m/>
    <m/>
    <m/>
    <m/>
    <m/>
    <m/>
  </r>
  <r>
    <s v="CK-NoKy [32]"/>
    <x v="3"/>
    <x v="0"/>
    <x v="29"/>
    <x v="29"/>
    <x v="0"/>
    <x v="54"/>
    <n v="25"/>
    <n v="25"/>
    <s v="-"/>
    <m/>
    <m/>
    <m/>
    <m/>
    <m/>
    <m/>
    <m/>
  </r>
  <r>
    <s v="CK-NoKy [32]"/>
    <x v="3"/>
    <x v="0"/>
    <x v="29"/>
    <x v="29"/>
    <x v="0"/>
    <x v="55"/>
    <n v="25"/>
    <n v="25"/>
    <s v="-"/>
    <m/>
    <m/>
    <m/>
    <m/>
    <m/>
    <m/>
    <m/>
  </r>
  <r>
    <s v="CK-NoKy [32]"/>
    <x v="3"/>
    <x v="0"/>
    <x v="29"/>
    <x v="29"/>
    <x v="0"/>
    <x v="56"/>
    <s v="NO"/>
    <m/>
    <s v="-"/>
    <m/>
    <m/>
    <m/>
    <m/>
    <m/>
    <m/>
    <m/>
  </r>
  <r>
    <s v="CK-NoKy [32]"/>
    <x v="3"/>
    <x v="0"/>
    <x v="29"/>
    <x v="29"/>
    <x v="0"/>
    <x v="57"/>
    <n v="25"/>
    <n v="25"/>
    <s v="-"/>
    <m/>
    <m/>
    <m/>
    <m/>
    <m/>
    <m/>
    <m/>
  </r>
  <r>
    <s v="CK-NoKy [32]"/>
    <x v="3"/>
    <x v="0"/>
    <x v="29"/>
    <x v="29"/>
    <x v="0"/>
    <x v="58"/>
    <n v="25"/>
    <n v="25"/>
    <s v="-"/>
    <m/>
    <m/>
    <m/>
    <m/>
    <m/>
    <m/>
    <m/>
  </r>
  <r>
    <s v="CK-NoKy [32]"/>
    <x v="3"/>
    <x v="0"/>
    <x v="29"/>
    <x v="29"/>
    <x v="0"/>
    <x v="59"/>
    <s v="NO"/>
    <m/>
    <s v="-"/>
    <m/>
    <m/>
    <m/>
    <m/>
    <m/>
    <m/>
    <m/>
  </r>
  <r>
    <s v="CK-NoKy [32]"/>
    <x v="3"/>
    <x v="0"/>
    <x v="29"/>
    <x v="29"/>
    <x v="0"/>
    <x v="60"/>
    <n v="25"/>
    <n v="25"/>
    <s v="-"/>
    <m/>
    <m/>
    <m/>
    <m/>
    <m/>
    <m/>
    <m/>
  </r>
  <r>
    <s v="CK-NoKy [32]"/>
    <x v="3"/>
    <x v="0"/>
    <x v="29"/>
    <x v="29"/>
    <x v="0"/>
    <x v="61"/>
    <n v="25"/>
    <n v="25"/>
    <s v="-"/>
    <m/>
    <m/>
    <m/>
    <m/>
    <m/>
    <m/>
    <m/>
  </r>
  <r>
    <s v="CK-NoKy [32]"/>
    <x v="3"/>
    <x v="0"/>
    <x v="29"/>
    <x v="29"/>
    <x v="0"/>
    <x v="62"/>
    <n v="25"/>
    <n v="25"/>
    <s v="-"/>
    <m/>
    <m/>
    <m/>
    <m/>
    <m/>
    <m/>
    <m/>
  </r>
  <r>
    <s v="CK-NoKy [32]"/>
    <x v="3"/>
    <x v="0"/>
    <x v="29"/>
    <x v="29"/>
    <x v="0"/>
    <x v="63"/>
    <n v="200"/>
    <n v="200"/>
    <s v="-"/>
    <m/>
    <m/>
    <m/>
    <m/>
    <m/>
    <m/>
    <m/>
  </r>
  <r>
    <s v="CK-NoKy [32]"/>
    <x v="3"/>
    <x v="0"/>
    <x v="29"/>
    <x v="29"/>
    <x v="0"/>
    <x v="64"/>
    <n v="25"/>
    <n v="25"/>
    <s v="-"/>
    <m/>
    <m/>
    <m/>
    <m/>
    <m/>
    <m/>
    <m/>
  </r>
  <r>
    <s v="CK-NoKy [32]"/>
    <x v="3"/>
    <x v="0"/>
    <x v="29"/>
    <x v="29"/>
    <x v="0"/>
    <x v="65"/>
    <n v="25"/>
    <n v="25"/>
    <s v="-"/>
    <m/>
    <m/>
    <m/>
    <m/>
    <m/>
    <m/>
    <m/>
  </r>
  <r>
    <s v="CK-NoKy [32]"/>
    <x v="3"/>
    <x v="0"/>
    <x v="29"/>
    <x v="29"/>
    <x v="0"/>
    <x v="66"/>
    <s v="UK"/>
    <m/>
    <s v="-"/>
    <m/>
    <m/>
    <m/>
    <m/>
    <m/>
    <m/>
    <m/>
  </r>
  <r>
    <s v="CK-NoKy [32]"/>
    <x v="3"/>
    <x v="0"/>
    <x v="29"/>
    <x v="29"/>
    <x v="0"/>
    <x v="67"/>
    <s v="UK"/>
    <m/>
    <s v="-"/>
    <m/>
    <m/>
    <m/>
    <m/>
    <m/>
    <m/>
    <m/>
  </r>
  <r>
    <s v="CK-NoKy [32]"/>
    <x v="3"/>
    <x v="0"/>
    <x v="29"/>
    <x v="29"/>
    <x v="0"/>
    <x v="68"/>
    <s v="UK"/>
    <m/>
    <s v="-"/>
    <m/>
    <m/>
    <m/>
    <m/>
    <m/>
    <m/>
    <m/>
  </r>
  <r>
    <s v="CK-NoKy [32]"/>
    <x v="3"/>
    <x v="0"/>
    <x v="29"/>
    <x v="29"/>
    <x v="0"/>
    <x v="69"/>
    <s v="UK"/>
    <m/>
    <s v="-"/>
    <m/>
    <m/>
    <m/>
    <m/>
    <m/>
    <m/>
    <m/>
  </r>
  <r>
    <s v="CK-NoKy [32]"/>
    <x v="3"/>
    <x v="0"/>
    <x v="29"/>
    <x v="29"/>
    <x v="0"/>
    <x v="70"/>
    <s v="UK"/>
    <m/>
    <s v="-"/>
    <m/>
    <m/>
    <m/>
    <m/>
    <m/>
    <m/>
    <m/>
  </r>
  <r>
    <s v="CK-SWVI [31]"/>
    <x v="2"/>
    <x v="6"/>
    <x v="30"/>
    <x v="30"/>
    <x v="0"/>
    <x v="0"/>
    <s v="UNK"/>
    <m/>
    <s v="-"/>
    <m/>
    <m/>
    <m/>
    <m/>
    <m/>
    <m/>
    <m/>
  </r>
  <r>
    <s v="CK-SWVI [31]"/>
    <x v="2"/>
    <x v="6"/>
    <x v="30"/>
    <x v="30"/>
    <x v="0"/>
    <x v="1"/>
    <n v="11"/>
    <n v="11"/>
    <s v="-"/>
    <m/>
    <m/>
    <m/>
    <m/>
    <m/>
    <m/>
    <m/>
  </r>
  <r>
    <s v="CK-SWVI [31]"/>
    <x v="2"/>
    <x v="6"/>
    <x v="30"/>
    <x v="30"/>
    <x v="0"/>
    <x v="2"/>
    <n v="204"/>
    <n v="204"/>
    <n v="6.9555000000000006E-2"/>
    <m/>
    <m/>
    <m/>
    <m/>
    <m/>
    <m/>
    <m/>
  </r>
  <r>
    <s v="CK-SWVI [31]"/>
    <x v="2"/>
    <x v="6"/>
    <x v="30"/>
    <x v="30"/>
    <x v="0"/>
    <x v="3"/>
    <n v="2"/>
    <n v="2"/>
    <n v="3.6954000000000001E-2"/>
    <m/>
    <m/>
    <m/>
    <m/>
    <m/>
    <m/>
    <m/>
  </r>
  <r>
    <s v="CK-SWVI [31]"/>
    <x v="2"/>
    <x v="6"/>
    <x v="30"/>
    <x v="30"/>
    <x v="0"/>
    <x v="4"/>
    <s v="NO"/>
    <m/>
    <s v="-"/>
    <m/>
    <m/>
    <m/>
    <m/>
    <m/>
    <m/>
    <m/>
  </r>
  <r>
    <s v="CK-SWVI [31]"/>
    <x v="2"/>
    <x v="6"/>
    <x v="30"/>
    <x v="30"/>
    <x v="0"/>
    <x v="5"/>
    <s v="NI"/>
    <m/>
    <n v="0.105505"/>
    <m/>
    <m/>
    <m/>
    <m/>
    <m/>
    <m/>
    <m/>
  </r>
  <r>
    <s v="CK-SWVI [31]"/>
    <x v="2"/>
    <x v="6"/>
    <x v="30"/>
    <x v="30"/>
    <x v="0"/>
    <x v="6"/>
    <s v="NI"/>
    <m/>
    <n v="0.15925500000000001"/>
    <m/>
    <m/>
    <m/>
    <m/>
    <m/>
    <m/>
    <m/>
  </r>
  <r>
    <s v="CK-SWVI [31]"/>
    <x v="2"/>
    <x v="6"/>
    <x v="30"/>
    <x v="30"/>
    <x v="0"/>
    <x v="7"/>
    <s v="NI"/>
    <m/>
    <n v="7.0106000000000002E-2"/>
    <m/>
    <m/>
    <m/>
    <m/>
    <m/>
    <m/>
    <m/>
  </r>
  <r>
    <s v="CK-SWVI [31]"/>
    <x v="2"/>
    <x v="6"/>
    <x v="30"/>
    <x v="30"/>
    <x v="0"/>
    <x v="8"/>
    <s v="NI"/>
    <m/>
    <n v="8.1028000000000003E-2"/>
    <m/>
    <m/>
    <m/>
    <m/>
    <m/>
    <m/>
    <m/>
  </r>
  <r>
    <s v="CK-SWVI [31]"/>
    <x v="2"/>
    <x v="6"/>
    <x v="30"/>
    <x v="30"/>
    <x v="0"/>
    <x v="9"/>
    <s v="NI"/>
    <m/>
    <n v="7.8549999999999995E-2"/>
    <m/>
    <m/>
    <m/>
    <m/>
    <m/>
    <m/>
    <m/>
  </r>
  <r>
    <s v="CK-SWVI [31]"/>
    <x v="2"/>
    <x v="6"/>
    <x v="30"/>
    <x v="30"/>
    <x v="0"/>
    <x v="10"/>
    <s v="NI"/>
    <m/>
    <n v="5.4662000000000002E-2"/>
    <m/>
    <m/>
    <m/>
    <m/>
    <m/>
    <m/>
    <m/>
  </r>
  <r>
    <s v="CK-SWVI [31]"/>
    <x v="2"/>
    <x v="6"/>
    <x v="30"/>
    <x v="30"/>
    <x v="0"/>
    <x v="11"/>
    <s v="NI"/>
    <m/>
    <n v="0.12931000000000001"/>
    <m/>
    <m/>
    <m/>
    <m/>
    <m/>
    <m/>
    <m/>
  </r>
  <r>
    <s v="CK-SWVI [31]"/>
    <x v="2"/>
    <x v="6"/>
    <x v="30"/>
    <x v="30"/>
    <x v="0"/>
    <x v="12"/>
    <s v="AP"/>
    <m/>
    <n v="1.9108E-2"/>
    <m/>
    <m/>
    <m/>
    <m/>
    <m/>
    <m/>
    <m/>
  </r>
  <r>
    <s v="CK-SWVI [31]"/>
    <x v="2"/>
    <x v="6"/>
    <x v="30"/>
    <x v="30"/>
    <x v="0"/>
    <x v="13"/>
    <s v="NI"/>
    <m/>
    <n v="0.123821"/>
    <m/>
    <m/>
    <m/>
    <m/>
    <m/>
    <m/>
    <m/>
  </r>
  <r>
    <s v="CK-SWVI [31]"/>
    <x v="2"/>
    <x v="6"/>
    <x v="30"/>
    <x v="30"/>
    <x v="0"/>
    <x v="14"/>
    <s v="NI"/>
    <m/>
    <n v="0.118203"/>
    <m/>
    <m/>
    <m/>
    <m/>
    <m/>
    <m/>
    <m/>
  </r>
  <r>
    <s v="CK-SWVI [31]"/>
    <x v="2"/>
    <x v="6"/>
    <x v="30"/>
    <x v="30"/>
    <x v="0"/>
    <x v="15"/>
    <s v="NI"/>
    <m/>
    <n v="0.188723"/>
    <m/>
    <m/>
    <m/>
    <m/>
    <m/>
    <m/>
    <m/>
  </r>
  <r>
    <s v="CK-SWVI [31]"/>
    <x v="2"/>
    <x v="6"/>
    <x v="30"/>
    <x v="30"/>
    <x v="0"/>
    <x v="16"/>
    <s v="NI"/>
    <m/>
    <n v="7.3171E-2"/>
    <m/>
    <m/>
    <m/>
    <m/>
    <m/>
    <m/>
    <m/>
  </r>
  <r>
    <s v="CK-SWVI [31]"/>
    <x v="2"/>
    <x v="6"/>
    <x v="30"/>
    <x v="30"/>
    <x v="0"/>
    <x v="17"/>
    <s v="NI"/>
    <m/>
    <n v="6.1135000000000002E-2"/>
    <m/>
    <m/>
    <m/>
    <m/>
    <m/>
    <m/>
    <m/>
  </r>
  <r>
    <s v="CK-SWVI [31]"/>
    <x v="2"/>
    <x v="6"/>
    <x v="30"/>
    <x v="30"/>
    <x v="0"/>
    <x v="18"/>
    <s v="NI"/>
    <m/>
    <n v="0.138158"/>
    <m/>
    <m/>
    <m/>
    <m/>
    <m/>
    <m/>
    <m/>
  </r>
  <r>
    <s v="CK-SWVI [31]"/>
    <x v="2"/>
    <x v="6"/>
    <x v="30"/>
    <x v="30"/>
    <x v="0"/>
    <x v="19"/>
    <s v="NI"/>
    <m/>
    <n v="0.189189"/>
    <m/>
    <m/>
    <m/>
    <m/>
    <m/>
    <m/>
    <m/>
  </r>
  <r>
    <s v="CK-SWVI [31]"/>
    <x v="2"/>
    <x v="6"/>
    <x v="30"/>
    <x v="30"/>
    <x v="0"/>
    <x v="20"/>
    <s v="NI"/>
    <m/>
    <n v="0.10220850000000001"/>
    <m/>
    <m/>
    <m/>
    <m/>
    <m/>
    <m/>
    <m/>
  </r>
  <r>
    <s v="CK-SWVI [31]"/>
    <x v="2"/>
    <x v="6"/>
    <x v="30"/>
    <x v="30"/>
    <x v="0"/>
    <x v="21"/>
    <s v="NI"/>
    <m/>
    <n v="3.0351E-2"/>
    <m/>
    <m/>
    <m/>
    <m/>
    <m/>
    <m/>
    <m/>
  </r>
  <r>
    <s v="CK-SWVI [31]"/>
    <x v="2"/>
    <x v="6"/>
    <x v="30"/>
    <x v="30"/>
    <x v="0"/>
    <x v="22"/>
    <s v="NO"/>
    <m/>
    <n v="5.1136000000000001E-2"/>
    <m/>
    <m/>
    <m/>
    <m/>
    <m/>
    <m/>
    <m/>
  </r>
  <r>
    <s v="CK-SWVI [31]"/>
    <x v="2"/>
    <x v="6"/>
    <x v="30"/>
    <x v="30"/>
    <x v="0"/>
    <x v="23"/>
    <s v="AP"/>
    <m/>
    <n v="0.355072"/>
    <m/>
    <m/>
    <m/>
    <m/>
    <m/>
    <m/>
    <m/>
  </r>
  <r>
    <s v="CK-SWVI [31]"/>
    <x v="2"/>
    <x v="6"/>
    <x v="30"/>
    <x v="30"/>
    <x v="0"/>
    <x v="24"/>
    <s v="NO"/>
    <m/>
    <n v="6.2068999999999999E-2"/>
    <m/>
    <m/>
    <m/>
    <m/>
    <m/>
    <m/>
    <m/>
  </r>
  <r>
    <s v="CK-SWVI [31]"/>
    <x v="2"/>
    <x v="6"/>
    <x v="30"/>
    <x v="30"/>
    <x v="0"/>
    <x v="25"/>
    <s v="NO"/>
    <m/>
    <n v="0.26666699999999999"/>
    <m/>
    <m/>
    <m/>
    <m/>
    <m/>
    <m/>
    <m/>
  </r>
  <r>
    <s v="CK-SWVI [31]"/>
    <x v="2"/>
    <x v="6"/>
    <x v="30"/>
    <x v="30"/>
    <x v="0"/>
    <x v="26"/>
    <s v="NO"/>
    <m/>
    <s v="-"/>
    <m/>
    <m/>
    <m/>
    <m/>
    <m/>
    <m/>
    <m/>
  </r>
  <r>
    <s v="CK-SWVI [31]"/>
    <x v="2"/>
    <x v="6"/>
    <x v="30"/>
    <x v="30"/>
    <x v="0"/>
    <x v="27"/>
    <s v="NO"/>
    <m/>
    <s v="-"/>
    <m/>
    <m/>
    <m/>
    <m/>
    <m/>
    <m/>
    <m/>
  </r>
  <r>
    <s v="CK-SWVI [31]"/>
    <x v="2"/>
    <x v="6"/>
    <x v="30"/>
    <x v="30"/>
    <x v="0"/>
    <x v="28"/>
    <s v="UNK"/>
    <m/>
    <s v="-"/>
    <m/>
    <m/>
    <m/>
    <m/>
    <m/>
    <m/>
    <m/>
  </r>
  <r>
    <s v="CK-SWVI [31]"/>
    <x v="2"/>
    <x v="6"/>
    <x v="30"/>
    <x v="30"/>
    <x v="0"/>
    <x v="29"/>
    <s v="UK"/>
    <m/>
    <s v="-"/>
    <m/>
    <m/>
    <m/>
    <m/>
    <m/>
    <m/>
    <m/>
  </r>
  <r>
    <s v="CK-SWVI [31]"/>
    <x v="2"/>
    <x v="6"/>
    <x v="30"/>
    <x v="30"/>
    <x v="0"/>
    <x v="30"/>
    <s v="NI"/>
    <m/>
    <s v="-"/>
    <m/>
    <m/>
    <m/>
    <m/>
    <m/>
    <m/>
    <m/>
  </r>
  <r>
    <s v="CK-SWVI [31]"/>
    <x v="2"/>
    <x v="6"/>
    <x v="30"/>
    <x v="30"/>
    <x v="0"/>
    <x v="31"/>
    <s v="UK"/>
    <m/>
    <s v="-"/>
    <m/>
    <m/>
    <m/>
    <m/>
    <m/>
    <m/>
    <m/>
  </r>
  <r>
    <s v="CK-SWVI [31]"/>
    <x v="2"/>
    <x v="6"/>
    <x v="30"/>
    <x v="30"/>
    <x v="0"/>
    <x v="32"/>
    <n v="1500"/>
    <n v="1500"/>
    <s v="-"/>
    <m/>
    <m/>
    <m/>
    <m/>
    <m/>
    <m/>
    <m/>
  </r>
  <r>
    <s v="CK-SWVI [31]"/>
    <x v="2"/>
    <x v="6"/>
    <x v="30"/>
    <x v="30"/>
    <x v="0"/>
    <x v="33"/>
    <s v="UK"/>
    <m/>
    <s v="-"/>
    <m/>
    <m/>
    <m/>
    <m/>
    <m/>
    <m/>
    <m/>
  </r>
  <r>
    <s v="CK-SWVI [31]"/>
    <x v="2"/>
    <x v="6"/>
    <x v="30"/>
    <x v="30"/>
    <x v="0"/>
    <x v="34"/>
    <s v="UK"/>
    <m/>
    <s v="-"/>
    <m/>
    <m/>
    <m/>
    <m/>
    <m/>
    <m/>
    <m/>
  </r>
  <r>
    <s v="CK-SWVI [31]"/>
    <x v="2"/>
    <x v="6"/>
    <x v="30"/>
    <x v="30"/>
    <x v="0"/>
    <x v="35"/>
    <s v="NI"/>
    <m/>
    <s v="-"/>
    <m/>
    <m/>
    <m/>
    <m/>
    <m/>
    <m/>
    <m/>
  </r>
  <r>
    <s v="CK-SWVI [31]"/>
    <x v="2"/>
    <x v="6"/>
    <x v="30"/>
    <x v="30"/>
    <x v="0"/>
    <x v="36"/>
    <s v="NI"/>
    <m/>
    <s v="-"/>
    <m/>
    <m/>
    <m/>
    <m/>
    <m/>
    <m/>
    <m/>
  </r>
  <r>
    <s v="CK-SWVI [31]"/>
    <x v="2"/>
    <x v="6"/>
    <x v="30"/>
    <x v="30"/>
    <x v="0"/>
    <x v="37"/>
    <s v="NI"/>
    <m/>
    <s v="-"/>
    <m/>
    <m/>
    <m/>
    <m/>
    <m/>
    <m/>
    <m/>
  </r>
  <r>
    <s v="CK-SWVI [31]"/>
    <x v="2"/>
    <x v="6"/>
    <x v="30"/>
    <x v="30"/>
    <x v="0"/>
    <x v="38"/>
    <s v="NI"/>
    <m/>
    <s v="-"/>
    <m/>
    <m/>
    <m/>
    <m/>
    <m/>
    <m/>
    <m/>
  </r>
  <r>
    <s v="CK-SWVI [31]"/>
    <x v="2"/>
    <x v="6"/>
    <x v="30"/>
    <x v="30"/>
    <x v="0"/>
    <x v="39"/>
    <s v="NI"/>
    <m/>
    <s v="-"/>
    <m/>
    <m/>
    <m/>
    <m/>
    <m/>
    <m/>
    <m/>
  </r>
  <r>
    <s v="CK-SWVI [31]"/>
    <x v="2"/>
    <x v="6"/>
    <x v="30"/>
    <x v="30"/>
    <x v="0"/>
    <x v="40"/>
    <s v="NI"/>
    <m/>
    <s v="-"/>
    <m/>
    <m/>
    <m/>
    <m/>
    <m/>
    <m/>
    <m/>
  </r>
  <r>
    <s v="CK-SWVI [31]"/>
    <x v="2"/>
    <x v="6"/>
    <x v="30"/>
    <x v="30"/>
    <x v="0"/>
    <x v="41"/>
    <s v="NI"/>
    <m/>
    <s v="-"/>
    <m/>
    <m/>
    <m/>
    <m/>
    <m/>
    <m/>
    <m/>
  </r>
  <r>
    <s v="CK-SWVI [31]"/>
    <x v="2"/>
    <x v="6"/>
    <x v="30"/>
    <x v="30"/>
    <x v="0"/>
    <x v="42"/>
    <s v="NI"/>
    <m/>
    <s v="-"/>
    <m/>
    <m/>
    <m/>
    <m/>
    <m/>
    <m/>
    <m/>
  </r>
  <r>
    <s v="CK-SWVI [31]"/>
    <x v="2"/>
    <x v="6"/>
    <x v="30"/>
    <x v="30"/>
    <x v="0"/>
    <x v="43"/>
    <s v="NI"/>
    <m/>
    <s v="-"/>
    <m/>
    <m/>
    <m/>
    <m/>
    <m/>
    <m/>
    <m/>
  </r>
  <r>
    <s v="CK-SWVI [31]"/>
    <x v="2"/>
    <x v="6"/>
    <x v="30"/>
    <x v="30"/>
    <x v="0"/>
    <x v="44"/>
    <s v="NI"/>
    <m/>
    <s v="-"/>
    <m/>
    <m/>
    <m/>
    <m/>
    <m/>
    <m/>
    <m/>
  </r>
  <r>
    <s v="CK-SWVI [31]"/>
    <x v="2"/>
    <x v="6"/>
    <x v="30"/>
    <x v="30"/>
    <x v="0"/>
    <x v="45"/>
    <s v="NI"/>
    <m/>
    <s v="-"/>
    <m/>
    <m/>
    <m/>
    <m/>
    <m/>
    <m/>
    <m/>
  </r>
  <r>
    <s v="CK-SWVI [31]"/>
    <x v="2"/>
    <x v="6"/>
    <x v="30"/>
    <x v="30"/>
    <x v="0"/>
    <x v="46"/>
    <s v="NI"/>
    <m/>
    <s v="-"/>
    <m/>
    <m/>
    <m/>
    <m/>
    <m/>
    <m/>
    <m/>
  </r>
  <r>
    <s v="CK-SWVI [31]"/>
    <x v="2"/>
    <x v="6"/>
    <x v="30"/>
    <x v="30"/>
    <x v="0"/>
    <x v="47"/>
    <s v="NI"/>
    <m/>
    <s v="-"/>
    <m/>
    <m/>
    <m/>
    <m/>
    <m/>
    <m/>
    <m/>
  </r>
  <r>
    <s v="CK-SWVI [31]"/>
    <x v="2"/>
    <x v="6"/>
    <x v="30"/>
    <x v="30"/>
    <x v="0"/>
    <x v="48"/>
    <s v="NI"/>
    <m/>
    <s v="-"/>
    <m/>
    <m/>
    <m/>
    <m/>
    <m/>
    <m/>
    <m/>
  </r>
  <r>
    <s v="CK-SWVI [31]"/>
    <x v="2"/>
    <x v="6"/>
    <x v="30"/>
    <x v="30"/>
    <x v="0"/>
    <x v="49"/>
    <s v="NI"/>
    <m/>
    <s v="-"/>
    <m/>
    <m/>
    <m/>
    <m/>
    <m/>
    <m/>
    <m/>
  </r>
  <r>
    <s v="CK-SWVI [31]"/>
    <x v="2"/>
    <x v="6"/>
    <x v="30"/>
    <x v="30"/>
    <x v="0"/>
    <x v="50"/>
    <s v="NI"/>
    <m/>
    <s v="-"/>
    <m/>
    <m/>
    <m/>
    <m/>
    <m/>
    <m/>
    <m/>
  </r>
  <r>
    <s v="CK-SWVI [31]"/>
    <x v="2"/>
    <x v="6"/>
    <x v="30"/>
    <x v="30"/>
    <x v="0"/>
    <x v="51"/>
    <s v="NI"/>
    <m/>
    <s v="-"/>
    <m/>
    <m/>
    <m/>
    <m/>
    <m/>
    <m/>
    <m/>
  </r>
  <r>
    <s v="CK-SWVI [31]"/>
    <x v="2"/>
    <x v="6"/>
    <x v="30"/>
    <x v="30"/>
    <x v="0"/>
    <x v="52"/>
    <s v="NI"/>
    <m/>
    <s v="-"/>
    <m/>
    <m/>
    <m/>
    <m/>
    <m/>
    <m/>
    <m/>
  </r>
  <r>
    <s v="CK-SWVI [31]"/>
    <x v="2"/>
    <x v="6"/>
    <x v="30"/>
    <x v="30"/>
    <x v="0"/>
    <x v="53"/>
    <s v="NI"/>
    <m/>
    <s v="-"/>
    <m/>
    <m/>
    <m/>
    <m/>
    <m/>
    <m/>
    <m/>
  </r>
  <r>
    <s v="CK-SWVI [31]"/>
    <x v="2"/>
    <x v="6"/>
    <x v="30"/>
    <x v="30"/>
    <x v="0"/>
    <x v="54"/>
    <s v="NI"/>
    <m/>
    <s v="-"/>
    <m/>
    <m/>
    <m/>
    <m/>
    <m/>
    <m/>
    <m/>
  </r>
  <r>
    <s v="CK-SWVI [31]"/>
    <x v="2"/>
    <x v="6"/>
    <x v="30"/>
    <x v="30"/>
    <x v="0"/>
    <x v="55"/>
    <s v="NI"/>
    <m/>
    <s v="-"/>
    <m/>
    <m/>
    <m/>
    <m/>
    <m/>
    <m/>
    <m/>
  </r>
  <r>
    <s v="CK-SWVI [31]"/>
    <x v="2"/>
    <x v="6"/>
    <x v="30"/>
    <x v="30"/>
    <x v="0"/>
    <x v="56"/>
    <s v="NI"/>
    <m/>
    <s v="-"/>
    <m/>
    <m/>
    <m/>
    <m/>
    <m/>
    <m/>
    <m/>
  </r>
  <r>
    <s v="CK-SWVI [31]"/>
    <x v="2"/>
    <x v="6"/>
    <x v="30"/>
    <x v="30"/>
    <x v="0"/>
    <x v="57"/>
    <s v="NI"/>
    <m/>
    <s v="-"/>
    <m/>
    <m/>
    <m/>
    <m/>
    <m/>
    <m/>
    <m/>
  </r>
  <r>
    <s v="CK-SWVI [31]"/>
    <x v="2"/>
    <x v="6"/>
    <x v="30"/>
    <x v="30"/>
    <x v="0"/>
    <x v="58"/>
    <s v="NI"/>
    <m/>
    <s v="-"/>
    <m/>
    <m/>
    <m/>
    <m/>
    <m/>
    <m/>
    <m/>
  </r>
  <r>
    <s v="CK-SWVI [31]"/>
    <x v="2"/>
    <x v="6"/>
    <x v="30"/>
    <x v="30"/>
    <x v="0"/>
    <x v="59"/>
    <s v="NI"/>
    <m/>
    <s v="-"/>
    <m/>
    <m/>
    <m/>
    <m/>
    <m/>
    <m/>
    <m/>
  </r>
  <r>
    <s v="CK-SWVI [31]"/>
    <x v="2"/>
    <x v="6"/>
    <x v="30"/>
    <x v="30"/>
    <x v="0"/>
    <x v="60"/>
    <s v="NI"/>
    <m/>
    <s v="-"/>
    <m/>
    <m/>
    <m/>
    <m/>
    <m/>
    <m/>
    <m/>
  </r>
  <r>
    <s v="CK-SWVI [31]"/>
    <x v="2"/>
    <x v="6"/>
    <x v="30"/>
    <x v="30"/>
    <x v="0"/>
    <x v="61"/>
    <s v="NI"/>
    <m/>
    <s v="-"/>
    <m/>
    <m/>
    <m/>
    <m/>
    <m/>
    <m/>
    <m/>
  </r>
  <r>
    <s v="CK-SWVI [31]"/>
    <x v="2"/>
    <x v="6"/>
    <x v="30"/>
    <x v="30"/>
    <x v="0"/>
    <x v="62"/>
    <s v="NI"/>
    <m/>
    <s v="-"/>
    <m/>
    <m/>
    <m/>
    <m/>
    <m/>
    <m/>
    <m/>
  </r>
  <r>
    <s v="CK-SWVI [31]"/>
    <x v="2"/>
    <x v="6"/>
    <x v="30"/>
    <x v="30"/>
    <x v="0"/>
    <x v="63"/>
    <s v="NI"/>
    <m/>
    <s v="-"/>
    <m/>
    <m/>
    <m/>
    <m/>
    <m/>
    <m/>
    <m/>
  </r>
  <r>
    <s v="CK-SWVI [31]"/>
    <x v="2"/>
    <x v="6"/>
    <x v="30"/>
    <x v="30"/>
    <x v="0"/>
    <x v="64"/>
    <s v="NI"/>
    <m/>
    <s v="-"/>
    <m/>
    <m/>
    <m/>
    <m/>
    <m/>
    <m/>
    <m/>
  </r>
  <r>
    <s v="CK-SWVI [31]"/>
    <x v="2"/>
    <x v="6"/>
    <x v="30"/>
    <x v="30"/>
    <x v="0"/>
    <x v="65"/>
    <s v="NI"/>
    <m/>
    <s v="-"/>
    <m/>
    <m/>
    <m/>
    <m/>
    <m/>
    <m/>
    <m/>
  </r>
  <r>
    <s v="CK-SWVI [31]"/>
    <x v="2"/>
    <x v="6"/>
    <x v="30"/>
    <x v="30"/>
    <x v="0"/>
    <x v="66"/>
    <s v="NI"/>
    <m/>
    <s v="-"/>
    <m/>
    <m/>
    <m/>
    <m/>
    <m/>
    <m/>
    <m/>
  </r>
  <r>
    <s v="CK-SWVI [31]"/>
    <x v="2"/>
    <x v="6"/>
    <x v="30"/>
    <x v="30"/>
    <x v="0"/>
    <x v="67"/>
    <s v="NI"/>
    <m/>
    <s v="-"/>
    <m/>
    <m/>
    <m/>
    <m/>
    <m/>
    <m/>
    <m/>
  </r>
  <r>
    <s v="CK-SWVI [31]"/>
    <x v="2"/>
    <x v="6"/>
    <x v="30"/>
    <x v="30"/>
    <x v="0"/>
    <x v="68"/>
    <s v="NI"/>
    <m/>
    <s v="-"/>
    <m/>
    <m/>
    <m/>
    <m/>
    <m/>
    <m/>
    <m/>
  </r>
  <r>
    <s v="CK-SWVI [31]"/>
    <x v="2"/>
    <x v="6"/>
    <x v="30"/>
    <x v="30"/>
    <x v="0"/>
    <x v="69"/>
    <s v="NI"/>
    <m/>
    <s v="-"/>
    <m/>
    <m/>
    <m/>
    <m/>
    <m/>
    <m/>
    <m/>
  </r>
  <r>
    <s v="CK-SWVI [31]"/>
    <x v="2"/>
    <x v="6"/>
    <x v="30"/>
    <x v="30"/>
    <x v="0"/>
    <x v="70"/>
    <s v="NI"/>
    <m/>
    <s v="-"/>
    <m/>
    <m/>
    <m/>
    <m/>
    <m/>
    <m/>
    <m/>
  </r>
  <r>
    <s v="CK-SWVI [31]"/>
    <x v="2"/>
    <x v="6"/>
    <x v="30"/>
    <x v="31"/>
    <x v="0"/>
    <x v="0"/>
    <n v="14247"/>
    <n v="14247"/>
    <s v="-"/>
    <m/>
    <m/>
    <m/>
    <m/>
    <m/>
    <m/>
    <m/>
  </r>
  <r>
    <s v="CK-SWVI [31]"/>
    <x v="2"/>
    <x v="6"/>
    <x v="30"/>
    <x v="31"/>
    <x v="0"/>
    <x v="1"/>
    <n v="11752"/>
    <n v="11752"/>
    <s v="-"/>
    <m/>
    <m/>
    <m/>
    <m/>
    <m/>
    <m/>
    <n v="3145481"/>
  </r>
  <r>
    <s v="CK-SWVI [31]"/>
    <x v="2"/>
    <x v="6"/>
    <x v="30"/>
    <x v="31"/>
    <x v="0"/>
    <x v="2"/>
    <n v="13740"/>
    <n v="13740"/>
    <n v="6.9555000000000006E-2"/>
    <m/>
    <m/>
    <m/>
    <m/>
    <m/>
    <m/>
    <n v="3108104"/>
  </r>
  <r>
    <s v="CK-SWVI [31]"/>
    <x v="2"/>
    <x v="6"/>
    <x v="30"/>
    <x v="31"/>
    <x v="0"/>
    <x v="3"/>
    <n v="14159"/>
    <n v="14159"/>
    <n v="3.6954000000000001E-2"/>
    <m/>
    <m/>
    <m/>
    <m/>
    <m/>
    <m/>
    <n v="2891018"/>
  </r>
  <r>
    <s v="CK-SWVI [31]"/>
    <x v="2"/>
    <x v="6"/>
    <x v="30"/>
    <x v="31"/>
    <x v="0"/>
    <x v="4"/>
    <n v="16890"/>
    <n v="16890"/>
    <s v="-"/>
    <m/>
    <m/>
    <m/>
    <m/>
    <m/>
    <m/>
    <n v="3376831"/>
  </r>
  <r>
    <s v="CK-SWVI [31]"/>
    <x v="2"/>
    <x v="6"/>
    <x v="30"/>
    <x v="31"/>
    <x v="0"/>
    <x v="5"/>
    <n v="22059"/>
    <n v="22059"/>
    <n v="0.105505"/>
    <m/>
    <m/>
    <m/>
    <m/>
    <m/>
    <m/>
    <n v="4013406"/>
  </r>
  <r>
    <s v="CK-SWVI [31]"/>
    <x v="2"/>
    <x v="6"/>
    <x v="30"/>
    <x v="31"/>
    <x v="0"/>
    <x v="6"/>
    <n v="13243"/>
    <n v="13243"/>
    <n v="0.15925500000000001"/>
    <m/>
    <m/>
    <m/>
    <m/>
    <m/>
    <m/>
    <n v="2608306"/>
  </r>
  <r>
    <s v="CK-SWVI [31]"/>
    <x v="2"/>
    <x v="6"/>
    <x v="30"/>
    <x v="31"/>
    <x v="0"/>
    <x v="7"/>
    <n v="12126"/>
    <n v="12126"/>
    <n v="7.0106000000000002E-2"/>
    <m/>
    <m/>
    <m/>
    <m/>
    <m/>
    <m/>
    <n v="2573480"/>
  </r>
  <r>
    <s v="CK-SWVI [31]"/>
    <x v="2"/>
    <x v="6"/>
    <x v="30"/>
    <x v="31"/>
    <x v="0"/>
    <x v="8"/>
    <n v="20464"/>
    <n v="20464"/>
    <n v="8.1028000000000003E-2"/>
    <m/>
    <m/>
    <m/>
    <m/>
    <m/>
    <m/>
    <n v="3434095"/>
  </r>
  <r>
    <s v="CK-SWVI [31]"/>
    <x v="2"/>
    <x v="6"/>
    <x v="30"/>
    <x v="31"/>
    <x v="0"/>
    <x v="9"/>
    <n v="9000"/>
    <n v="9000"/>
    <n v="7.8549999999999995E-2"/>
    <m/>
    <m/>
    <m/>
    <m/>
    <m/>
    <m/>
    <n v="3460515"/>
  </r>
  <r>
    <s v="CK-SWVI [31]"/>
    <x v="2"/>
    <x v="6"/>
    <x v="30"/>
    <x v="31"/>
    <x v="0"/>
    <x v="10"/>
    <n v="10000"/>
    <n v="10000"/>
    <n v="5.4662000000000002E-2"/>
    <m/>
    <m/>
    <m/>
    <m/>
    <m/>
    <m/>
    <n v="4180237"/>
  </r>
  <r>
    <s v="CK-SWVI [31]"/>
    <x v="2"/>
    <x v="6"/>
    <x v="30"/>
    <x v="31"/>
    <x v="0"/>
    <x v="11"/>
    <n v="5000"/>
    <n v="5000"/>
    <n v="0.12931000000000001"/>
    <m/>
    <m/>
    <m/>
    <m/>
    <m/>
    <m/>
    <n v="3874581"/>
  </r>
  <r>
    <s v="CK-SWVI [31]"/>
    <x v="2"/>
    <x v="6"/>
    <x v="30"/>
    <x v="31"/>
    <x v="0"/>
    <x v="12"/>
    <n v="10000"/>
    <n v="10000"/>
    <n v="1.9108E-2"/>
    <m/>
    <m/>
    <m/>
    <m/>
    <m/>
    <m/>
    <n v="4542845"/>
  </r>
  <r>
    <s v="CK-SWVI [31]"/>
    <x v="2"/>
    <x v="6"/>
    <x v="30"/>
    <x v="31"/>
    <x v="0"/>
    <x v="13"/>
    <n v="4500"/>
    <n v="4500"/>
    <n v="0.123821"/>
    <m/>
    <m/>
    <m/>
    <m/>
    <m/>
    <m/>
    <n v="2979572"/>
  </r>
  <r>
    <s v="CK-SWVI [31]"/>
    <x v="2"/>
    <x v="6"/>
    <x v="30"/>
    <x v="31"/>
    <x v="0"/>
    <x v="14"/>
    <n v="5346"/>
    <n v="5346"/>
    <n v="0.118203"/>
    <m/>
    <m/>
    <m/>
    <m/>
    <m/>
    <m/>
    <n v="2994166"/>
  </r>
  <r>
    <s v="CK-SWVI [31]"/>
    <x v="2"/>
    <x v="6"/>
    <x v="30"/>
    <x v="31"/>
    <x v="0"/>
    <x v="15"/>
    <n v="8849"/>
    <n v="8849"/>
    <n v="0.188723"/>
    <m/>
    <m/>
    <m/>
    <m/>
    <m/>
    <m/>
    <n v="3066549"/>
  </r>
  <r>
    <s v="CK-SWVI [31]"/>
    <x v="2"/>
    <x v="6"/>
    <x v="30"/>
    <x v="31"/>
    <x v="0"/>
    <x v="16"/>
    <n v="6500"/>
    <n v="6500"/>
    <n v="7.3171E-2"/>
    <m/>
    <m/>
    <m/>
    <m/>
    <m/>
    <m/>
    <n v="1916145"/>
  </r>
  <r>
    <s v="CK-SWVI [31]"/>
    <x v="2"/>
    <x v="6"/>
    <x v="30"/>
    <x v="31"/>
    <x v="0"/>
    <x v="17"/>
    <n v="12580"/>
    <n v="12580"/>
    <n v="6.1135000000000002E-2"/>
    <m/>
    <m/>
    <m/>
    <m/>
    <m/>
    <m/>
    <n v="2806271"/>
  </r>
  <r>
    <s v="CK-SWVI [31]"/>
    <x v="2"/>
    <x v="6"/>
    <x v="30"/>
    <x v="31"/>
    <x v="0"/>
    <x v="18"/>
    <n v="12000"/>
    <n v="12000"/>
    <n v="0.138158"/>
    <m/>
    <m/>
    <m/>
    <m/>
    <m/>
    <m/>
    <n v="2629798"/>
  </r>
  <r>
    <s v="CK-SWVI [31]"/>
    <x v="2"/>
    <x v="6"/>
    <x v="30"/>
    <x v="31"/>
    <x v="0"/>
    <x v="19"/>
    <n v="18790"/>
    <n v="18790"/>
    <n v="0.189189"/>
    <m/>
    <m/>
    <m/>
    <m/>
    <m/>
    <m/>
    <n v="2292323"/>
  </r>
  <r>
    <s v="CK-SWVI [31]"/>
    <x v="2"/>
    <x v="6"/>
    <x v="30"/>
    <x v="31"/>
    <x v="0"/>
    <x v="20"/>
    <n v="25821"/>
    <n v="25821"/>
    <n v="0.10220850000000001"/>
    <m/>
    <m/>
    <m/>
    <m/>
    <m/>
    <m/>
    <n v="3489509"/>
  </r>
  <r>
    <s v="CK-SWVI [31]"/>
    <x v="2"/>
    <x v="6"/>
    <x v="30"/>
    <x v="31"/>
    <x v="0"/>
    <x v="21"/>
    <n v="18204"/>
    <n v="18204"/>
    <n v="3.0351E-2"/>
    <m/>
    <m/>
    <m/>
    <m/>
    <m/>
    <m/>
    <n v="3255287"/>
  </r>
  <r>
    <s v="CK-SWVI [31]"/>
    <x v="2"/>
    <x v="6"/>
    <x v="30"/>
    <x v="31"/>
    <x v="0"/>
    <x v="22"/>
    <n v="11481"/>
    <n v="11481"/>
    <n v="5.1136000000000001E-2"/>
    <m/>
    <m/>
    <m/>
    <m/>
    <m/>
    <m/>
    <n v="3536096"/>
  </r>
  <r>
    <s v="CK-SWVI [31]"/>
    <x v="2"/>
    <x v="6"/>
    <x v="30"/>
    <x v="31"/>
    <x v="0"/>
    <x v="23"/>
    <n v="6393"/>
    <n v="6393"/>
    <n v="0.355072"/>
    <m/>
    <m/>
    <m/>
    <m/>
    <m/>
    <m/>
    <n v="3321166"/>
  </r>
  <r>
    <s v="CK-SWVI [31]"/>
    <x v="2"/>
    <x v="6"/>
    <x v="30"/>
    <x v="31"/>
    <x v="0"/>
    <x v="24"/>
    <n v="18183"/>
    <n v="18183"/>
    <n v="6.2068999999999999E-2"/>
    <m/>
    <m/>
    <m/>
    <m/>
    <m/>
    <m/>
    <n v="3513460"/>
  </r>
  <r>
    <s v="CK-SWVI [31]"/>
    <x v="2"/>
    <x v="6"/>
    <x v="30"/>
    <x v="31"/>
    <x v="0"/>
    <x v="25"/>
    <n v="31654"/>
    <n v="31654"/>
    <n v="0.26666699999999999"/>
    <m/>
    <m/>
    <m/>
    <m/>
    <m/>
    <m/>
    <n v="4908227"/>
  </r>
  <r>
    <s v="CK-SWVI [31]"/>
    <x v="2"/>
    <x v="6"/>
    <x v="30"/>
    <x v="31"/>
    <x v="0"/>
    <x v="26"/>
    <n v="28969"/>
    <n v="28969"/>
    <s v="-"/>
    <m/>
    <m/>
    <m/>
    <m/>
    <m/>
    <m/>
    <n v="6145207"/>
  </r>
  <r>
    <s v="CK-SWVI [31]"/>
    <x v="2"/>
    <x v="6"/>
    <x v="30"/>
    <x v="31"/>
    <x v="0"/>
    <x v="27"/>
    <n v="21843"/>
    <n v="21843"/>
    <s v="-"/>
    <m/>
    <m/>
    <m/>
    <m/>
    <m/>
    <m/>
    <n v="7188276"/>
  </r>
  <r>
    <s v="CK-SWVI [31]"/>
    <x v="2"/>
    <x v="6"/>
    <x v="30"/>
    <x v="31"/>
    <x v="0"/>
    <x v="28"/>
    <n v="7535"/>
    <n v="7535"/>
    <s v="-"/>
    <m/>
    <m/>
    <m/>
    <m/>
    <m/>
    <m/>
    <n v="4073259"/>
  </r>
  <r>
    <s v="CK-SWVI [31]"/>
    <x v="2"/>
    <x v="6"/>
    <x v="30"/>
    <x v="31"/>
    <x v="0"/>
    <x v="29"/>
    <n v="11000"/>
    <n v="11000"/>
    <s v="-"/>
    <m/>
    <m/>
    <m/>
    <m/>
    <m/>
    <m/>
    <n v="6353525"/>
  </r>
  <r>
    <s v="CK-SWVI [31]"/>
    <x v="2"/>
    <x v="6"/>
    <x v="30"/>
    <x v="31"/>
    <x v="0"/>
    <x v="30"/>
    <n v="25000"/>
    <n v="25000"/>
    <s v="-"/>
    <m/>
    <m/>
    <m/>
    <m/>
    <m/>
    <m/>
    <n v="6195122"/>
  </r>
  <r>
    <s v="CK-SWVI [31]"/>
    <x v="2"/>
    <x v="6"/>
    <x v="30"/>
    <x v="31"/>
    <x v="0"/>
    <x v="31"/>
    <n v="30000"/>
    <n v="30000"/>
    <s v="-"/>
    <m/>
    <m/>
    <m/>
    <m/>
    <m/>
    <m/>
    <n v="6289904"/>
  </r>
  <r>
    <s v="CK-SWVI [31]"/>
    <x v="2"/>
    <x v="6"/>
    <x v="30"/>
    <x v="31"/>
    <x v="0"/>
    <x v="32"/>
    <n v="12000"/>
    <n v="12000"/>
    <s v="-"/>
    <n v="0.53"/>
    <n v="0.47"/>
    <n v="0.43"/>
    <s v="cwt"/>
    <s v="Direct"/>
    <m/>
    <n v="5884311"/>
  </r>
  <r>
    <s v="CK-SWVI [31]"/>
    <x v="2"/>
    <x v="6"/>
    <x v="30"/>
    <x v="31"/>
    <x v="0"/>
    <x v="33"/>
    <n v="19000"/>
    <n v="19000"/>
    <s v="-"/>
    <n v="0.67"/>
    <n v="0.32999999999999996"/>
    <n v="0.32"/>
    <s v="cwt"/>
    <s v="Direct"/>
    <m/>
    <n v="7635516"/>
  </r>
  <r>
    <s v="CK-SWVI [31]"/>
    <x v="2"/>
    <x v="6"/>
    <x v="30"/>
    <x v="31"/>
    <x v="0"/>
    <x v="34"/>
    <n v="17000"/>
    <n v="17000"/>
    <s v="-"/>
    <n v="0.46"/>
    <n v="0.54"/>
    <n v="0.53"/>
    <s v="cwt"/>
    <s v="Direct"/>
    <m/>
    <n v="10109780"/>
  </r>
  <r>
    <s v="CK-SWVI [31]"/>
    <x v="2"/>
    <x v="6"/>
    <x v="30"/>
    <x v="31"/>
    <x v="0"/>
    <x v="35"/>
    <n v="21047"/>
    <n v="21047"/>
    <s v="-"/>
    <n v="0.57999999999999996"/>
    <n v="0.42000000000000004"/>
    <n v="0.36"/>
    <s v="cwt"/>
    <s v="Direct"/>
    <m/>
    <n v="8074654"/>
  </r>
  <r>
    <s v="CK-SWVI [31]"/>
    <x v="2"/>
    <x v="6"/>
    <x v="30"/>
    <x v="31"/>
    <x v="0"/>
    <x v="36"/>
    <n v="2500"/>
    <n v="2500"/>
    <s v="-"/>
    <n v="0.82"/>
    <n v="0.18000000000000005"/>
    <n v="0.19"/>
    <s v="cwt"/>
    <s v="Direct"/>
    <m/>
    <n v="7050559"/>
  </r>
  <r>
    <s v="CK-SWVI [31]"/>
    <x v="2"/>
    <x v="6"/>
    <x v="30"/>
    <x v="31"/>
    <x v="0"/>
    <x v="37"/>
    <n v="8000"/>
    <n v="8000"/>
    <s v="-"/>
    <n v="0.82"/>
    <n v="0.18000000000000005"/>
    <n v="0.06"/>
    <s v="cwt"/>
    <s v="Direct"/>
    <m/>
    <n v="4201471"/>
  </r>
  <r>
    <s v="CK-SWVI [31]"/>
    <x v="2"/>
    <x v="6"/>
    <x v="30"/>
    <x v="31"/>
    <x v="0"/>
    <x v="38"/>
    <n v="12000"/>
    <n v="12000"/>
    <s v="-"/>
    <n v="0.41"/>
    <n v="0.59000000000000008"/>
    <n v="0.44"/>
    <s v="cwt"/>
    <s v="Direct"/>
    <m/>
    <n v="4271996"/>
  </r>
  <r>
    <s v="CK-SWVI [31]"/>
    <x v="2"/>
    <x v="6"/>
    <x v="30"/>
    <x v="31"/>
    <x v="0"/>
    <x v="39"/>
    <n v="2200"/>
    <n v="2200"/>
    <s v="-"/>
    <n v="0.48"/>
    <n v="0.52"/>
    <n v="0.45"/>
    <s v="cwt"/>
    <s v="Direct"/>
    <m/>
    <n v="2273864"/>
  </r>
  <r>
    <s v="CK-SWVI [31]"/>
    <x v="2"/>
    <x v="6"/>
    <x v="30"/>
    <x v="31"/>
    <x v="0"/>
    <x v="40"/>
    <n v="1300"/>
    <n v="1300"/>
    <s v="-"/>
    <n v="0.85"/>
    <n v="0.15000000000000002"/>
    <n v="0.16"/>
    <s v="cwt"/>
    <s v="Direct"/>
    <m/>
    <n v="2570176"/>
  </r>
  <r>
    <s v="CK-SWVI [31]"/>
    <x v="2"/>
    <x v="6"/>
    <x v="30"/>
    <x v="31"/>
    <x v="0"/>
    <x v="41"/>
    <n v="2000"/>
    <n v="2000"/>
    <s v="-"/>
    <n v="0.45"/>
    <n v="0.55000000000000004"/>
    <n v="0.55000000000000004"/>
    <s v="cwt"/>
    <s v="Direct"/>
    <m/>
    <n v="2421272"/>
  </r>
  <r>
    <s v="CK-SWVI [31]"/>
    <x v="2"/>
    <x v="6"/>
    <x v="30"/>
    <x v="31"/>
    <x v="0"/>
    <x v="42"/>
    <n v="1000"/>
    <n v="1000"/>
    <s v="-"/>
    <n v="0.7"/>
    <n v="0.30000000000000004"/>
    <n v="0.15"/>
    <s v="cwt"/>
    <s v="Direct"/>
    <m/>
    <n v="491624"/>
  </r>
  <r>
    <s v="CK-SWVI [31]"/>
    <x v="2"/>
    <x v="6"/>
    <x v="30"/>
    <x v="31"/>
    <x v="0"/>
    <x v="43"/>
    <n v="3000"/>
    <n v="3000"/>
    <s v="-"/>
    <n v="0.65"/>
    <n v="0.35"/>
    <n v="0.25"/>
    <s v="cwt"/>
    <s v="Direct"/>
    <m/>
    <n v="81129"/>
  </r>
  <r>
    <s v="CK-SWVI [31]"/>
    <x v="2"/>
    <x v="6"/>
    <x v="30"/>
    <x v="31"/>
    <x v="0"/>
    <x v="44"/>
    <n v="3500"/>
    <n v="3500"/>
    <s v="-"/>
    <n v="0.91"/>
    <n v="8.9999999999999969E-2"/>
    <n v="0.09"/>
    <s v="thermal"/>
    <s v="partial-direct"/>
    <m/>
    <m/>
  </r>
  <r>
    <s v="CK-SWVI [31]"/>
    <x v="2"/>
    <x v="6"/>
    <x v="30"/>
    <x v="31"/>
    <x v="0"/>
    <x v="45"/>
    <n v="1200"/>
    <n v="1200"/>
    <s v="-"/>
    <n v="0.95"/>
    <n v="5.0000000000000044E-2"/>
    <n v="0.05"/>
    <s v="thermal"/>
    <s v="partial-direct"/>
    <m/>
    <m/>
  </r>
  <r>
    <s v="CK-SWVI [31]"/>
    <x v="2"/>
    <x v="6"/>
    <x v="30"/>
    <x v="31"/>
    <x v="0"/>
    <x v="46"/>
    <n v="1000"/>
    <n v="1000"/>
    <s v="-"/>
    <n v="0.96"/>
    <n v="4.0000000000000036E-2"/>
    <n v="0.04"/>
    <s v="thermal"/>
    <s v="partial-direct"/>
    <m/>
    <m/>
  </r>
  <r>
    <s v="CK-SWVI [31]"/>
    <x v="2"/>
    <x v="6"/>
    <x v="30"/>
    <x v="31"/>
    <x v="0"/>
    <x v="47"/>
    <n v="650"/>
    <n v="650"/>
    <s v="-"/>
    <n v="0.84"/>
    <n v="0.16000000000000003"/>
    <n v="0.16"/>
    <s v="thermal"/>
    <s v="partial-direct"/>
    <m/>
    <m/>
  </r>
  <r>
    <s v="CK-SWVI [31]"/>
    <x v="2"/>
    <x v="6"/>
    <x v="30"/>
    <x v="31"/>
    <x v="0"/>
    <x v="48"/>
    <n v="800"/>
    <n v="800"/>
    <s v="-"/>
    <n v="0.96"/>
    <n v="4.0000000000000036E-2"/>
    <n v="0.04"/>
    <s v="thermal"/>
    <s v="partial-direct"/>
    <m/>
    <m/>
  </r>
  <r>
    <s v="CK-SWVI [31]"/>
    <x v="2"/>
    <x v="6"/>
    <x v="30"/>
    <x v="31"/>
    <x v="0"/>
    <x v="49"/>
    <n v="3000"/>
    <n v="3000"/>
    <s v="-"/>
    <n v="0.98"/>
    <n v="2.0000000000000018E-2"/>
    <n v="0.02"/>
    <s v="thermal"/>
    <s v="partial-direct"/>
    <m/>
    <m/>
  </r>
  <r>
    <s v="CK-SWVI [31]"/>
    <x v="2"/>
    <x v="6"/>
    <x v="30"/>
    <x v="31"/>
    <x v="0"/>
    <x v="50"/>
    <n v="850"/>
    <n v="850"/>
    <s v="-"/>
    <n v="0.82"/>
    <n v="0.18000000000000005"/>
    <n v="0.18"/>
    <s v="thermal"/>
    <s v="partial-direct"/>
    <m/>
    <m/>
  </r>
  <r>
    <s v="CK-SWVI [31]"/>
    <x v="2"/>
    <x v="6"/>
    <x v="30"/>
    <x v="31"/>
    <x v="0"/>
    <x v="51"/>
    <n v="800"/>
    <n v="800"/>
    <s v="-"/>
    <n v="0.83"/>
    <n v="0.17000000000000004"/>
    <n v="0.17"/>
    <s v="thermal"/>
    <s v="partial-direct"/>
    <m/>
    <m/>
  </r>
  <r>
    <s v="CK-SWVI [31]"/>
    <x v="2"/>
    <x v="6"/>
    <x v="30"/>
    <x v="31"/>
    <x v="0"/>
    <x v="52"/>
    <n v="1200"/>
    <n v="1200"/>
    <s v="-"/>
    <n v="0.83"/>
    <n v="0.17000000000000004"/>
    <n v="0.17"/>
    <s v="thermal"/>
    <s v="partial-direct"/>
    <m/>
    <m/>
  </r>
  <r>
    <s v="CK-SWVI [31]"/>
    <x v="2"/>
    <x v="6"/>
    <x v="30"/>
    <x v="31"/>
    <x v="0"/>
    <x v="53"/>
    <n v="750"/>
    <n v="750"/>
    <s v="-"/>
    <n v="0.93"/>
    <n v="6.9999999999999951E-2"/>
    <n v="7.0000000000000007E-2"/>
    <s v="thermal"/>
    <s v="partial-direct"/>
    <m/>
    <m/>
  </r>
  <r>
    <s v="CK-SWVI [31]"/>
    <x v="2"/>
    <x v="6"/>
    <x v="30"/>
    <x v="31"/>
    <x v="0"/>
    <x v="54"/>
    <n v="1500"/>
    <n v="1500"/>
    <s v="-"/>
    <n v="1"/>
    <n v="0"/>
    <n v="0"/>
    <s v="thermal"/>
    <s v="partial-direct"/>
    <m/>
    <m/>
  </r>
  <r>
    <s v="CK-SWVI [31]"/>
    <x v="2"/>
    <x v="6"/>
    <x v="30"/>
    <x v="31"/>
    <x v="0"/>
    <x v="55"/>
    <n v="3500"/>
    <n v="3500"/>
    <s v="-"/>
    <n v="0.81"/>
    <n v="0.18999999999999995"/>
    <n v="0.19"/>
    <s v="thermal"/>
    <s v="partial-direct"/>
    <m/>
    <m/>
  </r>
  <r>
    <s v="CK-SWVI [31]"/>
    <x v="2"/>
    <x v="6"/>
    <x v="30"/>
    <x v="31"/>
    <x v="0"/>
    <x v="56"/>
    <n v="1500"/>
    <n v="1500"/>
    <s v="-"/>
    <n v="0.88"/>
    <n v="0.12"/>
    <n v="0.12"/>
    <s v="thermal"/>
    <s v="partial-direct"/>
    <m/>
    <m/>
  </r>
  <r>
    <s v="CK-SWVI [31]"/>
    <x v="2"/>
    <x v="6"/>
    <x v="30"/>
    <x v="31"/>
    <x v="0"/>
    <x v="57"/>
    <n v="3500"/>
    <n v="3500"/>
    <s v="-"/>
    <n v="0.87"/>
    <n v="0.13"/>
    <n v="0.13"/>
    <s v="thermal"/>
    <s v="partial-direct"/>
    <m/>
    <m/>
  </r>
  <r>
    <s v="CK-SWVI [31]"/>
    <x v="2"/>
    <x v="6"/>
    <x v="30"/>
    <x v="31"/>
    <x v="0"/>
    <x v="58"/>
    <n v="3500"/>
    <n v="3500"/>
    <s v="-"/>
    <n v="0.98"/>
    <n v="2.0000000000000018E-2"/>
    <n v="0.02"/>
    <s v="thermal"/>
    <s v="partial-direct"/>
    <m/>
    <m/>
  </r>
  <r>
    <s v="CK-SWVI [31]"/>
    <x v="2"/>
    <x v="6"/>
    <x v="30"/>
    <x v="31"/>
    <x v="0"/>
    <x v="59"/>
    <n v="3500"/>
    <n v="3500"/>
    <s v="-"/>
    <n v="0.87"/>
    <n v="0.13"/>
    <n v="0.13"/>
    <s v="thermal"/>
    <s v="partial-direct"/>
    <m/>
    <m/>
  </r>
  <r>
    <s v="CK-SWVI [31]"/>
    <x v="2"/>
    <x v="6"/>
    <x v="30"/>
    <x v="31"/>
    <x v="0"/>
    <x v="60"/>
    <n v="1500"/>
    <n v="1500"/>
    <s v="-"/>
    <n v="0.95"/>
    <n v="5.0000000000000044E-2"/>
    <n v="0.05"/>
    <s v="thermal"/>
    <s v="partial-direct"/>
    <m/>
    <m/>
  </r>
  <r>
    <s v="CK-SWVI [31]"/>
    <x v="2"/>
    <x v="6"/>
    <x v="30"/>
    <x v="31"/>
    <x v="0"/>
    <x v="61"/>
    <n v="1500"/>
    <n v="1500"/>
    <s v="-"/>
    <n v="0.92"/>
    <n v="7.999999999999996E-2"/>
    <n v="0.08"/>
    <s v="thermal"/>
    <s v="partial-direct"/>
    <m/>
    <m/>
  </r>
  <r>
    <s v="CK-SWVI [31]"/>
    <x v="2"/>
    <x v="6"/>
    <x v="30"/>
    <x v="31"/>
    <x v="0"/>
    <x v="62"/>
    <n v="1500"/>
    <n v="1500"/>
    <s v="-"/>
    <n v="0.92"/>
    <n v="7.999999999999996E-2"/>
    <n v="0.08"/>
    <s v="thermal"/>
    <s v="partial-direct"/>
    <m/>
    <m/>
  </r>
  <r>
    <s v="CK-SWVI [31]"/>
    <x v="2"/>
    <x v="6"/>
    <x v="30"/>
    <x v="31"/>
    <x v="0"/>
    <x v="63"/>
    <n v="750"/>
    <n v="750"/>
    <s v="-"/>
    <n v="0.93"/>
    <n v="6.9999999999999951E-2"/>
    <n v="7.0000000000000007E-2"/>
    <s v="thermal"/>
    <s v="partial-direct"/>
    <m/>
    <m/>
  </r>
  <r>
    <s v="CK-SWVI [31]"/>
    <x v="2"/>
    <x v="6"/>
    <x v="30"/>
    <x v="31"/>
    <x v="0"/>
    <x v="64"/>
    <n v="400"/>
    <n v="400"/>
    <s v="-"/>
    <n v="0.84"/>
    <n v="0.16000000000000003"/>
    <n v="0.16"/>
    <s v="thermal"/>
    <s v="partial-direct"/>
    <m/>
    <m/>
  </r>
  <r>
    <s v="CK-SWVI [31]"/>
    <x v="2"/>
    <x v="6"/>
    <x v="30"/>
    <x v="31"/>
    <x v="0"/>
    <x v="65"/>
    <n v="1500"/>
    <n v="1500"/>
    <s v="-"/>
    <m/>
    <m/>
    <m/>
    <m/>
    <m/>
    <m/>
    <m/>
  </r>
  <r>
    <s v="CK-SWVI [31]"/>
    <x v="2"/>
    <x v="6"/>
    <x v="30"/>
    <x v="31"/>
    <x v="0"/>
    <x v="66"/>
    <n v="3500"/>
    <n v="3500"/>
    <s v="-"/>
    <n v="0.93"/>
    <n v="6.9999999999999951E-2"/>
    <n v="7.0000000000000007E-2"/>
    <s v="thermal"/>
    <s v="partial-direct"/>
    <m/>
    <m/>
  </r>
  <r>
    <s v="CK-SWVI [31]"/>
    <x v="2"/>
    <x v="6"/>
    <x v="30"/>
    <x v="31"/>
    <x v="0"/>
    <x v="67"/>
    <n v="400"/>
    <n v="400"/>
    <s v="-"/>
    <n v="0.96"/>
    <n v="4.0000000000000036E-2"/>
    <n v="0.04"/>
    <s v="thermal"/>
    <s v="partial-direct"/>
    <m/>
    <m/>
  </r>
  <r>
    <s v="CK-SWVI [31]"/>
    <x v="2"/>
    <x v="6"/>
    <x v="30"/>
    <x v="31"/>
    <x v="0"/>
    <x v="68"/>
    <n v="750"/>
    <n v="750"/>
    <s v="-"/>
    <n v="0.93"/>
    <n v="6.9999999999999951E-2"/>
    <n v="7.0000000000000007E-2"/>
    <s v="thermal"/>
    <s v="partial-direct"/>
    <m/>
    <m/>
  </r>
  <r>
    <s v="CK-SWVI [31]"/>
    <x v="2"/>
    <x v="6"/>
    <x v="30"/>
    <x v="31"/>
    <x v="0"/>
    <x v="69"/>
    <n v="750"/>
    <n v="750"/>
    <s v="-"/>
    <n v="0.86"/>
    <n v="0.14000000000000001"/>
    <n v="0.14000000000000001"/>
    <s v="thermal"/>
    <s v="partial-direct"/>
    <m/>
    <m/>
  </r>
  <r>
    <s v="CK-SWVI [31]"/>
    <x v="2"/>
    <x v="6"/>
    <x v="30"/>
    <x v="31"/>
    <x v="0"/>
    <x v="70"/>
    <n v="750"/>
    <n v="750"/>
    <s v="-"/>
    <m/>
    <m/>
    <m/>
    <m/>
    <m/>
    <m/>
    <m/>
  </r>
  <r>
    <s v="CK-NoKy [32]"/>
    <x v="3"/>
    <x v="0"/>
    <x v="31"/>
    <x v="32"/>
    <x v="0"/>
    <x v="0"/>
    <s v="UNK"/>
    <m/>
    <s v="-"/>
    <m/>
    <m/>
    <m/>
    <m/>
    <m/>
    <m/>
    <m/>
  </r>
  <r>
    <s v="CK-NoKy [32]"/>
    <x v="3"/>
    <x v="0"/>
    <x v="31"/>
    <x v="32"/>
    <x v="0"/>
    <x v="1"/>
    <s v="NI"/>
    <m/>
    <s v="-"/>
    <m/>
    <m/>
    <m/>
    <m/>
    <m/>
    <m/>
    <m/>
  </r>
  <r>
    <s v="CK-NoKy [32]"/>
    <x v="3"/>
    <x v="0"/>
    <x v="31"/>
    <x v="32"/>
    <x v="0"/>
    <x v="2"/>
    <s v="UNK"/>
    <m/>
    <s v="-"/>
    <m/>
    <m/>
    <m/>
    <m/>
    <m/>
    <m/>
    <m/>
  </r>
  <r>
    <s v="CK-NoKy [32]"/>
    <x v="3"/>
    <x v="0"/>
    <x v="31"/>
    <x v="32"/>
    <x v="0"/>
    <x v="3"/>
    <n v="30"/>
    <n v="30"/>
    <s v="-"/>
    <m/>
    <m/>
    <m/>
    <m/>
    <m/>
    <m/>
    <m/>
  </r>
  <r>
    <s v="CK-NoKy [32]"/>
    <x v="3"/>
    <x v="0"/>
    <x v="31"/>
    <x v="32"/>
    <x v="0"/>
    <x v="4"/>
    <s v="NI"/>
    <m/>
    <s v="-"/>
    <m/>
    <m/>
    <m/>
    <m/>
    <m/>
    <m/>
    <m/>
  </r>
  <r>
    <s v="CK-NoKy [32]"/>
    <x v="3"/>
    <x v="0"/>
    <x v="31"/>
    <x v="32"/>
    <x v="0"/>
    <x v="5"/>
    <s v="NI"/>
    <m/>
    <s v="-"/>
    <m/>
    <m/>
    <m/>
    <m/>
    <m/>
    <m/>
    <m/>
  </r>
  <r>
    <s v="CK-NoKy [32]"/>
    <x v="3"/>
    <x v="0"/>
    <x v="31"/>
    <x v="32"/>
    <x v="0"/>
    <x v="6"/>
    <s v="NI"/>
    <m/>
    <s v="-"/>
    <m/>
    <m/>
    <m/>
    <m/>
    <m/>
    <m/>
    <m/>
  </r>
  <r>
    <s v="CK-NoKy [32]"/>
    <x v="3"/>
    <x v="0"/>
    <x v="31"/>
    <x v="32"/>
    <x v="0"/>
    <x v="7"/>
    <s v="NI"/>
    <m/>
    <s v="-"/>
    <m/>
    <m/>
    <m/>
    <m/>
    <m/>
    <m/>
    <m/>
  </r>
  <r>
    <s v="CK-NoKy [32]"/>
    <x v="3"/>
    <x v="0"/>
    <x v="31"/>
    <x v="32"/>
    <x v="0"/>
    <x v="8"/>
    <s v="NI"/>
    <m/>
    <s v="-"/>
    <m/>
    <m/>
    <m/>
    <m/>
    <m/>
    <m/>
    <m/>
  </r>
  <r>
    <s v="CK-NoKy [32]"/>
    <x v="3"/>
    <x v="0"/>
    <x v="31"/>
    <x v="32"/>
    <x v="0"/>
    <x v="9"/>
    <s v="NI"/>
    <m/>
    <s v="-"/>
    <m/>
    <m/>
    <m/>
    <m/>
    <m/>
    <m/>
    <m/>
  </r>
  <r>
    <s v="CK-NoKy [32]"/>
    <x v="3"/>
    <x v="0"/>
    <x v="31"/>
    <x v="32"/>
    <x v="0"/>
    <x v="10"/>
    <s v="NI"/>
    <m/>
    <s v="-"/>
    <m/>
    <m/>
    <m/>
    <m/>
    <m/>
    <m/>
    <m/>
  </r>
  <r>
    <s v="CK-NoKy [32]"/>
    <x v="3"/>
    <x v="0"/>
    <x v="31"/>
    <x v="32"/>
    <x v="0"/>
    <x v="11"/>
    <s v="NI"/>
    <m/>
    <s v="-"/>
    <m/>
    <m/>
    <m/>
    <m/>
    <m/>
    <m/>
    <m/>
  </r>
  <r>
    <s v="CK-NoKy [32]"/>
    <x v="3"/>
    <x v="0"/>
    <x v="31"/>
    <x v="32"/>
    <x v="0"/>
    <x v="12"/>
    <n v="7"/>
    <n v="7"/>
    <s v="-"/>
    <m/>
    <m/>
    <m/>
    <m/>
    <m/>
    <m/>
    <m/>
  </r>
  <r>
    <s v="CK-NoKy [32]"/>
    <x v="3"/>
    <x v="0"/>
    <x v="31"/>
    <x v="32"/>
    <x v="0"/>
    <x v="13"/>
    <s v="NI"/>
    <m/>
    <s v="-"/>
    <m/>
    <m/>
    <m/>
    <m/>
    <m/>
    <m/>
    <m/>
  </r>
  <r>
    <s v="CK-NoKy [32]"/>
    <x v="3"/>
    <x v="0"/>
    <x v="31"/>
    <x v="32"/>
    <x v="0"/>
    <x v="14"/>
    <s v="NI"/>
    <m/>
    <s v="-"/>
    <m/>
    <m/>
    <m/>
    <m/>
    <m/>
    <m/>
    <m/>
  </r>
  <r>
    <s v="CK-NoKy [32]"/>
    <x v="3"/>
    <x v="0"/>
    <x v="31"/>
    <x v="32"/>
    <x v="0"/>
    <x v="15"/>
    <s v="NI"/>
    <m/>
    <s v="-"/>
    <m/>
    <m/>
    <m/>
    <m/>
    <m/>
    <m/>
    <m/>
  </r>
  <r>
    <s v="CK-NoKy [32]"/>
    <x v="3"/>
    <x v="0"/>
    <x v="31"/>
    <x v="32"/>
    <x v="0"/>
    <x v="16"/>
    <s v="NI"/>
    <m/>
    <s v="-"/>
    <m/>
    <m/>
    <m/>
    <m/>
    <m/>
    <m/>
    <m/>
  </r>
  <r>
    <s v="CK-NoKy [32]"/>
    <x v="3"/>
    <x v="0"/>
    <x v="31"/>
    <x v="32"/>
    <x v="0"/>
    <x v="17"/>
    <s v="NI"/>
    <m/>
    <s v="-"/>
    <m/>
    <m/>
    <m/>
    <m/>
    <m/>
    <m/>
    <m/>
  </r>
  <r>
    <s v="CK-NoKy [32]"/>
    <x v="3"/>
    <x v="0"/>
    <x v="31"/>
    <x v="32"/>
    <x v="0"/>
    <x v="18"/>
    <s v="NI"/>
    <m/>
    <s v="-"/>
    <m/>
    <m/>
    <m/>
    <m/>
    <m/>
    <m/>
    <m/>
  </r>
  <r>
    <s v="CK-NoKy [32]"/>
    <x v="3"/>
    <x v="0"/>
    <x v="31"/>
    <x v="32"/>
    <x v="0"/>
    <x v="19"/>
    <s v="NI"/>
    <m/>
    <s v="-"/>
    <m/>
    <m/>
    <m/>
    <m/>
    <m/>
    <m/>
    <m/>
  </r>
  <r>
    <s v="CK-NoKy [32]"/>
    <x v="3"/>
    <x v="0"/>
    <x v="31"/>
    <x v="32"/>
    <x v="0"/>
    <x v="20"/>
    <s v="NI"/>
    <m/>
    <s v="-"/>
    <m/>
    <m/>
    <m/>
    <m/>
    <m/>
    <m/>
    <m/>
  </r>
  <r>
    <s v="CK-NoKy [32]"/>
    <x v="3"/>
    <x v="0"/>
    <x v="31"/>
    <x v="32"/>
    <x v="0"/>
    <x v="21"/>
    <n v="3"/>
    <n v="3"/>
    <s v="-"/>
    <m/>
    <m/>
    <m/>
    <m/>
    <m/>
    <m/>
    <m/>
  </r>
  <r>
    <s v="CK-NoKy [32]"/>
    <x v="3"/>
    <x v="0"/>
    <x v="31"/>
    <x v="32"/>
    <x v="0"/>
    <x v="22"/>
    <s v="NI"/>
    <m/>
    <s v="-"/>
    <m/>
    <m/>
    <m/>
    <m/>
    <m/>
    <m/>
    <m/>
  </r>
  <r>
    <s v="CK-NoKy [32]"/>
    <x v="3"/>
    <x v="0"/>
    <x v="31"/>
    <x v="32"/>
    <x v="0"/>
    <x v="23"/>
    <s v="AP"/>
    <m/>
    <s v="-"/>
    <m/>
    <m/>
    <m/>
    <m/>
    <m/>
    <m/>
    <m/>
  </r>
  <r>
    <s v="CK-NoKy [32]"/>
    <x v="3"/>
    <x v="0"/>
    <x v="31"/>
    <x v="32"/>
    <x v="0"/>
    <x v="24"/>
    <s v="NI"/>
    <m/>
    <s v="-"/>
    <m/>
    <m/>
    <m/>
    <m/>
    <m/>
    <m/>
    <m/>
  </r>
  <r>
    <s v="CK-NoKy [32]"/>
    <x v="3"/>
    <x v="0"/>
    <x v="31"/>
    <x v="32"/>
    <x v="0"/>
    <x v="25"/>
    <s v="NI"/>
    <m/>
    <s v="-"/>
    <m/>
    <m/>
    <m/>
    <m/>
    <m/>
    <m/>
    <m/>
  </r>
  <r>
    <s v="CK-NoKy [32]"/>
    <x v="3"/>
    <x v="0"/>
    <x v="31"/>
    <x v="32"/>
    <x v="0"/>
    <x v="26"/>
    <s v="NI"/>
    <m/>
    <s v="-"/>
    <m/>
    <m/>
    <m/>
    <m/>
    <m/>
    <m/>
    <m/>
  </r>
  <r>
    <s v="CK-NoKy [32]"/>
    <x v="3"/>
    <x v="0"/>
    <x v="31"/>
    <x v="32"/>
    <x v="0"/>
    <x v="27"/>
    <n v="135"/>
    <n v="135"/>
    <s v="-"/>
    <m/>
    <m/>
    <m/>
    <m/>
    <m/>
    <m/>
    <m/>
  </r>
  <r>
    <s v="CK-NoKy [32]"/>
    <x v="3"/>
    <x v="0"/>
    <x v="31"/>
    <x v="32"/>
    <x v="0"/>
    <x v="28"/>
    <n v="20"/>
    <n v="20"/>
    <s v="-"/>
    <m/>
    <m/>
    <m/>
    <m/>
    <m/>
    <m/>
    <m/>
  </r>
  <r>
    <s v="CK-NoKy [32]"/>
    <x v="3"/>
    <x v="0"/>
    <x v="31"/>
    <x v="32"/>
    <x v="0"/>
    <x v="29"/>
    <n v="100"/>
    <n v="100"/>
    <s v="-"/>
    <m/>
    <m/>
    <m/>
    <m/>
    <m/>
    <m/>
    <m/>
  </r>
  <r>
    <s v="CK-NoKy [32]"/>
    <x v="3"/>
    <x v="0"/>
    <x v="31"/>
    <x v="32"/>
    <x v="0"/>
    <x v="30"/>
    <s v="NO"/>
    <m/>
    <s v="-"/>
    <m/>
    <m/>
    <m/>
    <m/>
    <m/>
    <m/>
    <m/>
  </r>
  <r>
    <s v="CK-NoKy [32]"/>
    <x v="3"/>
    <x v="0"/>
    <x v="31"/>
    <x v="32"/>
    <x v="0"/>
    <x v="31"/>
    <s v="NO"/>
    <m/>
    <s v="-"/>
    <m/>
    <m/>
    <m/>
    <m/>
    <m/>
    <m/>
    <m/>
  </r>
  <r>
    <s v="CK-NoKy [32]"/>
    <x v="3"/>
    <x v="0"/>
    <x v="31"/>
    <x v="32"/>
    <x v="0"/>
    <x v="32"/>
    <n v="5"/>
    <n v="5"/>
    <s v="-"/>
    <m/>
    <m/>
    <m/>
    <m/>
    <m/>
    <m/>
    <m/>
  </r>
  <r>
    <s v="CK-NoKy [32]"/>
    <x v="3"/>
    <x v="0"/>
    <x v="31"/>
    <x v="32"/>
    <x v="0"/>
    <x v="33"/>
    <s v="NO"/>
    <m/>
    <s v="-"/>
    <m/>
    <m/>
    <m/>
    <m/>
    <m/>
    <m/>
    <m/>
  </r>
  <r>
    <s v="CK-NoKy [32]"/>
    <x v="3"/>
    <x v="0"/>
    <x v="31"/>
    <x v="32"/>
    <x v="0"/>
    <x v="34"/>
    <s v="NO"/>
    <m/>
    <s v="-"/>
    <m/>
    <m/>
    <m/>
    <m/>
    <m/>
    <m/>
    <m/>
  </r>
  <r>
    <s v="CK-NoKy [32]"/>
    <x v="3"/>
    <x v="0"/>
    <x v="31"/>
    <x v="32"/>
    <x v="0"/>
    <x v="35"/>
    <s v="NI"/>
    <m/>
    <s v="-"/>
    <m/>
    <m/>
    <m/>
    <m/>
    <m/>
    <m/>
    <m/>
  </r>
  <r>
    <s v="CK-NoKy [32]"/>
    <x v="3"/>
    <x v="0"/>
    <x v="31"/>
    <x v="32"/>
    <x v="0"/>
    <x v="36"/>
    <s v="UK"/>
    <m/>
    <s v="-"/>
    <m/>
    <m/>
    <m/>
    <m/>
    <m/>
    <m/>
    <m/>
  </r>
  <r>
    <s v="CK-NoKy [32]"/>
    <x v="3"/>
    <x v="0"/>
    <x v="31"/>
    <x v="32"/>
    <x v="0"/>
    <x v="37"/>
    <n v="100"/>
    <n v="100"/>
    <s v="-"/>
    <m/>
    <m/>
    <m/>
    <m/>
    <m/>
    <m/>
    <m/>
  </r>
  <r>
    <s v="CK-NoKy [32]"/>
    <x v="3"/>
    <x v="0"/>
    <x v="31"/>
    <x v="32"/>
    <x v="0"/>
    <x v="38"/>
    <n v="150"/>
    <n v="150"/>
    <s v="-"/>
    <m/>
    <m/>
    <m/>
    <m/>
    <m/>
    <m/>
    <m/>
  </r>
  <r>
    <s v="CK-NoKy [32]"/>
    <x v="3"/>
    <x v="0"/>
    <x v="31"/>
    <x v="32"/>
    <x v="0"/>
    <x v="39"/>
    <s v="NO"/>
    <m/>
    <s v="-"/>
    <m/>
    <m/>
    <m/>
    <m/>
    <m/>
    <m/>
    <m/>
  </r>
  <r>
    <s v="CK-NoKy [32]"/>
    <x v="3"/>
    <x v="0"/>
    <x v="31"/>
    <x v="32"/>
    <x v="0"/>
    <x v="40"/>
    <s v="UK"/>
    <m/>
    <s v="-"/>
    <m/>
    <m/>
    <m/>
    <m/>
    <m/>
    <m/>
    <m/>
  </r>
  <r>
    <s v="CK-NoKy [32]"/>
    <x v="3"/>
    <x v="0"/>
    <x v="31"/>
    <x v="32"/>
    <x v="0"/>
    <x v="41"/>
    <s v="UK"/>
    <m/>
    <s v="-"/>
    <m/>
    <m/>
    <m/>
    <m/>
    <m/>
    <m/>
    <m/>
  </r>
  <r>
    <s v="CK-NoKy [32]"/>
    <x v="3"/>
    <x v="0"/>
    <x v="31"/>
    <x v="32"/>
    <x v="0"/>
    <x v="42"/>
    <s v="UK"/>
    <m/>
    <s v="-"/>
    <m/>
    <m/>
    <m/>
    <m/>
    <m/>
    <m/>
    <m/>
  </r>
  <r>
    <s v="CK-NoKy [32]"/>
    <x v="3"/>
    <x v="0"/>
    <x v="31"/>
    <x v="32"/>
    <x v="0"/>
    <x v="43"/>
    <s v="UK"/>
    <m/>
    <s v="-"/>
    <m/>
    <m/>
    <m/>
    <m/>
    <m/>
    <m/>
    <m/>
  </r>
  <r>
    <s v="CK-NoKy [32]"/>
    <x v="3"/>
    <x v="0"/>
    <x v="31"/>
    <x v="32"/>
    <x v="0"/>
    <x v="44"/>
    <s v="UK"/>
    <m/>
    <s v="-"/>
    <m/>
    <m/>
    <m/>
    <m/>
    <m/>
    <m/>
    <m/>
  </r>
  <r>
    <s v="CK-NoKy [32]"/>
    <x v="3"/>
    <x v="0"/>
    <x v="31"/>
    <x v="32"/>
    <x v="0"/>
    <x v="45"/>
    <s v="NO"/>
    <m/>
    <s v="-"/>
    <m/>
    <m/>
    <m/>
    <m/>
    <m/>
    <m/>
    <m/>
  </r>
  <r>
    <s v="CK-NoKy [32]"/>
    <x v="3"/>
    <x v="0"/>
    <x v="31"/>
    <x v="32"/>
    <x v="0"/>
    <x v="46"/>
    <s v="UK"/>
    <m/>
    <s v="-"/>
    <m/>
    <m/>
    <m/>
    <m/>
    <m/>
    <m/>
    <m/>
  </r>
  <r>
    <s v="CK-NoKy [32]"/>
    <x v="3"/>
    <x v="0"/>
    <x v="31"/>
    <x v="32"/>
    <x v="0"/>
    <x v="47"/>
    <n v="400"/>
    <n v="400"/>
    <s v="-"/>
    <m/>
    <m/>
    <m/>
    <m/>
    <m/>
    <m/>
    <m/>
  </r>
  <r>
    <s v="CK-NoKy [32]"/>
    <x v="3"/>
    <x v="0"/>
    <x v="31"/>
    <x v="32"/>
    <x v="0"/>
    <x v="48"/>
    <n v="25"/>
    <n v="25"/>
    <s v="-"/>
    <m/>
    <m/>
    <m/>
    <m/>
    <m/>
    <m/>
    <m/>
  </r>
  <r>
    <s v="CK-NoKy [32]"/>
    <x v="3"/>
    <x v="0"/>
    <x v="31"/>
    <x v="32"/>
    <x v="0"/>
    <x v="49"/>
    <s v="UK"/>
    <m/>
    <s v="-"/>
    <m/>
    <m/>
    <m/>
    <m/>
    <m/>
    <m/>
    <m/>
  </r>
  <r>
    <s v="CK-NoKy [32]"/>
    <x v="3"/>
    <x v="0"/>
    <x v="31"/>
    <x v="32"/>
    <x v="0"/>
    <x v="50"/>
    <n v="75"/>
    <n v="75"/>
    <s v="-"/>
    <m/>
    <m/>
    <m/>
    <m/>
    <m/>
    <m/>
    <m/>
  </r>
  <r>
    <s v="CK-NoKy [32]"/>
    <x v="3"/>
    <x v="0"/>
    <x v="31"/>
    <x v="32"/>
    <x v="0"/>
    <x v="51"/>
    <s v="UK"/>
    <m/>
    <s v="-"/>
    <m/>
    <m/>
    <m/>
    <m/>
    <m/>
    <m/>
    <m/>
  </r>
  <r>
    <s v="CK-NoKy [32]"/>
    <x v="3"/>
    <x v="0"/>
    <x v="31"/>
    <x v="32"/>
    <x v="0"/>
    <x v="52"/>
    <n v="25"/>
    <n v="25"/>
    <s v="-"/>
    <m/>
    <m/>
    <m/>
    <m/>
    <m/>
    <m/>
    <m/>
  </r>
  <r>
    <s v="CK-NoKy [32]"/>
    <x v="3"/>
    <x v="0"/>
    <x v="31"/>
    <x v="32"/>
    <x v="0"/>
    <x v="53"/>
    <n v="25"/>
    <n v="25"/>
    <s v="-"/>
    <m/>
    <m/>
    <m/>
    <m/>
    <m/>
    <m/>
    <m/>
  </r>
  <r>
    <s v="CK-NoKy [32]"/>
    <x v="3"/>
    <x v="0"/>
    <x v="31"/>
    <x v="32"/>
    <x v="0"/>
    <x v="54"/>
    <n v="25"/>
    <n v="25"/>
    <s v="-"/>
    <m/>
    <m/>
    <m/>
    <m/>
    <m/>
    <m/>
    <m/>
  </r>
  <r>
    <s v="CK-NoKy [32]"/>
    <x v="3"/>
    <x v="0"/>
    <x v="31"/>
    <x v="32"/>
    <x v="0"/>
    <x v="55"/>
    <s v="NO"/>
    <m/>
    <s v="-"/>
    <m/>
    <m/>
    <m/>
    <m/>
    <m/>
    <m/>
    <m/>
  </r>
  <r>
    <s v="CK-NoKy [32]"/>
    <x v="3"/>
    <x v="0"/>
    <x v="31"/>
    <x v="32"/>
    <x v="0"/>
    <x v="56"/>
    <s v="UK"/>
    <m/>
    <s v="-"/>
    <m/>
    <m/>
    <m/>
    <m/>
    <m/>
    <m/>
    <m/>
  </r>
  <r>
    <s v="CK-NoKy [32]"/>
    <x v="3"/>
    <x v="0"/>
    <x v="31"/>
    <x v="32"/>
    <x v="0"/>
    <x v="57"/>
    <n v="25"/>
    <n v="25"/>
    <s v="-"/>
    <m/>
    <m/>
    <m/>
    <m/>
    <m/>
    <m/>
    <m/>
  </r>
  <r>
    <s v="CK-NoKy [32]"/>
    <x v="3"/>
    <x v="0"/>
    <x v="31"/>
    <x v="32"/>
    <x v="0"/>
    <x v="58"/>
    <s v="UK"/>
    <m/>
    <s v="-"/>
    <m/>
    <m/>
    <m/>
    <m/>
    <m/>
    <m/>
    <m/>
  </r>
  <r>
    <s v="CK-NoKy [32]"/>
    <x v="3"/>
    <x v="0"/>
    <x v="31"/>
    <x v="32"/>
    <x v="0"/>
    <x v="59"/>
    <n v="25"/>
    <n v="25"/>
    <s v="-"/>
    <m/>
    <m/>
    <m/>
    <m/>
    <m/>
    <m/>
    <m/>
  </r>
  <r>
    <s v="CK-NoKy [32]"/>
    <x v="3"/>
    <x v="0"/>
    <x v="31"/>
    <x v="32"/>
    <x v="0"/>
    <x v="60"/>
    <s v="NO"/>
    <m/>
    <s v="-"/>
    <m/>
    <m/>
    <m/>
    <m/>
    <m/>
    <m/>
    <m/>
  </r>
  <r>
    <s v="CK-NoKy [32]"/>
    <x v="3"/>
    <x v="0"/>
    <x v="31"/>
    <x v="32"/>
    <x v="0"/>
    <x v="61"/>
    <n v="25"/>
    <n v="25"/>
    <s v="-"/>
    <m/>
    <m/>
    <m/>
    <m/>
    <m/>
    <m/>
    <m/>
  </r>
  <r>
    <s v="CK-NoKy [32]"/>
    <x v="3"/>
    <x v="0"/>
    <x v="31"/>
    <x v="32"/>
    <x v="0"/>
    <x v="62"/>
    <n v="25"/>
    <n v="25"/>
    <s v="-"/>
    <m/>
    <m/>
    <m/>
    <m/>
    <m/>
    <m/>
    <m/>
  </r>
  <r>
    <s v="CK-NoKy [32]"/>
    <x v="3"/>
    <x v="0"/>
    <x v="31"/>
    <x v="32"/>
    <x v="0"/>
    <x v="63"/>
    <n v="400"/>
    <n v="400"/>
    <s v="-"/>
    <m/>
    <m/>
    <m/>
    <m/>
    <m/>
    <m/>
    <m/>
  </r>
  <r>
    <s v="CK-NoKy [32]"/>
    <x v="3"/>
    <x v="0"/>
    <x v="31"/>
    <x v="32"/>
    <x v="0"/>
    <x v="64"/>
    <s v="NO"/>
    <m/>
    <s v="-"/>
    <m/>
    <m/>
    <m/>
    <m/>
    <m/>
    <m/>
    <m/>
  </r>
  <r>
    <s v="CK-NoKy [32]"/>
    <x v="3"/>
    <x v="0"/>
    <x v="31"/>
    <x v="32"/>
    <x v="0"/>
    <x v="65"/>
    <n v="200"/>
    <n v="200"/>
    <s v="-"/>
    <m/>
    <m/>
    <m/>
    <m/>
    <m/>
    <m/>
    <m/>
  </r>
  <r>
    <s v="CK-NoKy [32]"/>
    <x v="3"/>
    <x v="0"/>
    <x v="31"/>
    <x v="32"/>
    <x v="0"/>
    <x v="66"/>
    <n v="75"/>
    <n v="75"/>
    <s v="-"/>
    <m/>
    <m/>
    <m/>
    <m/>
    <m/>
    <m/>
    <m/>
  </r>
  <r>
    <s v="CK-NoKy [32]"/>
    <x v="3"/>
    <x v="0"/>
    <x v="31"/>
    <x v="32"/>
    <x v="0"/>
    <x v="67"/>
    <n v="200"/>
    <n v="200"/>
    <s v="-"/>
    <m/>
    <m/>
    <m/>
    <m/>
    <m/>
    <m/>
    <m/>
  </r>
  <r>
    <s v="CK-NoKy [32]"/>
    <x v="3"/>
    <x v="0"/>
    <x v="31"/>
    <x v="32"/>
    <x v="0"/>
    <x v="68"/>
    <n v="75"/>
    <n v="75"/>
    <s v="-"/>
    <m/>
    <m/>
    <m/>
    <m/>
    <m/>
    <m/>
    <m/>
  </r>
  <r>
    <s v="CK-NoKy [32]"/>
    <x v="3"/>
    <x v="0"/>
    <x v="31"/>
    <x v="32"/>
    <x v="0"/>
    <x v="69"/>
    <n v="200"/>
    <n v="200"/>
    <s v="-"/>
    <m/>
    <m/>
    <m/>
    <m/>
    <m/>
    <m/>
    <m/>
  </r>
  <r>
    <s v="CK-NoKy [32]"/>
    <x v="3"/>
    <x v="0"/>
    <x v="31"/>
    <x v="32"/>
    <x v="0"/>
    <x v="70"/>
    <n v="400"/>
    <n v="400"/>
    <s v="-"/>
    <m/>
    <m/>
    <m/>
    <m/>
    <m/>
    <m/>
    <m/>
  </r>
  <r>
    <s v="CK-NoKy [32]"/>
    <x v="3"/>
    <x v="2"/>
    <x v="32"/>
    <x v="33"/>
    <x v="0"/>
    <x v="0"/>
    <s v="UNK"/>
    <m/>
    <s v="-"/>
    <m/>
    <m/>
    <m/>
    <m/>
    <m/>
    <m/>
    <m/>
  </r>
  <r>
    <s v="CK-NoKy [32]"/>
    <x v="3"/>
    <x v="2"/>
    <x v="32"/>
    <x v="33"/>
    <x v="0"/>
    <x v="1"/>
    <s v="NI"/>
    <m/>
    <s v="-"/>
    <m/>
    <m/>
    <m/>
    <m/>
    <m/>
    <m/>
    <m/>
  </r>
  <r>
    <s v="CK-NoKy [32]"/>
    <x v="3"/>
    <x v="2"/>
    <x v="32"/>
    <x v="33"/>
    <x v="0"/>
    <x v="2"/>
    <s v="AP"/>
    <m/>
    <s v="-"/>
    <m/>
    <m/>
    <m/>
    <m/>
    <m/>
    <m/>
    <m/>
  </r>
  <r>
    <s v="CK-NoKy [32]"/>
    <x v="3"/>
    <x v="2"/>
    <x v="32"/>
    <x v="33"/>
    <x v="0"/>
    <x v="3"/>
    <s v="NO"/>
    <m/>
    <s v="-"/>
    <m/>
    <m/>
    <m/>
    <m/>
    <m/>
    <m/>
    <m/>
  </r>
  <r>
    <s v="CK-NoKy [32]"/>
    <x v="3"/>
    <x v="2"/>
    <x v="32"/>
    <x v="33"/>
    <x v="0"/>
    <x v="4"/>
    <s v="NI"/>
    <m/>
    <s v="-"/>
    <m/>
    <m/>
    <m/>
    <m/>
    <m/>
    <m/>
    <m/>
  </r>
  <r>
    <s v="CK-NoKy [32]"/>
    <x v="3"/>
    <x v="2"/>
    <x v="32"/>
    <x v="33"/>
    <x v="0"/>
    <x v="5"/>
    <s v="NI"/>
    <m/>
    <s v="-"/>
    <m/>
    <m/>
    <m/>
    <m/>
    <m/>
    <m/>
    <m/>
  </r>
  <r>
    <s v="CK-NoKy [32]"/>
    <x v="3"/>
    <x v="2"/>
    <x v="32"/>
    <x v="33"/>
    <x v="0"/>
    <x v="6"/>
    <s v="NI"/>
    <m/>
    <s v="-"/>
    <m/>
    <m/>
    <m/>
    <m/>
    <m/>
    <m/>
    <m/>
  </r>
  <r>
    <s v="CK-NoKy [32]"/>
    <x v="3"/>
    <x v="2"/>
    <x v="32"/>
    <x v="33"/>
    <x v="0"/>
    <x v="7"/>
    <s v="NO"/>
    <m/>
    <s v="-"/>
    <m/>
    <m/>
    <m/>
    <m/>
    <m/>
    <m/>
    <m/>
  </r>
  <r>
    <s v="CK-NoKy [32]"/>
    <x v="3"/>
    <x v="2"/>
    <x v="32"/>
    <x v="33"/>
    <x v="0"/>
    <x v="8"/>
    <s v="NO"/>
    <m/>
    <s v="-"/>
    <m/>
    <m/>
    <m/>
    <m/>
    <m/>
    <m/>
    <m/>
  </r>
  <r>
    <s v="CK-NoKy [32]"/>
    <x v="3"/>
    <x v="2"/>
    <x v="32"/>
    <x v="33"/>
    <x v="0"/>
    <x v="9"/>
    <s v="NO"/>
    <m/>
    <s v="-"/>
    <m/>
    <m/>
    <m/>
    <m/>
    <m/>
    <m/>
    <m/>
  </r>
  <r>
    <s v="CK-NoKy [32]"/>
    <x v="3"/>
    <x v="2"/>
    <x v="32"/>
    <x v="33"/>
    <x v="0"/>
    <x v="10"/>
    <s v="NI"/>
    <m/>
    <s v="-"/>
    <m/>
    <m/>
    <m/>
    <m/>
    <m/>
    <m/>
    <m/>
  </r>
  <r>
    <s v="CK-NoKy [32]"/>
    <x v="3"/>
    <x v="2"/>
    <x v="32"/>
    <x v="33"/>
    <x v="0"/>
    <x v="11"/>
    <s v="NO"/>
    <m/>
    <s v="-"/>
    <m/>
    <m/>
    <m/>
    <m/>
    <m/>
    <m/>
    <m/>
  </r>
  <r>
    <s v="CK-NoKy [32]"/>
    <x v="3"/>
    <x v="2"/>
    <x v="32"/>
    <x v="33"/>
    <x v="0"/>
    <x v="12"/>
    <s v="NO"/>
    <m/>
    <s v="-"/>
    <m/>
    <m/>
    <m/>
    <m/>
    <m/>
    <m/>
    <m/>
  </r>
  <r>
    <s v="CK-NoKy [32]"/>
    <x v="3"/>
    <x v="2"/>
    <x v="32"/>
    <x v="33"/>
    <x v="0"/>
    <x v="13"/>
    <s v="NO"/>
    <m/>
    <s v="-"/>
    <m/>
    <m/>
    <m/>
    <m/>
    <m/>
    <m/>
    <m/>
  </r>
  <r>
    <s v="CK-NoKy [32]"/>
    <x v="3"/>
    <x v="2"/>
    <x v="32"/>
    <x v="33"/>
    <x v="0"/>
    <x v="14"/>
    <s v="NO"/>
    <m/>
    <s v="-"/>
    <m/>
    <m/>
    <m/>
    <m/>
    <m/>
    <m/>
    <m/>
  </r>
  <r>
    <s v="CK-NoKy [32]"/>
    <x v="3"/>
    <x v="2"/>
    <x v="32"/>
    <x v="33"/>
    <x v="0"/>
    <x v="15"/>
    <s v="NO"/>
    <m/>
    <s v="-"/>
    <m/>
    <m/>
    <m/>
    <m/>
    <m/>
    <m/>
    <m/>
  </r>
  <r>
    <s v="CK-NoKy [32]"/>
    <x v="3"/>
    <x v="2"/>
    <x v="32"/>
    <x v="33"/>
    <x v="0"/>
    <x v="16"/>
    <s v="NO"/>
    <m/>
    <s v="-"/>
    <m/>
    <m/>
    <m/>
    <m/>
    <m/>
    <m/>
    <m/>
  </r>
  <r>
    <s v="CK-NoKy [32]"/>
    <x v="3"/>
    <x v="2"/>
    <x v="32"/>
    <x v="33"/>
    <x v="0"/>
    <x v="17"/>
    <s v="NO"/>
    <m/>
    <s v="-"/>
    <m/>
    <m/>
    <m/>
    <m/>
    <m/>
    <m/>
    <m/>
  </r>
  <r>
    <s v="CK-NoKy [32]"/>
    <x v="3"/>
    <x v="2"/>
    <x v="32"/>
    <x v="33"/>
    <x v="0"/>
    <x v="18"/>
    <s v="NO"/>
    <m/>
    <s v="-"/>
    <m/>
    <m/>
    <m/>
    <m/>
    <m/>
    <m/>
    <m/>
  </r>
  <r>
    <s v="CK-NoKy [32]"/>
    <x v="3"/>
    <x v="2"/>
    <x v="32"/>
    <x v="33"/>
    <x v="0"/>
    <x v="19"/>
    <s v="NO"/>
    <m/>
    <s v="-"/>
    <m/>
    <m/>
    <m/>
    <m/>
    <m/>
    <m/>
    <m/>
  </r>
  <r>
    <s v="CK-NoKy [32]"/>
    <x v="3"/>
    <x v="2"/>
    <x v="32"/>
    <x v="33"/>
    <x v="0"/>
    <x v="20"/>
    <s v="NO"/>
    <m/>
    <s v="-"/>
    <m/>
    <m/>
    <m/>
    <m/>
    <m/>
    <m/>
    <m/>
  </r>
  <r>
    <s v="CK-NoKy [32]"/>
    <x v="3"/>
    <x v="2"/>
    <x v="32"/>
    <x v="33"/>
    <x v="0"/>
    <x v="21"/>
    <s v="NO"/>
    <m/>
    <s v="-"/>
    <m/>
    <m/>
    <m/>
    <m/>
    <m/>
    <m/>
    <m/>
  </r>
  <r>
    <s v="CK-NoKy [32]"/>
    <x v="3"/>
    <x v="2"/>
    <x v="32"/>
    <x v="33"/>
    <x v="0"/>
    <x v="22"/>
    <s v="NO"/>
    <m/>
    <s v="-"/>
    <m/>
    <m/>
    <m/>
    <m/>
    <m/>
    <m/>
    <m/>
  </r>
  <r>
    <s v="CK-NoKy [32]"/>
    <x v="3"/>
    <x v="2"/>
    <x v="32"/>
    <x v="33"/>
    <x v="0"/>
    <x v="23"/>
    <s v="NO"/>
    <m/>
    <s v="-"/>
    <m/>
    <m/>
    <m/>
    <m/>
    <m/>
    <m/>
    <m/>
  </r>
  <r>
    <s v="CK-NoKy [32]"/>
    <x v="3"/>
    <x v="2"/>
    <x v="32"/>
    <x v="33"/>
    <x v="0"/>
    <x v="24"/>
    <s v="NO"/>
    <m/>
    <s v="-"/>
    <m/>
    <m/>
    <m/>
    <m/>
    <m/>
    <m/>
    <m/>
  </r>
  <r>
    <s v="CK-NoKy [32]"/>
    <x v="3"/>
    <x v="2"/>
    <x v="32"/>
    <x v="33"/>
    <x v="0"/>
    <x v="25"/>
    <s v="NO"/>
    <m/>
    <s v="-"/>
    <m/>
    <m/>
    <m/>
    <m/>
    <m/>
    <m/>
    <m/>
  </r>
  <r>
    <s v="CK-NoKy [32]"/>
    <x v="3"/>
    <x v="2"/>
    <x v="32"/>
    <x v="33"/>
    <x v="0"/>
    <x v="26"/>
    <s v="NO"/>
    <m/>
    <s v="-"/>
    <m/>
    <m/>
    <m/>
    <m/>
    <m/>
    <m/>
    <m/>
  </r>
  <r>
    <s v="CK-NoKy [32]"/>
    <x v="3"/>
    <x v="2"/>
    <x v="32"/>
    <x v="33"/>
    <x v="0"/>
    <x v="27"/>
    <s v="NO"/>
    <m/>
    <s v="-"/>
    <m/>
    <m/>
    <m/>
    <m/>
    <m/>
    <m/>
    <m/>
  </r>
  <r>
    <s v="CK-NoKy [32]"/>
    <x v="3"/>
    <x v="2"/>
    <x v="32"/>
    <x v="33"/>
    <x v="0"/>
    <x v="28"/>
    <s v="NO"/>
    <m/>
    <s v="-"/>
    <m/>
    <m/>
    <m/>
    <m/>
    <m/>
    <m/>
    <m/>
  </r>
  <r>
    <s v="CK-NoKy [32]"/>
    <x v="3"/>
    <x v="2"/>
    <x v="32"/>
    <x v="33"/>
    <x v="0"/>
    <x v="29"/>
    <s v="UK"/>
    <m/>
    <s v="-"/>
    <m/>
    <m/>
    <m/>
    <m/>
    <m/>
    <m/>
    <m/>
  </r>
  <r>
    <s v="CK-NoKy [32]"/>
    <x v="3"/>
    <x v="2"/>
    <x v="32"/>
    <x v="33"/>
    <x v="0"/>
    <x v="30"/>
    <s v="UK"/>
    <m/>
    <s v="-"/>
    <m/>
    <m/>
    <m/>
    <m/>
    <m/>
    <m/>
    <m/>
  </r>
  <r>
    <s v="CK-NoKy [32]"/>
    <x v="3"/>
    <x v="2"/>
    <x v="32"/>
    <x v="33"/>
    <x v="0"/>
    <x v="31"/>
    <s v="NI"/>
    <m/>
    <s v="-"/>
    <m/>
    <m/>
    <m/>
    <m/>
    <m/>
    <m/>
    <m/>
  </r>
  <r>
    <s v="CK-NoKy [32]"/>
    <x v="3"/>
    <x v="2"/>
    <x v="32"/>
    <x v="33"/>
    <x v="0"/>
    <x v="32"/>
    <s v="UK"/>
    <m/>
    <s v="-"/>
    <m/>
    <m/>
    <m/>
    <m/>
    <m/>
    <m/>
    <m/>
  </r>
  <r>
    <s v="CK-NoKy [32]"/>
    <x v="3"/>
    <x v="2"/>
    <x v="32"/>
    <x v="33"/>
    <x v="0"/>
    <x v="33"/>
    <s v="UK"/>
    <m/>
    <s v="-"/>
    <m/>
    <m/>
    <m/>
    <m/>
    <m/>
    <m/>
    <m/>
  </r>
  <r>
    <s v="CK-NoKy [32]"/>
    <x v="3"/>
    <x v="2"/>
    <x v="32"/>
    <x v="33"/>
    <x v="0"/>
    <x v="34"/>
    <s v="UK"/>
    <m/>
    <s v="-"/>
    <m/>
    <m/>
    <m/>
    <m/>
    <m/>
    <m/>
    <m/>
  </r>
  <r>
    <s v="CK-NoKy [32]"/>
    <x v="3"/>
    <x v="2"/>
    <x v="32"/>
    <x v="33"/>
    <x v="0"/>
    <x v="35"/>
    <s v="UK"/>
    <m/>
    <s v="-"/>
    <m/>
    <m/>
    <m/>
    <m/>
    <m/>
    <m/>
    <m/>
  </r>
  <r>
    <s v="CK-NoKy [32]"/>
    <x v="3"/>
    <x v="2"/>
    <x v="32"/>
    <x v="33"/>
    <x v="0"/>
    <x v="36"/>
    <s v="UK"/>
    <m/>
    <s v="-"/>
    <m/>
    <m/>
    <m/>
    <m/>
    <m/>
    <m/>
    <m/>
  </r>
  <r>
    <s v="CK-NoKy [32]"/>
    <x v="3"/>
    <x v="2"/>
    <x v="32"/>
    <x v="33"/>
    <x v="0"/>
    <x v="37"/>
    <s v="UK"/>
    <m/>
    <s v="-"/>
    <m/>
    <m/>
    <m/>
    <m/>
    <m/>
    <m/>
    <m/>
  </r>
  <r>
    <s v="CK-NoKy [32]"/>
    <x v="3"/>
    <x v="2"/>
    <x v="32"/>
    <x v="33"/>
    <x v="0"/>
    <x v="38"/>
    <s v="NO"/>
    <m/>
    <s v="-"/>
    <m/>
    <m/>
    <m/>
    <m/>
    <m/>
    <m/>
    <m/>
  </r>
  <r>
    <s v="CK-NoKy [32]"/>
    <x v="3"/>
    <x v="2"/>
    <x v="32"/>
    <x v="33"/>
    <x v="0"/>
    <x v="39"/>
    <s v="NO"/>
    <m/>
    <s v="-"/>
    <m/>
    <m/>
    <m/>
    <m/>
    <m/>
    <m/>
    <m/>
  </r>
  <r>
    <s v="CK-NoKy [32]"/>
    <x v="3"/>
    <x v="2"/>
    <x v="32"/>
    <x v="33"/>
    <x v="0"/>
    <x v="40"/>
    <s v="UK"/>
    <m/>
    <s v="-"/>
    <m/>
    <m/>
    <m/>
    <m/>
    <m/>
    <m/>
    <m/>
  </r>
  <r>
    <s v="CK-NoKy [32]"/>
    <x v="3"/>
    <x v="2"/>
    <x v="32"/>
    <x v="33"/>
    <x v="0"/>
    <x v="41"/>
    <s v="UK"/>
    <m/>
    <s v="-"/>
    <m/>
    <m/>
    <m/>
    <m/>
    <m/>
    <m/>
    <m/>
  </r>
  <r>
    <s v="CK-NoKy [32]"/>
    <x v="3"/>
    <x v="2"/>
    <x v="32"/>
    <x v="33"/>
    <x v="0"/>
    <x v="42"/>
    <s v="UK"/>
    <m/>
    <s v="-"/>
    <m/>
    <m/>
    <m/>
    <m/>
    <m/>
    <m/>
    <m/>
  </r>
  <r>
    <s v="CK-NoKy [32]"/>
    <x v="3"/>
    <x v="2"/>
    <x v="32"/>
    <x v="33"/>
    <x v="0"/>
    <x v="43"/>
    <n v="50"/>
    <n v="50"/>
    <s v="-"/>
    <m/>
    <m/>
    <m/>
    <m/>
    <m/>
    <m/>
    <m/>
  </r>
  <r>
    <s v="CK-NoKy [32]"/>
    <x v="3"/>
    <x v="2"/>
    <x v="32"/>
    <x v="33"/>
    <x v="0"/>
    <x v="44"/>
    <s v="UK"/>
    <m/>
    <s v="-"/>
    <m/>
    <m/>
    <m/>
    <m/>
    <m/>
    <m/>
    <m/>
  </r>
  <r>
    <s v="CK-NoKy [32]"/>
    <x v="3"/>
    <x v="2"/>
    <x v="32"/>
    <x v="33"/>
    <x v="0"/>
    <x v="45"/>
    <n v="40"/>
    <n v="40"/>
    <s v="-"/>
    <m/>
    <m/>
    <m/>
    <m/>
    <m/>
    <m/>
    <m/>
  </r>
  <r>
    <s v="CK-NoKy [32]"/>
    <x v="3"/>
    <x v="2"/>
    <x v="32"/>
    <x v="33"/>
    <x v="0"/>
    <x v="46"/>
    <s v="UK"/>
    <m/>
    <s v="-"/>
    <m/>
    <m/>
    <m/>
    <m/>
    <m/>
    <m/>
    <m/>
  </r>
  <r>
    <s v="CK-NoKy [32]"/>
    <x v="3"/>
    <x v="2"/>
    <x v="32"/>
    <x v="33"/>
    <x v="0"/>
    <x v="47"/>
    <n v="25"/>
    <n v="25"/>
    <s v="-"/>
    <m/>
    <m/>
    <m/>
    <m/>
    <m/>
    <m/>
    <m/>
  </r>
  <r>
    <s v="CK-NoKy [32]"/>
    <x v="3"/>
    <x v="2"/>
    <x v="32"/>
    <x v="33"/>
    <x v="0"/>
    <x v="48"/>
    <s v="UK"/>
    <m/>
    <s v="-"/>
    <m/>
    <m/>
    <m/>
    <m/>
    <m/>
    <m/>
    <m/>
  </r>
  <r>
    <s v="CK-NoKy [32]"/>
    <x v="3"/>
    <x v="2"/>
    <x v="32"/>
    <x v="33"/>
    <x v="0"/>
    <x v="49"/>
    <s v="UK"/>
    <m/>
    <s v="-"/>
    <m/>
    <m/>
    <m/>
    <m/>
    <m/>
    <m/>
    <m/>
  </r>
  <r>
    <s v="CK-NoKy [32]"/>
    <x v="3"/>
    <x v="2"/>
    <x v="32"/>
    <x v="33"/>
    <x v="0"/>
    <x v="50"/>
    <n v="25"/>
    <n v="25"/>
    <s v="-"/>
    <m/>
    <m/>
    <m/>
    <m/>
    <m/>
    <m/>
    <m/>
  </r>
  <r>
    <s v="CK-NoKy [32]"/>
    <x v="3"/>
    <x v="2"/>
    <x v="32"/>
    <x v="33"/>
    <x v="0"/>
    <x v="51"/>
    <s v="UK"/>
    <m/>
    <s v="-"/>
    <m/>
    <m/>
    <m/>
    <m/>
    <m/>
    <m/>
    <m/>
  </r>
  <r>
    <s v="CK-NoKy [32]"/>
    <x v="3"/>
    <x v="2"/>
    <x v="32"/>
    <x v="33"/>
    <x v="0"/>
    <x v="52"/>
    <n v="25"/>
    <n v="25"/>
    <s v="-"/>
    <m/>
    <m/>
    <m/>
    <m/>
    <m/>
    <m/>
    <m/>
  </r>
  <r>
    <s v="CK-NoKy [32]"/>
    <x v="3"/>
    <x v="2"/>
    <x v="32"/>
    <x v="33"/>
    <x v="0"/>
    <x v="53"/>
    <n v="15"/>
    <n v="15"/>
    <s v="-"/>
    <m/>
    <m/>
    <m/>
    <m/>
    <m/>
    <m/>
    <m/>
  </r>
  <r>
    <s v="CK-NoKy [32]"/>
    <x v="3"/>
    <x v="2"/>
    <x v="32"/>
    <x v="33"/>
    <x v="0"/>
    <x v="54"/>
    <n v="25"/>
    <n v="25"/>
    <s v="-"/>
    <m/>
    <m/>
    <m/>
    <m/>
    <m/>
    <m/>
    <m/>
  </r>
  <r>
    <s v="CK-NoKy [32]"/>
    <x v="3"/>
    <x v="2"/>
    <x v="32"/>
    <x v="33"/>
    <x v="0"/>
    <x v="55"/>
    <n v="25"/>
    <n v="25"/>
    <s v="-"/>
    <m/>
    <m/>
    <m/>
    <m/>
    <m/>
    <m/>
    <m/>
  </r>
  <r>
    <s v="CK-NoKy [32]"/>
    <x v="3"/>
    <x v="2"/>
    <x v="32"/>
    <x v="33"/>
    <x v="0"/>
    <x v="56"/>
    <n v="25"/>
    <n v="25"/>
    <s v="-"/>
    <m/>
    <m/>
    <m/>
    <m/>
    <m/>
    <m/>
    <m/>
  </r>
  <r>
    <s v="CK-NoKy [32]"/>
    <x v="3"/>
    <x v="2"/>
    <x v="32"/>
    <x v="33"/>
    <x v="0"/>
    <x v="57"/>
    <n v="75"/>
    <n v="75"/>
    <s v="-"/>
    <m/>
    <m/>
    <m/>
    <m/>
    <m/>
    <m/>
    <m/>
  </r>
  <r>
    <s v="CK-NoKy [32]"/>
    <x v="3"/>
    <x v="2"/>
    <x v="32"/>
    <x v="33"/>
    <x v="0"/>
    <x v="58"/>
    <n v="200"/>
    <n v="200"/>
    <s v="-"/>
    <m/>
    <m/>
    <m/>
    <m/>
    <m/>
    <m/>
    <m/>
  </r>
  <r>
    <s v="CK-NoKy [32]"/>
    <x v="3"/>
    <x v="2"/>
    <x v="32"/>
    <x v="33"/>
    <x v="0"/>
    <x v="59"/>
    <n v="75"/>
    <n v="75"/>
    <s v="-"/>
    <m/>
    <m/>
    <m/>
    <m/>
    <m/>
    <m/>
    <m/>
  </r>
  <r>
    <s v="CK-NoKy [32]"/>
    <x v="3"/>
    <x v="2"/>
    <x v="32"/>
    <x v="33"/>
    <x v="0"/>
    <x v="60"/>
    <n v="25"/>
    <n v="25"/>
    <s v="-"/>
    <m/>
    <m/>
    <m/>
    <m/>
    <m/>
    <m/>
    <m/>
  </r>
  <r>
    <s v="CK-NoKy [32]"/>
    <x v="3"/>
    <x v="2"/>
    <x v="32"/>
    <x v="33"/>
    <x v="0"/>
    <x v="61"/>
    <n v="75"/>
    <n v="75"/>
    <s v="-"/>
    <m/>
    <m/>
    <m/>
    <m/>
    <m/>
    <m/>
    <m/>
  </r>
  <r>
    <s v="CK-NoKy [32]"/>
    <x v="3"/>
    <x v="2"/>
    <x v="32"/>
    <x v="33"/>
    <x v="0"/>
    <x v="62"/>
    <s v="UK"/>
    <m/>
    <s v="-"/>
    <m/>
    <m/>
    <m/>
    <m/>
    <m/>
    <m/>
    <m/>
  </r>
  <r>
    <s v="CK-NoKy [32]"/>
    <x v="3"/>
    <x v="2"/>
    <x v="32"/>
    <x v="33"/>
    <x v="0"/>
    <x v="63"/>
    <s v="NO"/>
    <m/>
    <s v="-"/>
    <m/>
    <m/>
    <m/>
    <m/>
    <m/>
    <m/>
    <m/>
  </r>
  <r>
    <s v="CK-NoKy [32]"/>
    <x v="3"/>
    <x v="2"/>
    <x v="32"/>
    <x v="33"/>
    <x v="0"/>
    <x v="64"/>
    <s v="UK"/>
    <m/>
    <s v="-"/>
    <m/>
    <m/>
    <m/>
    <m/>
    <m/>
    <m/>
    <m/>
  </r>
  <r>
    <s v="CK-NoKy [32]"/>
    <x v="3"/>
    <x v="2"/>
    <x v="32"/>
    <x v="33"/>
    <x v="0"/>
    <x v="65"/>
    <s v="UK"/>
    <m/>
    <s v="-"/>
    <m/>
    <m/>
    <m/>
    <m/>
    <m/>
    <m/>
    <m/>
  </r>
  <r>
    <s v="CK-NoKy [32]"/>
    <x v="3"/>
    <x v="2"/>
    <x v="32"/>
    <x v="33"/>
    <x v="0"/>
    <x v="66"/>
    <s v="NO"/>
    <m/>
    <s v="-"/>
    <m/>
    <m/>
    <m/>
    <m/>
    <m/>
    <m/>
    <m/>
  </r>
  <r>
    <s v="CK-NoKy [32]"/>
    <x v="3"/>
    <x v="2"/>
    <x v="32"/>
    <x v="33"/>
    <x v="0"/>
    <x v="67"/>
    <n v="25"/>
    <n v="25"/>
    <s v="-"/>
    <m/>
    <m/>
    <m/>
    <m/>
    <m/>
    <m/>
    <m/>
  </r>
  <r>
    <s v="CK-NoKy [32]"/>
    <x v="3"/>
    <x v="2"/>
    <x v="32"/>
    <x v="33"/>
    <x v="0"/>
    <x v="68"/>
    <n v="25"/>
    <n v="25"/>
    <s v="-"/>
    <m/>
    <m/>
    <m/>
    <m/>
    <m/>
    <m/>
    <m/>
  </r>
  <r>
    <s v="CK-NoKy [32]"/>
    <x v="3"/>
    <x v="2"/>
    <x v="32"/>
    <x v="33"/>
    <x v="0"/>
    <x v="69"/>
    <n v="50"/>
    <n v="50"/>
    <s v="-"/>
    <m/>
    <m/>
    <m/>
    <m/>
    <m/>
    <m/>
    <m/>
  </r>
  <r>
    <s v="CK-NoKy [32]"/>
    <x v="3"/>
    <x v="2"/>
    <x v="32"/>
    <x v="33"/>
    <x v="0"/>
    <x v="70"/>
    <n v="75"/>
    <n v="75"/>
    <s v="-"/>
    <m/>
    <m/>
    <m/>
    <m/>
    <m/>
    <m/>
    <m/>
  </r>
  <r>
    <s v="CK-SWVI [31]"/>
    <x v="1"/>
    <x v="5"/>
    <x v="33"/>
    <x v="34"/>
    <x v="0"/>
    <x v="0"/>
    <n v="24"/>
    <n v="24"/>
    <s v="-"/>
    <m/>
    <m/>
    <m/>
    <m/>
    <m/>
    <m/>
    <m/>
  </r>
  <r>
    <s v="CK-SWVI [31]"/>
    <x v="1"/>
    <x v="5"/>
    <x v="33"/>
    <x v="34"/>
    <x v="0"/>
    <x v="1"/>
    <s v="NO"/>
    <m/>
    <s v="-"/>
    <m/>
    <m/>
    <m/>
    <m/>
    <m/>
    <m/>
    <m/>
  </r>
  <r>
    <s v="CK-SWVI [31]"/>
    <x v="1"/>
    <x v="5"/>
    <x v="33"/>
    <x v="34"/>
    <x v="0"/>
    <x v="2"/>
    <s v="NI"/>
    <m/>
    <n v="0.94076700000000002"/>
    <m/>
    <m/>
    <m/>
    <m/>
    <m/>
    <m/>
    <m/>
  </r>
  <r>
    <s v="CK-SWVI [31]"/>
    <x v="1"/>
    <x v="5"/>
    <x v="33"/>
    <x v="34"/>
    <x v="0"/>
    <x v="3"/>
    <n v="297"/>
    <n v="297"/>
    <n v="0.98901099999999997"/>
    <m/>
    <m/>
    <m/>
    <m/>
    <m/>
    <m/>
    <m/>
  </r>
  <r>
    <s v="CK-SWVI [31]"/>
    <x v="1"/>
    <x v="5"/>
    <x v="33"/>
    <x v="34"/>
    <x v="0"/>
    <x v="4"/>
    <n v="191"/>
    <n v="191"/>
    <n v="0.72611499999999995"/>
    <m/>
    <m/>
    <m/>
    <m/>
    <m/>
    <m/>
    <m/>
  </r>
  <r>
    <s v="CK-SWVI [31]"/>
    <x v="1"/>
    <x v="5"/>
    <x v="33"/>
    <x v="34"/>
    <x v="0"/>
    <x v="5"/>
    <n v="30"/>
    <n v="30"/>
    <s v="-"/>
    <m/>
    <m/>
    <m/>
    <m/>
    <m/>
    <m/>
    <m/>
  </r>
  <r>
    <s v="CK-SWVI [31]"/>
    <x v="1"/>
    <x v="5"/>
    <x v="33"/>
    <x v="34"/>
    <x v="0"/>
    <x v="6"/>
    <n v="40"/>
    <n v="40"/>
    <n v="0.39560400000000001"/>
    <m/>
    <m/>
    <m/>
    <m/>
    <m/>
    <m/>
    <m/>
  </r>
  <r>
    <s v="CK-SWVI [31]"/>
    <x v="1"/>
    <x v="5"/>
    <x v="33"/>
    <x v="34"/>
    <x v="0"/>
    <x v="7"/>
    <n v="4"/>
    <n v="4"/>
    <s v="-"/>
    <m/>
    <m/>
    <m/>
    <m/>
    <m/>
    <m/>
    <m/>
  </r>
  <r>
    <s v="CK-SWVI [31]"/>
    <x v="1"/>
    <x v="5"/>
    <x v="33"/>
    <x v="34"/>
    <x v="0"/>
    <x v="8"/>
    <s v="AP"/>
    <m/>
    <n v="0.18085100000000001"/>
    <m/>
    <m/>
    <m/>
    <m/>
    <m/>
    <m/>
    <m/>
  </r>
  <r>
    <s v="CK-SWVI [31]"/>
    <x v="1"/>
    <x v="5"/>
    <x v="33"/>
    <x v="34"/>
    <x v="0"/>
    <x v="9"/>
    <s v="AP"/>
    <m/>
    <n v="8.5271E-2"/>
    <m/>
    <m/>
    <m/>
    <m/>
    <m/>
    <m/>
    <m/>
  </r>
  <r>
    <s v="CK-SWVI [31]"/>
    <x v="1"/>
    <x v="5"/>
    <x v="33"/>
    <x v="34"/>
    <x v="0"/>
    <x v="10"/>
    <n v="76"/>
    <n v="76"/>
    <s v="-"/>
    <m/>
    <m/>
    <m/>
    <m/>
    <m/>
    <m/>
    <m/>
  </r>
  <r>
    <s v="CK-SWVI [31]"/>
    <x v="1"/>
    <x v="5"/>
    <x v="33"/>
    <x v="34"/>
    <x v="0"/>
    <x v="11"/>
    <n v="49"/>
    <n v="49"/>
    <n v="0.96969700000000003"/>
    <m/>
    <m/>
    <m/>
    <m/>
    <m/>
    <m/>
    <m/>
  </r>
  <r>
    <s v="CK-SWVI [31]"/>
    <x v="1"/>
    <x v="5"/>
    <x v="33"/>
    <x v="34"/>
    <x v="0"/>
    <x v="12"/>
    <n v="27"/>
    <n v="27"/>
    <s v="-"/>
    <m/>
    <m/>
    <m/>
    <m/>
    <m/>
    <m/>
    <m/>
  </r>
  <r>
    <s v="CK-SWVI [31]"/>
    <x v="1"/>
    <x v="5"/>
    <x v="33"/>
    <x v="34"/>
    <x v="0"/>
    <x v="13"/>
    <s v="NI"/>
    <m/>
    <s v="-"/>
    <m/>
    <m/>
    <m/>
    <m/>
    <m/>
    <m/>
    <m/>
  </r>
  <r>
    <s v="CK-SWVI [31]"/>
    <x v="1"/>
    <x v="5"/>
    <x v="33"/>
    <x v="34"/>
    <x v="0"/>
    <x v="14"/>
    <n v="43"/>
    <n v="43"/>
    <s v="-"/>
    <m/>
    <m/>
    <m/>
    <m/>
    <m/>
    <m/>
    <m/>
  </r>
  <r>
    <s v="CK-SWVI [31]"/>
    <x v="1"/>
    <x v="5"/>
    <x v="33"/>
    <x v="34"/>
    <x v="0"/>
    <x v="15"/>
    <n v="10"/>
    <n v="10"/>
    <n v="0.98809499999999995"/>
    <m/>
    <m/>
    <m/>
    <m/>
    <m/>
    <m/>
    <m/>
  </r>
  <r>
    <s v="CK-SWVI [31]"/>
    <x v="1"/>
    <x v="5"/>
    <x v="33"/>
    <x v="34"/>
    <x v="0"/>
    <x v="16"/>
    <s v="NO"/>
    <m/>
    <s v="-"/>
    <m/>
    <m/>
    <m/>
    <m/>
    <m/>
    <m/>
    <m/>
  </r>
  <r>
    <s v="CK-SWVI [31]"/>
    <x v="1"/>
    <x v="5"/>
    <x v="33"/>
    <x v="34"/>
    <x v="0"/>
    <x v="17"/>
    <s v="NO"/>
    <m/>
    <n v="0.66161599999999998"/>
    <m/>
    <m/>
    <m/>
    <m/>
    <m/>
    <m/>
    <m/>
  </r>
  <r>
    <s v="CK-SWVI [31]"/>
    <x v="1"/>
    <x v="5"/>
    <x v="33"/>
    <x v="34"/>
    <x v="0"/>
    <x v="18"/>
    <n v="2"/>
    <n v="2"/>
    <n v="0.35643599999999998"/>
    <m/>
    <m/>
    <m/>
    <m/>
    <m/>
    <m/>
    <m/>
  </r>
  <r>
    <s v="CK-SWVI [31]"/>
    <x v="1"/>
    <x v="5"/>
    <x v="33"/>
    <x v="34"/>
    <x v="0"/>
    <x v="19"/>
    <s v="UNK"/>
    <m/>
    <s v="-"/>
    <m/>
    <m/>
    <m/>
    <m/>
    <m/>
    <m/>
    <m/>
  </r>
  <r>
    <s v="CK-SWVI [31]"/>
    <x v="1"/>
    <x v="5"/>
    <x v="33"/>
    <x v="34"/>
    <x v="0"/>
    <x v="20"/>
    <n v="31"/>
    <n v="31"/>
    <s v="-"/>
    <m/>
    <m/>
    <m/>
    <m/>
    <m/>
    <m/>
    <m/>
  </r>
  <r>
    <s v="CK-SWVI [31]"/>
    <x v="1"/>
    <x v="5"/>
    <x v="33"/>
    <x v="34"/>
    <x v="0"/>
    <x v="21"/>
    <s v="NO"/>
    <m/>
    <s v="-"/>
    <m/>
    <m/>
    <m/>
    <m/>
    <m/>
    <m/>
    <m/>
  </r>
  <r>
    <s v="CK-SWVI [31]"/>
    <x v="1"/>
    <x v="5"/>
    <x v="33"/>
    <x v="34"/>
    <x v="0"/>
    <x v="22"/>
    <n v="5"/>
    <n v="5"/>
    <s v="-"/>
    <m/>
    <m/>
    <m/>
    <m/>
    <m/>
    <m/>
    <m/>
  </r>
  <r>
    <s v="CK-SWVI [31]"/>
    <x v="1"/>
    <x v="5"/>
    <x v="33"/>
    <x v="34"/>
    <x v="0"/>
    <x v="23"/>
    <s v="NO"/>
    <m/>
    <s v="-"/>
    <m/>
    <m/>
    <m/>
    <m/>
    <m/>
    <m/>
    <m/>
  </r>
  <r>
    <s v="CK-SWVI [31]"/>
    <x v="1"/>
    <x v="5"/>
    <x v="33"/>
    <x v="34"/>
    <x v="0"/>
    <x v="24"/>
    <s v="NI"/>
    <m/>
    <s v="-"/>
    <m/>
    <m/>
    <m/>
    <m/>
    <m/>
    <m/>
    <m/>
  </r>
  <r>
    <s v="CK-SWVI [31]"/>
    <x v="1"/>
    <x v="5"/>
    <x v="33"/>
    <x v="34"/>
    <x v="0"/>
    <x v="25"/>
    <n v="73"/>
    <n v="73"/>
    <s v="-"/>
    <m/>
    <m/>
    <m/>
    <m/>
    <m/>
    <m/>
    <m/>
  </r>
  <r>
    <s v="CK-SWVI [31]"/>
    <x v="1"/>
    <x v="5"/>
    <x v="33"/>
    <x v="34"/>
    <x v="0"/>
    <x v="26"/>
    <n v="15"/>
    <n v="15"/>
    <s v="-"/>
    <m/>
    <m/>
    <m/>
    <m/>
    <m/>
    <m/>
    <m/>
  </r>
  <r>
    <s v="CK-SWVI [31]"/>
    <x v="1"/>
    <x v="5"/>
    <x v="33"/>
    <x v="34"/>
    <x v="0"/>
    <x v="27"/>
    <s v="NO"/>
    <m/>
    <s v="-"/>
    <m/>
    <m/>
    <m/>
    <m/>
    <m/>
    <m/>
    <m/>
  </r>
  <r>
    <s v="CK-SWVI [31]"/>
    <x v="1"/>
    <x v="5"/>
    <x v="33"/>
    <x v="34"/>
    <x v="0"/>
    <x v="28"/>
    <n v="5"/>
    <n v="5"/>
    <s v="-"/>
    <m/>
    <m/>
    <m/>
    <m/>
    <m/>
    <m/>
    <m/>
  </r>
  <r>
    <s v="CK-SWVI [31]"/>
    <x v="1"/>
    <x v="5"/>
    <x v="33"/>
    <x v="34"/>
    <x v="0"/>
    <x v="29"/>
    <s v="UK"/>
    <m/>
    <s v="-"/>
    <m/>
    <m/>
    <m/>
    <m/>
    <m/>
    <m/>
    <m/>
  </r>
  <r>
    <s v="CK-SWVI [31]"/>
    <x v="1"/>
    <x v="5"/>
    <x v="33"/>
    <x v="34"/>
    <x v="0"/>
    <x v="30"/>
    <s v="NO"/>
    <m/>
    <s v="-"/>
    <m/>
    <m/>
    <m/>
    <m/>
    <m/>
    <m/>
    <m/>
  </r>
  <r>
    <s v="CK-SWVI [31]"/>
    <x v="1"/>
    <x v="5"/>
    <x v="33"/>
    <x v="34"/>
    <x v="0"/>
    <x v="31"/>
    <n v="47"/>
    <n v="47"/>
    <s v="-"/>
    <m/>
    <m/>
    <m/>
    <m/>
    <m/>
    <m/>
    <m/>
  </r>
  <r>
    <s v="CK-SWVI [31]"/>
    <x v="1"/>
    <x v="5"/>
    <x v="33"/>
    <x v="34"/>
    <x v="0"/>
    <x v="32"/>
    <s v="NI"/>
    <m/>
    <s v="-"/>
    <m/>
    <m/>
    <m/>
    <m/>
    <m/>
    <m/>
    <m/>
  </r>
  <r>
    <s v="CK-SWVI [31]"/>
    <x v="1"/>
    <x v="5"/>
    <x v="33"/>
    <x v="34"/>
    <x v="0"/>
    <x v="33"/>
    <s v="NI"/>
    <m/>
    <s v="-"/>
    <m/>
    <m/>
    <m/>
    <m/>
    <m/>
    <m/>
    <m/>
  </r>
  <r>
    <s v="CK-SWVI [31]"/>
    <x v="1"/>
    <x v="5"/>
    <x v="33"/>
    <x v="34"/>
    <x v="0"/>
    <x v="34"/>
    <s v="NI"/>
    <m/>
    <s v="-"/>
    <m/>
    <m/>
    <m/>
    <m/>
    <m/>
    <m/>
    <m/>
  </r>
  <r>
    <s v="CK-SWVI [31]"/>
    <x v="1"/>
    <x v="5"/>
    <x v="33"/>
    <x v="34"/>
    <x v="0"/>
    <x v="35"/>
    <s v="NI"/>
    <m/>
    <s v="-"/>
    <m/>
    <m/>
    <m/>
    <m/>
    <m/>
    <m/>
    <m/>
  </r>
  <r>
    <s v="CK-SWVI [31]"/>
    <x v="1"/>
    <x v="5"/>
    <x v="33"/>
    <x v="34"/>
    <x v="0"/>
    <x v="36"/>
    <s v="NI"/>
    <m/>
    <s v="-"/>
    <m/>
    <m/>
    <m/>
    <m/>
    <m/>
    <m/>
    <m/>
  </r>
  <r>
    <s v="CK-SWVI [31]"/>
    <x v="1"/>
    <x v="5"/>
    <x v="33"/>
    <x v="34"/>
    <x v="0"/>
    <x v="37"/>
    <s v="NI"/>
    <m/>
    <s v="-"/>
    <m/>
    <m/>
    <m/>
    <m/>
    <m/>
    <m/>
    <m/>
  </r>
  <r>
    <s v="CK-SWVI [31]"/>
    <x v="1"/>
    <x v="5"/>
    <x v="33"/>
    <x v="34"/>
    <x v="0"/>
    <x v="38"/>
    <s v="NI"/>
    <m/>
    <s v="-"/>
    <m/>
    <m/>
    <m/>
    <m/>
    <m/>
    <m/>
    <m/>
  </r>
  <r>
    <s v="CK-SWVI [31]"/>
    <x v="1"/>
    <x v="5"/>
    <x v="33"/>
    <x v="34"/>
    <x v="0"/>
    <x v="39"/>
    <n v="100"/>
    <n v="100"/>
    <s v="-"/>
    <m/>
    <m/>
    <m/>
    <m/>
    <m/>
    <m/>
    <m/>
  </r>
  <r>
    <s v="CK-SWVI [31]"/>
    <x v="1"/>
    <x v="5"/>
    <x v="33"/>
    <x v="34"/>
    <x v="0"/>
    <x v="40"/>
    <s v="NI"/>
    <m/>
    <s v="-"/>
    <m/>
    <m/>
    <m/>
    <m/>
    <m/>
    <m/>
    <m/>
  </r>
  <r>
    <s v="CK-SWVI [31]"/>
    <x v="1"/>
    <x v="5"/>
    <x v="33"/>
    <x v="34"/>
    <x v="0"/>
    <x v="41"/>
    <s v="NI"/>
    <m/>
    <s v="-"/>
    <m/>
    <m/>
    <m/>
    <m/>
    <m/>
    <m/>
    <m/>
  </r>
  <r>
    <s v="CK-SWVI [31]"/>
    <x v="1"/>
    <x v="5"/>
    <x v="33"/>
    <x v="34"/>
    <x v="0"/>
    <x v="42"/>
    <n v="25"/>
    <n v="25"/>
    <s v="-"/>
    <m/>
    <m/>
    <m/>
    <m/>
    <m/>
    <m/>
    <m/>
  </r>
  <r>
    <s v="CK-SWVI [31]"/>
    <x v="1"/>
    <x v="5"/>
    <x v="33"/>
    <x v="34"/>
    <x v="0"/>
    <x v="43"/>
    <n v="20"/>
    <n v="20"/>
    <s v="-"/>
    <m/>
    <m/>
    <m/>
    <m/>
    <m/>
    <m/>
    <m/>
  </r>
  <r>
    <s v="CK-SWVI [31]"/>
    <x v="1"/>
    <x v="5"/>
    <x v="33"/>
    <x v="34"/>
    <x v="0"/>
    <x v="44"/>
    <s v="NI"/>
    <m/>
    <s v="-"/>
    <m/>
    <m/>
    <m/>
    <m/>
    <m/>
    <m/>
    <m/>
  </r>
  <r>
    <s v="CK-SWVI [31]"/>
    <x v="1"/>
    <x v="5"/>
    <x v="33"/>
    <x v="34"/>
    <x v="0"/>
    <x v="45"/>
    <s v="NI"/>
    <m/>
    <s v="-"/>
    <m/>
    <m/>
    <m/>
    <m/>
    <m/>
    <m/>
    <m/>
  </r>
  <r>
    <s v="CK-SWVI [31]"/>
    <x v="1"/>
    <x v="5"/>
    <x v="33"/>
    <x v="34"/>
    <x v="0"/>
    <x v="46"/>
    <s v="NI"/>
    <m/>
    <s v="-"/>
    <m/>
    <m/>
    <m/>
    <m/>
    <m/>
    <m/>
    <m/>
  </r>
  <r>
    <s v="CK-SWVI [31]"/>
    <x v="1"/>
    <x v="5"/>
    <x v="33"/>
    <x v="34"/>
    <x v="0"/>
    <x v="47"/>
    <s v="NI"/>
    <m/>
    <s v="-"/>
    <m/>
    <m/>
    <m/>
    <m/>
    <m/>
    <m/>
    <m/>
  </r>
  <r>
    <s v="CK-SWVI [31]"/>
    <x v="1"/>
    <x v="5"/>
    <x v="33"/>
    <x v="34"/>
    <x v="0"/>
    <x v="48"/>
    <s v="NI"/>
    <m/>
    <s v="-"/>
    <m/>
    <m/>
    <m/>
    <m/>
    <m/>
    <m/>
    <m/>
  </r>
  <r>
    <s v="CK-SWVI [31]"/>
    <x v="1"/>
    <x v="5"/>
    <x v="33"/>
    <x v="34"/>
    <x v="0"/>
    <x v="49"/>
    <s v="NI"/>
    <m/>
    <s v="-"/>
    <m/>
    <m/>
    <m/>
    <m/>
    <m/>
    <m/>
    <m/>
  </r>
  <r>
    <s v="CK-SWVI [31]"/>
    <x v="1"/>
    <x v="5"/>
    <x v="33"/>
    <x v="34"/>
    <x v="0"/>
    <x v="50"/>
    <s v="NI"/>
    <m/>
    <s v="-"/>
    <m/>
    <m/>
    <m/>
    <m/>
    <m/>
    <m/>
    <m/>
  </r>
  <r>
    <s v="CK-SWVI [31]"/>
    <x v="1"/>
    <x v="5"/>
    <x v="33"/>
    <x v="34"/>
    <x v="0"/>
    <x v="51"/>
    <s v="NI"/>
    <m/>
    <s v="-"/>
    <m/>
    <m/>
    <m/>
    <m/>
    <m/>
    <m/>
    <m/>
  </r>
  <r>
    <s v="CK-SWVI [31]"/>
    <x v="1"/>
    <x v="5"/>
    <x v="33"/>
    <x v="34"/>
    <x v="0"/>
    <x v="52"/>
    <s v="NI"/>
    <m/>
    <s v="-"/>
    <m/>
    <m/>
    <m/>
    <m/>
    <m/>
    <m/>
    <m/>
  </r>
  <r>
    <s v="CK-SWVI [31]"/>
    <x v="1"/>
    <x v="5"/>
    <x v="33"/>
    <x v="34"/>
    <x v="0"/>
    <x v="53"/>
    <s v="NI"/>
    <m/>
    <s v="-"/>
    <m/>
    <m/>
    <m/>
    <m/>
    <m/>
    <m/>
    <m/>
  </r>
  <r>
    <s v="CK-SWVI [31]"/>
    <x v="1"/>
    <x v="5"/>
    <x v="33"/>
    <x v="34"/>
    <x v="0"/>
    <x v="54"/>
    <s v="NI"/>
    <m/>
    <s v="-"/>
    <m/>
    <m/>
    <m/>
    <m/>
    <m/>
    <m/>
    <m/>
  </r>
  <r>
    <s v="CK-SWVI [31]"/>
    <x v="1"/>
    <x v="5"/>
    <x v="33"/>
    <x v="34"/>
    <x v="0"/>
    <x v="55"/>
    <s v="NI"/>
    <m/>
    <s v="-"/>
    <m/>
    <m/>
    <m/>
    <m/>
    <m/>
    <m/>
    <m/>
  </r>
  <r>
    <s v="CK-SWVI [31]"/>
    <x v="1"/>
    <x v="5"/>
    <x v="33"/>
    <x v="34"/>
    <x v="0"/>
    <x v="56"/>
    <s v="NI"/>
    <m/>
    <s v="-"/>
    <m/>
    <m/>
    <m/>
    <m/>
    <m/>
    <m/>
    <m/>
  </r>
  <r>
    <s v="CK-SWVI [31]"/>
    <x v="1"/>
    <x v="5"/>
    <x v="33"/>
    <x v="34"/>
    <x v="0"/>
    <x v="57"/>
    <s v="NI"/>
    <m/>
    <s v="-"/>
    <m/>
    <m/>
    <m/>
    <m/>
    <m/>
    <m/>
    <m/>
  </r>
  <r>
    <s v="CK-SWVI [31]"/>
    <x v="1"/>
    <x v="5"/>
    <x v="33"/>
    <x v="34"/>
    <x v="0"/>
    <x v="58"/>
    <s v="NI"/>
    <m/>
    <s v="-"/>
    <m/>
    <m/>
    <m/>
    <m/>
    <m/>
    <m/>
    <m/>
  </r>
  <r>
    <s v="CK-SWVI [31]"/>
    <x v="1"/>
    <x v="5"/>
    <x v="33"/>
    <x v="34"/>
    <x v="0"/>
    <x v="59"/>
    <s v="NI"/>
    <m/>
    <s v="-"/>
    <m/>
    <m/>
    <m/>
    <m/>
    <m/>
    <m/>
    <m/>
  </r>
  <r>
    <s v="CK-SWVI [31]"/>
    <x v="1"/>
    <x v="5"/>
    <x v="33"/>
    <x v="34"/>
    <x v="0"/>
    <x v="60"/>
    <s v="NI"/>
    <m/>
    <s v="-"/>
    <m/>
    <m/>
    <m/>
    <m/>
    <m/>
    <m/>
    <m/>
  </r>
  <r>
    <s v="CK-SWVI [31]"/>
    <x v="1"/>
    <x v="5"/>
    <x v="33"/>
    <x v="34"/>
    <x v="0"/>
    <x v="61"/>
    <s v="NI"/>
    <m/>
    <s v="-"/>
    <m/>
    <m/>
    <m/>
    <m/>
    <m/>
    <m/>
    <m/>
  </r>
  <r>
    <s v="CK-SWVI [31]"/>
    <x v="1"/>
    <x v="5"/>
    <x v="33"/>
    <x v="34"/>
    <x v="0"/>
    <x v="62"/>
    <s v="NI"/>
    <m/>
    <s v="-"/>
    <m/>
    <m/>
    <m/>
    <m/>
    <m/>
    <m/>
    <m/>
  </r>
  <r>
    <s v="CK-SWVI [31]"/>
    <x v="1"/>
    <x v="5"/>
    <x v="33"/>
    <x v="34"/>
    <x v="0"/>
    <x v="63"/>
    <s v="NI"/>
    <m/>
    <s v="-"/>
    <m/>
    <m/>
    <m/>
    <m/>
    <m/>
    <m/>
    <m/>
  </r>
  <r>
    <s v="CK-SWVI [31]"/>
    <x v="1"/>
    <x v="5"/>
    <x v="33"/>
    <x v="34"/>
    <x v="0"/>
    <x v="64"/>
    <s v="NI"/>
    <m/>
    <s v="-"/>
    <m/>
    <m/>
    <m/>
    <m/>
    <m/>
    <m/>
    <m/>
  </r>
  <r>
    <s v="CK-SWVI [31]"/>
    <x v="1"/>
    <x v="5"/>
    <x v="33"/>
    <x v="34"/>
    <x v="0"/>
    <x v="65"/>
    <s v="NI"/>
    <m/>
    <s v="-"/>
    <m/>
    <m/>
    <m/>
    <m/>
    <m/>
    <m/>
    <m/>
  </r>
  <r>
    <s v="CK-SWVI [31]"/>
    <x v="1"/>
    <x v="5"/>
    <x v="33"/>
    <x v="34"/>
    <x v="0"/>
    <x v="66"/>
    <s v="NI"/>
    <m/>
    <s v="-"/>
    <m/>
    <m/>
    <m/>
    <m/>
    <m/>
    <m/>
    <m/>
  </r>
  <r>
    <s v="CK-SWVI [31]"/>
    <x v="1"/>
    <x v="5"/>
    <x v="33"/>
    <x v="34"/>
    <x v="0"/>
    <x v="67"/>
    <s v="NI"/>
    <m/>
    <s v="-"/>
    <m/>
    <m/>
    <m/>
    <m/>
    <m/>
    <m/>
    <m/>
  </r>
  <r>
    <s v="CK-SWVI [31]"/>
    <x v="1"/>
    <x v="5"/>
    <x v="33"/>
    <x v="34"/>
    <x v="0"/>
    <x v="68"/>
    <s v="NI"/>
    <m/>
    <s v="-"/>
    <m/>
    <m/>
    <m/>
    <m/>
    <m/>
    <m/>
    <m/>
  </r>
  <r>
    <s v="CK-SWVI [31]"/>
    <x v="1"/>
    <x v="5"/>
    <x v="33"/>
    <x v="34"/>
    <x v="0"/>
    <x v="69"/>
    <s v="NI"/>
    <m/>
    <s v="-"/>
    <m/>
    <m/>
    <m/>
    <m/>
    <m/>
    <m/>
    <m/>
  </r>
  <r>
    <s v="CK-SWVI [31]"/>
    <x v="1"/>
    <x v="5"/>
    <x v="33"/>
    <x v="34"/>
    <x v="0"/>
    <x v="70"/>
    <s v="NI"/>
    <m/>
    <s v="-"/>
    <m/>
    <m/>
    <m/>
    <m/>
    <m/>
    <m/>
    <m/>
  </r>
  <r>
    <s v="CK-SWVI [31]"/>
    <x v="1"/>
    <x v="5"/>
    <x v="33"/>
    <x v="35"/>
    <x v="0"/>
    <x v="0"/>
    <n v="21"/>
    <n v="21"/>
    <s v="-"/>
    <m/>
    <m/>
    <m/>
    <m/>
    <m/>
    <m/>
    <m/>
  </r>
  <r>
    <s v="CK-SWVI [31]"/>
    <x v="1"/>
    <x v="5"/>
    <x v="33"/>
    <x v="35"/>
    <x v="0"/>
    <x v="1"/>
    <n v="1"/>
    <n v="1"/>
    <s v="-"/>
    <m/>
    <m/>
    <m/>
    <m/>
    <m/>
    <m/>
    <m/>
  </r>
  <r>
    <s v="CK-SWVI [31]"/>
    <x v="1"/>
    <x v="5"/>
    <x v="33"/>
    <x v="35"/>
    <x v="0"/>
    <x v="2"/>
    <s v="NI"/>
    <m/>
    <n v="0.94076700000000002"/>
    <m/>
    <m/>
    <m/>
    <m/>
    <m/>
    <m/>
    <m/>
  </r>
  <r>
    <s v="CK-SWVI [31]"/>
    <x v="1"/>
    <x v="5"/>
    <x v="33"/>
    <x v="35"/>
    <x v="0"/>
    <x v="3"/>
    <n v="20"/>
    <n v="20"/>
    <n v="0.98901099999999997"/>
    <m/>
    <m/>
    <m/>
    <m/>
    <m/>
    <m/>
    <m/>
  </r>
  <r>
    <s v="CK-SWVI [31]"/>
    <x v="1"/>
    <x v="5"/>
    <x v="33"/>
    <x v="35"/>
    <x v="0"/>
    <x v="4"/>
    <s v="AP"/>
    <m/>
    <n v="0.72611499999999995"/>
    <m/>
    <m/>
    <m/>
    <m/>
    <m/>
    <m/>
    <m/>
  </r>
  <r>
    <s v="CK-SWVI [31]"/>
    <x v="1"/>
    <x v="5"/>
    <x v="33"/>
    <x v="35"/>
    <x v="0"/>
    <x v="5"/>
    <n v="9"/>
    <n v="9"/>
    <s v="-"/>
    <m/>
    <m/>
    <m/>
    <m/>
    <m/>
    <m/>
    <m/>
  </r>
  <r>
    <s v="CK-SWVI [31]"/>
    <x v="1"/>
    <x v="5"/>
    <x v="33"/>
    <x v="35"/>
    <x v="0"/>
    <x v="6"/>
    <n v="104"/>
    <n v="104"/>
    <n v="0.39560400000000001"/>
    <m/>
    <m/>
    <m/>
    <m/>
    <m/>
    <m/>
    <m/>
  </r>
  <r>
    <s v="CK-SWVI [31]"/>
    <x v="1"/>
    <x v="5"/>
    <x v="33"/>
    <x v="35"/>
    <x v="0"/>
    <x v="7"/>
    <n v="3"/>
    <n v="3"/>
    <s v="-"/>
    <m/>
    <m/>
    <m/>
    <m/>
    <m/>
    <m/>
    <m/>
  </r>
  <r>
    <s v="CK-SWVI [31]"/>
    <x v="1"/>
    <x v="5"/>
    <x v="33"/>
    <x v="35"/>
    <x v="0"/>
    <x v="8"/>
    <n v="20"/>
    <n v="20"/>
    <n v="0.18085100000000001"/>
    <m/>
    <m/>
    <m/>
    <m/>
    <m/>
    <m/>
    <m/>
  </r>
  <r>
    <s v="CK-SWVI [31]"/>
    <x v="1"/>
    <x v="5"/>
    <x v="33"/>
    <x v="35"/>
    <x v="0"/>
    <x v="9"/>
    <s v="AP"/>
    <m/>
    <n v="8.5271E-2"/>
    <m/>
    <m/>
    <m/>
    <m/>
    <m/>
    <m/>
    <m/>
  </r>
  <r>
    <s v="CK-SWVI [31]"/>
    <x v="1"/>
    <x v="5"/>
    <x v="33"/>
    <x v="35"/>
    <x v="0"/>
    <x v="10"/>
    <n v="103"/>
    <n v="103"/>
    <s v="-"/>
    <m/>
    <m/>
    <m/>
    <m/>
    <m/>
    <m/>
    <m/>
  </r>
  <r>
    <s v="CK-SWVI [31]"/>
    <x v="1"/>
    <x v="5"/>
    <x v="33"/>
    <x v="35"/>
    <x v="0"/>
    <x v="11"/>
    <n v="44"/>
    <n v="44"/>
    <n v="0.96969700000000003"/>
    <m/>
    <m/>
    <m/>
    <m/>
    <m/>
    <m/>
    <m/>
  </r>
  <r>
    <s v="CK-SWVI [31]"/>
    <x v="1"/>
    <x v="5"/>
    <x v="33"/>
    <x v="35"/>
    <x v="0"/>
    <x v="12"/>
    <s v="UNK"/>
    <m/>
    <s v="-"/>
    <m/>
    <m/>
    <m/>
    <m/>
    <m/>
    <m/>
    <m/>
  </r>
  <r>
    <s v="CK-SWVI [31]"/>
    <x v="1"/>
    <x v="5"/>
    <x v="33"/>
    <x v="35"/>
    <x v="0"/>
    <x v="13"/>
    <s v="UNK"/>
    <m/>
    <s v="-"/>
    <m/>
    <m/>
    <m/>
    <m/>
    <m/>
    <m/>
    <m/>
  </r>
  <r>
    <s v="CK-SWVI [31]"/>
    <x v="1"/>
    <x v="5"/>
    <x v="33"/>
    <x v="35"/>
    <x v="0"/>
    <x v="14"/>
    <s v="UNK"/>
    <m/>
    <s v="-"/>
    <m/>
    <m/>
    <m/>
    <m/>
    <m/>
    <m/>
    <m/>
  </r>
  <r>
    <s v="CK-SWVI [31]"/>
    <x v="1"/>
    <x v="5"/>
    <x v="33"/>
    <x v="35"/>
    <x v="0"/>
    <x v="15"/>
    <s v="UNK"/>
    <m/>
    <n v="0.98809499999999995"/>
    <m/>
    <m/>
    <m/>
    <m/>
    <m/>
    <m/>
    <m/>
  </r>
  <r>
    <s v="CK-SWVI [31]"/>
    <x v="1"/>
    <x v="5"/>
    <x v="33"/>
    <x v="35"/>
    <x v="0"/>
    <x v="16"/>
    <s v="UNK"/>
    <m/>
    <s v="-"/>
    <m/>
    <m/>
    <m/>
    <m/>
    <m/>
    <m/>
    <m/>
  </r>
  <r>
    <s v="CK-SWVI [31]"/>
    <x v="1"/>
    <x v="5"/>
    <x v="33"/>
    <x v="35"/>
    <x v="0"/>
    <x v="17"/>
    <s v="UNK"/>
    <m/>
    <n v="0.66161599999999998"/>
    <m/>
    <m/>
    <m/>
    <m/>
    <m/>
    <m/>
    <m/>
  </r>
  <r>
    <s v="CK-SWVI [31]"/>
    <x v="1"/>
    <x v="5"/>
    <x v="33"/>
    <x v="35"/>
    <x v="0"/>
    <x v="18"/>
    <s v="UNK"/>
    <m/>
    <n v="0.35643599999999998"/>
    <m/>
    <m/>
    <m/>
    <m/>
    <m/>
    <m/>
    <m/>
  </r>
  <r>
    <s v="CK-SWVI [31]"/>
    <x v="1"/>
    <x v="5"/>
    <x v="33"/>
    <x v="35"/>
    <x v="0"/>
    <x v="19"/>
    <s v="UNK"/>
    <m/>
    <s v="-"/>
    <m/>
    <m/>
    <m/>
    <m/>
    <m/>
    <m/>
    <m/>
  </r>
  <r>
    <s v="CK-SWVI [31]"/>
    <x v="1"/>
    <x v="5"/>
    <x v="33"/>
    <x v="35"/>
    <x v="0"/>
    <x v="20"/>
    <s v="UNK"/>
    <m/>
    <s v="-"/>
    <m/>
    <m/>
    <m/>
    <m/>
    <m/>
    <m/>
    <m/>
  </r>
  <r>
    <s v="CK-SWVI [31]"/>
    <x v="1"/>
    <x v="5"/>
    <x v="33"/>
    <x v="35"/>
    <x v="0"/>
    <x v="21"/>
    <s v="UNK"/>
    <m/>
    <s v="-"/>
    <m/>
    <m/>
    <m/>
    <m/>
    <m/>
    <m/>
    <m/>
  </r>
  <r>
    <s v="CK-SWVI [31]"/>
    <x v="1"/>
    <x v="5"/>
    <x v="33"/>
    <x v="35"/>
    <x v="0"/>
    <x v="22"/>
    <s v="UNK"/>
    <m/>
    <s v="-"/>
    <m/>
    <m/>
    <m/>
    <m/>
    <m/>
    <m/>
    <m/>
  </r>
  <r>
    <s v="CK-SWVI [31]"/>
    <x v="1"/>
    <x v="5"/>
    <x v="33"/>
    <x v="35"/>
    <x v="0"/>
    <x v="23"/>
    <s v="UNK"/>
    <m/>
    <s v="-"/>
    <m/>
    <m/>
    <m/>
    <m/>
    <m/>
    <m/>
    <m/>
  </r>
  <r>
    <s v="CK-SWVI [31]"/>
    <x v="1"/>
    <x v="5"/>
    <x v="33"/>
    <x v="35"/>
    <x v="0"/>
    <x v="24"/>
    <s v="UNK"/>
    <m/>
    <s v="-"/>
    <m/>
    <m/>
    <m/>
    <m/>
    <m/>
    <m/>
    <m/>
  </r>
  <r>
    <s v="CK-SWVI [31]"/>
    <x v="1"/>
    <x v="5"/>
    <x v="33"/>
    <x v="35"/>
    <x v="0"/>
    <x v="25"/>
    <s v="UNK"/>
    <m/>
    <s v="-"/>
    <m/>
    <m/>
    <m/>
    <m/>
    <m/>
    <m/>
    <m/>
  </r>
  <r>
    <s v="CK-SWVI [31]"/>
    <x v="1"/>
    <x v="5"/>
    <x v="33"/>
    <x v="35"/>
    <x v="0"/>
    <x v="26"/>
    <s v="UNK"/>
    <m/>
    <s v="-"/>
    <m/>
    <m/>
    <m/>
    <m/>
    <m/>
    <m/>
    <m/>
  </r>
  <r>
    <s v="CK-SWVI [31]"/>
    <x v="1"/>
    <x v="5"/>
    <x v="33"/>
    <x v="35"/>
    <x v="0"/>
    <x v="27"/>
    <s v="UNK"/>
    <m/>
    <s v="-"/>
    <m/>
    <m/>
    <m/>
    <m/>
    <m/>
    <m/>
    <m/>
  </r>
  <r>
    <s v="CK-SWVI [31]"/>
    <x v="1"/>
    <x v="5"/>
    <x v="33"/>
    <x v="35"/>
    <x v="0"/>
    <x v="28"/>
    <s v="UNK"/>
    <m/>
    <s v="-"/>
    <m/>
    <m/>
    <m/>
    <m/>
    <m/>
    <m/>
    <m/>
  </r>
  <r>
    <s v="CK-SWVI [31]"/>
    <x v="1"/>
    <x v="5"/>
    <x v="33"/>
    <x v="35"/>
    <x v="0"/>
    <x v="29"/>
    <s v="UNK"/>
    <m/>
    <s v="-"/>
    <m/>
    <m/>
    <m/>
    <m/>
    <m/>
    <m/>
    <m/>
  </r>
  <r>
    <s v="CK-SWVI [31]"/>
    <x v="1"/>
    <x v="5"/>
    <x v="33"/>
    <x v="35"/>
    <x v="0"/>
    <x v="30"/>
    <s v="UNK"/>
    <m/>
    <s v="-"/>
    <m/>
    <m/>
    <m/>
    <m/>
    <m/>
    <m/>
    <m/>
  </r>
  <r>
    <s v="CK-SWVI [31]"/>
    <x v="1"/>
    <x v="5"/>
    <x v="33"/>
    <x v="35"/>
    <x v="0"/>
    <x v="31"/>
    <s v="UNK"/>
    <m/>
    <s v="-"/>
    <m/>
    <m/>
    <m/>
    <m/>
    <m/>
    <m/>
    <m/>
  </r>
  <r>
    <s v="CK-SWVI [31]"/>
    <x v="1"/>
    <x v="5"/>
    <x v="33"/>
    <x v="35"/>
    <x v="0"/>
    <x v="32"/>
    <s v="UNK"/>
    <m/>
    <s v="-"/>
    <m/>
    <m/>
    <m/>
    <m/>
    <m/>
    <m/>
    <m/>
  </r>
  <r>
    <s v="CK-SWVI [31]"/>
    <x v="1"/>
    <x v="5"/>
    <x v="33"/>
    <x v="35"/>
    <x v="0"/>
    <x v="33"/>
    <s v="UNK"/>
    <m/>
    <s v="-"/>
    <m/>
    <m/>
    <m/>
    <m/>
    <m/>
    <m/>
    <m/>
  </r>
  <r>
    <s v="CK-SWVI [31]"/>
    <x v="1"/>
    <x v="5"/>
    <x v="33"/>
    <x v="35"/>
    <x v="0"/>
    <x v="34"/>
    <s v="UNK"/>
    <m/>
    <s v="-"/>
    <m/>
    <m/>
    <m/>
    <m/>
    <m/>
    <m/>
    <m/>
  </r>
  <r>
    <s v="CK-SWVI [31]"/>
    <x v="1"/>
    <x v="5"/>
    <x v="33"/>
    <x v="35"/>
    <x v="0"/>
    <x v="35"/>
    <s v="UNK"/>
    <m/>
    <s v="-"/>
    <m/>
    <m/>
    <m/>
    <m/>
    <m/>
    <m/>
    <m/>
  </r>
  <r>
    <s v="CK-SWVI [31]"/>
    <x v="1"/>
    <x v="5"/>
    <x v="33"/>
    <x v="35"/>
    <x v="0"/>
    <x v="36"/>
    <s v="UNK"/>
    <m/>
    <s v="-"/>
    <m/>
    <m/>
    <m/>
    <m/>
    <m/>
    <m/>
    <m/>
  </r>
  <r>
    <s v="CK-SWVI [31]"/>
    <x v="1"/>
    <x v="5"/>
    <x v="33"/>
    <x v="35"/>
    <x v="0"/>
    <x v="37"/>
    <s v="UNK"/>
    <m/>
    <s v="-"/>
    <m/>
    <m/>
    <m/>
    <m/>
    <m/>
    <m/>
    <m/>
  </r>
  <r>
    <s v="CK-SWVI [31]"/>
    <x v="1"/>
    <x v="5"/>
    <x v="33"/>
    <x v="35"/>
    <x v="0"/>
    <x v="38"/>
    <s v="UNK"/>
    <m/>
    <s v="-"/>
    <m/>
    <m/>
    <m/>
    <m/>
    <m/>
    <m/>
    <m/>
  </r>
  <r>
    <s v="CK-SWVI [31]"/>
    <x v="1"/>
    <x v="5"/>
    <x v="33"/>
    <x v="35"/>
    <x v="0"/>
    <x v="39"/>
    <s v="UNK"/>
    <m/>
    <s v="-"/>
    <m/>
    <m/>
    <m/>
    <m/>
    <m/>
    <m/>
    <m/>
  </r>
  <r>
    <s v="CK-SWVI [31]"/>
    <x v="1"/>
    <x v="5"/>
    <x v="33"/>
    <x v="35"/>
    <x v="0"/>
    <x v="40"/>
    <s v="UNK"/>
    <m/>
    <s v="-"/>
    <m/>
    <m/>
    <m/>
    <m/>
    <m/>
    <m/>
    <m/>
  </r>
  <r>
    <s v="CK-SWVI [31]"/>
    <x v="1"/>
    <x v="5"/>
    <x v="33"/>
    <x v="35"/>
    <x v="0"/>
    <x v="41"/>
    <s v="UNK"/>
    <m/>
    <s v="-"/>
    <m/>
    <m/>
    <m/>
    <m/>
    <m/>
    <m/>
    <m/>
  </r>
  <r>
    <s v="CK-SWVI [31]"/>
    <x v="1"/>
    <x v="5"/>
    <x v="33"/>
    <x v="35"/>
    <x v="0"/>
    <x v="42"/>
    <s v="UNK"/>
    <m/>
    <s v="-"/>
    <m/>
    <m/>
    <m/>
    <m/>
    <m/>
    <m/>
    <m/>
  </r>
  <r>
    <s v="CK-SWVI [31]"/>
    <x v="1"/>
    <x v="5"/>
    <x v="33"/>
    <x v="35"/>
    <x v="0"/>
    <x v="43"/>
    <s v="UNK"/>
    <m/>
    <s v="-"/>
    <m/>
    <m/>
    <m/>
    <m/>
    <m/>
    <m/>
    <m/>
  </r>
  <r>
    <s v="CK-SWVI [31]"/>
    <x v="1"/>
    <x v="5"/>
    <x v="33"/>
    <x v="35"/>
    <x v="0"/>
    <x v="44"/>
    <s v="UNK"/>
    <m/>
    <s v="-"/>
    <m/>
    <m/>
    <m/>
    <m/>
    <m/>
    <m/>
    <m/>
  </r>
  <r>
    <s v="CK-SWVI [31]"/>
    <x v="1"/>
    <x v="5"/>
    <x v="33"/>
    <x v="35"/>
    <x v="0"/>
    <x v="45"/>
    <s v="UNK"/>
    <m/>
    <s v="-"/>
    <m/>
    <m/>
    <m/>
    <m/>
    <m/>
    <m/>
    <m/>
  </r>
  <r>
    <s v="CK-SWVI [31]"/>
    <x v="1"/>
    <x v="5"/>
    <x v="33"/>
    <x v="35"/>
    <x v="0"/>
    <x v="46"/>
    <s v="UNK"/>
    <m/>
    <s v="-"/>
    <m/>
    <m/>
    <m/>
    <m/>
    <m/>
    <m/>
    <m/>
  </r>
  <r>
    <s v="CK-SWVI [31]"/>
    <x v="1"/>
    <x v="5"/>
    <x v="33"/>
    <x v="35"/>
    <x v="0"/>
    <x v="47"/>
    <s v="UNK"/>
    <m/>
    <s v="-"/>
    <m/>
    <m/>
    <m/>
    <m/>
    <m/>
    <m/>
    <m/>
  </r>
  <r>
    <s v="CK-SWVI [31]"/>
    <x v="1"/>
    <x v="5"/>
    <x v="33"/>
    <x v="35"/>
    <x v="0"/>
    <x v="48"/>
    <s v="UNK"/>
    <m/>
    <s v="-"/>
    <m/>
    <m/>
    <m/>
    <m/>
    <m/>
    <m/>
    <m/>
  </r>
  <r>
    <s v="CK-SWVI [31]"/>
    <x v="1"/>
    <x v="5"/>
    <x v="33"/>
    <x v="35"/>
    <x v="0"/>
    <x v="49"/>
    <s v="UNK"/>
    <m/>
    <s v="-"/>
    <m/>
    <m/>
    <m/>
    <m/>
    <m/>
    <m/>
    <m/>
  </r>
  <r>
    <s v="CK-SWVI [31]"/>
    <x v="1"/>
    <x v="5"/>
    <x v="33"/>
    <x v="35"/>
    <x v="0"/>
    <x v="50"/>
    <s v="UNK"/>
    <m/>
    <s v="-"/>
    <m/>
    <m/>
    <m/>
    <m/>
    <m/>
    <m/>
    <m/>
  </r>
  <r>
    <s v="CK-SWVI [31]"/>
    <x v="1"/>
    <x v="5"/>
    <x v="33"/>
    <x v="35"/>
    <x v="0"/>
    <x v="51"/>
    <s v="UNK"/>
    <m/>
    <s v="-"/>
    <m/>
    <m/>
    <m/>
    <m/>
    <m/>
    <m/>
    <m/>
  </r>
  <r>
    <s v="CK-SWVI [31]"/>
    <x v="1"/>
    <x v="5"/>
    <x v="33"/>
    <x v="35"/>
    <x v="0"/>
    <x v="52"/>
    <s v="UNK"/>
    <m/>
    <s v="-"/>
    <m/>
    <m/>
    <m/>
    <m/>
    <m/>
    <m/>
    <m/>
  </r>
  <r>
    <s v="CK-SWVI [31]"/>
    <x v="1"/>
    <x v="5"/>
    <x v="33"/>
    <x v="35"/>
    <x v="0"/>
    <x v="53"/>
    <s v="UNK"/>
    <m/>
    <s v="-"/>
    <m/>
    <m/>
    <m/>
    <m/>
    <m/>
    <m/>
    <m/>
  </r>
  <r>
    <s v="CK-SWVI [31]"/>
    <x v="1"/>
    <x v="5"/>
    <x v="33"/>
    <x v="35"/>
    <x v="0"/>
    <x v="54"/>
    <s v="UNK"/>
    <m/>
    <s v="-"/>
    <m/>
    <m/>
    <m/>
    <m/>
    <m/>
    <m/>
    <m/>
  </r>
  <r>
    <s v="CK-SWVI [31]"/>
    <x v="1"/>
    <x v="5"/>
    <x v="33"/>
    <x v="35"/>
    <x v="0"/>
    <x v="55"/>
    <s v="UNK"/>
    <m/>
    <s v="-"/>
    <m/>
    <m/>
    <m/>
    <m/>
    <m/>
    <m/>
    <m/>
  </r>
  <r>
    <s v="CK-SWVI [31]"/>
    <x v="1"/>
    <x v="5"/>
    <x v="33"/>
    <x v="35"/>
    <x v="0"/>
    <x v="56"/>
    <s v="UNK"/>
    <m/>
    <s v="-"/>
    <m/>
    <m/>
    <m/>
    <m/>
    <m/>
    <m/>
    <m/>
  </r>
  <r>
    <s v="CK-SWVI [31]"/>
    <x v="1"/>
    <x v="5"/>
    <x v="33"/>
    <x v="35"/>
    <x v="0"/>
    <x v="57"/>
    <s v="UNK"/>
    <m/>
    <s v="-"/>
    <m/>
    <m/>
    <m/>
    <m/>
    <m/>
    <m/>
    <m/>
  </r>
  <r>
    <s v="CK-SWVI [31]"/>
    <x v="1"/>
    <x v="5"/>
    <x v="33"/>
    <x v="35"/>
    <x v="0"/>
    <x v="58"/>
    <s v="UNK"/>
    <m/>
    <s v="-"/>
    <m/>
    <m/>
    <m/>
    <m/>
    <m/>
    <m/>
    <m/>
  </r>
  <r>
    <s v="CK-SWVI [31]"/>
    <x v="1"/>
    <x v="5"/>
    <x v="33"/>
    <x v="35"/>
    <x v="0"/>
    <x v="59"/>
    <s v="UNK"/>
    <m/>
    <s v="-"/>
    <m/>
    <m/>
    <m/>
    <m/>
    <m/>
    <m/>
    <m/>
  </r>
  <r>
    <s v="CK-SWVI [31]"/>
    <x v="1"/>
    <x v="5"/>
    <x v="33"/>
    <x v="35"/>
    <x v="0"/>
    <x v="60"/>
    <s v="UNK"/>
    <m/>
    <s v="-"/>
    <m/>
    <m/>
    <m/>
    <m/>
    <m/>
    <m/>
    <m/>
  </r>
  <r>
    <s v="CK-SWVI [31]"/>
    <x v="1"/>
    <x v="5"/>
    <x v="33"/>
    <x v="35"/>
    <x v="0"/>
    <x v="61"/>
    <s v="UNK"/>
    <m/>
    <s v="-"/>
    <m/>
    <m/>
    <m/>
    <m/>
    <m/>
    <m/>
    <m/>
  </r>
  <r>
    <s v="CK-SWVI [31]"/>
    <x v="1"/>
    <x v="5"/>
    <x v="33"/>
    <x v="35"/>
    <x v="0"/>
    <x v="62"/>
    <s v="UNK"/>
    <m/>
    <s v="-"/>
    <m/>
    <m/>
    <m/>
    <m/>
    <m/>
    <m/>
    <m/>
  </r>
  <r>
    <s v="CK-SWVI [31]"/>
    <x v="1"/>
    <x v="5"/>
    <x v="33"/>
    <x v="35"/>
    <x v="0"/>
    <x v="63"/>
    <s v="UNK"/>
    <m/>
    <s v="-"/>
    <m/>
    <m/>
    <m/>
    <m/>
    <m/>
    <m/>
    <m/>
  </r>
  <r>
    <s v="CK-SWVI [31]"/>
    <x v="1"/>
    <x v="5"/>
    <x v="33"/>
    <x v="35"/>
    <x v="0"/>
    <x v="64"/>
    <s v="UNK"/>
    <m/>
    <s v="-"/>
    <m/>
    <m/>
    <m/>
    <m/>
    <m/>
    <m/>
    <m/>
  </r>
  <r>
    <s v="CK-SWVI [31]"/>
    <x v="1"/>
    <x v="5"/>
    <x v="33"/>
    <x v="35"/>
    <x v="0"/>
    <x v="65"/>
    <s v="UNK"/>
    <m/>
    <s v="-"/>
    <m/>
    <m/>
    <m/>
    <m/>
    <m/>
    <m/>
    <m/>
  </r>
  <r>
    <s v="CK-SWVI [31]"/>
    <x v="1"/>
    <x v="5"/>
    <x v="33"/>
    <x v="35"/>
    <x v="0"/>
    <x v="66"/>
    <s v="UNK"/>
    <m/>
    <s v="-"/>
    <m/>
    <m/>
    <m/>
    <m/>
    <m/>
    <m/>
    <m/>
  </r>
  <r>
    <s v="CK-SWVI [31]"/>
    <x v="1"/>
    <x v="5"/>
    <x v="33"/>
    <x v="35"/>
    <x v="0"/>
    <x v="67"/>
    <s v="UNK"/>
    <m/>
    <s v="-"/>
    <m/>
    <m/>
    <m/>
    <m/>
    <m/>
    <m/>
    <m/>
  </r>
  <r>
    <s v="CK-SWVI [31]"/>
    <x v="1"/>
    <x v="5"/>
    <x v="33"/>
    <x v="35"/>
    <x v="0"/>
    <x v="68"/>
    <s v="UNK"/>
    <m/>
    <s v="-"/>
    <m/>
    <m/>
    <m/>
    <m/>
    <m/>
    <m/>
    <m/>
  </r>
  <r>
    <s v="CK-SWVI [31]"/>
    <x v="1"/>
    <x v="5"/>
    <x v="33"/>
    <x v="35"/>
    <x v="0"/>
    <x v="69"/>
    <s v="UNK"/>
    <m/>
    <s v="-"/>
    <m/>
    <m/>
    <m/>
    <m/>
    <m/>
    <m/>
    <m/>
  </r>
  <r>
    <s v="CK-SWVI [31]"/>
    <x v="1"/>
    <x v="5"/>
    <x v="33"/>
    <x v="35"/>
    <x v="0"/>
    <x v="70"/>
    <s v="UNK"/>
    <m/>
    <s v="-"/>
    <m/>
    <m/>
    <m/>
    <m/>
    <m/>
    <m/>
    <m/>
  </r>
  <r>
    <s v="CK-SWVI [31]"/>
    <x v="1"/>
    <x v="5"/>
    <x v="33"/>
    <x v="36"/>
    <x v="0"/>
    <x v="0"/>
    <n v="2642"/>
    <n v="2642"/>
    <s v="-"/>
    <m/>
    <m/>
    <m/>
    <m/>
    <m/>
    <m/>
    <m/>
  </r>
  <r>
    <s v="CK-SWVI [31]"/>
    <x v="1"/>
    <x v="5"/>
    <x v="33"/>
    <x v="36"/>
    <x v="0"/>
    <x v="1"/>
    <n v="494"/>
    <n v="494"/>
    <s v="-"/>
    <m/>
    <m/>
    <m/>
    <m/>
    <m/>
    <m/>
    <n v="478224"/>
  </r>
  <r>
    <s v="CK-SWVI [31]"/>
    <x v="1"/>
    <x v="5"/>
    <x v="33"/>
    <x v="36"/>
    <x v="0"/>
    <x v="2"/>
    <n v="794"/>
    <n v="794"/>
    <n v="0.94076700000000002"/>
    <m/>
    <m/>
    <m/>
    <m/>
    <m/>
    <m/>
    <n v="500039"/>
  </r>
  <r>
    <s v="CK-SWVI [31]"/>
    <x v="1"/>
    <x v="5"/>
    <x v="33"/>
    <x v="36"/>
    <x v="0"/>
    <x v="3"/>
    <n v="799"/>
    <n v="799"/>
    <n v="0.98901099999999997"/>
    <m/>
    <m/>
    <m/>
    <m/>
    <m/>
    <m/>
    <n v="422512"/>
  </r>
  <r>
    <s v="CK-SWVI [31]"/>
    <x v="1"/>
    <x v="5"/>
    <x v="33"/>
    <x v="36"/>
    <x v="0"/>
    <x v="4"/>
    <n v="1243"/>
    <n v="1243"/>
    <n v="0.72611499999999995"/>
    <m/>
    <m/>
    <m/>
    <m/>
    <m/>
    <m/>
    <n v="184597"/>
  </r>
  <r>
    <s v="CK-SWVI [31]"/>
    <x v="1"/>
    <x v="5"/>
    <x v="33"/>
    <x v="36"/>
    <x v="0"/>
    <x v="5"/>
    <n v="580"/>
    <n v="580"/>
    <s v="-"/>
    <m/>
    <m/>
    <m/>
    <m/>
    <m/>
    <m/>
    <m/>
  </r>
  <r>
    <s v="CK-SWVI [31]"/>
    <x v="1"/>
    <x v="5"/>
    <x v="33"/>
    <x v="36"/>
    <x v="0"/>
    <x v="6"/>
    <n v="1156"/>
    <n v="1156"/>
    <n v="0.39560400000000001"/>
    <m/>
    <m/>
    <m/>
    <m/>
    <m/>
    <m/>
    <n v="249899"/>
  </r>
  <r>
    <s v="CK-SWVI [31]"/>
    <x v="1"/>
    <x v="5"/>
    <x v="33"/>
    <x v="36"/>
    <x v="0"/>
    <x v="7"/>
    <n v="899"/>
    <n v="899"/>
    <s v="-"/>
    <m/>
    <m/>
    <m/>
    <m/>
    <m/>
    <m/>
    <n v="542856"/>
  </r>
  <r>
    <s v="CK-SWVI [31]"/>
    <x v="1"/>
    <x v="5"/>
    <x v="33"/>
    <x v="36"/>
    <x v="0"/>
    <x v="8"/>
    <n v="2061"/>
    <n v="2061"/>
    <n v="0.18085100000000001"/>
    <m/>
    <m/>
    <m/>
    <m/>
    <m/>
    <m/>
    <n v="44754"/>
  </r>
  <r>
    <s v="CK-SWVI [31]"/>
    <x v="1"/>
    <x v="5"/>
    <x v="33"/>
    <x v="36"/>
    <x v="0"/>
    <x v="9"/>
    <n v="4007"/>
    <n v="4007"/>
    <n v="8.5271E-2"/>
    <m/>
    <m/>
    <m/>
    <m/>
    <m/>
    <m/>
    <n v="37435"/>
  </r>
  <r>
    <s v="CK-SWVI [31]"/>
    <x v="1"/>
    <x v="5"/>
    <x v="33"/>
    <x v="36"/>
    <x v="0"/>
    <x v="10"/>
    <n v="874"/>
    <n v="874"/>
    <s v="-"/>
    <m/>
    <m/>
    <m/>
    <m/>
    <m/>
    <m/>
    <n v="309000"/>
  </r>
  <r>
    <s v="CK-SWVI [31]"/>
    <x v="1"/>
    <x v="5"/>
    <x v="33"/>
    <x v="36"/>
    <x v="0"/>
    <x v="11"/>
    <n v="860"/>
    <n v="860"/>
    <n v="0.96969700000000003"/>
    <m/>
    <m/>
    <m/>
    <m/>
    <m/>
    <m/>
    <n v="1031800"/>
  </r>
  <r>
    <s v="CK-SWVI [31]"/>
    <x v="1"/>
    <x v="5"/>
    <x v="33"/>
    <x v="36"/>
    <x v="0"/>
    <x v="12"/>
    <n v="300"/>
    <n v="300"/>
    <s v="-"/>
    <m/>
    <m/>
    <m/>
    <m/>
    <m/>
    <m/>
    <n v="245000"/>
  </r>
  <r>
    <s v="CK-SWVI [31]"/>
    <x v="1"/>
    <x v="5"/>
    <x v="33"/>
    <x v="36"/>
    <x v="0"/>
    <x v="13"/>
    <n v="832"/>
    <n v="832"/>
    <s v="-"/>
    <m/>
    <m/>
    <m/>
    <m/>
    <m/>
    <m/>
    <n v="840000"/>
  </r>
  <r>
    <s v="CK-SWVI [31]"/>
    <x v="1"/>
    <x v="5"/>
    <x v="33"/>
    <x v="36"/>
    <x v="0"/>
    <x v="14"/>
    <n v="2870"/>
    <n v="2870"/>
    <s v="-"/>
    <m/>
    <m/>
    <m/>
    <m/>
    <m/>
    <m/>
    <n v="1038800"/>
  </r>
  <r>
    <s v="CK-SWVI [31]"/>
    <x v="1"/>
    <x v="5"/>
    <x v="33"/>
    <x v="36"/>
    <x v="0"/>
    <x v="15"/>
    <n v="900"/>
    <n v="900"/>
    <n v="0.98809499999999995"/>
    <m/>
    <m/>
    <m/>
    <m/>
    <m/>
    <m/>
    <n v="945650"/>
  </r>
  <r>
    <s v="CK-SWVI [31]"/>
    <x v="1"/>
    <x v="5"/>
    <x v="33"/>
    <x v="36"/>
    <x v="0"/>
    <x v="16"/>
    <n v="1500"/>
    <n v="1500"/>
    <s v="-"/>
    <m/>
    <m/>
    <m/>
    <m/>
    <m/>
    <m/>
    <n v="518510"/>
  </r>
  <r>
    <s v="CK-SWVI [31]"/>
    <x v="1"/>
    <x v="5"/>
    <x v="33"/>
    <x v="36"/>
    <x v="0"/>
    <x v="17"/>
    <n v="3712"/>
    <n v="3712"/>
    <n v="0.66161599999999998"/>
    <m/>
    <m/>
    <m/>
    <m/>
    <m/>
    <m/>
    <n v="985155"/>
  </r>
  <r>
    <s v="CK-SWVI [31]"/>
    <x v="1"/>
    <x v="5"/>
    <x v="33"/>
    <x v="36"/>
    <x v="0"/>
    <x v="18"/>
    <n v="900"/>
    <n v="900"/>
    <n v="0.35643599999999998"/>
    <m/>
    <m/>
    <m/>
    <m/>
    <m/>
    <m/>
    <n v="373275"/>
  </r>
  <r>
    <s v="CK-SWVI [31]"/>
    <x v="1"/>
    <x v="5"/>
    <x v="33"/>
    <x v="36"/>
    <x v="0"/>
    <x v="19"/>
    <n v="3500"/>
    <n v="3500"/>
    <s v="-"/>
    <m/>
    <m/>
    <m/>
    <m/>
    <m/>
    <m/>
    <n v="1000000"/>
  </r>
  <r>
    <s v="CK-SWVI [31]"/>
    <x v="1"/>
    <x v="5"/>
    <x v="33"/>
    <x v="36"/>
    <x v="0"/>
    <x v="20"/>
    <n v="1000"/>
    <n v="1000"/>
    <s v="-"/>
    <m/>
    <m/>
    <m/>
    <m/>
    <m/>
    <m/>
    <n v="1074172"/>
  </r>
  <r>
    <s v="CK-SWVI [31]"/>
    <x v="1"/>
    <x v="5"/>
    <x v="33"/>
    <x v="36"/>
    <x v="0"/>
    <x v="21"/>
    <n v="582"/>
    <n v="582"/>
    <s v="-"/>
    <m/>
    <m/>
    <m/>
    <m/>
    <m/>
    <m/>
    <n v="745898"/>
  </r>
  <r>
    <s v="CK-SWVI [31]"/>
    <x v="1"/>
    <x v="5"/>
    <x v="33"/>
    <x v="36"/>
    <x v="0"/>
    <x v="22"/>
    <n v="357"/>
    <n v="357"/>
    <s v="-"/>
    <m/>
    <m/>
    <m/>
    <m/>
    <m/>
    <m/>
    <n v="785000"/>
  </r>
  <r>
    <s v="CK-SWVI [31]"/>
    <x v="1"/>
    <x v="5"/>
    <x v="33"/>
    <x v="36"/>
    <x v="0"/>
    <x v="23"/>
    <n v="250"/>
    <n v="250"/>
    <s v="-"/>
    <m/>
    <m/>
    <m/>
    <m/>
    <m/>
    <m/>
    <m/>
  </r>
  <r>
    <s v="CK-SWVI [31]"/>
    <x v="1"/>
    <x v="5"/>
    <x v="33"/>
    <x v="36"/>
    <x v="0"/>
    <x v="24"/>
    <n v="1054"/>
    <n v="1054"/>
    <s v="-"/>
    <m/>
    <m/>
    <m/>
    <m/>
    <m/>
    <m/>
    <m/>
  </r>
  <r>
    <s v="CK-SWVI [31]"/>
    <x v="1"/>
    <x v="5"/>
    <x v="33"/>
    <x v="36"/>
    <x v="0"/>
    <x v="25"/>
    <n v="3840"/>
    <n v="3840"/>
    <s v="-"/>
    <m/>
    <m/>
    <m/>
    <m/>
    <m/>
    <m/>
    <n v="353000"/>
  </r>
  <r>
    <s v="CK-SWVI [31]"/>
    <x v="1"/>
    <x v="5"/>
    <x v="33"/>
    <x v="36"/>
    <x v="0"/>
    <x v="26"/>
    <n v="827"/>
    <n v="827"/>
    <s v="-"/>
    <m/>
    <m/>
    <m/>
    <m/>
    <m/>
    <m/>
    <n v="275000"/>
  </r>
  <r>
    <s v="CK-SWVI [31]"/>
    <x v="1"/>
    <x v="5"/>
    <x v="33"/>
    <x v="36"/>
    <x v="0"/>
    <x v="27"/>
    <n v="760"/>
    <n v="760"/>
    <s v="-"/>
    <m/>
    <m/>
    <m/>
    <m/>
    <m/>
    <m/>
    <n v="400000"/>
  </r>
  <r>
    <s v="CK-SWVI [31]"/>
    <x v="1"/>
    <x v="5"/>
    <x v="33"/>
    <x v="36"/>
    <x v="0"/>
    <x v="28"/>
    <n v="376"/>
    <n v="376"/>
    <s v="-"/>
    <m/>
    <m/>
    <m/>
    <m/>
    <m/>
    <m/>
    <n v="550000"/>
  </r>
  <r>
    <s v="CK-SWVI [31]"/>
    <x v="1"/>
    <x v="5"/>
    <x v="33"/>
    <x v="36"/>
    <x v="0"/>
    <x v="29"/>
    <n v="600"/>
    <n v="600"/>
    <s v="-"/>
    <m/>
    <m/>
    <m/>
    <m/>
    <m/>
    <m/>
    <n v="670000"/>
  </r>
  <r>
    <s v="CK-SWVI [31]"/>
    <x v="1"/>
    <x v="5"/>
    <x v="33"/>
    <x v="36"/>
    <x v="0"/>
    <x v="30"/>
    <n v="1300"/>
    <n v="1300"/>
    <s v="-"/>
    <m/>
    <m/>
    <m/>
    <m/>
    <m/>
    <m/>
    <n v="831500"/>
  </r>
  <r>
    <s v="CK-SWVI [31]"/>
    <x v="1"/>
    <x v="5"/>
    <x v="33"/>
    <x v="36"/>
    <x v="0"/>
    <x v="31"/>
    <n v="500"/>
    <n v="500"/>
    <s v="-"/>
    <m/>
    <m/>
    <m/>
    <m/>
    <m/>
    <m/>
    <n v="215000"/>
  </r>
  <r>
    <s v="CK-SWVI [31]"/>
    <x v="1"/>
    <x v="5"/>
    <x v="33"/>
    <x v="36"/>
    <x v="0"/>
    <x v="32"/>
    <n v="450"/>
    <n v="450"/>
    <s v="-"/>
    <m/>
    <m/>
    <m/>
    <m/>
    <m/>
    <m/>
    <n v="525000"/>
  </r>
  <r>
    <s v="CK-SWVI [31]"/>
    <x v="1"/>
    <x v="5"/>
    <x v="33"/>
    <x v="36"/>
    <x v="0"/>
    <x v="33"/>
    <n v="500"/>
    <n v="500"/>
    <s v="-"/>
    <m/>
    <m/>
    <m/>
    <m/>
    <m/>
    <m/>
    <n v="158990"/>
  </r>
  <r>
    <s v="CK-SWVI [31]"/>
    <x v="1"/>
    <x v="5"/>
    <x v="33"/>
    <x v="36"/>
    <x v="0"/>
    <x v="34"/>
    <n v="300"/>
    <n v="300"/>
    <s v="-"/>
    <m/>
    <m/>
    <m/>
    <m/>
    <m/>
    <m/>
    <m/>
  </r>
  <r>
    <s v="CK-SWVI [31]"/>
    <x v="1"/>
    <x v="5"/>
    <x v="33"/>
    <x v="36"/>
    <x v="0"/>
    <x v="35"/>
    <n v="1500"/>
    <n v="1500"/>
    <s v="-"/>
    <m/>
    <m/>
    <m/>
    <m/>
    <m/>
    <m/>
    <n v="401804"/>
  </r>
  <r>
    <s v="CK-SWVI [31]"/>
    <x v="1"/>
    <x v="5"/>
    <x v="33"/>
    <x v="36"/>
    <x v="0"/>
    <x v="36"/>
    <n v="600"/>
    <n v="600"/>
    <s v="-"/>
    <m/>
    <m/>
    <m/>
    <m/>
    <m/>
    <m/>
    <n v="145000"/>
  </r>
  <r>
    <s v="CK-SWVI [31]"/>
    <x v="1"/>
    <x v="5"/>
    <x v="33"/>
    <x v="36"/>
    <x v="0"/>
    <x v="37"/>
    <n v="487"/>
    <n v="487"/>
    <s v="-"/>
    <m/>
    <m/>
    <m/>
    <m/>
    <m/>
    <m/>
    <n v="300325"/>
  </r>
  <r>
    <s v="CK-SWVI [31]"/>
    <x v="1"/>
    <x v="5"/>
    <x v="33"/>
    <x v="36"/>
    <x v="0"/>
    <x v="38"/>
    <n v="150"/>
    <n v="150"/>
    <s v="-"/>
    <m/>
    <m/>
    <m/>
    <m/>
    <m/>
    <m/>
    <m/>
  </r>
  <r>
    <s v="CK-SWVI [31]"/>
    <x v="1"/>
    <x v="5"/>
    <x v="33"/>
    <x v="36"/>
    <x v="0"/>
    <x v="39"/>
    <n v="1200"/>
    <n v="1200"/>
    <s v="-"/>
    <m/>
    <m/>
    <m/>
    <m/>
    <m/>
    <m/>
    <n v="367000"/>
  </r>
  <r>
    <s v="CK-SWVI [31]"/>
    <x v="1"/>
    <x v="5"/>
    <x v="33"/>
    <x v="36"/>
    <x v="0"/>
    <x v="40"/>
    <n v="775"/>
    <n v="775"/>
    <s v="-"/>
    <m/>
    <m/>
    <m/>
    <m/>
    <m/>
    <m/>
    <m/>
  </r>
  <r>
    <s v="CK-SWVI [31]"/>
    <x v="1"/>
    <x v="5"/>
    <x v="33"/>
    <x v="36"/>
    <x v="0"/>
    <x v="41"/>
    <n v="775"/>
    <n v="775"/>
    <s v="-"/>
    <m/>
    <m/>
    <m/>
    <m/>
    <m/>
    <m/>
    <m/>
  </r>
  <r>
    <s v="CK-SWVI [31]"/>
    <x v="1"/>
    <x v="5"/>
    <x v="33"/>
    <x v="36"/>
    <x v="0"/>
    <x v="42"/>
    <n v="750"/>
    <n v="750"/>
    <s v="-"/>
    <m/>
    <m/>
    <m/>
    <m/>
    <m/>
    <m/>
    <m/>
  </r>
  <r>
    <s v="CK-SWVI [31]"/>
    <x v="1"/>
    <x v="5"/>
    <x v="33"/>
    <x v="36"/>
    <x v="0"/>
    <x v="43"/>
    <n v="500"/>
    <n v="500"/>
    <s v="-"/>
    <m/>
    <m/>
    <m/>
    <m/>
    <m/>
    <m/>
    <n v="5560"/>
  </r>
  <r>
    <s v="CK-SWVI [31]"/>
    <x v="1"/>
    <x v="5"/>
    <x v="33"/>
    <x v="36"/>
    <x v="0"/>
    <x v="44"/>
    <n v="400"/>
    <n v="400"/>
    <s v="-"/>
    <m/>
    <m/>
    <m/>
    <m/>
    <m/>
    <m/>
    <n v="39555"/>
  </r>
  <r>
    <s v="CK-SWVI [31]"/>
    <x v="1"/>
    <x v="5"/>
    <x v="33"/>
    <x v="36"/>
    <x v="0"/>
    <x v="45"/>
    <n v="50"/>
    <n v="50"/>
    <s v="-"/>
    <m/>
    <m/>
    <m/>
    <m/>
    <m/>
    <m/>
    <m/>
  </r>
  <r>
    <s v="CK-SWVI [31]"/>
    <x v="1"/>
    <x v="5"/>
    <x v="33"/>
    <x v="36"/>
    <x v="0"/>
    <x v="46"/>
    <n v="75"/>
    <n v="75"/>
    <s v="-"/>
    <m/>
    <m/>
    <m/>
    <m/>
    <m/>
    <m/>
    <m/>
  </r>
  <r>
    <s v="CK-SWVI [31]"/>
    <x v="1"/>
    <x v="5"/>
    <x v="33"/>
    <x v="36"/>
    <x v="0"/>
    <x v="47"/>
    <n v="75"/>
    <n v="75"/>
    <s v="-"/>
    <m/>
    <m/>
    <m/>
    <m/>
    <m/>
    <m/>
    <m/>
  </r>
  <r>
    <s v="CK-SWVI [31]"/>
    <x v="1"/>
    <x v="5"/>
    <x v="33"/>
    <x v="36"/>
    <x v="0"/>
    <x v="48"/>
    <n v="200"/>
    <n v="200"/>
    <s v="-"/>
    <m/>
    <m/>
    <m/>
    <m/>
    <m/>
    <m/>
    <m/>
  </r>
  <r>
    <s v="CK-SWVI [31]"/>
    <x v="1"/>
    <x v="5"/>
    <x v="33"/>
    <x v="36"/>
    <x v="0"/>
    <x v="49"/>
    <n v="750"/>
    <n v="750"/>
    <s v="-"/>
    <m/>
    <m/>
    <m/>
    <m/>
    <m/>
    <m/>
    <m/>
  </r>
  <r>
    <s v="CK-SWVI [31]"/>
    <x v="1"/>
    <x v="5"/>
    <x v="33"/>
    <x v="36"/>
    <x v="0"/>
    <x v="50"/>
    <n v="3500"/>
    <n v="3500"/>
    <s v="-"/>
    <m/>
    <m/>
    <m/>
    <m/>
    <m/>
    <m/>
    <m/>
  </r>
  <r>
    <s v="CK-SWVI [31]"/>
    <x v="1"/>
    <x v="5"/>
    <x v="33"/>
    <x v="36"/>
    <x v="0"/>
    <x v="51"/>
    <n v="3500"/>
    <n v="3500"/>
    <s v="-"/>
    <m/>
    <m/>
    <m/>
    <m/>
    <m/>
    <m/>
    <m/>
  </r>
  <r>
    <s v="CK-SWVI [31]"/>
    <x v="1"/>
    <x v="5"/>
    <x v="33"/>
    <x v="36"/>
    <x v="0"/>
    <x v="52"/>
    <n v="400"/>
    <n v="400"/>
    <s v="-"/>
    <m/>
    <m/>
    <m/>
    <m/>
    <m/>
    <m/>
    <m/>
  </r>
  <r>
    <s v="CK-SWVI [31]"/>
    <x v="1"/>
    <x v="5"/>
    <x v="33"/>
    <x v="36"/>
    <x v="0"/>
    <x v="53"/>
    <n v="7500"/>
    <n v="7500"/>
    <s v="-"/>
    <n v="0.34"/>
    <n v="0.65999999999999992"/>
    <n v="0.66"/>
    <s v="thermal"/>
    <s v="partial-direct"/>
    <m/>
    <m/>
  </r>
  <r>
    <s v="CK-SWVI [31]"/>
    <x v="1"/>
    <x v="5"/>
    <x v="33"/>
    <x v="36"/>
    <x v="0"/>
    <x v="54"/>
    <n v="400"/>
    <n v="400"/>
    <s v="-"/>
    <m/>
    <m/>
    <m/>
    <m/>
    <m/>
    <m/>
    <m/>
  </r>
  <r>
    <s v="CK-SWVI [31]"/>
    <x v="1"/>
    <x v="5"/>
    <x v="33"/>
    <x v="36"/>
    <x v="0"/>
    <x v="55"/>
    <n v="750"/>
    <n v="750"/>
    <s v="-"/>
    <n v="0.01"/>
    <n v="0.99"/>
    <n v="0.99"/>
    <s v="thermal"/>
    <s v="partial-direct"/>
    <m/>
    <m/>
  </r>
  <r>
    <s v="CK-SWVI [31]"/>
    <x v="1"/>
    <x v="5"/>
    <x v="33"/>
    <x v="36"/>
    <x v="0"/>
    <x v="56"/>
    <n v="400"/>
    <n v="400"/>
    <s v="-"/>
    <m/>
    <m/>
    <m/>
    <m/>
    <m/>
    <m/>
    <m/>
  </r>
  <r>
    <s v="CK-SWVI [31]"/>
    <x v="1"/>
    <x v="5"/>
    <x v="33"/>
    <x v="36"/>
    <x v="0"/>
    <x v="57"/>
    <n v="1500"/>
    <n v="1500"/>
    <s v="-"/>
    <m/>
    <m/>
    <m/>
    <m/>
    <m/>
    <m/>
    <m/>
  </r>
  <r>
    <s v="CK-SWVI [31]"/>
    <x v="1"/>
    <x v="5"/>
    <x v="33"/>
    <x v="36"/>
    <x v="0"/>
    <x v="58"/>
    <n v="750"/>
    <n v="750"/>
    <s v="-"/>
    <m/>
    <m/>
    <m/>
    <m/>
    <m/>
    <m/>
    <m/>
  </r>
  <r>
    <s v="CK-SWVI [31]"/>
    <x v="1"/>
    <x v="5"/>
    <x v="33"/>
    <x v="36"/>
    <x v="0"/>
    <x v="59"/>
    <n v="1500"/>
    <n v="1500"/>
    <s v="-"/>
    <n v="0.03"/>
    <n v="0.97"/>
    <n v="0.97"/>
    <s v="thermal"/>
    <s v="partial-direct"/>
    <m/>
    <m/>
  </r>
  <r>
    <s v="CK-SWVI [31]"/>
    <x v="1"/>
    <x v="5"/>
    <x v="33"/>
    <x v="36"/>
    <x v="0"/>
    <x v="60"/>
    <n v="400"/>
    <n v="400"/>
    <s v="-"/>
    <m/>
    <m/>
    <m/>
    <m/>
    <m/>
    <m/>
    <m/>
  </r>
  <r>
    <s v="CK-SWVI [31]"/>
    <x v="1"/>
    <x v="5"/>
    <x v="33"/>
    <x v="36"/>
    <x v="0"/>
    <x v="61"/>
    <n v="400"/>
    <n v="400"/>
    <s v="-"/>
    <n v="0.91"/>
    <n v="8.9999999999999969E-2"/>
    <n v="0.09"/>
    <s v="thermal"/>
    <s v="partial-direct"/>
    <m/>
    <m/>
  </r>
  <r>
    <s v="CK-SWVI [31]"/>
    <x v="1"/>
    <x v="5"/>
    <x v="33"/>
    <x v="36"/>
    <x v="0"/>
    <x v="62"/>
    <n v="400"/>
    <n v="400"/>
    <s v="-"/>
    <n v="0.82"/>
    <n v="0.18000000000000005"/>
    <n v="0.18"/>
    <s v="thermal"/>
    <s v="partial-direct"/>
    <m/>
    <m/>
  </r>
  <r>
    <s v="CK-SWVI [31]"/>
    <x v="1"/>
    <x v="5"/>
    <x v="33"/>
    <x v="36"/>
    <x v="0"/>
    <x v="63"/>
    <n v="1500"/>
    <n v="1500"/>
    <s v="-"/>
    <m/>
    <m/>
    <m/>
    <m/>
    <m/>
    <m/>
    <m/>
  </r>
  <r>
    <s v="CK-SWVI [31]"/>
    <x v="1"/>
    <x v="5"/>
    <x v="33"/>
    <x v="36"/>
    <x v="0"/>
    <x v="64"/>
    <n v="200"/>
    <n v="200"/>
    <s v="-"/>
    <m/>
    <m/>
    <m/>
    <m/>
    <m/>
    <m/>
    <m/>
  </r>
  <r>
    <s v="CK-SWVI [31]"/>
    <x v="1"/>
    <x v="5"/>
    <x v="33"/>
    <x v="36"/>
    <x v="0"/>
    <x v="65"/>
    <n v="200"/>
    <n v="200"/>
    <s v="-"/>
    <m/>
    <m/>
    <m/>
    <m/>
    <m/>
    <m/>
    <m/>
  </r>
  <r>
    <s v="CK-SWVI [31]"/>
    <x v="1"/>
    <x v="5"/>
    <x v="33"/>
    <x v="36"/>
    <x v="0"/>
    <x v="66"/>
    <n v="200"/>
    <n v="200"/>
    <s v="-"/>
    <m/>
    <m/>
    <m/>
    <m/>
    <m/>
    <m/>
    <m/>
  </r>
  <r>
    <s v="CK-SWVI [31]"/>
    <x v="1"/>
    <x v="5"/>
    <x v="33"/>
    <x v="36"/>
    <x v="0"/>
    <x v="67"/>
    <n v="25"/>
    <n v="25"/>
    <s v="-"/>
    <m/>
    <m/>
    <m/>
    <m/>
    <m/>
    <m/>
    <m/>
  </r>
  <r>
    <s v="CK-SWVI [31]"/>
    <x v="1"/>
    <x v="5"/>
    <x v="33"/>
    <x v="36"/>
    <x v="0"/>
    <x v="68"/>
    <n v="200"/>
    <n v="200"/>
    <s v="-"/>
    <m/>
    <m/>
    <m/>
    <m/>
    <m/>
    <m/>
    <m/>
  </r>
  <r>
    <s v="CK-SWVI [31]"/>
    <x v="1"/>
    <x v="5"/>
    <x v="33"/>
    <x v="36"/>
    <x v="0"/>
    <x v="69"/>
    <n v="400"/>
    <n v="400"/>
    <s v="-"/>
    <m/>
    <m/>
    <m/>
    <m/>
    <m/>
    <m/>
    <m/>
  </r>
  <r>
    <s v="CK-SWVI [31]"/>
    <x v="1"/>
    <x v="5"/>
    <x v="33"/>
    <x v="36"/>
    <x v="0"/>
    <x v="70"/>
    <n v="400"/>
    <n v="400"/>
    <s v="-"/>
    <m/>
    <m/>
    <m/>
    <m/>
    <m/>
    <m/>
    <m/>
  </r>
  <r>
    <s v="CK-SWVI [31]"/>
    <x v="1"/>
    <x v="4"/>
    <x v="34"/>
    <x v="37"/>
    <x v="0"/>
    <x v="0"/>
    <n v="3008"/>
    <n v="3008"/>
    <s v="-"/>
    <m/>
    <m/>
    <m/>
    <m/>
    <m/>
    <m/>
    <m/>
  </r>
  <r>
    <s v="CK-SWVI [31]"/>
    <x v="1"/>
    <x v="4"/>
    <x v="34"/>
    <x v="37"/>
    <x v="0"/>
    <x v="1"/>
    <n v="3081"/>
    <n v="3081"/>
    <s v="-"/>
    <m/>
    <m/>
    <m/>
    <m/>
    <m/>
    <m/>
    <n v="440831"/>
  </r>
  <r>
    <s v="CK-SWVI [31]"/>
    <x v="1"/>
    <x v="4"/>
    <x v="34"/>
    <x v="37"/>
    <x v="0"/>
    <x v="2"/>
    <n v="3495"/>
    <n v="3495"/>
    <n v="8.5106000000000001E-2"/>
    <m/>
    <m/>
    <m/>
    <m/>
    <m/>
    <m/>
    <n v="410051"/>
  </r>
  <r>
    <s v="CK-SWVI [31]"/>
    <x v="1"/>
    <x v="4"/>
    <x v="34"/>
    <x v="37"/>
    <x v="0"/>
    <x v="3"/>
    <n v="1390"/>
    <n v="1390"/>
    <n v="5.9289000000000001E-2"/>
    <m/>
    <m/>
    <m/>
    <m/>
    <m/>
    <m/>
    <n v="292674"/>
  </r>
  <r>
    <s v="CK-SWVI [31]"/>
    <x v="1"/>
    <x v="4"/>
    <x v="34"/>
    <x v="37"/>
    <x v="0"/>
    <x v="4"/>
    <n v="1329"/>
    <n v="1329"/>
    <n v="5.7500000000000002E-2"/>
    <m/>
    <m/>
    <m/>
    <m/>
    <m/>
    <m/>
    <n v="489496"/>
  </r>
  <r>
    <s v="CK-SWVI [31]"/>
    <x v="1"/>
    <x v="4"/>
    <x v="34"/>
    <x v="37"/>
    <x v="0"/>
    <x v="5"/>
    <n v="1613"/>
    <n v="1613"/>
    <s v="-"/>
    <m/>
    <m/>
    <m/>
    <m/>
    <m/>
    <m/>
    <n v="304165"/>
  </r>
  <r>
    <s v="CK-SWVI [31]"/>
    <x v="1"/>
    <x v="4"/>
    <x v="34"/>
    <x v="37"/>
    <x v="0"/>
    <x v="6"/>
    <n v="2063"/>
    <n v="2063"/>
    <n v="0.15044199999999999"/>
    <m/>
    <m/>
    <m/>
    <m/>
    <m/>
    <m/>
    <n v="510459"/>
  </r>
  <r>
    <s v="CK-SWVI [31]"/>
    <x v="1"/>
    <x v="4"/>
    <x v="34"/>
    <x v="37"/>
    <x v="0"/>
    <x v="7"/>
    <n v="2359"/>
    <n v="2359"/>
    <n v="0.156584"/>
    <m/>
    <m/>
    <m/>
    <m/>
    <m/>
    <m/>
    <n v="385333"/>
  </r>
  <r>
    <s v="CK-SWVI [31]"/>
    <x v="1"/>
    <x v="4"/>
    <x v="34"/>
    <x v="37"/>
    <x v="0"/>
    <x v="8"/>
    <n v="2517"/>
    <n v="2517"/>
    <n v="0.19858200000000001"/>
    <m/>
    <m/>
    <m/>
    <m/>
    <m/>
    <m/>
    <n v="337242"/>
  </r>
  <r>
    <s v="CK-SWVI [31]"/>
    <x v="1"/>
    <x v="4"/>
    <x v="34"/>
    <x v="37"/>
    <x v="0"/>
    <x v="9"/>
    <n v="384"/>
    <n v="384"/>
    <n v="0.159664"/>
    <m/>
    <m/>
    <m/>
    <m/>
    <m/>
    <m/>
    <n v="139330"/>
  </r>
  <r>
    <s v="CK-SWVI [31]"/>
    <x v="1"/>
    <x v="4"/>
    <x v="34"/>
    <x v="37"/>
    <x v="0"/>
    <x v="10"/>
    <n v="1171"/>
    <n v="1171"/>
    <n v="0.21897800000000001"/>
    <m/>
    <m/>
    <m/>
    <m/>
    <m/>
    <m/>
    <n v="306090"/>
  </r>
  <r>
    <s v="CK-SWVI [31]"/>
    <x v="1"/>
    <x v="4"/>
    <x v="34"/>
    <x v="37"/>
    <x v="0"/>
    <x v="11"/>
    <n v="1484"/>
    <n v="1484"/>
    <n v="0.18279599999999999"/>
    <m/>
    <m/>
    <m/>
    <m/>
    <m/>
    <m/>
    <n v="507572"/>
  </r>
  <r>
    <s v="CK-SWVI [31]"/>
    <x v="1"/>
    <x v="4"/>
    <x v="34"/>
    <x v="37"/>
    <x v="0"/>
    <x v="12"/>
    <n v="1300"/>
    <n v="1300"/>
    <n v="8.4576999999999999E-2"/>
    <m/>
    <m/>
    <m/>
    <m/>
    <m/>
    <m/>
    <n v="468659"/>
  </r>
  <r>
    <s v="CK-SWVI [31]"/>
    <x v="1"/>
    <x v="4"/>
    <x v="34"/>
    <x v="37"/>
    <x v="0"/>
    <x v="13"/>
    <n v="725"/>
    <n v="725"/>
    <n v="8.9286000000000004E-2"/>
    <m/>
    <m/>
    <m/>
    <m/>
    <m/>
    <m/>
    <n v="309639"/>
  </r>
  <r>
    <s v="CK-SWVI [31]"/>
    <x v="1"/>
    <x v="4"/>
    <x v="34"/>
    <x v="37"/>
    <x v="0"/>
    <x v="14"/>
    <n v="505"/>
    <n v="505"/>
    <n v="0.22123899999999999"/>
    <m/>
    <m/>
    <m/>
    <m/>
    <m/>
    <m/>
    <n v="385403"/>
  </r>
  <r>
    <s v="CK-SWVI [31]"/>
    <x v="1"/>
    <x v="4"/>
    <x v="34"/>
    <x v="37"/>
    <x v="0"/>
    <x v="15"/>
    <n v="718"/>
    <n v="718"/>
    <n v="0.11790399999999999"/>
    <m/>
    <m/>
    <m/>
    <m/>
    <m/>
    <m/>
    <n v="506285"/>
  </r>
  <r>
    <s v="CK-SWVI [31]"/>
    <x v="1"/>
    <x v="4"/>
    <x v="34"/>
    <x v="37"/>
    <x v="0"/>
    <x v="16"/>
    <n v="1300"/>
    <n v="1300"/>
    <n v="2.5381000000000001E-2"/>
    <m/>
    <m/>
    <m/>
    <m/>
    <m/>
    <m/>
    <n v="398571"/>
  </r>
  <r>
    <s v="CK-SWVI [31]"/>
    <x v="1"/>
    <x v="4"/>
    <x v="34"/>
    <x v="37"/>
    <x v="0"/>
    <x v="17"/>
    <n v="2904"/>
    <n v="2904"/>
    <n v="6.5326999999999996E-2"/>
    <m/>
    <m/>
    <m/>
    <m/>
    <m/>
    <m/>
    <n v="584379"/>
  </r>
  <r>
    <s v="CK-SWVI [31]"/>
    <x v="1"/>
    <x v="4"/>
    <x v="34"/>
    <x v="37"/>
    <x v="0"/>
    <x v="18"/>
    <n v="1000"/>
    <n v="1000"/>
    <n v="9.7403000000000003E-2"/>
    <m/>
    <m/>
    <m/>
    <m/>
    <m/>
    <m/>
    <n v="226161"/>
  </r>
  <r>
    <s v="CK-SWVI [31]"/>
    <x v="1"/>
    <x v="4"/>
    <x v="34"/>
    <x v="37"/>
    <x v="0"/>
    <x v="19"/>
    <n v="3104"/>
    <n v="3104"/>
    <n v="0.15151500000000001"/>
    <m/>
    <m/>
    <m/>
    <m/>
    <m/>
    <m/>
    <n v="261517"/>
  </r>
  <r>
    <s v="CK-SWVI [31]"/>
    <x v="1"/>
    <x v="4"/>
    <x v="34"/>
    <x v="37"/>
    <x v="0"/>
    <x v="20"/>
    <n v="3380"/>
    <n v="3380"/>
    <n v="9.0909000000000004E-2"/>
    <m/>
    <m/>
    <m/>
    <m/>
    <m/>
    <m/>
    <n v="589706"/>
  </r>
  <r>
    <s v="CK-SWVI [31]"/>
    <x v="1"/>
    <x v="4"/>
    <x v="34"/>
    <x v="37"/>
    <x v="0"/>
    <x v="21"/>
    <n v="2968"/>
    <n v="2968"/>
    <n v="0.121212"/>
    <m/>
    <m/>
    <m/>
    <m/>
    <m/>
    <m/>
    <n v="491763"/>
  </r>
  <r>
    <s v="CK-SWVI [31]"/>
    <x v="1"/>
    <x v="4"/>
    <x v="34"/>
    <x v="37"/>
    <x v="0"/>
    <x v="22"/>
    <n v="1247"/>
    <n v="1247"/>
    <n v="0.14438500000000001"/>
    <m/>
    <m/>
    <m/>
    <m/>
    <m/>
    <m/>
    <n v="146812"/>
  </r>
  <r>
    <s v="CK-SWVI [31]"/>
    <x v="1"/>
    <x v="4"/>
    <x v="34"/>
    <x v="37"/>
    <x v="0"/>
    <x v="23"/>
    <n v="175"/>
    <n v="175"/>
    <n v="0.27433600000000002"/>
    <m/>
    <m/>
    <m/>
    <m/>
    <m/>
    <m/>
    <n v="175196"/>
  </r>
  <r>
    <s v="CK-SWVI [31]"/>
    <x v="1"/>
    <x v="4"/>
    <x v="34"/>
    <x v="37"/>
    <x v="0"/>
    <x v="24"/>
    <n v="570"/>
    <n v="570"/>
    <n v="0.92105300000000001"/>
    <m/>
    <m/>
    <m/>
    <m/>
    <m/>
    <m/>
    <n v="447777"/>
  </r>
  <r>
    <s v="CK-SWVI [31]"/>
    <x v="1"/>
    <x v="4"/>
    <x v="34"/>
    <x v="37"/>
    <x v="0"/>
    <x v="25"/>
    <n v="2231"/>
    <n v="2231"/>
    <n v="0.88235300000000005"/>
    <m/>
    <m/>
    <m/>
    <m/>
    <m/>
    <m/>
    <n v="462165"/>
  </r>
  <r>
    <s v="CK-SWVI [31]"/>
    <x v="1"/>
    <x v="4"/>
    <x v="34"/>
    <x v="37"/>
    <x v="0"/>
    <x v="26"/>
    <n v="1570"/>
    <n v="1570"/>
    <s v="-"/>
    <m/>
    <m/>
    <m/>
    <m/>
    <m/>
    <m/>
    <n v="308000"/>
  </r>
  <r>
    <s v="CK-SWVI [31]"/>
    <x v="1"/>
    <x v="4"/>
    <x v="34"/>
    <x v="37"/>
    <x v="0"/>
    <x v="27"/>
    <n v="431"/>
    <n v="431"/>
    <s v="-"/>
    <m/>
    <m/>
    <m/>
    <m/>
    <m/>
    <m/>
    <n v="58469"/>
  </r>
  <r>
    <s v="CK-SWVI [31]"/>
    <x v="1"/>
    <x v="4"/>
    <x v="34"/>
    <x v="37"/>
    <x v="0"/>
    <x v="28"/>
    <n v="136"/>
    <n v="136"/>
    <s v="-"/>
    <m/>
    <m/>
    <m/>
    <m/>
    <m/>
    <m/>
    <n v="7086"/>
  </r>
  <r>
    <s v="CK-SWVI [31]"/>
    <x v="1"/>
    <x v="4"/>
    <x v="34"/>
    <x v="37"/>
    <x v="0"/>
    <x v="29"/>
    <n v="800"/>
    <n v="800"/>
    <s v="-"/>
    <m/>
    <m/>
    <m/>
    <m/>
    <m/>
    <m/>
    <n v="237979"/>
  </r>
  <r>
    <s v="CK-SWVI [31]"/>
    <x v="1"/>
    <x v="4"/>
    <x v="34"/>
    <x v="37"/>
    <x v="0"/>
    <x v="30"/>
    <n v="1200"/>
    <n v="1200"/>
    <s v="-"/>
    <m/>
    <m/>
    <m/>
    <m/>
    <m/>
    <m/>
    <n v="210776"/>
  </r>
  <r>
    <s v="CK-SWVI [31]"/>
    <x v="1"/>
    <x v="4"/>
    <x v="34"/>
    <x v="37"/>
    <x v="0"/>
    <x v="31"/>
    <n v="750"/>
    <n v="750"/>
    <s v="-"/>
    <m/>
    <m/>
    <m/>
    <m/>
    <m/>
    <m/>
    <n v="156632"/>
  </r>
  <r>
    <s v="CK-SWVI [31]"/>
    <x v="1"/>
    <x v="4"/>
    <x v="34"/>
    <x v="37"/>
    <x v="0"/>
    <x v="32"/>
    <n v="1500"/>
    <n v="1500"/>
    <s v="-"/>
    <m/>
    <m/>
    <m/>
    <m/>
    <m/>
    <m/>
    <n v="187334"/>
  </r>
  <r>
    <s v="CK-SWVI [31]"/>
    <x v="1"/>
    <x v="4"/>
    <x v="34"/>
    <x v="37"/>
    <x v="0"/>
    <x v="33"/>
    <n v="550"/>
    <n v="550"/>
    <s v="-"/>
    <m/>
    <m/>
    <m/>
    <m/>
    <m/>
    <m/>
    <n v="116419"/>
  </r>
  <r>
    <s v="CK-SWVI [31]"/>
    <x v="1"/>
    <x v="4"/>
    <x v="34"/>
    <x v="37"/>
    <x v="0"/>
    <x v="34"/>
    <n v="600"/>
    <n v="600"/>
    <s v="-"/>
    <m/>
    <m/>
    <m/>
    <m/>
    <m/>
    <m/>
    <n v="206381"/>
  </r>
  <r>
    <s v="CK-SWVI [31]"/>
    <x v="1"/>
    <x v="4"/>
    <x v="34"/>
    <x v="37"/>
    <x v="0"/>
    <x v="35"/>
    <n v="300"/>
    <n v="300"/>
    <s v="-"/>
    <m/>
    <m/>
    <m/>
    <m/>
    <m/>
    <m/>
    <n v="102749"/>
  </r>
  <r>
    <s v="CK-SWVI [31]"/>
    <x v="1"/>
    <x v="4"/>
    <x v="34"/>
    <x v="37"/>
    <x v="0"/>
    <x v="36"/>
    <s v="UK"/>
    <m/>
    <s v="-"/>
    <m/>
    <m/>
    <m/>
    <m/>
    <m/>
    <m/>
    <n v="80664"/>
  </r>
  <r>
    <s v="CK-SWVI [31]"/>
    <x v="1"/>
    <x v="4"/>
    <x v="34"/>
    <x v="37"/>
    <x v="0"/>
    <x v="37"/>
    <n v="350"/>
    <n v="350"/>
    <s v="-"/>
    <m/>
    <m/>
    <m/>
    <m/>
    <m/>
    <m/>
    <n v="96619"/>
  </r>
  <r>
    <s v="CK-SWVI [31]"/>
    <x v="1"/>
    <x v="4"/>
    <x v="34"/>
    <x v="37"/>
    <x v="0"/>
    <x v="38"/>
    <n v="300"/>
    <n v="300"/>
    <s v="-"/>
    <m/>
    <m/>
    <m/>
    <m/>
    <m/>
    <m/>
    <n v="61333"/>
  </r>
  <r>
    <s v="CK-SWVI [31]"/>
    <x v="1"/>
    <x v="4"/>
    <x v="34"/>
    <x v="37"/>
    <x v="0"/>
    <x v="39"/>
    <n v="90"/>
    <n v="90"/>
    <s v="-"/>
    <m/>
    <m/>
    <m/>
    <m/>
    <m/>
    <m/>
    <n v="77679"/>
  </r>
  <r>
    <s v="CK-SWVI [31]"/>
    <x v="1"/>
    <x v="4"/>
    <x v="34"/>
    <x v="37"/>
    <x v="0"/>
    <x v="40"/>
    <n v="127"/>
    <n v="127"/>
    <s v="-"/>
    <m/>
    <m/>
    <m/>
    <m/>
    <m/>
    <m/>
    <m/>
  </r>
  <r>
    <s v="CK-SWVI [31]"/>
    <x v="1"/>
    <x v="4"/>
    <x v="34"/>
    <x v="37"/>
    <x v="0"/>
    <x v="41"/>
    <n v="145"/>
    <n v="145"/>
    <s v="-"/>
    <m/>
    <m/>
    <m/>
    <m/>
    <m/>
    <m/>
    <m/>
  </r>
  <r>
    <s v="CK-SWVI [31]"/>
    <x v="1"/>
    <x v="4"/>
    <x v="34"/>
    <x v="37"/>
    <x v="0"/>
    <x v="42"/>
    <n v="160"/>
    <n v="160"/>
    <s v="-"/>
    <m/>
    <m/>
    <m/>
    <m/>
    <m/>
    <m/>
    <m/>
  </r>
  <r>
    <s v="CK-SWVI [31]"/>
    <x v="1"/>
    <x v="4"/>
    <x v="34"/>
    <x v="37"/>
    <x v="0"/>
    <x v="43"/>
    <n v="300"/>
    <n v="300"/>
    <s v="-"/>
    <m/>
    <m/>
    <m/>
    <m/>
    <m/>
    <m/>
    <m/>
  </r>
  <r>
    <s v="CK-SWVI [31]"/>
    <x v="1"/>
    <x v="4"/>
    <x v="34"/>
    <x v="37"/>
    <x v="0"/>
    <x v="44"/>
    <n v="400"/>
    <n v="400"/>
    <s v="-"/>
    <n v="0.84"/>
    <n v="0.16000000000000003"/>
    <n v="0.16"/>
    <s v="thermal"/>
    <s v="partial-direct"/>
    <m/>
    <m/>
  </r>
  <r>
    <s v="CK-SWVI [31]"/>
    <x v="1"/>
    <x v="4"/>
    <x v="34"/>
    <x v="37"/>
    <x v="0"/>
    <x v="45"/>
    <n v="25"/>
    <n v="25"/>
    <s v="-"/>
    <n v="0.81"/>
    <n v="0.18999999999999995"/>
    <n v="0.18"/>
    <s v="thermal"/>
    <s v="partial-direct"/>
    <m/>
    <m/>
  </r>
  <r>
    <s v="CK-SWVI [31]"/>
    <x v="1"/>
    <x v="4"/>
    <x v="34"/>
    <x v="37"/>
    <x v="0"/>
    <x v="46"/>
    <n v="390"/>
    <n v="390"/>
    <s v="-"/>
    <n v="0.8"/>
    <n v="0.19999999999999996"/>
    <n v="0.2"/>
    <s v="thermal"/>
    <s v="partial-direct"/>
    <m/>
    <m/>
  </r>
  <r>
    <s v="CK-SWVI [31]"/>
    <x v="1"/>
    <x v="4"/>
    <x v="34"/>
    <x v="37"/>
    <x v="0"/>
    <x v="47"/>
    <n v="475"/>
    <n v="475"/>
    <s v="-"/>
    <n v="0.76"/>
    <n v="0.24"/>
    <n v="0.22"/>
    <s v="thermal"/>
    <s v="partial-direct"/>
    <m/>
    <m/>
  </r>
  <r>
    <s v="CK-SWVI [31]"/>
    <x v="1"/>
    <x v="4"/>
    <x v="34"/>
    <x v="37"/>
    <x v="0"/>
    <x v="48"/>
    <n v="400"/>
    <n v="400"/>
    <s v="-"/>
    <n v="0.87"/>
    <n v="0.13"/>
    <n v="0.13"/>
    <s v="thermal"/>
    <s v="partial-direct"/>
    <m/>
    <m/>
  </r>
  <r>
    <s v="CK-SWVI [31]"/>
    <x v="1"/>
    <x v="4"/>
    <x v="34"/>
    <x v="37"/>
    <x v="0"/>
    <x v="49"/>
    <n v="700"/>
    <n v="700"/>
    <s v="-"/>
    <n v="0.88"/>
    <n v="0.12"/>
    <n v="0.12"/>
    <s v="thermal"/>
    <s v="partial-direct"/>
    <m/>
    <m/>
  </r>
  <r>
    <s v="CK-SWVI [31]"/>
    <x v="1"/>
    <x v="4"/>
    <x v="34"/>
    <x v="37"/>
    <x v="0"/>
    <x v="50"/>
    <n v="75"/>
    <n v="75"/>
    <s v="-"/>
    <n v="0.91"/>
    <n v="8.9999999999999969E-2"/>
    <n v="0.09"/>
    <s v="thermal"/>
    <s v="partial-direct"/>
    <m/>
    <m/>
  </r>
  <r>
    <s v="CK-SWVI [31]"/>
    <x v="1"/>
    <x v="4"/>
    <x v="34"/>
    <x v="37"/>
    <x v="0"/>
    <x v="51"/>
    <n v="400"/>
    <n v="400"/>
    <s v="-"/>
    <n v="0.89"/>
    <n v="0.10999999999999999"/>
    <n v="0.11"/>
    <s v="thermal"/>
    <s v="partial-direct"/>
    <m/>
    <m/>
  </r>
  <r>
    <s v="CK-SWVI [31]"/>
    <x v="1"/>
    <x v="4"/>
    <x v="34"/>
    <x v="37"/>
    <x v="0"/>
    <x v="52"/>
    <n v="750"/>
    <n v="750"/>
    <s v="-"/>
    <n v="0.9"/>
    <n v="9.9999999999999978E-2"/>
    <n v="0.1"/>
    <s v="thermal"/>
    <s v="partial-direct"/>
    <m/>
    <m/>
  </r>
  <r>
    <s v="CK-SWVI [31]"/>
    <x v="1"/>
    <x v="4"/>
    <x v="34"/>
    <x v="37"/>
    <x v="0"/>
    <x v="53"/>
    <n v="400"/>
    <n v="400"/>
    <s v="-"/>
    <n v="0.93"/>
    <n v="6.9999999999999951E-2"/>
    <n v="7.0000000000000007E-2"/>
    <s v="thermal"/>
    <s v="partial-direct"/>
    <m/>
    <m/>
  </r>
  <r>
    <s v="CK-SWVI [31]"/>
    <x v="1"/>
    <x v="4"/>
    <x v="34"/>
    <x v="37"/>
    <x v="0"/>
    <x v="54"/>
    <n v="400"/>
    <n v="400"/>
    <s v="-"/>
    <n v="0.97"/>
    <n v="3.0000000000000027E-2"/>
    <n v="0.03"/>
    <s v="thermal"/>
    <s v="partial-direct"/>
    <m/>
    <m/>
  </r>
  <r>
    <s v="CK-SWVI [31]"/>
    <x v="1"/>
    <x v="4"/>
    <x v="34"/>
    <x v="37"/>
    <x v="0"/>
    <x v="55"/>
    <n v="750"/>
    <n v="750"/>
    <s v="-"/>
    <n v="0.88"/>
    <n v="0.12"/>
    <n v="0.12"/>
    <s v="thermal"/>
    <s v="partial-direct"/>
    <m/>
    <m/>
  </r>
  <r>
    <s v="CK-SWVI [31]"/>
    <x v="1"/>
    <x v="4"/>
    <x v="34"/>
    <x v="37"/>
    <x v="0"/>
    <x v="56"/>
    <n v="400"/>
    <n v="400"/>
    <s v="-"/>
    <n v="0.78"/>
    <n v="0.21999999999999997"/>
    <n v="0.22"/>
    <s v="thermal"/>
    <s v="partial-direct"/>
    <m/>
    <m/>
  </r>
  <r>
    <s v="CK-SWVI [31]"/>
    <x v="1"/>
    <x v="4"/>
    <x v="34"/>
    <x v="37"/>
    <x v="0"/>
    <x v="57"/>
    <n v="750"/>
    <n v="750"/>
    <s v="-"/>
    <n v="0.91"/>
    <n v="8.9999999999999969E-2"/>
    <n v="0.09"/>
    <s v="thermal"/>
    <s v="partial-direct"/>
    <m/>
    <m/>
  </r>
  <r>
    <s v="CK-SWVI [31]"/>
    <x v="1"/>
    <x v="4"/>
    <x v="34"/>
    <x v="37"/>
    <x v="0"/>
    <x v="58"/>
    <n v="750"/>
    <n v="750"/>
    <s v="-"/>
    <n v="0.92"/>
    <n v="7.999999999999996E-2"/>
    <n v="0.08"/>
    <s v="thermal"/>
    <s v="partial-direct"/>
    <m/>
    <m/>
  </r>
  <r>
    <s v="CK-SWVI [31]"/>
    <x v="1"/>
    <x v="4"/>
    <x v="34"/>
    <x v="37"/>
    <x v="0"/>
    <x v="59"/>
    <n v="400"/>
    <n v="400"/>
    <s v="-"/>
    <n v="0.82"/>
    <n v="0.18000000000000005"/>
    <n v="0.18"/>
    <s v="thermal"/>
    <s v="partial-direct"/>
    <m/>
    <m/>
  </r>
  <r>
    <s v="CK-SWVI [31]"/>
    <x v="1"/>
    <x v="4"/>
    <x v="34"/>
    <x v="37"/>
    <x v="0"/>
    <x v="60"/>
    <n v="750"/>
    <n v="750"/>
    <s v="-"/>
    <m/>
    <m/>
    <m/>
    <m/>
    <m/>
    <m/>
    <m/>
  </r>
  <r>
    <s v="CK-SWVI [31]"/>
    <x v="1"/>
    <x v="4"/>
    <x v="34"/>
    <x v="37"/>
    <x v="0"/>
    <x v="61"/>
    <n v="200"/>
    <n v="200"/>
    <s v="-"/>
    <m/>
    <m/>
    <m/>
    <m/>
    <m/>
    <m/>
    <m/>
  </r>
  <r>
    <s v="CK-SWVI [31]"/>
    <x v="1"/>
    <x v="4"/>
    <x v="34"/>
    <x v="37"/>
    <x v="0"/>
    <x v="62"/>
    <n v="400"/>
    <n v="400"/>
    <s v="-"/>
    <n v="0.86"/>
    <n v="0.14000000000000001"/>
    <n v="0.14000000000000001"/>
    <s v="thermal"/>
    <s v="partial-direct"/>
    <m/>
    <m/>
  </r>
  <r>
    <s v="CK-SWVI [31]"/>
    <x v="1"/>
    <x v="4"/>
    <x v="34"/>
    <x v="37"/>
    <x v="0"/>
    <x v="63"/>
    <n v="200"/>
    <n v="200"/>
    <s v="-"/>
    <n v="0.9"/>
    <n v="9.9999999999999978E-2"/>
    <n v="0.1"/>
    <s v="thermal"/>
    <s v="partial-direct"/>
    <m/>
    <m/>
  </r>
  <r>
    <s v="CK-SWVI [31]"/>
    <x v="1"/>
    <x v="4"/>
    <x v="34"/>
    <x v="37"/>
    <x v="0"/>
    <x v="64"/>
    <n v="200"/>
    <n v="200"/>
    <s v="-"/>
    <n v="0.85"/>
    <n v="0.15000000000000002"/>
    <n v="0.15"/>
    <s v="thermal"/>
    <s v="partial-direct"/>
    <m/>
    <m/>
  </r>
  <r>
    <s v="CK-SWVI [31]"/>
    <x v="1"/>
    <x v="4"/>
    <x v="34"/>
    <x v="37"/>
    <x v="0"/>
    <x v="65"/>
    <n v="200"/>
    <n v="200"/>
    <s v="-"/>
    <m/>
    <m/>
    <m/>
    <m/>
    <m/>
    <m/>
    <m/>
  </r>
  <r>
    <s v="CK-SWVI [31]"/>
    <x v="1"/>
    <x v="4"/>
    <x v="34"/>
    <x v="37"/>
    <x v="0"/>
    <x v="66"/>
    <n v="200"/>
    <n v="200"/>
    <s v="-"/>
    <n v="0.89"/>
    <n v="0.10999999999999999"/>
    <n v="0.06"/>
    <s v="thermal"/>
    <s v="Direct"/>
    <m/>
    <m/>
  </r>
  <r>
    <s v="CK-SWVI [31]"/>
    <x v="1"/>
    <x v="4"/>
    <x v="34"/>
    <x v="37"/>
    <x v="0"/>
    <x v="67"/>
    <n v="200"/>
    <n v="200"/>
    <s v="-"/>
    <n v="0.93"/>
    <n v="6.9999999999999951E-2"/>
    <n v="0.08"/>
    <s v="thermal"/>
    <s v="Direct"/>
    <m/>
    <m/>
  </r>
  <r>
    <s v="CK-SWVI [31]"/>
    <x v="1"/>
    <x v="4"/>
    <x v="34"/>
    <x v="37"/>
    <x v="0"/>
    <x v="68"/>
    <n v="200"/>
    <n v="200"/>
    <s v="-"/>
    <n v="0.91"/>
    <n v="8.9999999999999969E-2"/>
    <n v="0.09"/>
    <s v="thermal"/>
    <s v="partial-direct"/>
    <m/>
    <m/>
  </r>
  <r>
    <s v="CK-SWVI [31]"/>
    <x v="1"/>
    <x v="4"/>
    <x v="34"/>
    <x v="37"/>
    <x v="0"/>
    <x v="69"/>
    <n v="750"/>
    <n v="750"/>
    <s v="-"/>
    <n v="0.82"/>
    <n v="0.18000000000000005"/>
    <n v="0.18"/>
    <s v="thermal"/>
    <s v="Direct"/>
    <m/>
    <m/>
  </r>
  <r>
    <s v="CK-SWVI [31]"/>
    <x v="1"/>
    <x v="4"/>
    <x v="34"/>
    <x v="37"/>
    <x v="0"/>
    <x v="70"/>
    <n v="750"/>
    <n v="750"/>
    <s v="-"/>
    <n v="0.7"/>
    <n v="0.30000000000000004"/>
    <n v="0.56999999999999995"/>
    <s v="cwt"/>
    <s v="Direct"/>
    <m/>
    <m/>
  </r>
  <r>
    <s v="CK-SWVI [31]"/>
    <x v="2"/>
    <x v="4"/>
    <x v="35"/>
    <x v="38"/>
    <x v="0"/>
    <x v="0"/>
    <s v="UNK"/>
    <m/>
    <s v="-"/>
    <m/>
    <m/>
    <m/>
    <m/>
    <m/>
    <m/>
    <m/>
  </r>
  <r>
    <s v="CK-SWVI [31]"/>
    <x v="2"/>
    <x v="4"/>
    <x v="35"/>
    <x v="38"/>
    <x v="0"/>
    <x v="1"/>
    <n v="10490"/>
    <n v="10490"/>
    <s v="-"/>
    <m/>
    <m/>
    <m/>
    <m/>
    <m/>
    <m/>
    <n v="5698107"/>
  </r>
  <r>
    <s v="CK-SWVI [31]"/>
    <x v="2"/>
    <x v="4"/>
    <x v="35"/>
    <x v="38"/>
    <x v="0"/>
    <x v="2"/>
    <n v="21537"/>
    <n v="21537"/>
    <n v="0.36310700000000001"/>
    <m/>
    <m/>
    <m/>
    <m/>
    <m/>
    <m/>
    <n v="6629935"/>
  </r>
  <r>
    <s v="CK-SWVI [31]"/>
    <x v="2"/>
    <x v="4"/>
    <x v="35"/>
    <x v="38"/>
    <x v="0"/>
    <x v="3"/>
    <n v="11184"/>
    <n v="11184"/>
    <n v="0.22883999999999999"/>
    <m/>
    <m/>
    <m/>
    <m/>
    <m/>
    <m/>
    <n v="6633657"/>
  </r>
  <r>
    <s v="CK-SWVI [31]"/>
    <x v="2"/>
    <x v="4"/>
    <x v="35"/>
    <x v="38"/>
    <x v="0"/>
    <x v="4"/>
    <n v="15104"/>
    <n v="15104"/>
    <n v="0.17485500000000001"/>
    <m/>
    <m/>
    <m/>
    <m/>
    <m/>
    <m/>
    <n v="6600643"/>
  </r>
  <r>
    <s v="CK-SWVI [31]"/>
    <x v="2"/>
    <x v="4"/>
    <x v="35"/>
    <x v="38"/>
    <x v="0"/>
    <x v="5"/>
    <n v="19015"/>
    <n v="19015"/>
    <n v="0.119718"/>
    <m/>
    <m/>
    <m/>
    <m/>
    <m/>
    <m/>
    <n v="6007836"/>
  </r>
  <r>
    <s v="CK-SWVI [31]"/>
    <x v="2"/>
    <x v="4"/>
    <x v="35"/>
    <x v="38"/>
    <x v="0"/>
    <x v="6"/>
    <n v="23285"/>
    <n v="23285"/>
    <n v="8.1508999999999998E-2"/>
    <m/>
    <m/>
    <m/>
    <m/>
    <m/>
    <m/>
    <n v="6346317"/>
  </r>
  <r>
    <s v="CK-SWVI [31]"/>
    <x v="2"/>
    <x v="4"/>
    <x v="35"/>
    <x v="38"/>
    <x v="0"/>
    <x v="7"/>
    <n v="20822"/>
    <n v="20822"/>
    <n v="7.6826000000000005E-2"/>
    <m/>
    <m/>
    <m/>
    <m/>
    <m/>
    <m/>
    <n v="6549120"/>
  </r>
  <r>
    <s v="CK-SWVI [31]"/>
    <x v="2"/>
    <x v="4"/>
    <x v="35"/>
    <x v="38"/>
    <x v="0"/>
    <x v="8"/>
    <n v="17921"/>
    <n v="17921"/>
    <n v="0.13377900000000001"/>
    <m/>
    <m/>
    <m/>
    <m/>
    <m/>
    <m/>
    <n v="6996627"/>
  </r>
  <r>
    <s v="CK-SWVI [31]"/>
    <x v="2"/>
    <x v="4"/>
    <x v="35"/>
    <x v="38"/>
    <x v="0"/>
    <x v="9"/>
    <n v="11865"/>
    <n v="11865"/>
    <n v="5.4945000000000001E-2"/>
    <m/>
    <m/>
    <m/>
    <m/>
    <m/>
    <m/>
    <n v="5944967"/>
  </r>
  <r>
    <s v="CK-SWVI [31]"/>
    <x v="2"/>
    <x v="4"/>
    <x v="35"/>
    <x v="38"/>
    <x v="0"/>
    <x v="10"/>
    <n v="9000"/>
    <n v="9000"/>
    <n v="0.111111"/>
    <m/>
    <m/>
    <m/>
    <m/>
    <m/>
    <m/>
    <n v="6371626"/>
  </r>
  <r>
    <s v="CK-SWVI [31]"/>
    <x v="2"/>
    <x v="4"/>
    <x v="35"/>
    <x v="38"/>
    <x v="0"/>
    <x v="11"/>
    <n v="11507"/>
    <n v="11507"/>
    <n v="9.3508999999999995E-2"/>
    <m/>
    <m/>
    <m/>
    <m/>
    <m/>
    <m/>
    <n v="6532653"/>
  </r>
  <r>
    <s v="CK-SWVI [31]"/>
    <x v="2"/>
    <x v="4"/>
    <x v="35"/>
    <x v="38"/>
    <x v="0"/>
    <x v="12"/>
    <n v="13018"/>
    <n v="13018"/>
    <n v="3.8911000000000001E-2"/>
    <m/>
    <m/>
    <m/>
    <m/>
    <m/>
    <m/>
    <n v="6498752"/>
  </r>
  <r>
    <s v="CK-SWVI [31]"/>
    <x v="2"/>
    <x v="4"/>
    <x v="35"/>
    <x v="38"/>
    <x v="0"/>
    <x v="13"/>
    <n v="14109"/>
    <n v="14109"/>
    <n v="4.1389000000000002E-2"/>
    <m/>
    <m/>
    <m/>
    <m/>
    <m/>
    <m/>
    <n v="6611061"/>
  </r>
  <r>
    <s v="CK-SWVI [31]"/>
    <x v="2"/>
    <x v="4"/>
    <x v="35"/>
    <x v="38"/>
    <x v="0"/>
    <x v="14"/>
    <n v="17576"/>
    <n v="17576"/>
    <n v="3.0380000000000001E-2"/>
    <m/>
    <m/>
    <m/>
    <m/>
    <m/>
    <m/>
    <n v="6272082"/>
  </r>
  <r>
    <s v="CK-SWVI [31]"/>
    <x v="2"/>
    <x v="4"/>
    <x v="35"/>
    <x v="38"/>
    <x v="0"/>
    <x v="15"/>
    <n v="19220"/>
    <n v="19220"/>
    <n v="8.5460999999999995E-2"/>
    <m/>
    <m/>
    <m/>
    <m/>
    <m/>
    <m/>
    <n v="6147289"/>
  </r>
  <r>
    <s v="CK-SWVI [31]"/>
    <x v="2"/>
    <x v="4"/>
    <x v="35"/>
    <x v="38"/>
    <x v="0"/>
    <x v="16"/>
    <n v="13956"/>
    <n v="13956"/>
    <n v="5.7175999999999998E-2"/>
    <m/>
    <m/>
    <m/>
    <m/>
    <m/>
    <m/>
    <n v="6242995"/>
  </r>
  <r>
    <s v="CK-SWVI [31]"/>
    <x v="2"/>
    <x v="4"/>
    <x v="35"/>
    <x v="38"/>
    <x v="0"/>
    <x v="17"/>
    <n v="37687"/>
    <n v="37687"/>
    <n v="3.0825999999999999E-2"/>
    <m/>
    <m/>
    <m/>
    <m/>
    <m/>
    <m/>
    <n v="6249992"/>
  </r>
  <r>
    <s v="CK-SWVI [31]"/>
    <x v="2"/>
    <x v="4"/>
    <x v="35"/>
    <x v="38"/>
    <x v="0"/>
    <x v="18"/>
    <n v="30815"/>
    <n v="30815"/>
    <n v="3.8990999999999998E-2"/>
    <m/>
    <m/>
    <m/>
    <m/>
    <m/>
    <m/>
    <n v="6162507"/>
  </r>
  <r>
    <s v="CK-SWVI [31]"/>
    <x v="2"/>
    <x v="4"/>
    <x v="35"/>
    <x v="38"/>
    <x v="0"/>
    <x v="19"/>
    <n v="37472"/>
    <n v="37472"/>
    <n v="4.9260999999999999E-2"/>
    <m/>
    <m/>
    <m/>
    <m/>
    <m/>
    <m/>
    <n v="6071443"/>
  </r>
  <r>
    <s v="CK-SWVI [31]"/>
    <x v="2"/>
    <x v="4"/>
    <x v="35"/>
    <x v="38"/>
    <x v="0"/>
    <x v="20"/>
    <n v="36246"/>
    <n v="36246"/>
    <n v="5.8386E-2"/>
    <m/>
    <m/>
    <m/>
    <m/>
    <m/>
    <m/>
    <n v="8165904"/>
  </r>
  <r>
    <s v="CK-SWVI [31]"/>
    <x v="2"/>
    <x v="4"/>
    <x v="35"/>
    <x v="38"/>
    <x v="0"/>
    <x v="21"/>
    <n v="24714"/>
    <n v="24714"/>
    <n v="4.3427E-2"/>
    <m/>
    <m/>
    <m/>
    <m/>
    <m/>
    <m/>
    <n v="7586379"/>
  </r>
  <r>
    <s v="CK-SWVI [31]"/>
    <x v="2"/>
    <x v="4"/>
    <x v="35"/>
    <x v="38"/>
    <x v="0"/>
    <x v="22"/>
    <n v="16395"/>
    <n v="16395"/>
    <n v="2.6246999999999999E-2"/>
    <m/>
    <m/>
    <m/>
    <m/>
    <m/>
    <m/>
    <n v="6418061"/>
  </r>
  <r>
    <s v="CK-SWVI [31]"/>
    <x v="2"/>
    <x v="4"/>
    <x v="35"/>
    <x v="38"/>
    <x v="0"/>
    <x v="23"/>
    <n v="3543"/>
    <n v="3543"/>
    <n v="8.0389000000000002E-2"/>
    <m/>
    <m/>
    <m/>
    <m/>
    <m/>
    <m/>
    <n v="4999646"/>
  </r>
  <r>
    <s v="CK-SWVI [31]"/>
    <x v="2"/>
    <x v="4"/>
    <x v="35"/>
    <x v="38"/>
    <x v="0"/>
    <x v="24"/>
    <n v="16860"/>
    <n v="16860"/>
    <n v="6.8750000000000006E-2"/>
    <m/>
    <m/>
    <m/>
    <m/>
    <m/>
    <m/>
    <n v="7676566"/>
  </r>
  <r>
    <s v="CK-SWVI [31]"/>
    <x v="2"/>
    <x v="4"/>
    <x v="35"/>
    <x v="38"/>
    <x v="0"/>
    <x v="25"/>
    <n v="45752"/>
    <n v="45752"/>
    <n v="8.7248000000000006E-2"/>
    <m/>
    <m/>
    <m/>
    <m/>
    <m/>
    <m/>
    <n v="7575588"/>
  </r>
  <r>
    <s v="CK-SWVI [31]"/>
    <x v="2"/>
    <x v="4"/>
    <x v="35"/>
    <x v="38"/>
    <x v="0"/>
    <x v="26"/>
    <n v="13500"/>
    <n v="13500"/>
    <s v="-"/>
    <n v="0.8"/>
    <n v="0.19999999999999996"/>
    <n v="0.2"/>
    <s v="cwt"/>
    <s v="Direct"/>
    <m/>
    <n v="8953541"/>
  </r>
  <r>
    <s v="CK-SWVI [31]"/>
    <x v="2"/>
    <x v="4"/>
    <x v="35"/>
    <x v="38"/>
    <x v="0"/>
    <x v="27"/>
    <n v="9995"/>
    <n v="9995"/>
    <s v="-"/>
    <n v="0.76"/>
    <n v="0.24"/>
    <n v="0.3"/>
    <s v="cwt"/>
    <s v="Direct"/>
    <m/>
    <n v="8447056"/>
  </r>
  <r>
    <s v="CK-SWVI [31]"/>
    <x v="2"/>
    <x v="4"/>
    <x v="35"/>
    <x v="38"/>
    <x v="0"/>
    <x v="28"/>
    <n v="23312"/>
    <n v="23312"/>
    <s v="-"/>
    <n v="0.43"/>
    <n v="0.57000000000000006"/>
    <n v="0.57999999999999996"/>
    <s v="cwt"/>
    <s v="Direct"/>
    <m/>
    <n v="8273553"/>
  </r>
  <r>
    <s v="CK-SWVI [31]"/>
    <x v="2"/>
    <x v="4"/>
    <x v="35"/>
    <x v="38"/>
    <x v="0"/>
    <x v="29"/>
    <n v="46604"/>
    <n v="46604"/>
    <s v="-"/>
    <n v="0.26"/>
    <n v="0.74"/>
    <n v="0.72"/>
    <s v="cwt"/>
    <s v="Direct"/>
    <m/>
    <n v="7275865"/>
  </r>
  <r>
    <s v="CK-SWVI [31]"/>
    <x v="2"/>
    <x v="4"/>
    <x v="35"/>
    <x v="38"/>
    <x v="0"/>
    <x v="30"/>
    <n v="76486"/>
    <n v="76486"/>
    <s v="-"/>
    <n v="0.34"/>
    <n v="0.65999999999999992"/>
    <n v="0.67"/>
    <s v="cwt"/>
    <s v="Direct"/>
    <m/>
    <n v="6869472"/>
  </r>
  <r>
    <s v="CK-SWVI [31]"/>
    <x v="2"/>
    <x v="4"/>
    <x v="35"/>
    <x v="38"/>
    <x v="0"/>
    <x v="31"/>
    <n v="117249"/>
    <n v="117249"/>
    <s v="-"/>
    <n v="0.3"/>
    <n v="0.7"/>
    <n v="0.62"/>
    <s v="cwt"/>
    <s v="Direct"/>
    <m/>
    <n v="7804249"/>
  </r>
  <r>
    <s v="CK-SWVI [31]"/>
    <x v="2"/>
    <x v="4"/>
    <x v="35"/>
    <x v="38"/>
    <x v="0"/>
    <x v="32"/>
    <n v="85844"/>
    <n v="85844"/>
    <s v="-"/>
    <n v="0.18"/>
    <n v="0.82000000000000006"/>
    <n v="0.76"/>
    <s v="cwt"/>
    <s v="Direct"/>
    <m/>
    <n v="8129936"/>
  </r>
  <r>
    <s v="CK-SWVI [31]"/>
    <x v="2"/>
    <x v="4"/>
    <x v="35"/>
    <x v="38"/>
    <x v="0"/>
    <x v="33"/>
    <n v="76064"/>
    <n v="76064"/>
    <s v="-"/>
    <n v="0.37"/>
    <n v="0.63"/>
    <n v="0.63"/>
    <s v="cwt"/>
    <s v="Direct"/>
    <m/>
    <n v="8543130"/>
  </r>
  <r>
    <s v="CK-SWVI [31]"/>
    <x v="2"/>
    <x v="4"/>
    <x v="35"/>
    <x v="38"/>
    <x v="0"/>
    <x v="34"/>
    <n v="44786"/>
    <n v="44786"/>
    <s v="-"/>
    <n v="0.5"/>
    <n v="0.5"/>
    <n v="0.5"/>
    <s v="cwt"/>
    <s v="Direct"/>
    <m/>
    <n v="8226719"/>
  </r>
  <r>
    <s v="CK-SWVI [31]"/>
    <x v="2"/>
    <x v="4"/>
    <x v="35"/>
    <x v="38"/>
    <x v="0"/>
    <x v="35"/>
    <n v="54305"/>
    <n v="54305"/>
    <s v="-"/>
    <n v="0.66"/>
    <n v="0.33999999999999997"/>
    <n v="0.41"/>
    <s v="cwt"/>
    <s v="Direct"/>
    <m/>
    <n v="9147190"/>
  </r>
  <r>
    <s v="CK-SWVI [31]"/>
    <x v="2"/>
    <x v="4"/>
    <x v="35"/>
    <x v="38"/>
    <x v="0"/>
    <x v="36"/>
    <n v="14490"/>
    <n v="14490"/>
    <s v="-"/>
    <n v="0.62"/>
    <n v="0.38"/>
    <n v="0.3"/>
    <s v="cwt"/>
    <s v="Direct"/>
    <m/>
    <n v="8163122"/>
  </r>
  <r>
    <s v="CK-SWVI [31]"/>
    <x v="2"/>
    <x v="4"/>
    <x v="35"/>
    <x v="38"/>
    <x v="0"/>
    <x v="37"/>
    <n v="29306"/>
    <n v="29306"/>
    <s v="-"/>
    <n v="0.78"/>
    <n v="0.21999999999999997"/>
    <n v="0.24"/>
    <s v="cwt"/>
    <s v="Direct"/>
    <m/>
    <n v="8783591"/>
  </r>
  <r>
    <s v="CK-SWVI [31]"/>
    <x v="2"/>
    <x v="4"/>
    <x v="35"/>
    <x v="38"/>
    <x v="0"/>
    <x v="38"/>
    <n v="74279"/>
    <n v="74279"/>
    <s v="-"/>
    <n v="0.75"/>
    <n v="0.25"/>
    <n v="0.05"/>
    <s v="cwt"/>
    <s v="Direct"/>
    <m/>
    <n v="8203873"/>
  </r>
  <r>
    <s v="CK-SWVI [31]"/>
    <x v="2"/>
    <x v="4"/>
    <x v="35"/>
    <x v="38"/>
    <x v="0"/>
    <x v="39"/>
    <n v="6500"/>
    <n v="6500"/>
    <s v="-"/>
    <n v="0.72"/>
    <n v="0.28000000000000003"/>
    <n v="0.12"/>
    <s v="cwt"/>
    <s v="Direct"/>
    <m/>
    <n v="8224862"/>
  </r>
  <r>
    <s v="CK-SWVI [31]"/>
    <x v="2"/>
    <x v="4"/>
    <x v="35"/>
    <x v="38"/>
    <x v="0"/>
    <x v="40"/>
    <n v="11000"/>
    <n v="11000"/>
    <s v="-"/>
    <n v="0.68"/>
    <n v="0.31999999999999995"/>
    <n v="0.2"/>
    <s v="cwt"/>
    <s v="Direct"/>
    <m/>
    <n v="9599318"/>
  </r>
  <r>
    <s v="CK-SWVI [31]"/>
    <x v="2"/>
    <x v="4"/>
    <x v="35"/>
    <x v="38"/>
    <x v="0"/>
    <x v="41"/>
    <n v="8474"/>
    <n v="8474"/>
    <s v="-"/>
    <n v="0.51"/>
    <n v="0.49"/>
    <n v="0.25"/>
    <s v="cwt"/>
    <s v="Direct"/>
    <m/>
    <n v="8418344"/>
  </r>
  <r>
    <s v="CK-SWVI [31]"/>
    <x v="2"/>
    <x v="4"/>
    <x v="35"/>
    <x v="38"/>
    <x v="0"/>
    <x v="42"/>
    <n v="7500"/>
    <n v="7500"/>
    <s v="-"/>
    <n v="0.95"/>
    <n v="5.0000000000000044E-2"/>
    <n v="0.14000000000000001"/>
    <s v="cwt"/>
    <s v="Direct"/>
    <m/>
    <n v="7842314"/>
  </r>
  <r>
    <s v="CK-SWVI [31]"/>
    <x v="2"/>
    <x v="4"/>
    <x v="35"/>
    <x v="38"/>
    <x v="0"/>
    <x v="43"/>
    <n v="4000"/>
    <n v="4000"/>
    <s v="-"/>
    <n v="0.7"/>
    <n v="0.30000000000000004"/>
    <n v="0.28999999999999998"/>
    <s v="cwt"/>
    <s v="Direct"/>
    <m/>
    <n v="9162202"/>
  </r>
  <r>
    <s v="CK-SWVI [31]"/>
    <x v="2"/>
    <x v="4"/>
    <x v="35"/>
    <x v="38"/>
    <x v="0"/>
    <x v="44"/>
    <n v="10200"/>
    <n v="10200"/>
    <s v="-"/>
    <n v="0.88"/>
    <n v="0.12"/>
    <n v="0.03"/>
    <s v="thermal"/>
    <s v="Direct"/>
    <m/>
    <n v="7663368"/>
  </r>
  <r>
    <s v="CK-SWVI [31]"/>
    <x v="2"/>
    <x v="4"/>
    <x v="35"/>
    <x v="38"/>
    <x v="0"/>
    <x v="45"/>
    <n v="9000"/>
    <n v="9000"/>
    <s v="-"/>
    <n v="0.88"/>
    <n v="0.12"/>
    <n v="0"/>
    <s v="thermal"/>
    <s v="Direct"/>
    <m/>
    <n v="8777195"/>
  </r>
  <r>
    <s v="CK-SWVI [31]"/>
    <x v="2"/>
    <x v="4"/>
    <x v="35"/>
    <x v="38"/>
    <x v="0"/>
    <x v="46"/>
    <n v="12300"/>
    <n v="12300"/>
    <s v="-"/>
    <n v="0.88"/>
    <n v="0.12"/>
    <n v="0.01"/>
    <s v="thermal"/>
    <s v="Direct"/>
    <m/>
    <n v="7987051"/>
  </r>
  <r>
    <s v="CK-SWVI [31]"/>
    <x v="2"/>
    <x v="4"/>
    <x v="35"/>
    <x v="38"/>
    <x v="0"/>
    <x v="47"/>
    <n v="13000"/>
    <n v="13000"/>
    <s v="-"/>
    <n v="0.88"/>
    <n v="0.12"/>
    <n v="0"/>
    <s v="thermal"/>
    <s v="Direct"/>
    <m/>
    <n v="3693613"/>
  </r>
  <r>
    <s v="CK-SWVI [31]"/>
    <x v="2"/>
    <x v="4"/>
    <x v="35"/>
    <x v="38"/>
    <x v="0"/>
    <x v="48"/>
    <n v="15000"/>
    <n v="15000"/>
    <s v="-"/>
    <n v="0.95"/>
    <n v="5.0000000000000044E-2"/>
    <n v="0.01"/>
    <s v="thermal"/>
    <s v="Direct"/>
    <m/>
    <n v="960959"/>
  </r>
  <r>
    <s v="CK-SWVI [31]"/>
    <x v="2"/>
    <x v="4"/>
    <x v="35"/>
    <x v="38"/>
    <x v="0"/>
    <x v="49"/>
    <n v="12500"/>
    <n v="12500"/>
    <s v="-"/>
    <n v="0.97"/>
    <n v="3.0000000000000027E-2"/>
    <n v="0.03"/>
    <s v="thermal"/>
    <s v="partial-direct"/>
    <m/>
    <n v="1733668"/>
  </r>
  <r>
    <s v="CK-SWVI [31]"/>
    <x v="2"/>
    <x v="4"/>
    <x v="35"/>
    <x v="38"/>
    <x v="0"/>
    <x v="50"/>
    <n v="11000"/>
    <n v="11000"/>
    <s v="-"/>
    <n v="0.87"/>
    <n v="0.13"/>
    <n v="0.01"/>
    <s v="thermal"/>
    <s v="Direct"/>
    <m/>
    <n v="1688231"/>
  </r>
  <r>
    <s v="CK-SWVI [31]"/>
    <x v="2"/>
    <x v="4"/>
    <x v="35"/>
    <x v="38"/>
    <x v="0"/>
    <x v="51"/>
    <n v="9000"/>
    <n v="9000"/>
    <s v="-"/>
    <n v="0.91"/>
    <n v="8.9999999999999969E-2"/>
    <n v="0.01"/>
    <s v="thermal"/>
    <s v="Direct"/>
    <m/>
    <n v="1179771"/>
  </r>
  <r>
    <s v="CK-SWVI [31]"/>
    <x v="2"/>
    <x v="4"/>
    <x v="35"/>
    <x v="38"/>
    <x v="0"/>
    <x v="52"/>
    <n v="13500"/>
    <n v="13500"/>
    <s v="-"/>
    <n v="0.95"/>
    <n v="5.0000000000000044E-2"/>
    <n v="0.02"/>
    <s v="thermal"/>
    <s v="Direct"/>
    <m/>
    <m/>
  </r>
  <r>
    <s v="CK-SWVI [31]"/>
    <x v="2"/>
    <x v="4"/>
    <x v="35"/>
    <x v="38"/>
    <x v="0"/>
    <x v="53"/>
    <n v="8500"/>
    <n v="8500"/>
    <s v="-"/>
    <n v="0.94"/>
    <n v="6.0000000000000053E-2"/>
    <n v="0"/>
    <s v="thermal"/>
    <s v="Direct"/>
    <m/>
    <m/>
  </r>
  <r>
    <s v="CK-SWVI [31]"/>
    <x v="2"/>
    <x v="4"/>
    <x v="35"/>
    <x v="38"/>
    <x v="0"/>
    <x v="54"/>
    <n v="13000"/>
    <n v="13000"/>
    <s v="-"/>
    <n v="0.92"/>
    <n v="7.999999999999996E-2"/>
    <n v="0.03"/>
    <s v="thermal"/>
    <s v="Direct"/>
    <m/>
    <m/>
  </r>
  <r>
    <s v="CK-SWVI [31]"/>
    <x v="2"/>
    <x v="4"/>
    <x v="35"/>
    <x v="38"/>
    <x v="0"/>
    <x v="55"/>
    <n v="12500"/>
    <n v="12500"/>
    <s v="-"/>
    <n v="0.86"/>
    <n v="0.14000000000000001"/>
    <n v="0.01"/>
    <s v="thermal"/>
    <s v="Direct"/>
    <m/>
    <m/>
  </r>
  <r>
    <s v="CK-SWVI [31]"/>
    <x v="2"/>
    <x v="4"/>
    <x v="35"/>
    <x v="38"/>
    <x v="0"/>
    <x v="56"/>
    <n v="15000"/>
    <n v="15000"/>
    <s v="-"/>
    <n v="0.94"/>
    <n v="6.0000000000000053E-2"/>
    <n v="0"/>
    <s v="thermal"/>
    <s v="Direct"/>
    <m/>
    <m/>
  </r>
  <r>
    <s v="CK-SWVI [31]"/>
    <x v="2"/>
    <x v="4"/>
    <x v="35"/>
    <x v="38"/>
    <x v="0"/>
    <x v="57"/>
    <n v="7500"/>
    <n v="7500"/>
    <s v="-"/>
    <n v="0.92"/>
    <n v="7.999999999999996E-2"/>
    <n v="0"/>
    <s v="thermal"/>
    <s v="Direct"/>
    <m/>
    <m/>
  </r>
  <r>
    <s v="CK-SWVI [31]"/>
    <x v="2"/>
    <x v="4"/>
    <x v="35"/>
    <x v="38"/>
    <x v="0"/>
    <x v="58"/>
    <n v="7500"/>
    <n v="7500"/>
    <s v="-"/>
    <n v="0.92"/>
    <n v="7.999999999999996E-2"/>
    <n v="0"/>
    <s v="thermal"/>
    <s v="Direct"/>
    <m/>
    <m/>
  </r>
  <r>
    <s v="CK-SWVI [31]"/>
    <x v="2"/>
    <x v="4"/>
    <x v="35"/>
    <x v="38"/>
    <x v="0"/>
    <x v="59"/>
    <n v="15000"/>
    <n v="15000"/>
    <s v="-"/>
    <n v="0.83"/>
    <n v="0.17000000000000004"/>
    <n v="0.01"/>
    <s v="thermal"/>
    <s v="Direct"/>
    <m/>
    <m/>
  </r>
  <r>
    <s v="CK-SWVI [31]"/>
    <x v="2"/>
    <x v="4"/>
    <x v="35"/>
    <x v="38"/>
    <x v="0"/>
    <x v="60"/>
    <n v="7500"/>
    <n v="7500"/>
    <s v="-"/>
    <n v="0.84"/>
    <n v="0.16000000000000003"/>
    <n v="0"/>
    <s v="thermal"/>
    <s v="Direct"/>
    <m/>
    <m/>
  </r>
  <r>
    <s v="CK-SWVI [31]"/>
    <x v="2"/>
    <x v="4"/>
    <x v="35"/>
    <x v="38"/>
    <x v="0"/>
    <x v="61"/>
    <n v="7500"/>
    <n v="7500"/>
    <s v="-"/>
    <n v="0.94"/>
    <n v="6.0000000000000053E-2"/>
    <n v="0"/>
    <s v="thermal"/>
    <s v="Direct"/>
    <m/>
    <m/>
  </r>
  <r>
    <s v="CK-SWVI [31]"/>
    <x v="2"/>
    <x v="4"/>
    <x v="35"/>
    <x v="38"/>
    <x v="0"/>
    <x v="62"/>
    <n v="7500"/>
    <n v="7500"/>
    <s v="-"/>
    <n v="0.84"/>
    <n v="0.16000000000000003"/>
    <n v="0.01"/>
    <s v="thermal"/>
    <s v="Direct"/>
    <m/>
    <m/>
  </r>
  <r>
    <s v="CK-SWVI [31]"/>
    <x v="2"/>
    <x v="4"/>
    <x v="35"/>
    <x v="38"/>
    <x v="0"/>
    <x v="63"/>
    <n v="7500"/>
    <n v="7500"/>
    <s v="-"/>
    <n v="0.86"/>
    <n v="0.14000000000000001"/>
    <n v="0.01"/>
    <s v="thermal"/>
    <s v="Direct"/>
    <m/>
    <m/>
  </r>
  <r>
    <s v="CK-SWVI [31]"/>
    <x v="2"/>
    <x v="4"/>
    <x v="35"/>
    <x v="38"/>
    <x v="0"/>
    <x v="64"/>
    <n v="7500"/>
    <n v="7500"/>
    <s v="-"/>
    <n v="0.89"/>
    <n v="0.10999999999999999"/>
    <n v="0.01"/>
    <s v="thermal"/>
    <s v="Direct"/>
    <m/>
    <m/>
  </r>
  <r>
    <s v="CK-SWVI [31]"/>
    <x v="2"/>
    <x v="4"/>
    <x v="35"/>
    <x v="38"/>
    <x v="0"/>
    <x v="65"/>
    <n v="15000"/>
    <n v="15000"/>
    <s v="-"/>
    <n v="0.82"/>
    <n v="0.18000000000000005"/>
    <n v="0"/>
    <s v="thermal"/>
    <s v="Direct"/>
    <m/>
    <m/>
  </r>
  <r>
    <s v="CK-SWVI [31]"/>
    <x v="2"/>
    <x v="4"/>
    <x v="35"/>
    <x v="38"/>
    <x v="0"/>
    <x v="66"/>
    <n v="7500"/>
    <n v="7500"/>
    <s v="-"/>
    <n v="0.75"/>
    <n v="0.25"/>
    <n v="0.04"/>
    <s v="thermal"/>
    <s v="Direct"/>
    <m/>
    <m/>
  </r>
  <r>
    <s v="CK-SWVI [31]"/>
    <x v="2"/>
    <x v="4"/>
    <x v="35"/>
    <x v="38"/>
    <x v="0"/>
    <x v="67"/>
    <n v="15000"/>
    <n v="15000"/>
    <s v="-"/>
    <n v="0.87"/>
    <n v="0.13"/>
    <n v="0.14000000000000001"/>
    <s v="thermal"/>
    <s v="Direct"/>
    <m/>
    <m/>
  </r>
  <r>
    <s v="CK-SWVI [31]"/>
    <x v="2"/>
    <x v="4"/>
    <x v="35"/>
    <x v="38"/>
    <x v="0"/>
    <x v="68"/>
    <n v="7500"/>
    <n v="7500"/>
    <s v="-"/>
    <n v="0.53"/>
    <n v="0.47"/>
    <n v="0.34"/>
    <s v="thermal"/>
    <s v="Direct"/>
    <m/>
    <m/>
  </r>
  <r>
    <s v="CK-SWVI [31]"/>
    <x v="2"/>
    <x v="4"/>
    <x v="35"/>
    <x v="38"/>
    <x v="0"/>
    <x v="69"/>
    <n v="7500"/>
    <n v="7500"/>
    <s v="-"/>
    <n v="0.76"/>
    <n v="0.24"/>
    <n v="0.13"/>
    <s v="thermal"/>
    <s v="Direct"/>
    <m/>
    <m/>
  </r>
  <r>
    <s v="CK-SWVI [31]"/>
    <x v="2"/>
    <x v="4"/>
    <x v="35"/>
    <x v="38"/>
    <x v="0"/>
    <x v="70"/>
    <n v="7500"/>
    <n v="7500"/>
    <s v="-"/>
    <m/>
    <m/>
    <m/>
    <m/>
    <m/>
    <m/>
    <m/>
  </r>
  <r>
    <s v="CK-SWVI [31]"/>
    <x v="3"/>
    <x v="5"/>
    <x v="36"/>
    <x v="39"/>
    <x v="0"/>
    <x v="0"/>
    <s v="UNK"/>
    <m/>
    <s v="-"/>
    <m/>
    <m/>
    <m/>
    <m/>
    <m/>
    <m/>
    <m/>
  </r>
  <r>
    <s v="CK-SWVI [31]"/>
    <x v="3"/>
    <x v="5"/>
    <x v="36"/>
    <x v="39"/>
    <x v="0"/>
    <x v="1"/>
    <s v="NI"/>
    <m/>
    <s v="-"/>
    <m/>
    <m/>
    <m/>
    <m/>
    <m/>
    <m/>
    <m/>
  </r>
  <r>
    <s v="CK-SWVI [31]"/>
    <x v="3"/>
    <x v="5"/>
    <x v="36"/>
    <x v="39"/>
    <x v="0"/>
    <x v="2"/>
    <s v="NI"/>
    <m/>
    <n v="0.28888888899999998"/>
    <m/>
    <m/>
    <m/>
    <m/>
    <m/>
    <m/>
    <m/>
  </r>
  <r>
    <s v="CK-SWVI [31]"/>
    <x v="3"/>
    <x v="5"/>
    <x v="36"/>
    <x v="39"/>
    <x v="0"/>
    <x v="3"/>
    <s v="NI"/>
    <m/>
    <n v="0.36986301399999999"/>
    <m/>
    <m/>
    <m/>
    <m/>
    <m/>
    <m/>
    <m/>
  </r>
  <r>
    <s v="CK-SWVI [31]"/>
    <x v="3"/>
    <x v="5"/>
    <x v="36"/>
    <x v="39"/>
    <x v="0"/>
    <x v="4"/>
    <s v="NI"/>
    <m/>
    <n v="0.56617647100000001"/>
    <m/>
    <m/>
    <m/>
    <m/>
    <m/>
    <m/>
    <m/>
  </r>
  <r>
    <s v="CK-SWVI [31]"/>
    <x v="3"/>
    <x v="5"/>
    <x v="36"/>
    <x v="39"/>
    <x v="0"/>
    <x v="5"/>
    <s v="NI"/>
    <m/>
    <n v="0.44324324300000001"/>
    <m/>
    <m/>
    <m/>
    <m/>
    <m/>
    <m/>
    <m/>
  </r>
  <r>
    <s v="CK-SWVI [31]"/>
    <x v="3"/>
    <x v="5"/>
    <x v="36"/>
    <x v="39"/>
    <x v="0"/>
    <x v="6"/>
    <s v="NI"/>
    <m/>
    <n v="0.38709677399999998"/>
    <m/>
    <m/>
    <m/>
    <m/>
    <m/>
    <m/>
    <m/>
  </r>
  <r>
    <s v="CK-SWVI [31]"/>
    <x v="3"/>
    <x v="5"/>
    <x v="36"/>
    <x v="39"/>
    <x v="0"/>
    <x v="7"/>
    <s v="NI"/>
    <m/>
    <s v="-"/>
    <m/>
    <m/>
    <m/>
    <m/>
    <m/>
    <m/>
    <m/>
  </r>
  <r>
    <s v="CK-SWVI [31]"/>
    <x v="3"/>
    <x v="5"/>
    <x v="36"/>
    <x v="39"/>
    <x v="0"/>
    <x v="8"/>
    <s v="NI"/>
    <m/>
    <s v="-"/>
    <m/>
    <m/>
    <m/>
    <m/>
    <m/>
    <m/>
    <m/>
  </r>
  <r>
    <s v="CK-SWVI [31]"/>
    <x v="3"/>
    <x v="5"/>
    <x v="36"/>
    <x v="39"/>
    <x v="0"/>
    <x v="9"/>
    <s v="NI"/>
    <m/>
    <n v="0.14035087700000001"/>
    <m/>
    <m/>
    <m/>
    <m/>
    <m/>
    <m/>
    <m/>
  </r>
  <r>
    <s v="CK-SWVI [31]"/>
    <x v="3"/>
    <x v="5"/>
    <x v="36"/>
    <x v="39"/>
    <x v="0"/>
    <x v="10"/>
    <s v="NI"/>
    <m/>
    <s v="-"/>
    <m/>
    <m/>
    <m/>
    <m/>
    <m/>
    <m/>
    <m/>
  </r>
  <r>
    <s v="CK-SWVI [31]"/>
    <x v="3"/>
    <x v="5"/>
    <x v="36"/>
    <x v="39"/>
    <x v="0"/>
    <x v="11"/>
    <s v="NI"/>
    <m/>
    <n v="0.8"/>
    <m/>
    <m/>
    <m/>
    <m/>
    <m/>
    <m/>
    <m/>
  </r>
  <r>
    <s v="CK-SWVI [31]"/>
    <x v="3"/>
    <x v="5"/>
    <x v="36"/>
    <x v="39"/>
    <x v="0"/>
    <x v="12"/>
    <s v="NI"/>
    <m/>
    <s v="-"/>
    <m/>
    <m/>
    <m/>
    <m/>
    <m/>
    <m/>
    <m/>
  </r>
  <r>
    <s v="CK-SWVI [31]"/>
    <x v="3"/>
    <x v="5"/>
    <x v="36"/>
    <x v="39"/>
    <x v="0"/>
    <x v="13"/>
    <s v="NI"/>
    <m/>
    <s v="-"/>
    <m/>
    <m/>
    <m/>
    <m/>
    <m/>
    <m/>
    <m/>
  </r>
  <r>
    <s v="CK-SWVI [31]"/>
    <x v="3"/>
    <x v="5"/>
    <x v="36"/>
    <x v="39"/>
    <x v="0"/>
    <x v="14"/>
    <s v="NI"/>
    <m/>
    <s v="-"/>
    <m/>
    <m/>
    <m/>
    <m/>
    <m/>
    <m/>
    <m/>
  </r>
  <r>
    <s v="CK-SWVI [31]"/>
    <x v="3"/>
    <x v="5"/>
    <x v="36"/>
    <x v="39"/>
    <x v="0"/>
    <x v="15"/>
    <s v="NI"/>
    <m/>
    <s v="-"/>
    <m/>
    <m/>
    <m/>
    <m/>
    <m/>
    <m/>
    <m/>
  </r>
  <r>
    <s v="CK-SWVI [31]"/>
    <x v="3"/>
    <x v="5"/>
    <x v="36"/>
    <x v="39"/>
    <x v="0"/>
    <x v="16"/>
    <s v="NI"/>
    <m/>
    <s v="-"/>
    <m/>
    <m/>
    <m/>
    <m/>
    <m/>
    <m/>
    <m/>
  </r>
  <r>
    <s v="CK-SWVI [31]"/>
    <x v="3"/>
    <x v="5"/>
    <x v="36"/>
    <x v="39"/>
    <x v="0"/>
    <x v="17"/>
    <s v="NI"/>
    <m/>
    <s v="-"/>
    <m/>
    <m/>
    <m/>
    <m/>
    <m/>
    <m/>
    <m/>
  </r>
  <r>
    <s v="CK-SWVI [31]"/>
    <x v="3"/>
    <x v="5"/>
    <x v="36"/>
    <x v="39"/>
    <x v="0"/>
    <x v="18"/>
    <s v="NI"/>
    <m/>
    <n v="0.74074074099999998"/>
    <m/>
    <m/>
    <m/>
    <m/>
    <m/>
    <m/>
    <m/>
  </r>
  <r>
    <s v="CK-SWVI [31]"/>
    <x v="3"/>
    <x v="5"/>
    <x v="36"/>
    <x v="39"/>
    <x v="0"/>
    <x v="19"/>
    <s v="NI"/>
    <m/>
    <s v="-"/>
    <m/>
    <m/>
    <m/>
    <m/>
    <m/>
    <m/>
    <m/>
  </r>
  <r>
    <s v="CK-SWVI [31]"/>
    <x v="3"/>
    <x v="5"/>
    <x v="36"/>
    <x v="39"/>
    <x v="0"/>
    <x v="20"/>
    <s v="NI"/>
    <m/>
    <s v="-"/>
    <m/>
    <m/>
    <m/>
    <m/>
    <m/>
    <m/>
    <m/>
  </r>
  <r>
    <s v="CK-SWVI [31]"/>
    <x v="3"/>
    <x v="5"/>
    <x v="36"/>
    <x v="39"/>
    <x v="0"/>
    <x v="21"/>
    <s v="NI"/>
    <m/>
    <s v="-"/>
    <m/>
    <m/>
    <m/>
    <m/>
    <m/>
    <m/>
    <m/>
  </r>
  <r>
    <s v="CK-SWVI [31]"/>
    <x v="3"/>
    <x v="5"/>
    <x v="36"/>
    <x v="39"/>
    <x v="0"/>
    <x v="22"/>
    <s v="NI"/>
    <m/>
    <s v="-"/>
    <m/>
    <m/>
    <m/>
    <m/>
    <m/>
    <m/>
    <m/>
  </r>
  <r>
    <s v="CK-SWVI [31]"/>
    <x v="3"/>
    <x v="5"/>
    <x v="36"/>
    <x v="39"/>
    <x v="0"/>
    <x v="23"/>
    <s v="NO"/>
    <m/>
    <s v="-"/>
    <m/>
    <m/>
    <m/>
    <m/>
    <m/>
    <m/>
    <m/>
  </r>
  <r>
    <s v="CK-SWVI [31]"/>
    <x v="3"/>
    <x v="5"/>
    <x v="36"/>
    <x v="39"/>
    <x v="0"/>
    <x v="24"/>
    <n v="30"/>
    <n v="30"/>
    <s v="-"/>
    <m/>
    <m/>
    <m/>
    <m/>
    <m/>
    <m/>
    <m/>
  </r>
  <r>
    <s v="CK-SWVI [31]"/>
    <x v="3"/>
    <x v="5"/>
    <x v="36"/>
    <x v="39"/>
    <x v="0"/>
    <x v="25"/>
    <s v="NO"/>
    <m/>
    <s v="-"/>
    <m/>
    <m/>
    <m/>
    <m/>
    <m/>
    <m/>
    <m/>
  </r>
  <r>
    <s v="CK-SWVI [31]"/>
    <x v="3"/>
    <x v="5"/>
    <x v="36"/>
    <x v="39"/>
    <x v="0"/>
    <x v="26"/>
    <n v="150"/>
    <n v="150"/>
    <s v="-"/>
    <m/>
    <m/>
    <m/>
    <m/>
    <m/>
    <m/>
    <m/>
  </r>
  <r>
    <s v="CK-SWVI [31]"/>
    <x v="3"/>
    <x v="5"/>
    <x v="36"/>
    <x v="39"/>
    <x v="0"/>
    <x v="27"/>
    <n v="15"/>
    <n v="15"/>
    <s v="-"/>
    <m/>
    <m/>
    <m/>
    <m/>
    <m/>
    <m/>
    <m/>
  </r>
  <r>
    <s v="CK-SWVI [31]"/>
    <x v="3"/>
    <x v="5"/>
    <x v="36"/>
    <x v="39"/>
    <x v="0"/>
    <x v="28"/>
    <s v="NO"/>
    <m/>
    <s v="-"/>
    <m/>
    <m/>
    <m/>
    <m/>
    <m/>
    <m/>
    <m/>
  </r>
  <r>
    <s v="CK-SWVI [31]"/>
    <x v="3"/>
    <x v="5"/>
    <x v="36"/>
    <x v="39"/>
    <x v="0"/>
    <x v="29"/>
    <s v="UK"/>
    <m/>
    <s v="-"/>
    <m/>
    <m/>
    <m/>
    <m/>
    <m/>
    <m/>
    <m/>
  </r>
  <r>
    <s v="CK-SWVI [31]"/>
    <x v="3"/>
    <x v="5"/>
    <x v="36"/>
    <x v="39"/>
    <x v="0"/>
    <x v="30"/>
    <s v="UK"/>
    <m/>
    <s v="-"/>
    <m/>
    <m/>
    <m/>
    <m/>
    <m/>
    <m/>
    <m/>
  </r>
  <r>
    <s v="CK-SWVI [31]"/>
    <x v="3"/>
    <x v="5"/>
    <x v="36"/>
    <x v="39"/>
    <x v="0"/>
    <x v="31"/>
    <s v="UK"/>
    <m/>
    <s v="-"/>
    <m/>
    <m/>
    <m/>
    <m/>
    <m/>
    <m/>
    <m/>
  </r>
  <r>
    <s v="CK-SWVI [31]"/>
    <x v="3"/>
    <x v="5"/>
    <x v="36"/>
    <x v="39"/>
    <x v="0"/>
    <x v="32"/>
    <s v="NI"/>
    <m/>
    <s v="-"/>
    <m/>
    <m/>
    <m/>
    <m/>
    <m/>
    <m/>
    <m/>
  </r>
  <r>
    <s v="CK-SWVI [31]"/>
    <x v="3"/>
    <x v="5"/>
    <x v="36"/>
    <x v="39"/>
    <x v="0"/>
    <x v="33"/>
    <s v="UK"/>
    <m/>
    <s v="-"/>
    <m/>
    <m/>
    <m/>
    <m/>
    <m/>
    <m/>
    <m/>
  </r>
  <r>
    <s v="CK-SWVI [31]"/>
    <x v="3"/>
    <x v="5"/>
    <x v="36"/>
    <x v="39"/>
    <x v="0"/>
    <x v="34"/>
    <s v="UK"/>
    <m/>
    <s v="-"/>
    <m/>
    <m/>
    <m/>
    <m/>
    <m/>
    <m/>
    <m/>
  </r>
  <r>
    <s v="CK-SWVI [31]"/>
    <x v="3"/>
    <x v="5"/>
    <x v="36"/>
    <x v="39"/>
    <x v="0"/>
    <x v="35"/>
    <s v="UK"/>
    <m/>
    <s v="-"/>
    <m/>
    <m/>
    <m/>
    <m/>
    <m/>
    <m/>
    <m/>
  </r>
  <r>
    <s v="CK-SWVI [31]"/>
    <x v="3"/>
    <x v="5"/>
    <x v="36"/>
    <x v="39"/>
    <x v="0"/>
    <x v="36"/>
    <s v="UK"/>
    <m/>
    <s v="-"/>
    <m/>
    <m/>
    <m/>
    <m/>
    <m/>
    <m/>
    <m/>
  </r>
  <r>
    <s v="CK-SWVI [31]"/>
    <x v="3"/>
    <x v="5"/>
    <x v="36"/>
    <x v="39"/>
    <x v="0"/>
    <x v="37"/>
    <s v="UK"/>
    <m/>
    <s v="-"/>
    <m/>
    <m/>
    <m/>
    <m/>
    <m/>
    <m/>
    <m/>
  </r>
  <r>
    <s v="CK-SWVI [31]"/>
    <x v="3"/>
    <x v="5"/>
    <x v="36"/>
    <x v="39"/>
    <x v="0"/>
    <x v="38"/>
    <n v="3"/>
    <n v="3"/>
    <s v="-"/>
    <m/>
    <m/>
    <m/>
    <m/>
    <m/>
    <m/>
    <m/>
  </r>
  <r>
    <s v="CK-SWVI [31]"/>
    <x v="3"/>
    <x v="5"/>
    <x v="36"/>
    <x v="39"/>
    <x v="0"/>
    <x v="39"/>
    <s v="UK"/>
    <m/>
    <s v="-"/>
    <m/>
    <m/>
    <m/>
    <m/>
    <m/>
    <m/>
    <m/>
  </r>
  <r>
    <s v="CK-SWVI [31]"/>
    <x v="3"/>
    <x v="5"/>
    <x v="36"/>
    <x v="39"/>
    <x v="0"/>
    <x v="40"/>
    <s v="UK"/>
    <m/>
    <s v="-"/>
    <m/>
    <m/>
    <m/>
    <m/>
    <m/>
    <m/>
    <m/>
  </r>
  <r>
    <s v="CK-SWVI [31]"/>
    <x v="3"/>
    <x v="5"/>
    <x v="36"/>
    <x v="39"/>
    <x v="0"/>
    <x v="41"/>
    <s v="UK"/>
    <m/>
    <s v="-"/>
    <m/>
    <m/>
    <m/>
    <m/>
    <m/>
    <m/>
    <m/>
  </r>
  <r>
    <s v="CK-SWVI [31]"/>
    <x v="3"/>
    <x v="5"/>
    <x v="36"/>
    <x v="39"/>
    <x v="0"/>
    <x v="42"/>
    <s v="UK"/>
    <m/>
    <s v="-"/>
    <m/>
    <m/>
    <m/>
    <m/>
    <m/>
    <m/>
    <m/>
  </r>
  <r>
    <s v="CK-SWVI [31]"/>
    <x v="3"/>
    <x v="5"/>
    <x v="36"/>
    <x v="39"/>
    <x v="0"/>
    <x v="43"/>
    <s v="UK"/>
    <m/>
    <s v="-"/>
    <m/>
    <m/>
    <m/>
    <m/>
    <m/>
    <m/>
    <m/>
  </r>
  <r>
    <s v="CK-SWVI [31]"/>
    <x v="3"/>
    <x v="5"/>
    <x v="36"/>
    <x v="39"/>
    <x v="0"/>
    <x v="44"/>
    <s v="NI"/>
    <m/>
    <s v="-"/>
    <m/>
    <m/>
    <m/>
    <m/>
    <m/>
    <m/>
    <m/>
  </r>
  <r>
    <s v="CK-SWVI [31]"/>
    <x v="3"/>
    <x v="5"/>
    <x v="36"/>
    <x v="39"/>
    <x v="0"/>
    <x v="45"/>
    <s v="NI"/>
    <m/>
    <s v="-"/>
    <m/>
    <m/>
    <m/>
    <m/>
    <m/>
    <m/>
    <m/>
  </r>
  <r>
    <s v="CK-SWVI [31]"/>
    <x v="3"/>
    <x v="5"/>
    <x v="36"/>
    <x v="39"/>
    <x v="0"/>
    <x v="46"/>
    <s v="NI"/>
    <m/>
    <s v="-"/>
    <m/>
    <m/>
    <m/>
    <m/>
    <m/>
    <m/>
    <m/>
  </r>
  <r>
    <s v="CK-SWVI [31]"/>
    <x v="3"/>
    <x v="5"/>
    <x v="36"/>
    <x v="39"/>
    <x v="0"/>
    <x v="47"/>
    <s v="NI"/>
    <m/>
    <s v="-"/>
    <m/>
    <m/>
    <m/>
    <m/>
    <m/>
    <m/>
    <m/>
  </r>
  <r>
    <s v="CK-SWVI [31]"/>
    <x v="3"/>
    <x v="5"/>
    <x v="36"/>
    <x v="39"/>
    <x v="0"/>
    <x v="48"/>
    <s v="NI"/>
    <m/>
    <s v="-"/>
    <m/>
    <m/>
    <m/>
    <m/>
    <m/>
    <m/>
    <m/>
  </r>
  <r>
    <s v="CK-SWVI [31]"/>
    <x v="3"/>
    <x v="5"/>
    <x v="36"/>
    <x v="39"/>
    <x v="0"/>
    <x v="49"/>
    <s v="NI"/>
    <m/>
    <s v="-"/>
    <m/>
    <m/>
    <m/>
    <m/>
    <m/>
    <m/>
    <m/>
  </r>
  <r>
    <s v="CK-SWVI [31]"/>
    <x v="3"/>
    <x v="5"/>
    <x v="36"/>
    <x v="39"/>
    <x v="0"/>
    <x v="50"/>
    <s v="NI"/>
    <m/>
    <s v="-"/>
    <m/>
    <m/>
    <m/>
    <m/>
    <m/>
    <m/>
    <m/>
  </r>
  <r>
    <s v="CK-SWVI [31]"/>
    <x v="3"/>
    <x v="5"/>
    <x v="36"/>
    <x v="39"/>
    <x v="0"/>
    <x v="51"/>
    <s v="NI"/>
    <m/>
    <s v="-"/>
    <m/>
    <m/>
    <m/>
    <m/>
    <m/>
    <m/>
    <m/>
  </r>
  <r>
    <s v="CK-SWVI [31]"/>
    <x v="3"/>
    <x v="5"/>
    <x v="36"/>
    <x v="39"/>
    <x v="0"/>
    <x v="52"/>
    <s v="NI"/>
    <m/>
    <s v="-"/>
    <m/>
    <m/>
    <m/>
    <m/>
    <m/>
    <m/>
    <m/>
  </r>
  <r>
    <s v="CK-SWVI [31]"/>
    <x v="3"/>
    <x v="5"/>
    <x v="36"/>
    <x v="39"/>
    <x v="0"/>
    <x v="53"/>
    <s v="NI"/>
    <m/>
    <s v="-"/>
    <m/>
    <m/>
    <m/>
    <m/>
    <m/>
    <m/>
    <m/>
  </r>
  <r>
    <s v="CK-SWVI [31]"/>
    <x v="3"/>
    <x v="5"/>
    <x v="36"/>
    <x v="39"/>
    <x v="0"/>
    <x v="54"/>
    <s v="NI"/>
    <m/>
    <s v="-"/>
    <m/>
    <m/>
    <m/>
    <m/>
    <m/>
    <m/>
    <m/>
  </r>
  <r>
    <s v="CK-SWVI [31]"/>
    <x v="3"/>
    <x v="5"/>
    <x v="36"/>
    <x v="39"/>
    <x v="0"/>
    <x v="55"/>
    <s v="NI"/>
    <m/>
    <s v="-"/>
    <m/>
    <m/>
    <m/>
    <m/>
    <m/>
    <m/>
    <m/>
  </r>
  <r>
    <s v="CK-SWVI [31]"/>
    <x v="3"/>
    <x v="5"/>
    <x v="36"/>
    <x v="39"/>
    <x v="0"/>
    <x v="56"/>
    <s v="NI"/>
    <m/>
    <s v="-"/>
    <m/>
    <m/>
    <m/>
    <m/>
    <m/>
    <m/>
    <m/>
  </r>
  <r>
    <s v="CK-SWVI [31]"/>
    <x v="3"/>
    <x v="5"/>
    <x v="36"/>
    <x v="39"/>
    <x v="0"/>
    <x v="57"/>
    <s v="NI"/>
    <m/>
    <s v="-"/>
    <m/>
    <m/>
    <m/>
    <m/>
    <m/>
    <m/>
    <m/>
  </r>
  <r>
    <s v="CK-SWVI [31]"/>
    <x v="3"/>
    <x v="5"/>
    <x v="36"/>
    <x v="39"/>
    <x v="0"/>
    <x v="58"/>
    <s v="NI"/>
    <m/>
    <s v="-"/>
    <m/>
    <m/>
    <m/>
    <m/>
    <m/>
    <m/>
    <m/>
  </r>
  <r>
    <s v="CK-SWVI [31]"/>
    <x v="3"/>
    <x v="5"/>
    <x v="36"/>
    <x v="39"/>
    <x v="0"/>
    <x v="59"/>
    <s v="NI"/>
    <m/>
    <s v="-"/>
    <m/>
    <m/>
    <m/>
    <m/>
    <m/>
    <m/>
    <m/>
  </r>
  <r>
    <s v="CK-SWVI [31]"/>
    <x v="3"/>
    <x v="5"/>
    <x v="36"/>
    <x v="39"/>
    <x v="0"/>
    <x v="60"/>
    <s v="NI"/>
    <m/>
    <s v="-"/>
    <m/>
    <m/>
    <m/>
    <m/>
    <m/>
    <m/>
    <m/>
  </r>
  <r>
    <s v="CK-SWVI [31]"/>
    <x v="3"/>
    <x v="5"/>
    <x v="36"/>
    <x v="39"/>
    <x v="0"/>
    <x v="61"/>
    <s v="NI"/>
    <m/>
    <s v="-"/>
    <m/>
    <m/>
    <m/>
    <m/>
    <m/>
    <m/>
    <m/>
  </r>
  <r>
    <s v="CK-SWVI [31]"/>
    <x v="3"/>
    <x v="5"/>
    <x v="36"/>
    <x v="39"/>
    <x v="0"/>
    <x v="62"/>
    <s v="NI"/>
    <m/>
    <s v="-"/>
    <m/>
    <m/>
    <m/>
    <m/>
    <m/>
    <m/>
    <m/>
  </r>
  <r>
    <s v="CK-SWVI [31]"/>
    <x v="3"/>
    <x v="5"/>
    <x v="36"/>
    <x v="39"/>
    <x v="0"/>
    <x v="63"/>
    <s v="NI"/>
    <m/>
    <s v="-"/>
    <m/>
    <m/>
    <m/>
    <m/>
    <m/>
    <m/>
    <m/>
  </r>
  <r>
    <s v="CK-SWVI [31]"/>
    <x v="3"/>
    <x v="5"/>
    <x v="36"/>
    <x v="39"/>
    <x v="0"/>
    <x v="64"/>
    <s v="NI"/>
    <m/>
    <s v="-"/>
    <m/>
    <m/>
    <m/>
    <m/>
    <m/>
    <m/>
    <m/>
  </r>
  <r>
    <s v="CK-SWVI [31]"/>
    <x v="3"/>
    <x v="5"/>
    <x v="36"/>
    <x v="39"/>
    <x v="0"/>
    <x v="65"/>
    <s v="NI"/>
    <m/>
    <s v="-"/>
    <m/>
    <m/>
    <m/>
    <m/>
    <m/>
    <m/>
    <m/>
  </r>
  <r>
    <s v="CK-SWVI [31]"/>
    <x v="3"/>
    <x v="5"/>
    <x v="36"/>
    <x v="39"/>
    <x v="0"/>
    <x v="66"/>
    <s v="NI"/>
    <m/>
    <s v="-"/>
    <m/>
    <m/>
    <m/>
    <m/>
    <m/>
    <m/>
    <m/>
  </r>
  <r>
    <s v="CK-SWVI [31]"/>
    <x v="3"/>
    <x v="5"/>
    <x v="36"/>
    <x v="39"/>
    <x v="0"/>
    <x v="67"/>
    <s v="NI"/>
    <m/>
    <s v="-"/>
    <m/>
    <m/>
    <m/>
    <m/>
    <m/>
    <m/>
    <m/>
  </r>
  <r>
    <s v="CK-SWVI [31]"/>
    <x v="3"/>
    <x v="5"/>
    <x v="36"/>
    <x v="39"/>
    <x v="0"/>
    <x v="68"/>
    <s v="NI"/>
    <m/>
    <s v="-"/>
    <m/>
    <m/>
    <m/>
    <m/>
    <m/>
    <m/>
    <m/>
  </r>
  <r>
    <s v="CK-SWVI [31]"/>
    <x v="3"/>
    <x v="5"/>
    <x v="36"/>
    <x v="39"/>
    <x v="0"/>
    <x v="69"/>
    <s v="NI"/>
    <m/>
    <s v="-"/>
    <m/>
    <m/>
    <m/>
    <m/>
    <m/>
    <m/>
    <m/>
  </r>
  <r>
    <s v="CK-SWVI [31]"/>
    <x v="3"/>
    <x v="5"/>
    <x v="36"/>
    <x v="39"/>
    <x v="0"/>
    <x v="70"/>
    <s v="NI"/>
    <m/>
    <s v="-"/>
    <m/>
    <m/>
    <m/>
    <m/>
    <m/>
    <m/>
    <m/>
  </r>
  <r>
    <s v="CK-SWVI [31]"/>
    <x v="3"/>
    <x v="5"/>
    <x v="36"/>
    <x v="40"/>
    <x v="0"/>
    <x v="0"/>
    <s v="UNK"/>
    <m/>
    <s v="-"/>
    <m/>
    <m/>
    <m/>
    <m/>
    <m/>
    <m/>
    <m/>
  </r>
  <r>
    <s v="CK-SWVI [31]"/>
    <x v="3"/>
    <x v="5"/>
    <x v="36"/>
    <x v="40"/>
    <x v="0"/>
    <x v="1"/>
    <s v="NI"/>
    <m/>
    <s v="-"/>
    <m/>
    <m/>
    <m/>
    <m/>
    <m/>
    <m/>
    <m/>
  </r>
  <r>
    <s v="CK-SWVI [31]"/>
    <x v="3"/>
    <x v="5"/>
    <x v="36"/>
    <x v="40"/>
    <x v="0"/>
    <x v="2"/>
    <s v="NI"/>
    <m/>
    <n v="0.28888888899999998"/>
    <m/>
    <m/>
    <m/>
    <m/>
    <m/>
    <m/>
    <m/>
  </r>
  <r>
    <s v="CK-SWVI [31]"/>
    <x v="3"/>
    <x v="5"/>
    <x v="36"/>
    <x v="40"/>
    <x v="0"/>
    <x v="3"/>
    <s v="NI"/>
    <m/>
    <n v="0.36986301399999999"/>
    <m/>
    <m/>
    <m/>
    <m/>
    <m/>
    <m/>
    <m/>
  </r>
  <r>
    <s v="CK-SWVI [31]"/>
    <x v="3"/>
    <x v="5"/>
    <x v="36"/>
    <x v="40"/>
    <x v="0"/>
    <x v="4"/>
    <s v="NI"/>
    <m/>
    <n v="0.56617647100000001"/>
    <m/>
    <m/>
    <m/>
    <m/>
    <m/>
    <m/>
    <m/>
  </r>
  <r>
    <s v="CK-SWVI [31]"/>
    <x v="3"/>
    <x v="5"/>
    <x v="36"/>
    <x v="40"/>
    <x v="0"/>
    <x v="5"/>
    <s v="NI"/>
    <m/>
    <n v="0.44324324300000001"/>
    <m/>
    <m/>
    <m/>
    <m/>
    <m/>
    <m/>
    <m/>
  </r>
  <r>
    <s v="CK-SWVI [31]"/>
    <x v="3"/>
    <x v="5"/>
    <x v="36"/>
    <x v="40"/>
    <x v="0"/>
    <x v="6"/>
    <s v="NI"/>
    <m/>
    <n v="0.38709677399999998"/>
    <m/>
    <m/>
    <m/>
    <m/>
    <m/>
    <m/>
    <m/>
  </r>
  <r>
    <s v="CK-SWVI [31]"/>
    <x v="3"/>
    <x v="5"/>
    <x v="36"/>
    <x v="40"/>
    <x v="0"/>
    <x v="7"/>
    <s v="NI"/>
    <m/>
    <s v="-"/>
    <m/>
    <m/>
    <m/>
    <m/>
    <m/>
    <m/>
    <m/>
  </r>
  <r>
    <s v="CK-SWVI [31]"/>
    <x v="3"/>
    <x v="5"/>
    <x v="36"/>
    <x v="40"/>
    <x v="0"/>
    <x v="8"/>
    <s v="NI"/>
    <m/>
    <s v="-"/>
    <m/>
    <m/>
    <m/>
    <m/>
    <m/>
    <m/>
    <m/>
  </r>
  <r>
    <s v="CK-SWVI [31]"/>
    <x v="3"/>
    <x v="5"/>
    <x v="36"/>
    <x v="40"/>
    <x v="0"/>
    <x v="9"/>
    <s v="NI"/>
    <m/>
    <n v="0.14035087700000001"/>
    <m/>
    <m/>
    <m/>
    <m/>
    <m/>
    <m/>
    <m/>
  </r>
  <r>
    <s v="CK-SWVI [31]"/>
    <x v="3"/>
    <x v="5"/>
    <x v="36"/>
    <x v="40"/>
    <x v="0"/>
    <x v="10"/>
    <s v="NI"/>
    <m/>
    <s v="-"/>
    <m/>
    <m/>
    <m/>
    <m/>
    <m/>
    <m/>
    <m/>
  </r>
  <r>
    <s v="CK-SWVI [31]"/>
    <x v="3"/>
    <x v="5"/>
    <x v="36"/>
    <x v="40"/>
    <x v="0"/>
    <x v="11"/>
    <n v="75"/>
    <n v="75"/>
    <n v="0.8"/>
    <m/>
    <m/>
    <m/>
    <m/>
    <m/>
    <m/>
    <m/>
  </r>
  <r>
    <s v="CK-SWVI [31]"/>
    <x v="3"/>
    <x v="5"/>
    <x v="36"/>
    <x v="40"/>
    <x v="0"/>
    <x v="12"/>
    <s v="NI"/>
    <m/>
    <s v="-"/>
    <m/>
    <m/>
    <m/>
    <m/>
    <m/>
    <m/>
    <m/>
  </r>
  <r>
    <s v="CK-SWVI [31]"/>
    <x v="3"/>
    <x v="5"/>
    <x v="36"/>
    <x v="40"/>
    <x v="0"/>
    <x v="13"/>
    <s v="AP"/>
    <m/>
    <s v="-"/>
    <m/>
    <m/>
    <m/>
    <m/>
    <m/>
    <m/>
    <m/>
  </r>
  <r>
    <s v="CK-SWVI [31]"/>
    <x v="3"/>
    <x v="5"/>
    <x v="36"/>
    <x v="40"/>
    <x v="0"/>
    <x v="14"/>
    <s v="NI"/>
    <m/>
    <s v="-"/>
    <m/>
    <m/>
    <m/>
    <m/>
    <m/>
    <m/>
    <m/>
  </r>
  <r>
    <s v="CK-SWVI [31]"/>
    <x v="3"/>
    <x v="5"/>
    <x v="36"/>
    <x v="40"/>
    <x v="0"/>
    <x v="15"/>
    <s v="NI"/>
    <m/>
    <s v="-"/>
    <m/>
    <m/>
    <m/>
    <m/>
    <m/>
    <m/>
    <m/>
  </r>
  <r>
    <s v="CK-SWVI [31]"/>
    <x v="3"/>
    <x v="5"/>
    <x v="36"/>
    <x v="40"/>
    <x v="0"/>
    <x v="16"/>
    <s v="NI"/>
    <m/>
    <s v="-"/>
    <m/>
    <m/>
    <m/>
    <m/>
    <m/>
    <m/>
    <m/>
  </r>
  <r>
    <s v="CK-SWVI [31]"/>
    <x v="3"/>
    <x v="5"/>
    <x v="36"/>
    <x v="40"/>
    <x v="0"/>
    <x v="17"/>
    <s v="NI"/>
    <m/>
    <s v="-"/>
    <m/>
    <m/>
    <m/>
    <m/>
    <m/>
    <m/>
    <m/>
  </r>
  <r>
    <s v="CK-SWVI [31]"/>
    <x v="3"/>
    <x v="5"/>
    <x v="36"/>
    <x v="40"/>
    <x v="0"/>
    <x v="18"/>
    <s v="NI"/>
    <m/>
    <n v="0.74074074099999998"/>
    <m/>
    <m/>
    <m/>
    <m/>
    <m/>
    <m/>
    <m/>
  </r>
  <r>
    <s v="CK-SWVI [31]"/>
    <x v="3"/>
    <x v="5"/>
    <x v="36"/>
    <x v="40"/>
    <x v="0"/>
    <x v="19"/>
    <s v="AP"/>
    <m/>
    <s v="-"/>
    <m/>
    <m/>
    <m/>
    <m/>
    <m/>
    <m/>
    <m/>
  </r>
  <r>
    <s v="CK-SWVI [31]"/>
    <x v="3"/>
    <x v="5"/>
    <x v="36"/>
    <x v="40"/>
    <x v="0"/>
    <x v="20"/>
    <s v="AP"/>
    <m/>
    <s v="-"/>
    <m/>
    <m/>
    <m/>
    <m/>
    <m/>
    <m/>
    <m/>
  </r>
  <r>
    <s v="CK-SWVI [31]"/>
    <x v="3"/>
    <x v="5"/>
    <x v="36"/>
    <x v="40"/>
    <x v="0"/>
    <x v="21"/>
    <s v="AP"/>
    <m/>
    <s v="-"/>
    <m/>
    <m/>
    <m/>
    <m/>
    <m/>
    <m/>
    <m/>
  </r>
  <r>
    <s v="CK-SWVI [31]"/>
    <x v="3"/>
    <x v="5"/>
    <x v="36"/>
    <x v="40"/>
    <x v="0"/>
    <x v="22"/>
    <s v="AP"/>
    <m/>
    <s v="-"/>
    <m/>
    <m/>
    <m/>
    <m/>
    <m/>
    <m/>
    <m/>
  </r>
  <r>
    <s v="CK-SWVI [31]"/>
    <x v="3"/>
    <x v="5"/>
    <x v="36"/>
    <x v="40"/>
    <x v="0"/>
    <x v="23"/>
    <n v="7"/>
    <n v="7"/>
    <s v="-"/>
    <m/>
    <m/>
    <m/>
    <m/>
    <m/>
    <m/>
    <m/>
  </r>
  <r>
    <s v="CK-SWVI [31]"/>
    <x v="3"/>
    <x v="5"/>
    <x v="36"/>
    <x v="40"/>
    <x v="0"/>
    <x v="24"/>
    <n v="3"/>
    <n v="3"/>
    <s v="-"/>
    <m/>
    <m/>
    <m/>
    <m/>
    <m/>
    <m/>
    <m/>
  </r>
  <r>
    <s v="CK-SWVI [31]"/>
    <x v="3"/>
    <x v="5"/>
    <x v="36"/>
    <x v="40"/>
    <x v="0"/>
    <x v="25"/>
    <n v="2"/>
    <n v="2"/>
    <s v="-"/>
    <m/>
    <m/>
    <m/>
    <m/>
    <m/>
    <m/>
    <m/>
  </r>
  <r>
    <s v="CK-SWVI [31]"/>
    <x v="3"/>
    <x v="5"/>
    <x v="36"/>
    <x v="40"/>
    <x v="0"/>
    <x v="26"/>
    <n v="210"/>
    <n v="210"/>
    <s v="-"/>
    <m/>
    <m/>
    <m/>
    <m/>
    <m/>
    <m/>
    <m/>
  </r>
  <r>
    <s v="CK-SWVI [31]"/>
    <x v="3"/>
    <x v="5"/>
    <x v="36"/>
    <x v="40"/>
    <x v="0"/>
    <x v="27"/>
    <n v="10"/>
    <n v="10"/>
    <s v="-"/>
    <m/>
    <m/>
    <m/>
    <m/>
    <m/>
    <m/>
    <m/>
  </r>
  <r>
    <s v="CK-SWVI [31]"/>
    <x v="3"/>
    <x v="5"/>
    <x v="36"/>
    <x v="40"/>
    <x v="0"/>
    <x v="28"/>
    <n v="3"/>
    <n v="3"/>
    <s v="-"/>
    <m/>
    <m/>
    <m/>
    <m/>
    <m/>
    <m/>
    <m/>
  </r>
  <r>
    <s v="CK-SWVI [31]"/>
    <x v="3"/>
    <x v="5"/>
    <x v="36"/>
    <x v="40"/>
    <x v="0"/>
    <x v="29"/>
    <n v="9"/>
    <n v="9"/>
    <s v="-"/>
    <m/>
    <m/>
    <m/>
    <m/>
    <m/>
    <m/>
    <m/>
  </r>
  <r>
    <s v="CK-SWVI [31]"/>
    <x v="3"/>
    <x v="5"/>
    <x v="36"/>
    <x v="40"/>
    <x v="0"/>
    <x v="30"/>
    <s v="UK"/>
    <m/>
    <s v="-"/>
    <m/>
    <m/>
    <m/>
    <m/>
    <m/>
    <m/>
    <m/>
  </r>
  <r>
    <s v="CK-SWVI [31]"/>
    <x v="3"/>
    <x v="5"/>
    <x v="36"/>
    <x v="40"/>
    <x v="0"/>
    <x v="31"/>
    <n v="2"/>
    <n v="2"/>
    <s v="-"/>
    <m/>
    <m/>
    <m/>
    <m/>
    <m/>
    <m/>
    <m/>
  </r>
  <r>
    <s v="CK-SWVI [31]"/>
    <x v="3"/>
    <x v="5"/>
    <x v="36"/>
    <x v="40"/>
    <x v="0"/>
    <x v="32"/>
    <s v="UK"/>
    <m/>
    <s v="-"/>
    <m/>
    <m/>
    <m/>
    <m/>
    <m/>
    <m/>
    <m/>
  </r>
  <r>
    <s v="CK-SWVI [31]"/>
    <x v="3"/>
    <x v="5"/>
    <x v="36"/>
    <x v="40"/>
    <x v="0"/>
    <x v="33"/>
    <n v="4"/>
    <n v="4"/>
    <s v="-"/>
    <m/>
    <m/>
    <m/>
    <m/>
    <m/>
    <m/>
    <m/>
  </r>
  <r>
    <s v="CK-SWVI [31]"/>
    <x v="3"/>
    <x v="5"/>
    <x v="36"/>
    <x v="40"/>
    <x v="0"/>
    <x v="34"/>
    <n v="6"/>
    <n v="6"/>
    <s v="-"/>
    <m/>
    <m/>
    <m/>
    <m/>
    <m/>
    <m/>
    <m/>
  </r>
  <r>
    <s v="CK-SWVI [31]"/>
    <x v="3"/>
    <x v="5"/>
    <x v="36"/>
    <x v="40"/>
    <x v="0"/>
    <x v="35"/>
    <n v="28"/>
    <n v="28"/>
    <s v="-"/>
    <m/>
    <m/>
    <m/>
    <m/>
    <m/>
    <m/>
    <m/>
  </r>
  <r>
    <s v="CK-SWVI [31]"/>
    <x v="3"/>
    <x v="5"/>
    <x v="36"/>
    <x v="40"/>
    <x v="0"/>
    <x v="36"/>
    <s v="UK"/>
    <m/>
    <s v="-"/>
    <m/>
    <m/>
    <m/>
    <m/>
    <m/>
    <m/>
    <m/>
  </r>
  <r>
    <s v="CK-SWVI [31]"/>
    <x v="3"/>
    <x v="5"/>
    <x v="36"/>
    <x v="40"/>
    <x v="0"/>
    <x v="37"/>
    <s v="UK"/>
    <m/>
    <s v="-"/>
    <m/>
    <m/>
    <m/>
    <m/>
    <m/>
    <m/>
    <m/>
  </r>
  <r>
    <s v="CK-SWVI [31]"/>
    <x v="3"/>
    <x v="5"/>
    <x v="36"/>
    <x v="40"/>
    <x v="0"/>
    <x v="38"/>
    <n v="4"/>
    <n v="4"/>
    <s v="-"/>
    <m/>
    <m/>
    <m/>
    <m/>
    <m/>
    <m/>
    <m/>
  </r>
  <r>
    <s v="CK-SWVI [31]"/>
    <x v="3"/>
    <x v="5"/>
    <x v="36"/>
    <x v="40"/>
    <x v="0"/>
    <x v="39"/>
    <s v="UK"/>
    <m/>
    <s v="-"/>
    <m/>
    <m/>
    <m/>
    <m/>
    <m/>
    <m/>
    <m/>
  </r>
  <r>
    <s v="CK-SWVI [31]"/>
    <x v="3"/>
    <x v="5"/>
    <x v="36"/>
    <x v="40"/>
    <x v="0"/>
    <x v="40"/>
    <s v="UK"/>
    <m/>
    <s v="-"/>
    <m/>
    <m/>
    <m/>
    <m/>
    <m/>
    <m/>
    <m/>
  </r>
  <r>
    <s v="CK-SWVI [31]"/>
    <x v="3"/>
    <x v="5"/>
    <x v="36"/>
    <x v="40"/>
    <x v="0"/>
    <x v="41"/>
    <s v="UK"/>
    <m/>
    <s v="-"/>
    <m/>
    <m/>
    <m/>
    <m/>
    <m/>
    <m/>
    <m/>
  </r>
  <r>
    <s v="CK-SWVI [31]"/>
    <x v="3"/>
    <x v="5"/>
    <x v="36"/>
    <x v="40"/>
    <x v="0"/>
    <x v="42"/>
    <s v="UK"/>
    <m/>
    <s v="-"/>
    <m/>
    <m/>
    <m/>
    <m/>
    <m/>
    <m/>
    <m/>
  </r>
  <r>
    <s v="CK-SWVI [31]"/>
    <x v="3"/>
    <x v="5"/>
    <x v="36"/>
    <x v="40"/>
    <x v="0"/>
    <x v="43"/>
    <s v="NO"/>
    <m/>
    <s v="-"/>
    <m/>
    <m/>
    <m/>
    <m/>
    <m/>
    <m/>
    <m/>
  </r>
  <r>
    <s v="CK-SWVI [31]"/>
    <x v="3"/>
    <x v="5"/>
    <x v="36"/>
    <x v="40"/>
    <x v="0"/>
    <x v="44"/>
    <n v="12"/>
    <n v="12"/>
    <s v="-"/>
    <m/>
    <m/>
    <m/>
    <m/>
    <m/>
    <m/>
    <m/>
  </r>
  <r>
    <s v="CK-SWVI [31]"/>
    <x v="3"/>
    <x v="5"/>
    <x v="36"/>
    <x v="40"/>
    <x v="0"/>
    <x v="45"/>
    <n v="15"/>
    <n v="15"/>
    <s v="-"/>
    <m/>
    <m/>
    <m/>
    <m/>
    <m/>
    <m/>
    <m/>
  </r>
  <r>
    <s v="CK-SWVI [31]"/>
    <x v="3"/>
    <x v="5"/>
    <x v="36"/>
    <x v="40"/>
    <x v="0"/>
    <x v="46"/>
    <n v="25"/>
    <n v="25"/>
    <s v="-"/>
    <m/>
    <m/>
    <m/>
    <m/>
    <m/>
    <m/>
    <m/>
  </r>
  <r>
    <s v="CK-SWVI [31]"/>
    <x v="3"/>
    <x v="5"/>
    <x v="36"/>
    <x v="40"/>
    <x v="0"/>
    <x v="47"/>
    <s v="UK"/>
    <m/>
    <s v="-"/>
    <m/>
    <m/>
    <m/>
    <m/>
    <m/>
    <m/>
    <m/>
  </r>
  <r>
    <s v="CK-SWVI [31]"/>
    <x v="3"/>
    <x v="5"/>
    <x v="36"/>
    <x v="40"/>
    <x v="0"/>
    <x v="48"/>
    <s v="NO"/>
    <m/>
    <s v="-"/>
    <m/>
    <m/>
    <m/>
    <m/>
    <m/>
    <m/>
    <m/>
  </r>
  <r>
    <s v="CK-SWVI [31]"/>
    <x v="3"/>
    <x v="5"/>
    <x v="36"/>
    <x v="40"/>
    <x v="0"/>
    <x v="49"/>
    <n v="2"/>
    <n v="2"/>
    <s v="-"/>
    <m/>
    <m/>
    <m/>
    <m/>
    <m/>
    <m/>
    <m/>
  </r>
  <r>
    <s v="CK-SWVI [31]"/>
    <x v="3"/>
    <x v="5"/>
    <x v="36"/>
    <x v="40"/>
    <x v="0"/>
    <x v="50"/>
    <s v="UK"/>
    <m/>
    <s v="-"/>
    <m/>
    <m/>
    <m/>
    <m/>
    <m/>
    <m/>
    <m/>
  </r>
  <r>
    <s v="CK-SWVI [31]"/>
    <x v="3"/>
    <x v="5"/>
    <x v="36"/>
    <x v="40"/>
    <x v="0"/>
    <x v="51"/>
    <s v="UK"/>
    <m/>
    <s v="-"/>
    <m/>
    <m/>
    <m/>
    <m/>
    <m/>
    <m/>
    <m/>
  </r>
  <r>
    <s v="CK-SWVI [31]"/>
    <x v="3"/>
    <x v="5"/>
    <x v="36"/>
    <x v="40"/>
    <x v="0"/>
    <x v="52"/>
    <s v="UK"/>
    <m/>
    <s v="-"/>
    <m/>
    <m/>
    <m/>
    <m/>
    <m/>
    <m/>
    <m/>
  </r>
  <r>
    <s v="CK-SWVI [31]"/>
    <x v="3"/>
    <x v="5"/>
    <x v="36"/>
    <x v="40"/>
    <x v="0"/>
    <x v="53"/>
    <s v="UK"/>
    <m/>
    <s v="-"/>
    <m/>
    <m/>
    <m/>
    <m/>
    <m/>
    <m/>
    <m/>
  </r>
  <r>
    <s v="CK-SWVI [31]"/>
    <x v="3"/>
    <x v="5"/>
    <x v="36"/>
    <x v="40"/>
    <x v="0"/>
    <x v="54"/>
    <s v="UK"/>
    <m/>
    <s v="-"/>
    <m/>
    <m/>
    <m/>
    <m/>
    <m/>
    <m/>
    <m/>
  </r>
  <r>
    <s v="CK-SWVI [31]"/>
    <x v="3"/>
    <x v="5"/>
    <x v="36"/>
    <x v="40"/>
    <x v="0"/>
    <x v="55"/>
    <s v="UK"/>
    <m/>
    <s v="-"/>
    <m/>
    <m/>
    <m/>
    <m/>
    <m/>
    <m/>
    <m/>
  </r>
  <r>
    <s v="CK-SWVI [31]"/>
    <x v="3"/>
    <x v="5"/>
    <x v="36"/>
    <x v="40"/>
    <x v="0"/>
    <x v="56"/>
    <s v="UK"/>
    <m/>
    <s v="-"/>
    <m/>
    <m/>
    <m/>
    <m/>
    <m/>
    <m/>
    <m/>
  </r>
  <r>
    <s v="CK-SWVI [31]"/>
    <x v="3"/>
    <x v="5"/>
    <x v="36"/>
    <x v="40"/>
    <x v="0"/>
    <x v="57"/>
    <s v="UK"/>
    <m/>
    <s v="-"/>
    <m/>
    <m/>
    <m/>
    <m/>
    <m/>
    <m/>
    <m/>
  </r>
  <r>
    <s v="CK-SWVI [31]"/>
    <x v="3"/>
    <x v="5"/>
    <x v="36"/>
    <x v="40"/>
    <x v="0"/>
    <x v="58"/>
    <s v="UK"/>
    <m/>
    <s v="-"/>
    <m/>
    <m/>
    <m/>
    <m/>
    <m/>
    <m/>
    <m/>
  </r>
  <r>
    <s v="CK-SWVI [31]"/>
    <x v="3"/>
    <x v="5"/>
    <x v="36"/>
    <x v="40"/>
    <x v="0"/>
    <x v="59"/>
    <s v="UK"/>
    <m/>
    <s v="-"/>
    <m/>
    <m/>
    <m/>
    <m/>
    <m/>
    <m/>
    <m/>
  </r>
  <r>
    <s v="CK-SWVI [31]"/>
    <x v="3"/>
    <x v="5"/>
    <x v="36"/>
    <x v="40"/>
    <x v="0"/>
    <x v="60"/>
    <s v="UK"/>
    <m/>
    <s v="-"/>
    <m/>
    <m/>
    <m/>
    <m/>
    <m/>
    <m/>
    <m/>
  </r>
  <r>
    <s v="CK-SWVI [31]"/>
    <x v="3"/>
    <x v="5"/>
    <x v="36"/>
    <x v="40"/>
    <x v="0"/>
    <x v="61"/>
    <s v="UK"/>
    <m/>
    <s v="-"/>
    <m/>
    <m/>
    <m/>
    <m/>
    <m/>
    <m/>
    <m/>
  </r>
  <r>
    <s v="CK-SWVI [31]"/>
    <x v="3"/>
    <x v="5"/>
    <x v="36"/>
    <x v="40"/>
    <x v="0"/>
    <x v="62"/>
    <s v="UK"/>
    <m/>
    <s v="-"/>
    <m/>
    <m/>
    <m/>
    <m/>
    <m/>
    <m/>
    <m/>
  </r>
  <r>
    <s v="CK-SWVI [31]"/>
    <x v="3"/>
    <x v="5"/>
    <x v="36"/>
    <x v="40"/>
    <x v="0"/>
    <x v="63"/>
    <s v="UK"/>
    <m/>
    <s v="-"/>
    <m/>
    <m/>
    <m/>
    <m/>
    <m/>
    <m/>
    <m/>
  </r>
  <r>
    <s v="CK-SWVI [31]"/>
    <x v="3"/>
    <x v="5"/>
    <x v="36"/>
    <x v="40"/>
    <x v="0"/>
    <x v="64"/>
    <s v="UK"/>
    <m/>
    <s v="-"/>
    <m/>
    <m/>
    <m/>
    <m/>
    <m/>
    <m/>
    <m/>
  </r>
  <r>
    <s v="CK-SWVI [31]"/>
    <x v="3"/>
    <x v="5"/>
    <x v="36"/>
    <x v="40"/>
    <x v="0"/>
    <x v="65"/>
    <s v="UK"/>
    <m/>
    <s v="-"/>
    <m/>
    <m/>
    <m/>
    <m/>
    <m/>
    <m/>
    <m/>
  </r>
  <r>
    <s v="CK-SWVI [31]"/>
    <x v="3"/>
    <x v="5"/>
    <x v="36"/>
    <x v="40"/>
    <x v="0"/>
    <x v="66"/>
    <s v="UK"/>
    <m/>
    <s v="-"/>
    <m/>
    <m/>
    <m/>
    <m/>
    <m/>
    <m/>
    <m/>
  </r>
  <r>
    <s v="CK-SWVI [31]"/>
    <x v="3"/>
    <x v="5"/>
    <x v="36"/>
    <x v="40"/>
    <x v="0"/>
    <x v="67"/>
    <s v="UK"/>
    <m/>
    <s v="-"/>
    <m/>
    <m/>
    <m/>
    <m/>
    <m/>
    <m/>
    <m/>
  </r>
  <r>
    <s v="CK-SWVI [31]"/>
    <x v="3"/>
    <x v="5"/>
    <x v="36"/>
    <x v="40"/>
    <x v="0"/>
    <x v="68"/>
    <s v="UK"/>
    <m/>
    <s v="-"/>
    <m/>
    <m/>
    <m/>
    <m/>
    <m/>
    <m/>
    <m/>
  </r>
  <r>
    <s v="CK-SWVI [31]"/>
    <x v="3"/>
    <x v="5"/>
    <x v="36"/>
    <x v="40"/>
    <x v="0"/>
    <x v="69"/>
    <s v="UK"/>
    <m/>
    <s v="-"/>
    <m/>
    <m/>
    <m/>
    <m/>
    <m/>
    <m/>
    <m/>
  </r>
  <r>
    <s v="CK-SWVI [31]"/>
    <x v="3"/>
    <x v="5"/>
    <x v="36"/>
    <x v="40"/>
    <x v="0"/>
    <x v="70"/>
    <s v="UK"/>
    <m/>
    <s v="-"/>
    <m/>
    <m/>
    <m/>
    <m/>
    <m/>
    <m/>
    <m/>
  </r>
  <r>
    <s v="CK-SWVI [31]"/>
    <x v="3"/>
    <x v="5"/>
    <x v="36"/>
    <x v="41"/>
    <x v="0"/>
    <x v="0"/>
    <s v="UNK"/>
    <m/>
    <s v="-"/>
    <m/>
    <m/>
    <m/>
    <m/>
    <m/>
    <m/>
    <m/>
  </r>
  <r>
    <s v="CK-SWVI [31]"/>
    <x v="3"/>
    <x v="5"/>
    <x v="36"/>
    <x v="41"/>
    <x v="0"/>
    <x v="1"/>
    <n v="237"/>
    <n v="237"/>
    <s v="-"/>
    <m/>
    <m/>
    <m/>
    <m/>
    <m/>
    <m/>
    <n v="862945"/>
  </r>
  <r>
    <s v="CK-SWVI [31]"/>
    <x v="3"/>
    <x v="5"/>
    <x v="36"/>
    <x v="41"/>
    <x v="0"/>
    <x v="2"/>
    <s v="UNK"/>
    <m/>
    <n v="0.28888888899999998"/>
    <m/>
    <m/>
    <m/>
    <m/>
    <m/>
    <m/>
    <n v="924247"/>
  </r>
  <r>
    <s v="CK-SWVI [31]"/>
    <x v="3"/>
    <x v="5"/>
    <x v="36"/>
    <x v="41"/>
    <x v="0"/>
    <x v="3"/>
    <s v="UNK"/>
    <m/>
    <n v="0.36986301399999999"/>
    <m/>
    <m/>
    <m/>
    <m/>
    <m/>
    <m/>
    <n v="794342"/>
  </r>
  <r>
    <s v="CK-SWVI [31]"/>
    <x v="3"/>
    <x v="5"/>
    <x v="36"/>
    <x v="41"/>
    <x v="0"/>
    <x v="4"/>
    <s v="UNK"/>
    <m/>
    <n v="0.56617647100000001"/>
    <m/>
    <m/>
    <m/>
    <m/>
    <m/>
    <m/>
    <n v="1154788"/>
  </r>
  <r>
    <s v="CK-SWVI [31]"/>
    <x v="3"/>
    <x v="5"/>
    <x v="36"/>
    <x v="41"/>
    <x v="0"/>
    <x v="5"/>
    <s v="UNK"/>
    <m/>
    <n v="0.44324324300000001"/>
    <m/>
    <m/>
    <m/>
    <m/>
    <m/>
    <m/>
    <n v="1089173"/>
  </r>
  <r>
    <s v="CK-SWVI [31]"/>
    <x v="3"/>
    <x v="5"/>
    <x v="36"/>
    <x v="41"/>
    <x v="0"/>
    <x v="6"/>
    <s v="UNK"/>
    <m/>
    <n v="0.38709677399999998"/>
    <m/>
    <m/>
    <m/>
    <m/>
    <m/>
    <m/>
    <n v="912397"/>
  </r>
  <r>
    <s v="CK-SWVI [31]"/>
    <x v="3"/>
    <x v="5"/>
    <x v="36"/>
    <x v="41"/>
    <x v="0"/>
    <x v="7"/>
    <s v="UNK"/>
    <m/>
    <s v="-"/>
    <m/>
    <m/>
    <m/>
    <m/>
    <m/>
    <m/>
    <n v="776420"/>
  </r>
  <r>
    <s v="CK-SWVI [31]"/>
    <x v="3"/>
    <x v="5"/>
    <x v="36"/>
    <x v="41"/>
    <x v="0"/>
    <x v="8"/>
    <s v="UNK"/>
    <m/>
    <s v="-"/>
    <m/>
    <m/>
    <m/>
    <m/>
    <m/>
    <m/>
    <n v="513185"/>
  </r>
  <r>
    <s v="CK-SWVI [31]"/>
    <x v="3"/>
    <x v="5"/>
    <x v="36"/>
    <x v="41"/>
    <x v="0"/>
    <x v="9"/>
    <s v="UNK"/>
    <m/>
    <n v="0.14035087700000001"/>
    <m/>
    <m/>
    <m/>
    <m/>
    <m/>
    <m/>
    <n v="472716"/>
  </r>
  <r>
    <s v="CK-SWVI [31]"/>
    <x v="3"/>
    <x v="5"/>
    <x v="36"/>
    <x v="41"/>
    <x v="0"/>
    <x v="10"/>
    <s v="UNK"/>
    <m/>
    <s v="-"/>
    <m/>
    <m/>
    <m/>
    <m/>
    <m/>
    <m/>
    <n v="372500"/>
  </r>
  <r>
    <s v="CK-SWVI [31]"/>
    <x v="3"/>
    <x v="5"/>
    <x v="36"/>
    <x v="41"/>
    <x v="0"/>
    <x v="11"/>
    <s v="UNK"/>
    <m/>
    <n v="0.8"/>
    <m/>
    <m/>
    <m/>
    <m/>
    <m/>
    <m/>
    <n v="320120"/>
  </r>
  <r>
    <s v="CK-SWVI [31]"/>
    <x v="3"/>
    <x v="5"/>
    <x v="36"/>
    <x v="41"/>
    <x v="0"/>
    <x v="12"/>
    <s v="UNK"/>
    <m/>
    <s v="-"/>
    <m/>
    <m/>
    <m/>
    <m/>
    <m/>
    <m/>
    <n v="403100"/>
  </r>
  <r>
    <s v="CK-SWVI [31]"/>
    <x v="3"/>
    <x v="5"/>
    <x v="36"/>
    <x v="41"/>
    <x v="0"/>
    <x v="13"/>
    <s v="UNK"/>
    <m/>
    <s v="-"/>
    <m/>
    <m/>
    <m/>
    <m/>
    <m/>
    <m/>
    <n v="319530"/>
  </r>
  <r>
    <s v="CK-SWVI [31]"/>
    <x v="3"/>
    <x v="5"/>
    <x v="36"/>
    <x v="41"/>
    <x v="0"/>
    <x v="14"/>
    <s v="UNK"/>
    <m/>
    <s v="-"/>
    <m/>
    <m/>
    <m/>
    <m/>
    <m/>
    <m/>
    <n v="566793"/>
  </r>
  <r>
    <s v="CK-SWVI [31]"/>
    <x v="3"/>
    <x v="5"/>
    <x v="36"/>
    <x v="41"/>
    <x v="0"/>
    <x v="15"/>
    <s v="UNK"/>
    <m/>
    <s v="-"/>
    <m/>
    <m/>
    <m/>
    <m/>
    <m/>
    <m/>
    <n v="525386"/>
  </r>
  <r>
    <s v="CK-SWVI [31]"/>
    <x v="3"/>
    <x v="5"/>
    <x v="36"/>
    <x v="41"/>
    <x v="0"/>
    <x v="16"/>
    <s v="UNK"/>
    <m/>
    <s v="-"/>
    <m/>
    <m/>
    <m/>
    <m/>
    <m/>
    <m/>
    <n v="108979"/>
  </r>
  <r>
    <s v="CK-SWVI [31]"/>
    <x v="3"/>
    <x v="5"/>
    <x v="36"/>
    <x v="41"/>
    <x v="0"/>
    <x v="17"/>
    <s v="UNK"/>
    <m/>
    <s v="-"/>
    <m/>
    <m/>
    <m/>
    <m/>
    <m/>
    <m/>
    <n v="505913"/>
  </r>
  <r>
    <s v="CK-SWVI [31]"/>
    <x v="3"/>
    <x v="5"/>
    <x v="36"/>
    <x v="41"/>
    <x v="0"/>
    <x v="18"/>
    <s v="UNK"/>
    <m/>
    <n v="0.74074074099999998"/>
    <m/>
    <m/>
    <m/>
    <m/>
    <m/>
    <m/>
    <n v="470478"/>
  </r>
  <r>
    <s v="CK-SWVI [31]"/>
    <x v="3"/>
    <x v="5"/>
    <x v="36"/>
    <x v="41"/>
    <x v="0"/>
    <x v="19"/>
    <s v="UNK"/>
    <m/>
    <s v="-"/>
    <m/>
    <m/>
    <m/>
    <m/>
    <m/>
    <m/>
    <n v="568655"/>
  </r>
  <r>
    <s v="CK-SWVI [31]"/>
    <x v="3"/>
    <x v="5"/>
    <x v="36"/>
    <x v="41"/>
    <x v="0"/>
    <x v="20"/>
    <s v="UNK"/>
    <m/>
    <s v="-"/>
    <m/>
    <m/>
    <m/>
    <m/>
    <m/>
    <m/>
    <n v="795584"/>
  </r>
  <r>
    <s v="CK-SWVI [31]"/>
    <x v="3"/>
    <x v="5"/>
    <x v="36"/>
    <x v="41"/>
    <x v="0"/>
    <x v="21"/>
    <s v="UNK"/>
    <m/>
    <s v="-"/>
    <m/>
    <m/>
    <m/>
    <m/>
    <m/>
    <m/>
    <n v="516848"/>
  </r>
  <r>
    <s v="CK-SWVI [31]"/>
    <x v="3"/>
    <x v="5"/>
    <x v="36"/>
    <x v="41"/>
    <x v="0"/>
    <x v="22"/>
    <s v="UNK"/>
    <m/>
    <s v="-"/>
    <m/>
    <m/>
    <m/>
    <m/>
    <m/>
    <m/>
    <n v="47157"/>
  </r>
  <r>
    <s v="CK-SWVI [31]"/>
    <x v="3"/>
    <x v="5"/>
    <x v="36"/>
    <x v="41"/>
    <x v="0"/>
    <x v="23"/>
    <s v="UNK"/>
    <m/>
    <s v="-"/>
    <m/>
    <m/>
    <m/>
    <m/>
    <m/>
    <m/>
    <n v="492263"/>
  </r>
  <r>
    <s v="CK-SWVI [31]"/>
    <x v="3"/>
    <x v="5"/>
    <x v="36"/>
    <x v="41"/>
    <x v="0"/>
    <x v="24"/>
    <s v="UNK"/>
    <m/>
    <s v="-"/>
    <m/>
    <m/>
    <m/>
    <m/>
    <m/>
    <m/>
    <n v="472851"/>
  </r>
  <r>
    <s v="CK-SWVI [31]"/>
    <x v="3"/>
    <x v="5"/>
    <x v="36"/>
    <x v="41"/>
    <x v="0"/>
    <x v="25"/>
    <s v="UNK"/>
    <m/>
    <s v="-"/>
    <m/>
    <m/>
    <m/>
    <m/>
    <m/>
    <m/>
    <n v="356232"/>
  </r>
  <r>
    <s v="CK-SWVI [31]"/>
    <x v="3"/>
    <x v="5"/>
    <x v="36"/>
    <x v="41"/>
    <x v="0"/>
    <x v="26"/>
    <s v="UNK"/>
    <m/>
    <s v="-"/>
    <m/>
    <m/>
    <m/>
    <m/>
    <m/>
    <m/>
    <n v="568790"/>
  </r>
  <r>
    <s v="CK-SWVI [31]"/>
    <x v="3"/>
    <x v="5"/>
    <x v="36"/>
    <x v="41"/>
    <x v="0"/>
    <x v="27"/>
    <s v="UNK"/>
    <m/>
    <s v="-"/>
    <m/>
    <m/>
    <m/>
    <m/>
    <m/>
    <m/>
    <n v="613220"/>
  </r>
  <r>
    <s v="CK-SWVI [31]"/>
    <x v="3"/>
    <x v="5"/>
    <x v="36"/>
    <x v="41"/>
    <x v="0"/>
    <x v="28"/>
    <s v="UNK"/>
    <m/>
    <s v="-"/>
    <m/>
    <m/>
    <m/>
    <m/>
    <m/>
    <m/>
    <n v="116343"/>
  </r>
  <r>
    <s v="CK-SWVI [31]"/>
    <x v="3"/>
    <x v="5"/>
    <x v="36"/>
    <x v="41"/>
    <x v="0"/>
    <x v="29"/>
    <s v="UNK"/>
    <m/>
    <s v="-"/>
    <m/>
    <m/>
    <m/>
    <m/>
    <m/>
    <m/>
    <n v="276453"/>
  </r>
  <r>
    <s v="CK-SWVI [31]"/>
    <x v="3"/>
    <x v="5"/>
    <x v="36"/>
    <x v="41"/>
    <x v="0"/>
    <x v="30"/>
    <s v="UNK"/>
    <m/>
    <s v="-"/>
    <m/>
    <m/>
    <m/>
    <m/>
    <m/>
    <m/>
    <n v="401953"/>
  </r>
  <r>
    <s v="CK-SWVI [31]"/>
    <x v="3"/>
    <x v="5"/>
    <x v="36"/>
    <x v="41"/>
    <x v="0"/>
    <x v="31"/>
    <s v="UNK"/>
    <m/>
    <s v="-"/>
    <m/>
    <m/>
    <m/>
    <m/>
    <m/>
    <m/>
    <n v="357599"/>
  </r>
  <r>
    <s v="CK-SWVI [31]"/>
    <x v="3"/>
    <x v="5"/>
    <x v="36"/>
    <x v="41"/>
    <x v="0"/>
    <x v="32"/>
    <s v="UNK"/>
    <m/>
    <s v="-"/>
    <m/>
    <m/>
    <m/>
    <m/>
    <m/>
    <m/>
    <n v="412704"/>
  </r>
  <r>
    <s v="CK-SWVI [31]"/>
    <x v="3"/>
    <x v="5"/>
    <x v="36"/>
    <x v="41"/>
    <x v="0"/>
    <x v="33"/>
    <s v="UNK"/>
    <m/>
    <s v="-"/>
    <m/>
    <m/>
    <m/>
    <m/>
    <m/>
    <m/>
    <n v="539929"/>
  </r>
  <r>
    <s v="CK-SWVI [31]"/>
    <x v="3"/>
    <x v="5"/>
    <x v="36"/>
    <x v="41"/>
    <x v="0"/>
    <x v="34"/>
    <s v="UNK"/>
    <m/>
    <s v="-"/>
    <m/>
    <m/>
    <m/>
    <m/>
    <m/>
    <m/>
    <n v="455891"/>
  </r>
  <r>
    <s v="CK-SWVI [31]"/>
    <x v="3"/>
    <x v="5"/>
    <x v="36"/>
    <x v="41"/>
    <x v="0"/>
    <x v="35"/>
    <s v="UNK"/>
    <m/>
    <s v="-"/>
    <m/>
    <m/>
    <m/>
    <m/>
    <m/>
    <m/>
    <n v="320700"/>
  </r>
  <r>
    <s v="CK-SWVI [31]"/>
    <x v="3"/>
    <x v="5"/>
    <x v="36"/>
    <x v="41"/>
    <x v="0"/>
    <x v="36"/>
    <s v="UNK"/>
    <m/>
    <s v="-"/>
    <m/>
    <m/>
    <m/>
    <m/>
    <m/>
    <m/>
    <n v="299700"/>
  </r>
  <r>
    <s v="CK-SWVI [31]"/>
    <x v="3"/>
    <x v="5"/>
    <x v="36"/>
    <x v="41"/>
    <x v="0"/>
    <x v="37"/>
    <s v="UNK"/>
    <m/>
    <s v="-"/>
    <m/>
    <m/>
    <m/>
    <m/>
    <m/>
    <m/>
    <n v="92205"/>
  </r>
  <r>
    <s v="CK-SWVI [31]"/>
    <x v="3"/>
    <x v="5"/>
    <x v="36"/>
    <x v="41"/>
    <x v="0"/>
    <x v="38"/>
    <s v="UNK"/>
    <m/>
    <s v="-"/>
    <m/>
    <m/>
    <m/>
    <m/>
    <m/>
    <m/>
    <n v="85064"/>
  </r>
  <r>
    <s v="CK-SWVI [31]"/>
    <x v="3"/>
    <x v="5"/>
    <x v="36"/>
    <x v="41"/>
    <x v="0"/>
    <x v="39"/>
    <s v="UNK"/>
    <m/>
    <s v="-"/>
    <m/>
    <m/>
    <m/>
    <m/>
    <m/>
    <m/>
    <n v="45761"/>
  </r>
  <r>
    <s v="CK-SWVI [31]"/>
    <x v="3"/>
    <x v="5"/>
    <x v="36"/>
    <x v="41"/>
    <x v="0"/>
    <x v="40"/>
    <s v="UNK"/>
    <m/>
    <s v="-"/>
    <m/>
    <m/>
    <m/>
    <m/>
    <m/>
    <m/>
    <n v="52298"/>
  </r>
  <r>
    <s v="CK-SWVI [31]"/>
    <x v="3"/>
    <x v="5"/>
    <x v="36"/>
    <x v="41"/>
    <x v="0"/>
    <x v="41"/>
    <s v="UNK"/>
    <m/>
    <s v="-"/>
    <m/>
    <m/>
    <m/>
    <m/>
    <m/>
    <m/>
    <n v="38450"/>
  </r>
  <r>
    <s v="CK-SWVI [31]"/>
    <x v="3"/>
    <x v="5"/>
    <x v="36"/>
    <x v="41"/>
    <x v="0"/>
    <x v="42"/>
    <s v="UNK"/>
    <m/>
    <s v="-"/>
    <m/>
    <m/>
    <m/>
    <m/>
    <m/>
    <m/>
    <n v="38038"/>
  </r>
  <r>
    <s v="CK-SWVI [31]"/>
    <x v="3"/>
    <x v="5"/>
    <x v="36"/>
    <x v="41"/>
    <x v="0"/>
    <x v="43"/>
    <s v="UNK"/>
    <m/>
    <s v="-"/>
    <m/>
    <m/>
    <m/>
    <m/>
    <m/>
    <m/>
    <n v="34000"/>
  </r>
  <r>
    <s v="CK-SWVI [31]"/>
    <x v="3"/>
    <x v="5"/>
    <x v="36"/>
    <x v="41"/>
    <x v="0"/>
    <x v="44"/>
    <s v="UNK"/>
    <m/>
    <s v="-"/>
    <m/>
    <m/>
    <m/>
    <m/>
    <m/>
    <m/>
    <m/>
  </r>
  <r>
    <s v="CK-SWVI [31]"/>
    <x v="3"/>
    <x v="5"/>
    <x v="36"/>
    <x v="41"/>
    <x v="0"/>
    <x v="45"/>
    <s v="UNK"/>
    <m/>
    <s v="-"/>
    <m/>
    <m/>
    <m/>
    <m/>
    <m/>
    <m/>
    <m/>
  </r>
  <r>
    <s v="CK-SWVI [31]"/>
    <x v="3"/>
    <x v="5"/>
    <x v="36"/>
    <x v="41"/>
    <x v="0"/>
    <x v="46"/>
    <s v="UNK"/>
    <m/>
    <s v="-"/>
    <m/>
    <m/>
    <m/>
    <m/>
    <m/>
    <m/>
    <m/>
  </r>
  <r>
    <s v="CK-SWVI [31]"/>
    <x v="3"/>
    <x v="5"/>
    <x v="36"/>
    <x v="41"/>
    <x v="0"/>
    <x v="47"/>
    <s v="UNK"/>
    <m/>
    <s v="-"/>
    <m/>
    <m/>
    <m/>
    <m/>
    <m/>
    <m/>
    <m/>
  </r>
  <r>
    <s v="CK-SWVI [31]"/>
    <x v="3"/>
    <x v="5"/>
    <x v="36"/>
    <x v="41"/>
    <x v="0"/>
    <x v="48"/>
    <s v="UNK"/>
    <m/>
    <s v="-"/>
    <m/>
    <m/>
    <m/>
    <m/>
    <m/>
    <m/>
    <m/>
  </r>
  <r>
    <s v="CK-SWVI [31]"/>
    <x v="3"/>
    <x v="5"/>
    <x v="36"/>
    <x v="41"/>
    <x v="0"/>
    <x v="49"/>
    <s v="UNK"/>
    <m/>
    <s v="-"/>
    <m/>
    <m/>
    <m/>
    <m/>
    <m/>
    <m/>
    <m/>
  </r>
  <r>
    <s v="CK-SWVI [31]"/>
    <x v="3"/>
    <x v="5"/>
    <x v="36"/>
    <x v="41"/>
    <x v="0"/>
    <x v="50"/>
    <s v="UNK"/>
    <m/>
    <s v="-"/>
    <m/>
    <m/>
    <m/>
    <m/>
    <m/>
    <m/>
    <m/>
  </r>
  <r>
    <s v="CK-SWVI [31]"/>
    <x v="3"/>
    <x v="5"/>
    <x v="36"/>
    <x v="41"/>
    <x v="0"/>
    <x v="51"/>
    <s v="UNK"/>
    <m/>
    <s v="-"/>
    <m/>
    <m/>
    <m/>
    <m/>
    <m/>
    <m/>
    <m/>
  </r>
  <r>
    <s v="CK-SWVI [31]"/>
    <x v="3"/>
    <x v="5"/>
    <x v="36"/>
    <x v="41"/>
    <x v="0"/>
    <x v="52"/>
    <s v="UNK"/>
    <m/>
    <s v="-"/>
    <m/>
    <m/>
    <m/>
    <m/>
    <m/>
    <m/>
    <m/>
  </r>
  <r>
    <s v="CK-SWVI [31]"/>
    <x v="3"/>
    <x v="5"/>
    <x v="36"/>
    <x v="41"/>
    <x v="0"/>
    <x v="53"/>
    <s v="UNK"/>
    <m/>
    <s v="-"/>
    <m/>
    <m/>
    <m/>
    <m/>
    <m/>
    <m/>
    <m/>
  </r>
  <r>
    <s v="CK-SWVI [31]"/>
    <x v="3"/>
    <x v="5"/>
    <x v="36"/>
    <x v="41"/>
    <x v="0"/>
    <x v="54"/>
    <s v="UNK"/>
    <m/>
    <s v="-"/>
    <m/>
    <m/>
    <m/>
    <m/>
    <m/>
    <m/>
    <m/>
  </r>
  <r>
    <s v="CK-SWVI [31]"/>
    <x v="3"/>
    <x v="5"/>
    <x v="36"/>
    <x v="41"/>
    <x v="0"/>
    <x v="55"/>
    <s v="UNK"/>
    <m/>
    <s v="-"/>
    <m/>
    <m/>
    <m/>
    <m/>
    <m/>
    <m/>
    <m/>
  </r>
  <r>
    <s v="CK-SWVI [31]"/>
    <x v="3"/>
    <x v="5"/>
    <x v="36"/>
    <x v="41"/>
    <x v="0"/>
    <x v="56"/>
    <s v="UNK"/>
    <m/>
    <s v="-"/>
    <m/>
    <m/>
    <m/>
    <m/>
    <m/>
    <m/>
    <m/>
  </r>
  <r>
    <s v="CK-SWVI [31]"/>
    <x v="3"/>
    <x v="5"/>
    <x v="36"/>
    <x v="41"/>
    <x v="0"/>
    <x v="57"/>
    <s v="UNK"/>
    <m/>
    <s v="-"/>
    <m/>
    <m/>
    <m/>
    <m/>
    <m/>
    <m/>
    <m/>
  </r>
  <r>
    <s v="CK-SWVI [31]"/>
    <x v="3"/>
    <x v="5"/>
    <x v="36"/>
    <x v="41"/>
    <x v="0"/>
    <x v="58"/>
    <s v="UNK"/>
    <m/>
    <s v="-"/>
    <m/>
    <m/>
    <m/>
    <m/>
    <m/>
    <m/>
    <m/>
  </r>
  <r>
    <s v="CK-SWVI [31]"/>
    <x v="3"/>
    <x v="5"/>
    <x v="36"/>
    <x v="41"/>
    <x v="0"/>
    <x v="59"/>
    <s v="UNK"/>
    <m/>
    <s v="-"/>
    <m/>
    <m/>
    <m/>
    <m/>
    <m/>
    <m/>
    <m/>
  </r>
  <r>
    <s v="CK-SWVI [31]"/>
    <x v="3"/>
    <x v="5"/>
    <x v="36"/>
    <x v="41"/>
    <x v="0"/>
    <x v="60"/>
    <s v="UNK"/>
    <m/>
    <s v="-"/>
    <m/>
    <m/>
    <m/>
    <m/>
    <m/>
    <m/>
    <m/>
  </r>
  <r>
    <s v="CK-SWVI [31]"/>
    <x v="3"/>
    <x v="5"/>
    <x v="36"/>
    <x v="41"/>
    <x v="0"/>
    <x v="61"/>
    <s v="UNK"/>
    <m/>
    <s v="-"/>
    <m/>
    <m/>
    <m/>
    <m/>
    <m/>
    <m/>
    <m/>
  </r>
  <r>
    <s v="CK-SWVI [31]"/>
    <x v="3"/>
    <x v="5"/>
    <x v="36"/>
    <x v="41"/>
    <x v="0"/>
    <x v="62"/>
    <s v="UNK"/>
    <m/>
    <s v="-"/>
    <m/>
    <m/>
    <m/>
    <m/>
    <m/>
    <m/>
    <m/>
  </r>
  <r>
    <s v="CK-SWVI [31]"/>
    <x v="3"/>
    <x v="5"/>
    <x v="36"/>
    <x v="41"/>
    <x v="0"/>
    <x v="63"/>
    <s v="UNK"/>
    <m/>
    <s v="-"/>
    <m/>
    <m/>
    <m/>
    <m/>
    <m/>
    <m/>
    <m/>
  </r>
  <r>
    <s v="CK-SWVI [31]"/>
    <x v="3"/>
    <x v="5"/>
    <x v="36"/>
    <x v="41"/>
    <x v="0"/>
    <x v="64"/>
    <s v="UNK"/>
    <m/>
    <s v="-"/>
    <m/>
    <m/>
    <m/>
    <m/>
    <m/>
    <m/>
    <m/>
  </r>
  <r>
    <s v="CK-SWVI [31]"/>
    <x v="3"/>
    <x v="5"/>
    <x v="36"/>
    <x v="41"/>
    <x v="0"/>
    <x v="65"/>
    <s v="UNK"/>
    <m/>
    <s v="-"/>
    <m/>
    <m/>
    <m/>
    <m/>
    <m/>
    <m/>
    <m/>
  </r>
  <r>
    <s v="CK-SWVI [31]"/>
    <x v="3"/>
    <x v="5"/>
    <x v="36"/>
    <x v="41"/>
    <x v="0"/>
    <x v="66"/>
    <s v="UNK"/>
    <m/>
    <s v="-"/>
    <m/>
    <m/>
    <m/>
    <m/>
    <m/>
    <m/>
    <m/>
  </r>
  <r>
    <s v="CK-SWVI [31]"/>
    <x v="3"/>
    <x v="5"/>
    <x v="36"/>
    <x v="41"/>
    <x v="0"/>
    <x v="67"/>
    <s v="UNK"/>
    <m/>
    <s v="-"/>
    <m/>
    <m/>
    <m/>
    <m/>
    <m/>
    <m/>
    <m/>
  </r>
  <r>
    <s v="CK-SWVI [31]"/>
    <x v="3"/>
    <x v="5"/>
    <x v="36"/>
    <x v="41"/>
    <x v="0"/>
    <x v="68"/>
    <s v="UNK"/>
    <m/>
    <s v="-"/>
    <m/>
    <m/>
    <m/>
    <m/>
    <m/>
    <m/>
    <m/>
  </r>
  <r>
    <s v="CK-SWVI [31]"/>
    <x v="3"/>
    <x v="5"/>
    <x v="36"/>
    <x v="41"/>
    <x v="0"/>
    <x v="69"/>
    <s v="UNK"/>
    <m/>
    <s v="-"/>
    <m/>
    <m/>
    <m/>
    <m/>
    <m/>
    <m/>
    <m/>
  </r>
  <r>
    <s v="CK-SWVI [31]"/>
    <x v="3"/>
    <x v="5"/>
    <x v="36"/>
    <x v="41"/>
    <x v="0"/>
    <x v="70"/>
    <s v="UNK"/>
    <m/>
    <s v="-"/>
    <m/>
    <m/>
    <m/>
    <m/>
    <m/>
    <m/>
    <m/>
  </r>
  <r>
    <s v="CK-NoKy [32]"/>
    <x v="3"/>
    <x v="2"/>
    <x v="37"/>
    <x v="42"/>
    <x v="0"/>
    <x v="0"/>
    <s v="UNK"/>
    <m/>
    <s v="-"/>
    <m/>
    <m/>
    <m/>
    <m/>
    <m/>
    <m/>
    <m/>
  </r>
  <r>
    <s v="CK-NoKy [32]"/>
    <x v="3"/>
    <x v="2"/>
    <x v="37"/>
    <x v="42"/>
    <x v="0"/>
    <x v="1"/>
    <s v="NI"/>
    <m/>
    <s v="-"/>
    <m/>
    <m/>
    <m/>
    <m/>
    <m/>
    <m/>
    <m/>
  </r>
  <r>
    <s v="CK-NoKy [32]"/>
    <x v="3"/>
    <x v="2"/>
    <x v="37"/>
    <x v="42"/>
    <x v="0"/>
    <x v="2"/>
    <s v="NI"/>
    <m/>
    <s v="-"/>
    <m/>
    <m/>
    <m/>
    <m/>
    <m/>
    <m/>
    <m/>
  </r>
  <r>
    <s v="CK-NoKy [32]"/>
    <x v="3"/>
    <x v="2"/>
    <x v="37"/>
    <x v="42"/>
    <x v="0"/>
    <x v="3"/>
    <s v="NI"/>
    <m/>
    <s v="-"/>
    <m/>
    <m/>
    <m/>
    <m/>
    <m/>
    <m/>
    <m/>
  </r>
  <r>
    <s v="CK-NoKy [32]"/>
    <x v="3"/>
    <x v="2"/>
    <x v="37"/>
    <x v="42"/>
    <x v="0"/>
    <x v="4"/>
    <s v="NI"/>
    <m/>
    <s v="-"/>
    <m/>
    <m/>
    <m/>
    <m/>
    <m/>
    <m/>
    <m/>
  </r>
  <r>
    <s v="CK-NoKy [32]"/>
    <x v="3"/>
    <x v="2"/>
    <x v="37"/>
    <x v="42"/>
    <x v="0"/>
    <x v="5"/>
    <s v="NI"/>
    <m/>
    <s v="-"/>
    <m/>
    <m/>
    <m/>
    <m/>
    <m/>
    <m/>
    <m/>
  </r>
  <r>
    <s v="CK-NoKy [32]"/>
    <x v="3"/>
    <x v="2"/>
    <x v="37"/>
    <x v="42"/>
    <x v="0"/>
    <x v="6"/>
    <s v="NI"/>
    <m/>
    <s v="-"/>
    <m/>
    <m/>
    <m/>
    <m/>
    <m/>
    <m/>
    <m/>
  </r>
  <r>
    <s v="CK-NoKy [32]"/>
    <x v="3"/>
    <x v="2"/>
    <x v="37"/>
    <x v="42"/>
    <x v="0"/>
    <x v="7"/>
    <s v="NI"/>
    <m/>
    <s v="-"/>
    <m/>
    <m/>
    <m/>
    <m/>
    <m/>
    <m/>
    <m/>
  </r>
  <r>
    <s v="CK-NoKy [32]"/>
    <x v="3"/>
    <x v="2"/>
    <x v="37"/>
    <x v="42"/>
    <x v="0"/>
    <x v="8"/>
    <s v="NI"/>
    <m/>
    <s v="-"/>
    <m/>
    <m/>
    <m/>
    <m/>
    <m/>
    <m/>
    <m/>
  </r>
  <r>
    <s v="CK-NoKy [32]"/>
    <x v="3"/>
    <x v="2"/>
    <x v="37"/>
    <x v="42"/>
    <x v="0"/>
    <x v="9"/>
    <n v="23"/>
    <n v="23"/>
    <s v="-"/>
    <m/>
    <m/>
    <m/>
    <m/>
    <m/>
    <m/>
    <m/>
  </r>
  <r>
    <s v="CK-NoKy [32]"/>
    <x v="3"/>
    <x v="2"/>
    <x v="37"/>
    <x v="42"/>
    <x v="0"/>
    <x v="10"/>
    <n v="26"/>
    <n v="26"/>
    <s v="-"/>
    <m/>
    <m/>
    <m/>
    <m/>
    <m/>
    <m/>
    <m/>
  </r>
  <r>
    <s v="CK-NoKy [32]"/>
    <x v="3"/>
    <x v="2"/>
    <x v="37"/>
    <x v="42"/>
    <x v="0"/>
    <x v="11"/>
    <n v="36"/>
    <n v="36"/>
    <n v="0.16666700000000001"/>
    <m/>
    <m/>
    <m/>
    <m/>
    <m/>
    <m/>
    <n v="2720"/>
  </r>
  <r>
    <s v="CK-NoKy [32]"/>
    <x v="3"/>
    <x v="2"/>
    <x v="37"/>
    <x v="42"/>
    <x v="0"/>
    <x v="12"/>
    <n v="232"/>
    <n v="232"/>
    <s v="-"/>
    <m/>
    <m/>
    <m/>
    <m/>
    <m/>
    <m/>
    <m/>
  </r>
  <r>
    <s v="CK-NoKy [32]"/>
    <x v="3"/>
    <x v="2"/>
    <x v="37"/>
    <x v="42"/>
    <x v="0"/>
    <x v="13"/>
    <n v="6"/>
    <n v="6"/>
    <n v="5.5556000000000001E-2"/>
    <m/>
    <m/>
    <m/>
    <m/>
    <m/>
    <m/>
    <n v="26587"/>
  </r>
  <r>
    <s v="CK-NoKy [32]"/>
    <x v="3"/>
    <x v="2"/>
    <x v="37"/>
    <x v="42"/>
    <x v="0"/>
    <x v="14"/>
    <n v="1"/>
    <n v="1"/>
    <s v="-"/>
    <m/>
    <m/>
    <m/>
    <m/>
    <m/>
    <m/>
    <n v="14912"/>
  </r>
  <r>
    <s v="CK-NoKy [32]"/>
    <x v="3"/>
    <x v="2"/>
    <x v="37"/>
    <x v="42"/>
    <x v="0"/>
    <x v="15"/>
    <n v="70"/>
    <n v="70"/>
    <s v="-"/>
    <m/>
    <m/>
    <m/>
    <m/>
    <m/>
    <m/>
    <n v="8948"/>
  </r>
  <r>
    <s v="CK-NoKy [32]"/>
    <x v="3"/>
    <x v="2"/>
    <x v="37"/>
    <x v="42"/>
    <x v="0"/>
    <x v="16"/>
    <n v="122"/>
    <n v="122"/>
    <s v="-"/>
    <m/>
    <m/>
    <m/>
    <m/>
    <m/>
    <m/>
    <n v="45003"/>
  </r>
  <r>
    <s v="CK-NoKy [32]"/>
    <x v="3"/>
    <x v="2"/>
    <x v="37"/>
    <x v="42"/>
    <x v="0"/>
    <x v="17"/>
    <s v="UNK"/>
    <m/>
    <s v="-"/>
    <m/>
    <m/>
    <m/>
    <m/>
    <m/>
    <m/>
    <n v="49660"/>
  </r>
  <r>
    <s v="CK-NoKy [32]"/>
    <x v="3"/>
    <x v="2"/>
    <x v="37"/>
    <x v="42"/>
    <x v="0"/>
    <x v="18"/>
    <n v="36"/>
    <n v="36"/>
    <n v="0.28571400000000002"/>
    <m/>
    <m/>
    <m/>
    <m/>
    <m/>
    <m/>
    <n v="5037"/>
  </r>
  <r>
    <s v="CK-NoKy [32]"/>
    <x v="3"/>
    <x v="2"/>
    <x v="37"/>
    <x v="42"/>
    <x v="0"/>
    <x v="19"/>
    <n v="325"/>
    <n v="325"/>
    <s v="-"/>
    <m/>
    <m/>
    <m/>
    <m/>
    <m/>
    <m/>
    <n v="33325"/>
  </r>
  <r>
    <s v="CK-NoKy [32]"/>
    <x v="3"/>
    <x v="2"/>
    <x v="37"/>
    <x v="42"/>
    <x v="0"/>
    <x v="20"/>
    <n v="2"/>
    <n v="2"/>
    <s v="-"/>
    <m/>
    <m/>
    <m/>
    <m/>
    <m/>
    <m/>
    <m/>
  </r>
  <r>
    <s v="CK-NoKy [32]"/>
    <x v="3"/>
    <x v="2"/>
    <x v="37"/>
    <x v="42"/>
    <x v="0"/>
    <x v="21"/>
    <n v="37"/>
    <n v="37"/>
    <n v="0.42857133333333336"/>
    <m/>
    <m/>
    <m/>
    <m/>
    <m/>
    <m/>
    <n v="1955"/>
  </r>
  <r>
    <s v="CK-NoKy [32]"/>
    <x v="3"/>
    <x v="2"/>
    <x v="37"/>
    <x v="42"/>
    <x v="0"/>
    <x v="22"/>
    <n v="110"/>
    <n v="110"/>
    <s v="-"/>
    <m/>
    <m/>
    <m/>
    <m/>
    <m/>
    <m/>
    <m/>
  </r>
  <r>
    <s v="CK-NoKy [32]"/>
    <x v="3"/>
    <x v="2"/>
    <x v="37"/>
    <x v="42"/>
    <x v="0"/>
    <x v="23"/>
    <n v="196"/>
    <n v="196"/>
    <s v="-"/>
    <m/>
    <m/>
    <m/>
    <m/>
    <m/>
    <m/>
    <n v="36997"/>
  </r>
  <r>
    <s v="CK-NoKy [32]"/>
    <x v="3"/>
    <x v="2"/>
    <x v="37"/>
    <x v="42"/>
    <x v="0"/>
    <x v="24"/>
    <n v="67"/>
    <n v="67"/>
    <s v="-"/>
    <m/>
    <m/>
    <m/>
    <m/>
    <m/>
    <m/>
    <m/>
  </r>
  <r>
    <s v="CK-NoKy [32]"/>
    <x v="3"/>
    <x v="2"/>
    <x v="37"/>
    <x v="42"/>
    <x v="0"/>
    <x v="25"/>
    <n v="16"/>
    <n v="16"/>
    <s v="-"/>
    <m/>
    <m/>
    <m/>
    <m/>
    <m/>
    <m/>
    <m/>
  </r>
  <r>
    <s v="CK-NoKy [32]"/>
    <x v="3"/>
    <x v="2"/>
    <x v="37"/>
    <x v="42"/>
    <x v="0"/>
    <x v="26"/>
    <n v="52"/>
    <n v="52"/>
    <s v="-"/>
    <m/>
    <m/>
    <m/>
    <m/>
    <m/>
    <m/>
    <m/>
  </r>
  <r>
    <s v="CK-NoKy [32]"/>
    <x v="3"/>
    <x v="2"/>
    <x v="37"/>
    <x v="42"/>
    <x v="0"/>
    <x v="27"/>
    <n v="300"/>
    <n v="300"/>
    <s v="-"/>
    <m/>
    <m/>
    <m/>
    <m/>
    <m/>
    <m/>
    <n v="13959"/>
  </r>
  <r>
    <s v="CK-NoKy [32]"/>
    <x v="3"/>
    <x v="2"/>
    <x v="37"/>
    <x v="42"/>
    <x v="0"/>
    <x v="28"/>
    <n v="442"/>
    <n v="442"/>
    <s v="-"/>
    <m/>
    <m/>
    <m/>
    <m/>
    <m/>
    <m/>
    <m/>
  </r>
  <r>
    <s v="CK-NoKy [32]"/>
    <x v="3"/>
    <x v="2"/>
    <x v="37"/>
    <x v="42"/>
    <x v="0"/>
    <x v="29"/>
    <n v="1100"/>
    <n v="1100"/>
    <s v="-"/>
    <m/>
    <m/>
    <m/>
    <m/>
    <m/>
    <m/>
    <m/>
  </r>
  <r>
    <s v="CK-NoKy [32]"/>
    <x v="3"/>
    <x v="2"/>
    <x v="37"/>
    <x v="42"/>
    <x v="0"/>
    <x v="30"/>
    <n v="100"/>
    <n v="100"/>
    <s v="-"/>
    <m/>
    <m/>
    <m/>
    <m/>
    <m/>
    <m/>
    <m/>
  </r>
  <r>
    <s v="CK-NoKy [32]"/>
    <x v="3"/>
    <x v="2"/>
    <x v="37"/>
    <x v="42"/>
    <x v="0"/>
    <x v="31"/>
    <s v="UK"/>
    <m/>
    <s v="-"/>
    <m/>
    <m/>
    <m/>
    <m/>
    <m/>
    <m/>
    <m/>
  </r>
  <r>
    <s v="CK-NoKy [32]"/>
    <x v="3"/>
    <x v="2"/>
    <x v="37"/>
    <x v="42"/>
    <x v="0"/>
    <x v="32"/>
    <s v="NO"/>
    <m/>
    <s v="-"/>
    <m/>
    <m/>
    <m/>
    <m/>
    <m/>
    <m/>
    <m/>
  </r>
  <r>
    <s v="CK-NoKy [32]"/>
    <x v="3"/>
    <x v="2"/>
    <x v="37"/>
    <x v="42"/>
    <x v="0"/>
    <x v="33"/>
    <n v="30"/>
    <n v="30"/>
    <s v="-"/>
    <m/>
    <m/>
    <m/>
    <m/>
    <m/>
    <m/>
    <m/>
  </r>
  <r>
    <s v="CK-NoKy [32]"/>
    <x v="3"/>
    <x v="2"/>
    <x v="37"/>
    <x v="42"/>
    <x v="0"/>
    <x v="34"/>
    <n v="30"/>
    <n v="30"/>
    <s v="-"/>
    <m/>
    <m/>
    <m/>
    <m/>
    <m/>
    <m/>
    <m/>
  </r>
  <r>
    <s v="CK-NoKy [32]"/>
    <x v="3"/>
    <x v="2"/>
    <x v="37"/>
    <x v="42"/>
    <x v="0"/>
    <x v="35"/>
    <n v="30"/>
    <n v="30"/>
    <s v="-"/>
    <m/>
    <m/>
    <m/>
    <m/>
    <m/>
    <m/>
    <n v="4948"/>
  </r>
  <r>
    <s v="CK-NoKy [32]"/>
    <x v="3"/>
    <x v="2"/>
    <x v="37"/>
    <x v="42"/>
    <x v="0"/>
    <x v="36"/>
    <n v="10"/>
    <n v="10"/>
    <s v="-"/>
    <m/>
    <m/>
    <m/>
    <m/>
    <m/>
    <m/>
    <m/>
  </r>
  <r>
    <s v="CK-NoKy [32]"/>
    <x v="3"/>
    <x v="2"/>
    <x v="37"/>
    <x v="42"/>
    <x v="0"/>
    <x v="37"/>
    <n v="50"/>
    <n v="50"/>
    <s v="-"/>
    <m/>
    <m/>
    <m/>
    <m/>
    <m/>
    <m/>
    <n v="12853"/>
  </r>
  <r>
    <s v="CK-NoKy [32]"/>
    <x v="3"/>
    <x v="2"/>
    <x v="37"/>
    <x v="42"/>
    <x v="0"/>
    <x v="38"/>
    <n v="50"/>
    <n v="50"/>
    <s v="-"/>
    <m/>
    <m/>
    <m/>
    <m/>
    <m/>
    <m/>
    <m/>
  </r>
  <r>
    <s v="CK-NoKy [32]"/>
    <x v="3"/>
    <x v="2"/>
    <x v="37"/>
    <x v="42"/>
    <x v="0"/>
    <x v="39"/>
    <n v="50"/>
    <n v="50"/>
    <s v="-"/>
    <m/>
    <m/>
    <m/>
    <m/>
    <m/>
    <m/>
    <n v="345500"/>
  </r>
  <r>
    <s v="CK-NoKy [32]"/>
    <x v="3"/>
    <x v="2"/>
    <x v="37"/>
    <x v="42"/>
    <x v="0"/>
    <x v="40"/>
    <n v="40"/>
    <n v="40"/>
    <s v="-"/>
    <m/>
    <m/>
    <m/>
    <m/>
    <m/>
    <m/>
    <m/>
  </r>
  <r>
    <s v="CK-NoKy [32]"/>
    <x v="3"/>
    <x v="2"/>
    <x v="37"/>
    <x v="42"/>
    <x v="0"/>
    <x v="41"/>
    <n v="40"/>
    <n v="40"/>
    <s v="-"/>
    <m/>
    <m/>
    <m/>
    <m/>
    <m/>
    <m/>
    <m/>
  </r>
  <r>
    <s v="CK-NoKy [32]"/>
    <x v="3"/>
    <x v="2"/>
    <x v="37"/>
    <x v="42"/>
    <x v="0"/>
    <x v="42"/>
    <n v="30"/>
    <n v="30"/>
    <s v="-"/>
    <m/>
    <m/>
    <m/>
    <m/>
    <m/>
    <m/>
    <m/>
  </r>
  <r>
    <s v="CK-NoKy [32]"/>
    <x v="3"/>
    <x v="2"/>
    <x v="37"/>
    <x v="42"/>
    <x v="0"/>
    <x v="43"/>
    <n v="300"/>
    <n v="300"/>
    <s v="-"/>
    <m/>
    <m/>
    <m/>
    <m/>
    <m/>
    <m/>
    <m/>
  </r>
  <r>
    <s v="CK-NoKy [32]"/>
    <x v="3"/>
    <x v="2"/>
    <x v="37"/>
    <x v="42"/>
    <x v="0"/>
    <x v="44"/>
    <n v="80"/>
    <n v="80"/>
    <s v="-"/>
    <m/>
    <m/>
    <m/>
    <m/>
    <m/>
    <m/>
    <m/>
  </r>
  <r>
    <s v="CK-NoKy [32]"/>
    <x v="3"/>
    <x v="2"/>
    <x v="37"/>
    <x v="42"/>
    <x v="0"/>
    <x v="45"/>
    <n v="50"/>
    <n v="50"/>
    <s v="-"/>
    <m/>
    <m/>
    <m/>
    <m/>
    <m/>
    <m/>
    <m/>
  </r>
  <r>
    <s v="CK-NoKy [32]"/>
    <x v="3"/>
    <x v="2"/>
    <x v="37"/>
    <x v="42"/>
    <x v="0"/>
    <x v="46"/>
    <n v="20"/>
    <n v="20"/>
    <s v="-"/>
    <m/>
    <m/>
    <m/>
    <m/>
    <m/>
    <m/>
    <m/>
  </r>
  <r>
    <s v="CK-NoKy [32]"/>
    <x v="3"/>
    <x v="2"/>
    <x v="37"/>
    <x v="42"/>
    <x v="0"/>
    <x v="47"/>
    <n v="200"/>
    <n v="200"/>
    <s v="-"/>
    <m/>
    <m/>
    <m/>
    <m/>
    <m/>
    <m/>
    <m/>
  </r>
  <r>
    <s v="CK-NoKy [32]"/>
    <x v="3"/>
    <x v="2"/>
    <x v="37"/>
    <x v="42"/>
    <x v="0"/>
    <x v="48"/>
    <n v="75"/>
    <n v="75"/>
    <s v="-"/>
    <m/>
    <m/>
    <m/>
    <m/>
    <m/>
    <m/>
    <m/>
  </r>
  <r>
    <s v="CK-NoKy [32]"/>
    <x v="3"/>
    <x v="2"/>
    <x v="37"/>
    <x v="42"/>
    <x v="0"/>
    <x v="49"/>
    <n v="25"/>
    <n v="25"/>
    <s v="-"/>
    <m/>
    <m/>
    <m/>
    <m/>
    <m/>
    <m/>
    <m/>
  </r>
  <r>
    <s v="CK-NoKy [32]"/>
    <x v="3"/>
    <x v="2"/>
    <x v="37"/>
    <x v="42"/>
    <x v="0"/>
    <x v="50"/>
    <n v="200"/>
    <n v="200"/>
    <s v="-"/>
    <m/>
    <m/>
    <m/>
    <m/>
    <m/>
    <m/>
    <m/>
  </r>
  <r>
    <s v="CK-NoKy [32]"/>
    <x v="3"/>
    <x v="2"/>
    <x v="37"/>
    <x v="42"/>
    <x v="0"/>
    <x v="51"/>
    <n v="200"/>
    <n v="200"/>
    <s v="-"/>
    <m/>
    <m/>
    <m/>
    <m/>
    <m/>
    <m/>
    <m/>
  </r>
  <r>
    <s v="CK-NoKy [32]"/>
    <x v="3"/>
    <x v="2"/>
    <x v="37"/>
    <x v="42"/>
    <x v="0"/>
    <x v="52"/>
    <n v="200"/>
    <n v="200"/>
    <s v="-"/>
    <m/>
    <m/>
    <m/>
    <m/>
    <m/>
    <m/>
    <m/>
  </r>
  <r>
    <s v="CK-NoKy [32]"/>
    <x v="3"/>
    <x v="2"/>
    <x v="37"/>
    <x v="42"/>
    <x v="0"/>
    <x v="53"/>
    <n v="200"/>
    <n v="200"/>
    <s v="-"/>
    <m/>
    <m/>
    <m/>
    <m/>
    <m/>
    <m/>
    <m/>
  </r>
  <r>
    <s v="CK-NoKy [32]"/>
    <x v="3"/>
    <x v="2"/>
    <x v="37"/>
    <x v="42"/>
    <x v="0"/>
    <x v="54"/>
    <n v="400"/>
    <n v="400"/>
    <s v="-"/>
    <m/>
    <m/>
    <m/>
    <m/>
    <m/>
    <m/>
    <m/>
  </r>
  <r>
    <s v="CK-NoKy [32]"/>
    <x v="3"/>
    <x v="2"/>
    <x v="37"/>
    <x v="42"/>
    <x v="0"/>
    <x v="55"/>
    <n v="400"/>
    <n v="400"/>
    <s v="-"/>
    <m/>
    <m/>
    <m/>
    <m/>
    <m/>
    <m/>
    <m/>
  </r>
  <r>
    <s v="CK-NoKy [32]"/>
    <x v="3"/>
    <x v="2"/>
    <x v="37"/>
    <x v="42"/>
    <x v="0"/>
    <x v="56"/>
    <n v="750"/>
    <n v="750"/>
    <s v="-"/>
    <m/>
    <m/>
    <m/>
    <m/>
    <m/>
    <m/>
    <m/>
  </r>
  <r>
    <s v="CK-NoKy [32]"/>
    <x v="3"/>
    <x v="2"/>
    <x v="37"/>
    <x v="42"/>
    <x v="0"/>
    <x v="57"/>
    <n v="900"/>
    <n v="900"/>
    <s v="-"/>
    <m/>
    <m/>
    <m/>
    <m/>
    <m/>
    <m/>
    <m/>
  </r>
  <r>
    <s v="CK-NoKy [32]"/>
    <x v="3"/>
    <x v="2"/>
    <x v="37"/>
    <x v="42"/>
    <x v="0"/>
    <x v="58"/>
    <n v="1500"/>
    <n v="1500"/>
    <s v="-"/>
    <m/>
    <m/>
    <m/>
    <m/>
    <m/>
    <m/>
    <m/>
  </r>
  <r>
    <s v="CK-NoKy [32]"/>
    <x v="3"/>
    <x v="2"/>
    <x v="37"/>
    <x v="42"/>
    <x v="0"/>
    <x v="59"/>
    <n v="1500"/>
    <n v="1500"/>
    <s v="-"/>
    <m/>
    <m/>
    <m/>
    <m/>
    <m/>
    <m/>
    <m/>
  </r>
  <r>
    <s v="CK-NoKy [32]"/>
    <x v="3"/>
    <x v="2"/>
    <x v="37"/>
    <x v="42"/>
    <x v="0"/>
    <x v="60"/>
    <n v="500"/>
    <n v="500"/>
    <s v="-"/>
    <m/>
    <m/>
    <m/>
    <m/>
    <m/>
    <m/>
    <m/>
  </r>
  <r>
    <s v="CK-NoKy [32]"/>
    <x v="3"/>
    <x v="2"/>
    <x v="37"/>
    <x v="42"/>
    <x v="0"/>
    <x v="61"/>
    <n v="750"/>
    <n v="750"/>
    <s v="-"/>
    <m/>
    <m/>
    <m/>
    <m/>
    <m/>
    <m/>
    <m/>
  </r>
  <r>
    <s v="CK-NoKy [32]"/>
    <x v="3"/>
    <x v="2"/>
    <x v="37"/>
    <x v="42"/>
    <x v="0"/>
    <x v="62"/>
    <n v="75"/>
    <n v="75"/>
    <s v="-"/>
    <m/>
    <m/>
    <m/>
    <m/>
    <m/>
    <m/>
    <m/>
  </r>
  <r>
    <s v="CK-NoKy [32]"/>
    <x v="3"/>
    <x v="2"/>
    <x v="37"/>
    <x v="42"/>
    <x v="0"/>
    <x v="63"/>
    <n v="75"/>
    <n v="75"/>
    <s v="-"/>
    <m/>
    <m/>
    <m/>
    <m/>
    <m/>
    <m/>
    <m/>
  </r>
  <r>
    <s v="CK-NoKy [32]"/>
    <x v="3"/>
    <x v="2"/>
    <x v="37"/>
    <x v="42"/>
    <x v="0"/>
    <x v="64"/>
    <n v="25"/>
    <n v="25"/>
    <s v="-"/>
    <m/>
    <m/>
    <m/>
    <m/>
    <m/>
    <m/>
    <m/>
  </r>
  <r>
    <s v="CK-NoKy [32]"/>
    <x v="3"/>
    <x v="2"/>
    <x v="37"/>
    <x v="42"/>
    <x v="0"/>
    <x v="65"/>
    <n v="75"/>
    <n v="75"/>
    <s v="-"/>
    <m/>
    <m/>
    <m/>
    <m/>
    <m/>
    <m/>
    <m/>
  </r>
  <r>
    <s v="CK-NoKy [32]"/>
    <x v="3"/>
    <x v="2"/>
    <x v="37"/>
    <x v="42"/>
    <x v="0"/>
    <x v="66"/>
    <s v="UK"/>
    <m/>
    <s v="-"/>
    <m/>
    <m/>
    <m/>
    <m/>
    <m/>
    <m/>
    <m/>
  </r>
  <r>
    <s v="CK-NoKy [32]"/>
    <x v="3"/>
    <x v="2"/>
    <x v="37"/>
    <x v="42"/>
    <x v="0"/>
    <x v="67"/>
    <s v="UK"/>
    <m/>
    <s v="-"/>
    <m/>
    <m/>
    <m/>
    <m/>
    <m/>
    <m/>
    <m/>
  </r>
  <r>
    <s v="CK-NoKy [32]"/>
    <x v="3"/>
    <x v="2"/>
    <x v="37"/>
    <x v="42"/>
    <x v="0"/>
    <x v="68"/>
    <s v="UK"/>
    <m/>
    <s v="-"/>
    <m/>
    <m/>
    <m/>
    <m/>
    <m/>
    <m/>
    <m/>
  </r>
  <r>
    <s v="CK-NoKy [32]"/>
    <x v="3"/>
    <x v="2"/>
    <x v="37"/>
    <x v="42"/>
    <x v="0"/>
    <x v="69"/>
    <s v="UK"/>
    <m/>
    <s v="-"/>
    <m/>
    <m/>
    <m/>
    <m/>
    <m/>
    <m/>
    <m/>
  </r>
  <r>
    <s v="CK-NoKy [32]"/>
    <x v="3"/>
    <x v="2"/>
    <x v="37"/>
    <x v="42"/>
    <x v="0"/>
    <x v="70"/>
    <s v="UK"/>
    <m/>
    <s v="-"/>
    <m/>
    <m/>
    <m/>
    <m/>
    <m/>
    <m/>
    <m/>
  </r>
  <r>
    <s v="CK-SWVI [31]"/>
    <x v="3"/>
    <x v="1"/>
    <x v="38"/>
    <x v="43"/>
    <x v="0"/>
    <x v="0"/>
    <s v="UNK"/>
    <m/>
    <s v="-"/>
    <m/>
    <m/>
    <m/>
    <m/>
    <m/>
    <m/>
    <m/>
  </r>
  <r>
    <s v="CK-SWVI [31]"/>
    <x v="3"/>
    <x v="1"/>
    <x v="38"/>
    <x v="43"/>
    <x v="0"/>
    <x v="1"/>
    <s v="UNK"/>
    <m/>
    <s v="-"/>
    <m/>
    <m/>
    <m/>
    <m/>
    <m/>
    <m/>
    <m/>
  </r>
  <r>
    <s v="CK-SWVI [31]"/>
    <x v="3"/>
    <x v="1"/>
    <x v="38"/>
    <x v="43"/>
    <x v="0"/>
    <x v="2"/>
    <s v="NI"/>
    <m/>
    <s v="-"/>
    <m/>
    <m/>
    <m/>
    <m/>
    <m/>
    <m/>
    <m/>
  </r>
  <r>
    <s v="CK-SWVI [31]"/>
    <x v="3"/>
    <x v="1"/>
    <x v="38"/>
    <x v="43"/>
    <x v="0"/>
    <x v="3"/>
    <s v="NI"/>
    <m/>
    <s v="-"/>
    <m/>
    <m/>
    <m/>
    <m/>
    <m/>
    <m/>
    <m/>
  </r>
  <r>
    <s v="CK-SWVI [31]"/>
    <x v="3"/>
    <x v="1"/>
    <x v="38"/>
    <x v="43"/>
    <x v="0"/>
    <x v="4"/>
    <s v="NI"/>
    <m/>
    <s v="-"/>
    <m/>
    <m/>
    <m/>
    <m/>
    <m/>
    <m/>
    <m/>
  </r>
  <r>
    <s v="CK-SWVI [31]"/>
    <x v="3"/>
    <x v="1"/>
    <x v="38"/>
    <x v="43"/>
    <x v="0"/>
    <x v="5"/>
    <s v="NO"/>
    <m/>
    <s v="-"/>
    <m/>
    <m/>
    <m/>
    <m/>
    <m/>
    <m/>
    <m/>
  </r>
  <r>
    <s v="CK-SWVI [31]"/>
    <x v="3"/>
    <x v="1"/>
    <x v="38"/>
    <x v="43"/>
    <x v="0"/>
    <x v="6"/>
    <s v="NI"/>
    <m/>
    <s v="-"/>
    <m/>
    <m/>
    <m/>
    <m/>
    <m/>
    <m/>
    <m/>
  </r>
  <r>
    <s v="CK-SWVI [31]"/>
    <x v="3"/>
    <x v="1"/>
    <x v="38"/>
    <x v="43"/>
    <x v="0"/>
    <x v="7"/>
    <s v="UNK"/>
    <m/>
    <s v="-"/>
    <m/>
    <m/>
    <m/>
    <m/>
    <m/>
    <m/>
    <m/>
  </r>
  <r>
    <s v="CK-SWVI [31]"/>
    <x v="3"/>
    <x v="1"/>
    <x v="38"/>
    <x v="43"/>
    <x v="0"/>
    <x v="8"/>
    <s v="NO"/>
    <m/>
    <s v="-"/>
    <m/>
    <m/>
    <m/>
    <m/>
    <m/>
    <m/>
    <m/>
  </r>
  <r>
    <s v="CK-SWVI [31]"/>
    <x v="3"/>
    <x v="1"/>
    <x v="38"/>
    <x v="43"/>
    <x v="0"/>
    <x v="9"/>
    <s v="NI"/>
    <m/>
    <s v="-"/>
    <m/>
    <m/>
    <m/>
    <m/>
    <m/>
    <m/>
    <m/>
  </r>
  <r>
    <s v="CK-SWVI [31]"/>
    <x v="3"/>
    <x v="1"/>
    <x v="38"/>
    <x v="43"/>
    <x v="0"/>
    <x v="10"/>
    <s v="NO"/>
    <m/>
    <s v="-"/>
    <m/>
    <m/>
    <m/>
    <m/>
    <m/>
    <m/>
    <m/>
  </r>
  <r>
    <s v="CK-SWVI [31]"/>
    <x v="3"/>
    <x v="1"/>
    <x v="38"/>
    <x v="43"/>
    <x v="0"/>
    <x v="11"/>
    <s v="NI"/>
    <m/>
    <s v="-"/>
    <m/>
    <m/>
    <m/>
    <m/>
    <m/>
    <m/>
    <m/>
  </r>
  <r>
    <s v="CK-SWVI [31]"/>
    <x v="3"/>
    <x v="1"/>
    <x v="38"/>
    <x v="43"/>
    <x v="0"/>
    <x v="12"/>
    <s v="NI"/>
    <m/>
    <s v="-"/>
    <m/>
    <m/>
    <m/>
    <m/>
    <m/>
    <m/>
    <m/>
  </r>
  <r>
    <s v="CK-SWVI [31]"/>
    <x v="3"/>
    <x v="1"/>
    <x v="38"/>
    <x v="43"/>
    <x v="0"/>
    <x v="13"/>
    <n v="6"/>
    <n v="6"/>
    <s v="-"/>
    <m/>
    <m/>
    <m/>
    <m/>
    <m/>
    <m/>
    <m/>
  </r>
  <r>
    <s v="CK-SWVI [31]"/>
    <x v="3"/>
    <x v="1"/>
    <x v="38"/>
    <x v="43"/>
    <x v="0"/>
    <x v="14"/>
    <n v="6"/>
    <n v="6"/>
    <s v="-"/>
    <m/>
    <m/>
    <m/>
    <m/>
    <m/>
    <m/>
    <m/>
  </r>
  <r>
    <s v="CK-SWVI [31]"/>
    <x v="3"/>
    <x v="1"/>
    <x v="38"/>
    <x v="43"/>
    <x v="0"/>
    <x v="15"/>
    <n v="2"/>
    <n v="2"/>
    <s v="-"/>
    <m/>
    <m/>
    <m/>
    <m/>
    <m/>
    <m/>
    <m/>
  </r>
  <r>
    <s v="CK-SWVI [31]"/>
    <x v="3"/>
    <x v="1"/>
    <x v="38"/>
    <x v="43"/>
    <x v="0"/>
    <x v="16"/>
    <s v="NI"/>
    <m/>
    <s v="-"/>
    <m/>
    <m/>
    <m/>
    <m/>
    <m/>
    <m/>
    <m/>
  </r>
  <r>
    <s v="CK-SWVI [31]"/>
    <x v="3"/>
    <x v="1"/>
    <x v="38"/>
    <x v="43"/>
    <x v="0"/>
    <x v="17"/>
    <s v="NI"/>
    <m/>
    <s v="-"/>
    <m/>
    <m/>
    <m/>
    <m/>
    <m/>
    <m/>
    <m/>
  </r>
  <r>
    <s v="CK-SWVI [31]"/>
    <x v="3"/>
    <x v="1"/>
    <x v="38"/>
    <x v="43"/>
    <x v="0"/>
    <x v="18"/>
    <s v="NI"/>
    <m/>
    <s v="-"/>
    <m/>
    <m/>
    <m/>
    <m/>
    <m/>
    <m/>
    <m/>
  </r>
  <r>
    <s v="CK-SWVI [31]"/>
    <x v="3"/>
    <x v="1"/>
    <x v="38"/>
    <x v="43"/>
    <x v="0"/>
    <x v="19"/>
    <s v="NI"/>
    <m/>
    <s v="-"/>
    <m/>
    <m/>
    <m/>
    <m/>
    <m/>
    <m/>
    <m/>
  </r>
  <r>
    <s v="CK-SWVI [31]"/>
    <x v="3"/>
    <x v="1"/>
    <x v="38"/>
    <x v="43"/>
    <x v="0"/>
    <x v="20"/>
    <s v="NI"/>
    <m/>
    <s v="-"/>
    <m/>
    <m/>
    <m/>
    <m/>
    <m/>
    <m/>
    <m/>
  </r>
  <r>
    <s v="CK-SWVI [31]"/>
    <x v="3"/>
    <x v="1"/>
    <x v="38"/>
    <x v="43"/>
    <x v="0"/>
    <x v="21"/>
    <s v="NO"/>
    <m/>
    <s v="-"/>
    <m/>
    <m/>
    <m/>
    <m/>
    <m/>
    <m/>
    <m/>
  </r>
  <r>
    <s v="CK-SWVI [31]"/>
    <x v="3"/>
    <x v="1"/>
    <x v="38"/>
    <x v="43"/>
    <x v="0"/>
    <x v="22"/>
    <n v="80"/>
    <n v="80"/>
    <s v="-"/>
    <m/>
    <m/>
    <m/>
    <m/>
    <m/>
    <m/>
    <m/>
  </r>
  <r>
    <s v="CK-SWVI [31]"/>
    <x v="3"/>
    <x v="1"/>
    <x v="38"/>
    <x v="43"/>
    <x v="0"/>
    <x v="23"/>
    <s v="NO"/>
    <m/>
    <s v="-"/>
    <m/>
    <m/>
    <m/>
    <m/>
    <m/>
    <m/>
    <m/>
  </r>
  <r>
    <s v="CK-SWVI [31]"/>
    <x v="3"/>
    <x v="1"/>
    <x v="38"/>
    <x v="43"/>
    <x v="0"/>
    <x v="24"/>
    <s v="NI"/>
    <m/>
    <s v="-"/>
    <m/>
    <m/>
    <m/>
    <m/>
    <m/>
    <m/>
    <m/>
  </r>
  <r>
    <s v="CK-SWVI [31]"/>
    <x v="3"/>
    <x v="1"/>
    <x v="38"/>
    <x v="43"/>
    <x v="0"/>
    <x v="25"/>
    <s v="NO"/>
    <m/>
    <s v="-"/>
    <m/>
    <m/>
    <m/>
    <m/>
    <m/>
    <m/>
    <m/>
  </r>
  <r>
    <s v="CK-SWVI [31]"/>
    <x v="3"/>
    <x v="1"/>
    <x v="38"/>
    <x v="43"/>
    <x v="0"/>
    <x v="26"/>
    <s v="NO"/>
    <m/>
    <s v="-"/>
    <m/>
    <m/>
    <m/>
    <m/>
    <m/>
    <m/>
    <m/>
  </r>
  <r>
    <s v="CK-SWVI [31]"/>
    <x v="3"/>
    <x v="1"/>
    <x v="38"/>
    <x v="43"/>
    <x v="0"/>
    <x v="27"/>
    <n v="30"/>
    <n v="30"/>
    <s v="-"/>
    <m/>
    <m/>
    <m/>
    <m/>
    <m/>
    <m/>
    <m/>
  </r>
  <r>
    <s v="CK-SWVI [31]"/>
    <x v="3"/>
    <x v="1"/>
    <x v="38"/>
    <x v="43"/>
    <x v="0"/>
    <x v="28"/>
    <n v="20"/>
    <n v="20"/>
    <s v="-"/>
    <m/>
    <m/>
    <m/>
    <m/>
    <m/>
    <m/>
    <m/>
  </r>
  <r>
    <s v="CK-SWVI [31]"/>
    <x v="3"/>
    <x v="1"/>
    <x v="38"/>
    <x v="43"/>
    <x v="0"/>
    <x v="29"/>
    <s v="UK"/>
    <m/>
    <s v="-"/>
    <m/>
    <m/>
    <m/>
    <m/>
    <m/>
    <m/>
    <m/>
  </r>
  <r>
    <s v="CK-SWVI [31]"/>
    <x v="3"/>
    <x v="1"/>
    <x v="38"/>
    <x v="43"/>
    <x v="0"/>
    <x v="30"/>
    <n v="1"/>
    <n v="1"/>
    <s v="-"/>
    <m/>
    <m/>
    <m/>
    <m/>
    <m/>
    <m/>
    <m/>
  </r>
  <r>
    <s v="CK-SWVI [31]"/>
    <x v="3"/>
    <x v="1"/>
    <x v="38"/>
    <x v="43"/>
    <x v="0"/>
    <x v="31"/>
    <s v="UK"/>
    <m/>
    <s v="-"/>
    <m/>
    <m/>
    <m/>
    <m/>
    <m/>
    <m/>
    <m/>
  </r>
  <r>
    <s v="CK-SWVI [31]"/>
    <x v="3"/>
    <x v="1"/>
    <x v="38"/>
    <x v="43"/>
    <x v="0"/>
    <x v="32"/>
    <n v="10"/>
    <n v="10"/>
    <s v="-"/>
    <m/>
    <m/>
    <m/>
    <m/>
    <m/>
    <m/>
    <m/>
  </r>
  <r>
    <s v="CK-SWVI [31]"/>
    <x v="3"/>
    <x v="1"/>
    <x v="38"/>
    <x v="43"/>
    <x v="0"/>
    <x v="33"/>
    <s v="NI"/>
    <m/>
    <s v="-"/>
    <m/>
    <m/>
    <m/>
    <m/>
    <m/>
    <m/>
    <m/>
  </r>
  <r>
    <s v="CK-SWVI [31]"/>
    <x v="3"/>
    <x v="1"/>
    <x v="38"/>
    <x v="43"/>
    <x v="0"/>
    <x v="34"/>
    <s v="UK"/>
    <m/>
    <s v="-"/>
    <m/>
    <m/>
    <m/>
    <m/>
    <m/>
    <m/>
    <m/>
  </r>
  <r>
    <s v="CK-SWVI [31]"/>
    <x v="3"/>
    <x v="1"/>
    <x v="38"/>
    <x v="43"/>
    <x v="0"/>
    <x v="35"/>
    <s v="NO"/>
    <m/>
    <s v="-"/>
    <m/>
    <m/>
    <m/>
    <m/>
    <m/>
    <m/>
    <m/>
  </r>
  <r>
    <s v="CK-SWVI [31]"/>
    <x v="3"/>
    <x v="1"/>
    <x v="38"/>
    <x v="43"/>
    <x v="0"/>
    <x v="36"/>
    <n v="14"/>
    <n v="14"/>
    <s v="-"/>
    <m/>
    <m/>
    <m/>
    <m/>
    <m/>
    <m/>
    <m/>
  </r>
  <r>
    <s v="CK-SWVI [31]"/>
    <x v="3"/>
    <x v="1"/>
    <x v="38"/>
    <x v="43"/>
    <x v="0"/>
    <x v="37"/>
    <s v="NO"/>
    <m/>
    <s v="-"/>
    <m/>
    <m/>
    <m/>
    <m/>
    <m/>
    <m/>
    <m/>
  </r>
  <r>
    <s v="CK-SWVI [31]"/>
    <x v="3"/>
    <x v="1"/>
    <x v="38"/>
    <x v="43"/>
    <x v="0"/>
    <x v="38"/>
    <n v="1"/>
    <n v="1"/>
    <s v="-"/>
    <m/>
    <m/>
    <m/>
    <m/>
    <m/>
    <m/>
    <m/>
  </r>
  <r>
    <s v="CK-SWVI [31]"/>
    <x v="3"/>
    <x v="1"/>
    <x v="38"/>
    <x v="43"/>
    <x v="0"/>
    <x v="39"/>
    <s v="NO"/>
    <m/>
    <s v="-"/>
    <m/>
    <m/>
    <m/>
    <m/>
    <m/>
    <m/>
    <m/>
  </r>
  <r>
    <s v="CK-SWVI [31]"/>
    <x v="3"/>
    <x v="1"/>
    <x v="38"/>
    <x v="43"/>
    <x v="0"/>
    <x v="40"/>
    <s v="NO"/>
    <m/>
    <s v="-"/>
    <m/>
    <m/>
    <m/>
    <m/>
    <m/>
    <m/>
    <m/>
  </r>
  <r>
    <s v="CK-SWVI [31]"/>
    <x v="3"/>
    <x v="1"/>
    <x v="38"/>
    <x v="43"/>
    <x v="0"/>
    <x v="41"/>
    <s v="UK"/>
    <m/>
    <s v="-"/>
    <m/>
    <m/>
    <m/>
    <m/>
    <m/>
    <m/>
    <m/>
  </r>
  <r>
    <s v="CK-SWVI [31]"/>
    <x v="3"/>
    <x v="1"/>
    <x v="38"/>
    <x v="43"/>
    <x v="0"/>
    <x v="42"/>
    <n v="6"/>
    <n v="6"/>
    <s v="-"/>
    <m/>
    <m/>
    <m/>
    <m/>
    <m/>
    <m/>
    <m/>
  </r>
  <r>
    <s v="CK-SWVI [31]"/>
    <x v="3"/>
    <x v="1"/>
    <x v="38"/>
    <x v="43"/>
    <x v="0"/>
    <x v="43"/>
    <s v="NO"/>
    <m/>
    <s v="-"/>
    <m/>
    <m/>
    <m/>
    <m/>
    <m/>
    <m/>
    <m/>
  </r>
  <r>
    <s v="CK-SWVI [31]"/>
    <x v="3"/>
    <x v="1"/>
    <x v="38"/>
    <x v="43"/>
    <x v="0"/>
    <x v="44"/>
    <n v="10"/>
    <n v="10"/>
    <s v="-"/>
    <m/>
    <m/>
    <m/>
    <m/>
    <m/>
    <m/>
    <m/>
  </r>
  <r>
    <s v="CK-SWVI [31]"/>
    <x v="3"/>
    <x v="1"/>
    <x v="38"/>
    <x v="43"/>
    <x v="0"/>
    <x v="45"/>
    <n v="19"/>
    <n v="19"/>
    <s v="-"/>
    <m/>
    <m/>
    <m/>
    <m/>
    <m/>
    <m/>
    <m/>
  </r>
  <r>
    <s v="CK-SWVI [31]"/>
    <x v="3"/>
    <x v="1"/>
    <x v="38"/>
    <x v="43"/>
    <x v="0"/>
    <x v="46"/>
    <s v="NO"/>
    <m/>
    <s v="-"/>
    <m/>
    <m/>
    <m/>
    <m/>
    <m/>
    <m/>
    <m/>
  </r>
  <r>
    <s v="CK-SWVI [31]"/>
    <x v="3"/>
    <x v="1"/>
    <x v="38"/>
    <x v="43"/>
    <x v="0"/>
    <x v="47"/>
    <n v="8"/>
    <n v="8"/>
    <s v="-"/>
    <m/>
    <m/>
    <m/>
    <m/>
    <m/>
    <m/>
    <m/>
  </r>
  <r>
    <s v="CK-SWVI [31]"/>
    <x v="3"/>
    <x v="1"/>
    <x v="38"/>
    <x v="43"/>
    <x v="0"/>
    <x v="48"/>
    <n v="25"/>
    <n v="25"/>
    <s v="-"/>
    <m/>
    <m/>
    <m/>
    <m/>
    <m/>
    <m/>
    <m/>
  </r>
  <r>
    <s v="CK-SWVI [31]"/>
    <x v="3"/>
    <x v="1"/>
    <x v="38"/>
    <x v="43"/>
    <x v="0"/>
    <x v="49"/>
    <n v="25"/>
    <n v="25"/>
    <s v="-"/>
    <m/>
    <m/>
    <m/>
    <m/>
    <m/>
    <m/>
    <m/>
  </r>
  <r>
    <s v="CK-SWVI [31]"/>
    <x v="3"/>
    <x v="1"/>
    <x v="38"/>
    <x v="43"/>
    <x v="0"/>
    <x v="50"/>
    <n v="75"/>
    <n v="75"/>
    <s v="-"/>
    <m/>
    <m/>
    <m/>
    <m/>
    <m/>
    <m/>
    <m/>
  </r>
  <r>
    <s v="CK-SWVI [31]"/>
    <x v="3"/>
    <x v="1"/>
    <x v="38"/>
    <x v="43"/>
    <x v="0"/>
    <x v="51"/>
    <n v="25"/>
    <n v="25"/>
    <s v="-"/>
    <m/>
    <m/>
    <m/>
    <m/>
    <m/>
    <m/>
    <m/>
  </r>
  <r>
    <s v="CK-SWVI [31]"/>
    <x v="3"/>
    <x v="1"/>
    <x v="38"/>
    <x v="43"/>
    <x v="0"/>
    <x v="52"/>
    <n v="75"/>
    <n v="75"/>
    <s v="-"/>
    <m/>
    <m/>
    <m/>
    <m/>
    <m/>
    <m/>
    <m/>
  </r>
  <r>
    <s v="CK-SWVI [31]"/>
    <x v="3"/>
    <x v="1"/>
    <x v="38"/>
    <x v="43"/>
    <x v="0"/>
    <x v="53"/>
    <s v="NO"/>
    <m/>
    <s v="-"/>
    <m/>
    <m/>
    <m/>
    <m/>
    <m/>
    <m/>
    <m/>
  </r>
  <r>
    <s v="CK-SWVI [31]"/>
    <x v="3"/>
    <x v="1"/>
    <x v="38"/>
    <x v="43"/>
    <x v="0"/>
    <x v="54"/>
    <n v="25"/>
    <n v="25"/>
    <s v="-"/>
    <m/>
    <m/>
    <m/>
    <m/>
    <m/>
    <m/>
    <m/>
  </r>
  <r>
    <s v="CK-SWVI [31]"/>
    <x v="3"/>
    <x v="1"/>
    <x v="38"/>
    <x v="43"/>
    <x v="0"/>
    <x v="55"/>
    <n v="40"/>
    <n v="40"/>
    <s v="-"/>
    <m/>
    <m/>
    <m/>
    <m/>
    <m/>
    <m/>
    <m/>
  </r>
  <r>
    <s v="CK-SWVI [31]"/>
    <x v="3"/>
    <x v="1"/>
    <x v="38"/>
    <x v="43"/>
    <x v="0"/>
    <x v="56"/>
    <n v="25"/>
    <n v="25"/>
    <s v="-"/>
    <m/>
    <m/>
    <m/>
    <m/>
    <m/>
    <m/>
    <m/>
  </r>
  <r>
    <s v="CK-SWVI [31]"/>
    <x v="3"/>
    <x v="1"/>
    <x v="38"/>
    <x v="43"/>
    <x v="0"/>
    <x v="57"/>
    <s v="NO"/>
    <m/>
    <s v="-"/>
    <m/>
    <m/>
    <m/>
    <m/>
    <m/>
    <m/>
    <m/>
  </r>
  <r>
    <s v="CK-SWVI [31]"/>
    <x v="3"/>
    <x v="1"/>
    <x v="38"/>
    <x v="43"/>
    <x v="0"/>
    <x v="58"/>
    <n v="25"/>
    <n v="25"/>
    <s v="-"/>
    <m/>
    <m/>
    <m/>
    <m/>
    <m/>
    <m/>
    <m/>
  </r>
  <r>
    <s v="CK-SWVI [31]"/>
    <x v="3"/>
    <x v="1"/>
    <x v="38"/>
    <x v="43"/>
    <x v="0"/>
    <x v="59"/>
    <n v="25"/>
    <n v="25"/>
    <s v="-"/>
    <m/>
    <m/>
    <m/>
    <m/>
    <m/>
    <m/>
    <m/>
  </r>
  <r>
    <s v="CK-SWVI [31]"/>
    <x v="3"/>
    <x v="1"/>
    <x v="38"/>
    <x v="43"/>
    <x v="0"/>
    <x v="60"/>
    <n v="10"/>
    <n v="10"/>
    <s v="-"/>
    <m/>
    <m/>
    <m/>
    <m/>
    <m/>
    <m/>
    <m/>
  </r>
  <r>
    <s v="CK-SWVI [31]"/>
    <x v="3"/>
    <x v="1"/>
    <x v="38"/>
    <x v="43"/>
    <x v="0"/>
    <x v="61"/>
    <n v="200"/>
    <n v="200"/>
    <s v="-"/>
    <m/>
    <m/>
    <m/>
    <m/>
    <m/>
    <m/>
    <m/>
  </r>
  <r>
    <s v="CK-SWVI [31]"/>
    <x v="3"/>
    <x v="1"/>
    <x v="38"/>
    <x v="43"/>
    <x v="0"/>
    <x v="62"/>
    <n v="200"/>
    <n v="200"/>
    <s v="-"/>
    <m/>
    <m/>
    <m/>
    <m/>
    <m/>
    <m/>
    <m/>
  </r>
  <r>
    <s v="CK-SWVI [31]"/>
    <x v="3"/>
    <x v="1"/>
    <x v="38"/>
    <x v="43"/>
    <x v="0"/>
    <x v="63"/>
    <n v="200"/>
    <n v="200"/>
    <s v="-"/>
    <m/>
    <m/>
    <m/>
    <m/>
    <m/>
    <m/>
    <m/>
  </r>
  <r>
    <s v="CK-SWVI [31]"/>
    <x v="3"/>
    <x v="1"/>
    <x v="38"/>
    <x v="43"/>
    <x v="0"/>
    <x v="64"/>
    <n v="750"/>
    <n v="750"/>
    <s v="-"/>
    <m/>
    <m/>
    <m/>
    <m/>
    <m/>
    <m/>
    <m/>
  </r>
  <r>
    <s v="CK-SWVI [31]"/>
    <x v="3"/>
    <x v="1"/>
    <x v="38"/>
    <x v="43"/>
    <x v="0"/>
    <x v="65"/>
    <n v="400"/>
    <n v="400"/>
    <s v="-"/>
    <m/>
    <m/>
    <m/>
    <m/>
    <m/>
    <m/>
    <m/>
  </r>
  <r>
    <s v="CK-SWVI [31]"/>
    <x v="3"/>
    <x v="1"/>
    <x v="38"/>
    <x v="43"/>
    <x v="0"/>
    <x v="66"/>
    <n v="200"/>
    <n v="200"/>
    <s v="-"/>
    <m/>
    <m/>
    <m/>
    <m/>
    <m/>
    <m/>
    <m/>
  </r>
  <r>
    <s v="CK-SWVI [31]"/>
    <x v="3"/>
    <x v="1"/>
    <x v="38"/>
    <x v="43"/>
    <x v="0"/>
    <x v="67"/>
    <n v="200"/>
    <n v="200"/>
    <s v="-"/>
    <m/>
    <m/>
    <m/>
    <m/>
    <m/>
    <m/>
    <m/>
  </r>
  <r>
    <s v="CK-SWVI [31]"/>
    <x v="3"/>
    <x v="1"/>
    <x v="38"/>
    <x v="43"/>
    <x v="0"/>
    <x v="68"/>
    <n v="200"/>
    <n v="200"/>
    <s v="-"/>
    <m/>
    <m/>
    <m/>
    <m/>
    <m/>
    <m/>
    <m/>
  </r>
  <r>
    <s v="CK-SWVI [31]"/>
    <x v="3"/>
    <x v="1"/>
    <x v="38"/>
    <x v="43"/>
    <x v="0"/>
    <x v="69"/>
    <n v="400"/>
    <n v="400"/>
    <s v="-"/>
    <m/>
    <m/>
    <m/>
    <m/>
    <m/>
    <m/>
    <m/>
  </r>
  <r>
    <s v="CK-SWVI [31]"/>
    <x v="3"/>
    <x v="1"/>
    <x v="38"/>
    <x v="43"/>
    <x v="0"/>
    <x v="70"/>
    <n v="400"/>
    <n v="400"/>
    <s v="-"/>
    <m/>
    <m/>
    <m/>
    <m/>
    <m/>
    <m/>
    <m/>
  </r>
  <r>
    <s v="CK-NoKy [32]"/>
    <x v="1"/>
    <x v="2"/>
    <x v="39"/>
    <x v="44"/>
    <x v="0"/>
    <x v="0"/>
    <n v="1777"/>
    <n v="1777"/>
    <s v="-"/>
    <m/>
    <m/>
    <m/>
    <m/>
    <m/>
    <m/>
    <m/>
  </r>
  <r>
    <s v="CK-NoKy [32]"/>
    <x v="1"/>
    <x v="2"/>
    <x v="39"/>
    <x v="44"/>
    <x v="0"/>
    <x v="1"/>
    <n v="263"/>
    <n v="263"/>
    <s v="-"/>
    <m/>
    <m/>
    <m/>
    <m/>
    <m/>
    <m/>
    <n v="161000"/>
  </r>
  <r>
    <s v="CK-NoKy [32]"/>
    <x v="1"/>
    <x v="2"/>
    <x v="39"/>
    <x v="44"/>
    <x v="0"/>
    <x v="2"/>
    <n v="1283"/>
    <n v="1283"/>
    <n v="0.1"/>
    <m/>
    <m/>
    <m/>
    <m/>
    <m/>
    <m/>
    <n v="208000"/>
  </r>
  <r>
    <s v="CK-NoKy [32]"/>
    <x v="1"/>
    <x v="2"/>
    <x v="39"/>
    <x v="44"/>
    <x v="0"/>
    <x v="3"/>
    <n v="772"/>
    <n v="772"/>
    <n v="6.0241000000000003E-2"/>
    <m/>
    <m/>
    <m/>
    <m/>
    <m/>
    <m/>
    <n v="109300"/>
  </r>
  <r>
    <s v="CK-NoKy [32]"/>
    <x v="1"/>
    <x v="2"/>
    <x v="39"/>
    <x v="44"/>
    <x v="0"/>
    <x v="4"/>
    <n v="1651"/>
    <n v="1651"/>
    <n v="2.6315999999999999E-2"/>
    <m/>
    <m/>
    <m/>
    <m/>
    <m/>
    <m/>
    <n v="130000"/>
  </r>
  <r>
    <s v="CK-NoKy [32]"/>
    <x v="1"/>
    <x v="2"/>
    <x v="39"/>
    <x v="44"/>
    <x v="0"/>
    <x v="5"/>
    <n v="1330"/>
    <n v="1330"/>
    <n v="0.20535700000000001"/>
    <m/>
    <m/>
    <m/>
    <m/>
    <m/>
    <m/>
    <n v="162626"/>
  </r>
  <r>
    <s v="CK-NoKy [32]"/>
    <x v="1"/>
    <x v="2"/>
    <x v="39"/>
    <x v="44"/>
    <x v="0"/>
    <x v="6"/>
    <n v="569"/>
    <n v="569"/>
    <n v="0.42307699999999998"/>
    <m/>
    <m/>
    <m/>
    <m/>
    <m/>
    <m/>
    <n v="112403"/>
  </r>
  <r>
    <s v="CK-NoKy [32]"/>
    <x v="1"/>
    <x v="2"/>
    <x v="39"/>
    <x v="44"/>
    <x v="0"/>
    <x v="7"/>
    <n v="258"/>
    <n v="258"/>
    <n v="0.27500000000000002"/>
    <m/>
    <m/>
    <m/>
    <m/>
    <m/>
    <m/>
    <n v="94501"/>
  </r>
  <r>
    <s v="CK-NoKy [32]"/>
    <x v="1"/>
    <x v="2"/>
    <x v="39"/>
    <x v="44"/>
    <x v="0"/>
    <x v="8"/>
    <n v="310"/>
    <n v="310"/>
    <n v="0.4"/>
    <m/>
    <m/>
    <m/>
    <m/>
    <m/>
    <m/>
    <n v="51417"/>
  </r>
  <r>
    <s v="CK-NoKy [32]"/>
    <x v="1"/>
    <x v="2"/>
    <x v="39"/>
    <x v="44"/>
    <x v="0"/>
    <x v="9"/>
    <n v="91"/>
    <n v="91"/>
    <n v="1"/>
    <m/>
    <m/>
    <m/>
    <m/>
    <m/>
    <m/>
    <n v="7950"/>
  </r>
  <r>
    <s v="CK-NoKy [32]"/>
    <x v="1"/>
    <x v="2"/>
    <x v="39"/>
    <x v="44"/>
    <x v="0"/>
    <x v="10"/>
    <n v="545"/>
    <n v="545"/>
    <n v="0.25"/>
    <m/>
    <m/>
    <m/>
    <m/>
    <m/>
    <m/>
    <n v="19000"/>
  </r>
  <r>
    <s v="CK-NoKy [32]"/>
    <x v="1"/>
    <x v="2"/>
    <x v="39"/>
    <x v="44"/>
    <x v="0"/>
    <x v="11"/>
    <n v="163"/>
    <n v="163"/>
    <s v="-"/>
    <m/>
    <m/>
    <m/>
    <m/>
    <m/>
    <m/>
    <m/>
  </r>
  <r>
    <s v="CK-NoKy [32]"/>
    <x v="1"/>
    <x v="2"/>
    <x v="39"/>
    <x v="44"/>
    <x v="0"/>
    <x v="12"/>
    <n v="219"/>
    <n v="219"/>
    <s v="-"/>
    <m/>
    <m/>
    <m/>
    <m/>
    <m/>
    <m/>
    <m/>
  </r>
  <r>
    <s v="CK-NoKy [32]"/>
    <x v="1"/>
    <x v="2"/>
    <x v="39"/>
    <x v="44"/>
    <x v="0"/>
    <x v="13"/>
    <n v="380"/>
    <n v="380"/>
    <n v="0.85714299999999999"/>
    <m/>
    <m/>
    <m/>
    <m/>
    <m/>
    <m/>
    <n v="19000"/>
  </r>
  <r>
    <s v="CK-NoKy [32]"/>
    <x v="1"/>
    <x v="2"/>
    <x v="39"/>
    <x v="44"/>
    <x v="0"/>
    <x v="14"/>
    <n v="780"/>
    <n v="780"/>
    <n v="0.17543900000000001"/>
    <m/>
    <m/>
    <m/>
    <m/>
    <m/>
    <m/>
    <n v="63000"/>
  </r>
  <r>
    <s v="CK-NoKy [32]"/>
    <x v="1"/>
    <x v="2"/>
    <x v="39"/>
    <x v="44"/>
    <x v="0"/>
    <x v="15"/>
    <n v="197"/>
    <n v="197"/>
    <n v="0.214286"/>
    <m/>
    <m/>
    <m/>
    <m/>
    <m/>
    <m/>
    <n v="162350"/>
  </r>
  <r>
    <s v="CK-NoKy [32]"/>
    <x v="1"/>
    <x v="2"/>
    <x v="39"/>
    <x v="44"/>
    <x v="0"/>
    <x v="16"/>
    <n v="131"/>
    <n v="131"/>
    <s v="-"/>
    <m/>
    <m/>
    <m/>
    <m/>
    <m/>
    <m/>
    <m/>
  </r>
  <r>
    <s v="CK-NoKy [32]"/>
    <x v="1"/>
    <x v="2"/>
    <x v="39"/>
    <x v="44"/>
    <x v="0"/>
    <x v="17"/>
    <n v="124"/>
    <n v="124"/>
    <n v="0.82352899999999996"/>
    <m/>
    <m/>
    <m/>
    <m/>
    <m/>
    <m/>
    <m/>
  </r>
  <r>
    <s v="CK-NoKy [32]"/>
    <x v="1"/>
    <x v="2"/>
    <x v="39"/>
    <x v="44"/>
    <x v="0"/>
    <x v="18"/>
    <n v="176"/>
    <n v="176"/>
    <n v="1"/>
    <m/>
    <m/>
    <m/>
    <m/>
    <m/>
    <m/>
    <n v="9000"/>
  </r>
  <r>
    <s v="CK-NoKy [32]"/>
    <x v="1"/>
    <x v="2"/>
    <x v="39"/>
    <x v="44"/>
    <x v="0"/>
    <x v="19"/>
    <n v="808"/>
    <n v="808"/>
    <n v="0.94444399999999995"/>
    <m/>
    <m/>
    <m/>
    <m/>
    <m/>
    <m/>
    <n v="160964"/>
  </r>
  <r>
    <s v="CK-NoKy [32]"/>
    <x v="1"/>
    <x v="2"/>
    <x v="39"/>
    <x v="44"/>
    <x v="0"/>
    <x v="20"/>
    <n v="656"/>
    <n v="656"/>
    <s v="-"/>
    <m/>
    <m/>
    <m/>
    <m/>
    <m/>
    <m/>
    <n v="240000"/>
  </r>
  <r>
    <s v="CK-NoKy [32]"/>
    <x v="1"/>
    <x v="2"/>
    <x v="39"/>
    <x v="44"/>
    <x v="0"/>
    <x v="21"/>
    <n v="658"/>
    <n v="658"/>
    <s v="-"/>
    <m/>
    <m/>
    <m/>
    <m/>
    <m/>
    <m/>
    <n v="175000"/>
  </r>
  <r>
    <s v="CK-NoKy [32]"/>
    <x v="1"/>
    <x v="2"/>
    <x v="39"/>
    <x v="44"/>
    <x v="0"/>
    <x v="22"/>
    <n v="388"/>
    <n v="388"/>
    <s v="-"/>
    <m/>
    <m/>
    <m/>
    <m/>
    <m/>
    <m/>
    <n v="5000"/>
  </r>
  <r>
    <s v="CK-NoKy [32]"/>
    <x v="1"/>
    <x v="2"/>
    <x v="39"/>
    <x v="44"/>
    <x v="0"/>
    <x v="23"/>
    <n v="1220"/>
    <n v="1220"/>
    <s v="-"/>
    <m/>
    <m/>
    <m/>
    <m/>
    <m/>
    <m/>
    <n v="400000"/>
  </r>
  <r>
    <s v="CK-NoKy [32]"/>
    <x v="1"/>
    <x v="2"/>
    <x v="39"/>
    <x v="44"/>
    <x v="0"/>
    <x v="24"/>
    <n v="1606"/>
    <n v="1606"/>
    <s v="-"/>
    <m/>
    <m/>
    <m/>
    <m/>
    <m/>
    <m/>
    <m/>
  </r>
  <r>
    <s v="CK-NoKy [32]"/>
    <x v="1"/>
    <x v="2"/>
    <x v="39"/>
    <x v="44"/>
    <x v="0"/>
    <x v="25"/>
    <n v="519"/>
    <n v="519"/>
    <s v="-"/>
    <m/>
    <m/>
    <m/>
    <m/>
    <m/>
    <m/>
    <n v="215000"/>
  </r>
  <r>
    <s v="CK-NoKy [32]"/>
    <x v="1"/>
    <x v="2"/>
    <x v="39"/>
    <x v="44"/>
    <x v="0"/>
    <x v="26"/>
    <n v="687"/>
    <n v="687"/>
    <s v="-"/>
    <m/>
    <m/>
    <m/>
    <m/>
    <m/>
    <m/>
    <n v="245780"/>
  </r>
  <r>
    <s v="CK-NoKy [32]"/>
    <x v="1"/>
    <x v="2"/>
    <x v="39"/>
    <x v="44"/>
    <x v="0"/>
    <x v="27"/>
    <n v="680"/>
    <n v="680"/>
    <s v="-"/>
    <m/>
    <m/>
    <m/>
    <m/>
    <m/>
    <m/>
    <n v="240080"/>
  </r>
  <r>
    <s v="CK-NoKy [32]"/>
    <x v="1"/>
    <x v="2"/>
    <x v="39"/>
    <x v="44"/>
    <x v="0"/>
    <x v="28"/>
    <n v="415"/>
    <n v="415"/>
    <s v="-"/>
    <m/>
    <m/>
    <m/>
    <m/>
    <m/>
    <m/>
    <n v="300080"/>
  </r>
  <r>
    <s v="CK-NoKy [32]"/>
    <x v="1"/>
    <x v="2"/>
    <x v="39"/>
    <x v="44"/>
    <x v="0"/>
    <x v="29"/>
    <n v="300"/>
    <n v="300"/>
    <s v="-"/>
    <m/>
    <m/>
    <m/>
    <m/>
    <m/>
    <m/>
    <n v="200515"/>
  </r>
  <r>
    <s v="CK-NoKy [32]"/>
    <x v="1"/>
    <x v="2"/>
    <x v="39"/>
    <x v="44"/>
    <x v="0"/>
    <x v="30"/>
    <n v="500"/>
    <n v="500"/>
    <s v="-"/>
    <m/>
    <m/>
    <m/>
    <m/>
    <m/>
    <m/>
    <n v="150490"/>
  </r>
  <r>
    <s v="CK-NoKy [32]"/>
    <x v="1"/>
    <x v="2"/>
    <x v="39"/>
    <x v="44"/>
    <x v="0"/>
    <x v="31"/>
    <n v="1400"/>
    <n v="1400"/>
    <s v="-"/>
    <m/>
    <m/>
    <m/>
    <m/>
    <m/>
    <m/>
    <n v="165080"/>
  </r>
  <r>
    <s v="CK-NoKy [32]"/>
    <x v="1"/>
    <x v="2"/>
    <x v="39"/>
    <x v="44"/>
    <x v="0"/>
    <x v="32"/>
    <n v="1400"/>
    <n v="1400"/>
    <s v="-"/>
    <m/>
    <m/>
    <m/>
    <m/>
    <m/>
    <m/>
    <n v="365080"/>
  </r>
  <r>
    <s v="CK-NoKy [32]"/>
    <x v="1"/>
    <x v="2"/>
    <x v="39"/>
    <x v="44"/>
    <x v="0"/>
    <x v="33"/>
    <n v="232"/>
    <n v="232"/>
    <s v="-"/>
    <m/>
    <m/>
    <m/>
    <m/>
    <m/>
    <m/>
    <n v="140000"/>
  </r>
  <r>
    <s v="CK-NoKy [32]"/>
    <x v="1"/>
    <x v="2"/>
    <x v="39"/>
    <x v="44"/>
    <x v="0"/>
    <x v="34"/>
    <n v="500"/>
    <n v="500"/>
    <s v="-"/>
    <m/>
    <m/>
    <m/>
    <m/>
    <m/>
    <m/>
    <n v="58000"/>
  </r>
  <r>
    <s v="CK-NoKy [32]"/>
    <x v="1"/>
    <x v="2"/>
    <x v="39"/>
    <x v="44"/>
    <x v="0"/>
    <x v="35"/>
    <n v="125"/>
    <n v="125"/>
    <s v="-"/>
    <m/>
    <m/>
    <m/>
    <m/>
    <m/>
    <m/>
    <m/>
  </r>
  <r>
    <s v="CK-NoKy [32]"/>
    <x v="1"/>
    <x v="2"/>
    <x v="39"/>
    <x v="44"/>
    <x v="0"/>
    <x v="36"/>
    <n v="20"/>
    <n v="20"/>
    <s v="-"/>
    <m/>
    <m/>
    <m/>
    <m/>
    <m/>
    <m/>
    <m/>
  </r>
  <r>
    <s v="CK-NoKy [32]"/>
    <x v="1"/>
    <x v="2"/>
    <x v="39"/>
    <x v="44"/>
    <x v="0"/>
    <x v="37"/>
    <n v="60"/>
    <n v="60"/>
    <s v="-"/>
    <m/>
    <m/>
    <m/>
    <m/>
    <m/>
    <m/>
    <m/>
  </r>
  <r>
    <s v="CK-NoKy [32]"/>
    <x v="1"/>
    <x v="2"/>
    <x v="39"/>
    <x v="44"/>
    <x v="0"/>
    <x v="38"/>
    <n v="50"/>
    <n v="50"/>
    <s v="-"/>
    <m/>
    <m/>
    <m/>
    <m/>
    <m/>
    <m/>
    <n v="68437"/>
  </r>
  <r>
    <s v="CK-NoKy [32]"/>
    <x v="1"/>
    <x v="2"/>
    <x v="39"/>
    <x v="44"/>
    <x v="0"/>
    <x v="39"/>
    <n v="12"/>
    <n v="12"/>
    <s v="-"/>
    <m/>
    <m/>
    <m/>
    <m/>
    <m/>
    <m/>
    <m/>
  </r>
  <r>
    <s v="CK-NoKy [32]"/>
    <x v="1"/>
    <x v="2"/>
    <x v="39"/>
    <x v="44"/>
    <x v="0"/>
    <x v="40"/>
    <n v="50"/>
    <n v="50"/>
    <s v="-"/>
    <m/>
    <m/>
    <m/>
    <m/>
    <m/>
    <m/>
    <m/>
  </r>
  <r>
    <s v="CK-NoKy [32]"/>
    <x v="1"/>
    <x v="2"/>
    <x v="39"/>
    <x v="44"/>
    <x v="0"/>
    <x v="41"/>
    <n v="125"/>
    <n v="125"/>
    <s v="-"/>
    <m/>
    <m/>
    <m/>
    <m/>
    <m/>
    <m/>
    <m/>
  </r>
  <r>
    <s v="CK-NoKy [32]"/>
    <x v="1"/>
    <x v="2"/>
    <x v="39"/>
    <x v="44"/>
    <x v="0"/>
    <x v="42"/>
    <n v="150"/>
    <n v="150"/>
    <s v="-"/>
    <m/>
    <m/>
    <m/>
    <m/>
    <m/>
    <m/>
    <m/>
  </r>
  <r>
    <s v="CK-NoKy [32]"/>
    <x v="1"/>
    <x v="2"/>
    <x v="39"/>
    <x v="44"/>
    <x v="0"/>
    <x v="43"/>
    <s v="NI"/>
    <m/>
    <s v="-"/>
    <m/>
    <m/>
    <m/>
    <m/>
    <m/>
    <m/>
    <m/>
  </r>
  <r>
    <s v="CK-NoKy [32]"/>
    <x v="1"/>
    <x v="2"/>
    <x v="39"/>
    <x v="44"/>
    <x v="0"/>
    <x v="44"/>
    <n v="348"/>
    <n v="348"/>
    <s v="-"/>
    <m/>
    <m/>
    <m/>
    <m/>
    <m/>
    <m/>
    <m/>
  </r>
  <r>
    <s v="CK-NoKy [32]"/>
    <x v="1"/>
    <x v="2"/>
    <x v="39"/>
    <x v="44"/>
    <x v="0"/>
    <x v="45"/>
    <n v="100"/>
    <n v="100"/>
    <s v="-"/>
    <m/>
    <m/>
    <m/>
    <m/>
    <m/>
    <m/>
    <m/>
  </r>
  <r>
    <s v="CK-NoKy [32]"/>
    <x v="1"/>
    <x v="2"/>
    <x v="39"/>
    <x v="44"/>
    <x v="0"/>
    <x v="46"/>
    <n v="150"/>
    <n v="150"/>
    <s v="-"/>
    <m/>
    <m/>
    <m/>
    <m/>
    <m/>
    <m/>
    <m/>
  </r>
  <r>
    <s v="CK-NoKy [32]"/>
    <x v="1"/>
    <x v="2"/>
    <x v="39"/>
    <x v="44"/>
    <x v="0"/>
    <x v="47"/>
    <n v="200"/>
    <n v="200"/>
    <s v="-"/>
    <m/>
    <m/>
    <m/>
    <m/>
    <m/>
    <m/>
    <m/>
  </r>
  <r>
    <s v="CK-NoKy [32]"/>
    <x v="1"/>
    <x v="2"/>
    <x v="39"/>
    <x v="44"/>
    <x v="0"/>
    <x v="48"/>
    <n v="75"/>
    <n v="75"/>
    <s v="-"/>
    <m/>
    <m/>
    <m/>
    <m/>
    <m/>
    <m/>
    <m/>
  </r>
  <r>
    <s v="CK-NoKy [32]"/>
    <x v="1"/>
    <x v="2"/>
    <x v="39"/>
    <x v="44"/>
    <x v="0"/>
    <x v="49"/>
    <n v="750"/>
    <n v="750"/>
    <s v="-"/>
    <m/>
    <m/>
    <m/>
    <m/>
    <m/>
    <m/>
    <m/>
  </r>
  <r>
    <s v="CK-NoKy [32]"/>
    <x v="1"/>
    <x v="2"/>
    <x v="39"/>
    <x v="44"/>
    <x v="0"/>
    <x v="50"/>
    <n v="750"/>
    <n v="750"/>
    <s v="-"/>
    <m/>
    <m/>
    <m/>
    <m/>
    <m/>
    <m/>
    <m/>
  </r>
  <r>
    <s v="CK-NoKy [32]"/>
    <x v="1"/>
    <x v="2"/>
    <x v="39"/>
    <x v="44"/>
    <x v="0"/>
    <x v="51"/>
    <n v="75"/>
    <n v="75"/>
    <s v="-"/>
    <m/>
    <m/>
    <m/>
    <m/>
    <m/>
    <m/>
    <m/>
  </r>
  <r>
    <s v="CK-NoKy [32]"/>
    <x v="1"/>
    <x v="2"/>
    <x v="39"/>
    <x v="44"/>
    <x v="0"/>
    <x v="52"/>
    <n v="200"/>
    <n v="200"/>
    <s v="-"/>
    <m/>
    <m/>
    <m/>
    <m/>
    <m/>
    <m/>
    <m/>
  </r>
  <r>
    <s v="CK-NoKy [32]"/>
    <x v="1"/>
    <x v="2"/>
    <x v="39"/>
    <x v="44"/>
    <x v="0"/>
    <x v="53"/>
    <n v="125"/>
    <n v="125"/>
    <s v="-"/>
    <m/>
    <m/>
    <m/>
    <m/>
    <m/>
    <m/>
    <m/>
  </r>
  <r>
    <s v="CK-NoKy [32]"/>
    <x v="1"/>
    <x v="2"/>
    <x v="39"/>
    <x v="44"/>
    <x v="0"/>
    <x v="54"/>
    <n v="25"/>
    <n v="25"/>
    <s v="-"/>
    <m/>
    <m/>
    <m/>
    <m/>
    <m/>
    <m/>
    <m/>
  </r>
  <r>
    <s v="CK-NoKy [32]"/>
    <x v="1"/>
    <x v="2"/>
    <x v="39"/>
    <x v="44"/>
    <x v="0"/>
    <x v="55"/>
    <n v="75"/>
    <n v="75"/>
    <s v="-"/>
    <m/>
    <m/>
    <m/>
    <m/>
    <m/>
    <m/>
    <m/>
  </r>
  <r>
    <s v="CK-NoKy [32]"/>
    <x v="1"/>
    <x v="2"/>
    <x v="39"/>
    <x v="44"/>
    <x v="0"/>
    <x v="56"/>
    <n v="200"/>
    <n v="200"/>
    <s v="-"/>
    <m/>
    <m/>
    <m/>
    <m/>
    <m/>
    <m/>
    <m/>
  </r>
  <r>
    <s v="CK-NoKy [32]"/>
    <x v="1"/>
    <x v="2"/>
    <x v="39"/>
    <x v="44"/>
    <x v="0"/>
    <x v="57"/>
    <n v="800"/>
    <n v="800"/>
    <s v="-"/>
    <m/>
    <m/>
    <m/>
    <m/>
    <m/>
    <m/>
    <m/>
  </r>
  <r>
    <s v="CK-NoKy [32]"/>
    <x v="1"/>
    <x v="2"/>
    <x v="39"/>
    <x v="44"/>
    <x v="0"/>
    <x v="58"/>
    <n v="750"/>
    <n v="750"/>
    <s v="-"/>
    <m/>
    <m/>
    <m/>
    <m/>
    <m/>
    <m/>
    <m/>
  </r>
  <r>
    <s v="CK-NoKy [32]"/>
    <x v="1"/>
    <x v="2"/>
    <x v="39"/>
    <x v="44"/>
    <x v="0"/>
    <x v="59"/>
    <n v="1500"/>
    <n v="1500"/>
    <s v="-"/>
    <m/>
    <m/>
    <m/>
    <m/>
    <m/>
    <m/>
    <m/>
  </r>
  <r>
    <s v="CK-NoKy [32]"/>
    <x v="1"/>
    <x v="2"/>
    <x v="39"/>
    <x v="44"/>
    <x v="0"/>
    <x v="60"/>
    <n v="600"/>
    <n v="600"/>
    <s v="-"/>
    <m/>
    <m/>
    <m/>
    <m/>
    <m/>
    <m/>
    <m/>
  </r>
  <r>
    <s v="CK-NoKy [32]"/>
    <x v="1"/>
    <x v="2"/>
    <x v="39"/>
    <x v="44"/>
    <x v="0"/>
    <x v="61"/>
    <n v="750"/>
    <n v="750"/>
    <s v="-"/>
    <m/>
    <m/>
    <m/>
    <m/>
    <m/>
    <m/>
    <m/>
  </r>
  <r>
    <s v="CK-NoKy [32]"/>
    <x v="1"/>
    <x v="2"/>
    <x v="39"/>
    <x v="44"/>
    <x v="0"/>
    <x v="62"/>
    <n v="400"/>
    <n v="400"/>
    <s v="-"/>
    <m/>
    <m/>
    <m/>
    <m/>
    <m/>
    <m/>
    <m/>
  </r>
  <r>
    <s v="CK-NoKy [32]"/>
    <x v="1"/>
    <x v="2"/>
    <x v="39"/>
    <x v="44"/>
    <x v="0"/>
    <x v="63"/>
    <n v="400"/>
    <n v="400"/>
    <s v="-"/>
    <m/>
    <m/>
    <m/>
    <m/>
    <m/>
    <m/>
    <m/>
  </r>
  <r>
    <s v="CK-NoKy [32]"/>
    <x v="1"/>
    <x v="2"/>
    <x v="39"/>
    <x v="44"/>
    <x v="0"/>
    <x v="64"/>
    <n v="25"/>
    <n v="25"/>
    <s v="-"/>
    <m/>
    <m/>
    <m/>
    <m/>
    <m/>
    <m/>
    <m/>
  </r>
  <r>
    <s v="CK-NoKy [32]"/>
    <x v="1"/>
    <x v="2"/>
    <x v="39"/>
    <x v="44"/>
    <x v="0"/>
    <x v="65"/>
    <n v="200"/>
    <n v="200"/>
    <s v="-"/>
    <m/>
    <m/>
    <m/>
    <m/>
    <m/>
    <m/>
    <m/>
  </r>
  <r>
    <s v="CK-NoKy [32]"/>
    <x v="1"/>
    <x v="2"/>
    <x v="39"/>
    <x v="44"/>
    <x v="0"/>
    <x v="66"/>
    <n v="200"/>
    <n v="200"/>
    <s v="-"/>
    <m/>
    <m/>
    <m/>
    <m/>
    <m/>
    <m/>
    <m/>
  </r>
  <r>
    <s v="CK-NoKy [32]"/>
    <x v="1"/>
    <x v="2"/>
    <x v="39"/>
    <x v="44"/>
    <x v="0"/>
    <x v="67"/>
    <n v="25"/>
    <n v="25"/>
    <s v="-"/>
    <m/>
    <m/>
    <m/>
    <m/>
    <m/>
    <m/>
    <m/>
  </r>
  <r>
    <s v="CK-NoKy [32]"/>
    <x v="1"/>
    <x v="2"/>
    <x v="39"/>
    <x v="44"/>
    <x v="0"/>
    <x v="68"/>
    <n v="75"/>
    <n v="75"/>
    <s v="-"/>
    <m/>
    <m/>
    <m/>
    <m/>
    <m/>
    <m/>
    <m/>
  </r>
  <r>
    <s v="CK-NoKy [32]"/>
    <x v="1"/>
    <x v="2"/>
    <x v="39"/>
    <x v="44"/>
    <x v="0"/>
    <x v="69"/>
    <n v="100"/>
    <n v="100"/>
    <s v="-"/>
    <m/>
    <m/>
    <m/>
    <m/>
    <m/>
    <m/>
    <m/>
  </r>
  <r>
    <s v="CK-NoKy [32]"/>
    <x v="1"/>
    <x v="2"/>
    <x v="39"/>
    <x v="44"/>
    <x v="0"/>
    <x v="70"/>
    <n v="1500"/>
    <n v="1500"/>
    <s v="-"/>
    <m/>
    <m/>
    <m/>
    <m/>
    <m/>
    <m/>
    <m/>
  </r>
  <r>
    <s v="CK-NoKy [32]"/>
    <x v="0"/>
    <x v="0"/>
    <x v="40"/>
    <x v="45"/>
    <x v="0"/>
    <x v="0"/>
    <n v="904"/>
    <n v="904"/>
    <s v="-"/>
    <m/>
    <m/>
    <m/>
    <m/>
    <m/>
    <m/>
    <m/>
  </r>
  <r>
    <s v="CK-NoKy [32]"/>
    <x v="0"/>
    <x v="0"/>
    <x v="40"/>
    <x v="45"/>
    <x v="0"/>
    <x v="1"/>
    <n v="1460"/>
    <n v="1460"/>
    <s v="-"/>
    <m/>
    <m/>
    <m/>
    <m/>
    <m/>
    <m/>
    <m/>
  </r>
  <r>
    <s v="CK-NoKy [32]"/>
    <x v="0"/>
    <x v="0"/>
    <x v="40"/>
    <x v="45"/>
    <x v="0"/>
    <x v="2"/>
    <n v="1285"/>
    <n v="1285"/>
    <s v="-"/>
    <m/>
    <m/>
    <m/>
    <m/>
    <m/>
    <m/>
    <m/>
  </r>
  <r>
    <s v="CK-NoKy [32]"/>
    <x v="0"/>
    <x v="0"/>
    <x v="40"/>
    <x v="45"/>
    <x v="0"/>
    <x v="3"/>
    <n v="761"/>
    <n v="761"/>
    <s v="-"/>
    <m/>
    <m/>
    <m/>
    <m/>
    <m/>
    <m/>
    <m/>
  </r>
  <r>
    <s v="CK-NoKy [32]"/>
    <x v="0"/>
    <x v="0"/>
    <x v="40"/>
    <x v="45"/>
    <x v="0"/>
    <x v="4"/>
    <n v="986"/>
    <n v="986"/>
    <s v="-"/>
    <m/>
    <m/>
    <m/>
    <m/>
    <m/>
    <m/>
    <m/>
  </r>
  <r>
    <s v="CK-NoKy [32]"/>
    <x v="0"/>
    <x v="0"/>
    <x v="40"/>
    <x v="45"/>
    <x v="0"/>
    <x v="5"/>
    <n v="918"/>
    <n v="918"/>
    <s v="-"/>
    <m/>
    <m/>
    <m/>
    <m/>
    <m/>
    <m/>
    <m/>
  </r>
  <r>
    <s v="CK-NoKy [32]"/>
    <x v="0"/>
    <x v="0"/>
    <x v="40"/>
    <x v="45"/>
    <x v="0"/>
    <x v="6"/>
    <n v="1561"/>
    <n v="1561"/>
    <n v="0.29230800000000001"/>
    <m/>
    <m/>
    <m/>
    <m/>
    <m/>
    <m/>
    <m/>
  </r>
  <r>
    <s v="CK-NoKy [32]"/>
    <x v="0"/>
    <x v="0"/>
    <x v="40"/>
    <x v="45"/>
    <x v="0"/>
    <x v="7"/>
    <n v="615"/>
    <n v="615"/>
    <n v="0.55172399999999999"/>
    <m/>
    <m/>
    <m/>
    <m/>
    <m/>
    <m/>
    <m/>
  </r>
  <r>
    <s v="CK-NoKy [32]"/>
    <x v="0"/>
    <x v="0"/>
    <x v="40"/>
    <x v="45"/>
    <x v="0"/>
    <x v="8"/>
    <n v="768"/>
    <n v="768"/>
    <n v="0.55000000000000004"/>
    <m/>
    <m/>
    <m/>
    <m/>
    <m/>
    <m/>
    <m/>
  </r>
  <r>
    <s v="CK-NoKy [32]"/>
    <x v="0"/>
    <x v="0"/>
    <x v="40"/>
    <x v="45"/>
    <x v="0"/>
    <x v="9"/>
    <n v="653"/>
    <n v="653"/>
    <n v="1"/>
    <m/>
    <m/>
    <m/>
    <m/>
    <m/>
    <m/>
    <m/>
  </r>
  <r>
    <s v="CK-NoKy [32]"/>
    <x v="0"/>
    <x v="0"/>
    <x v="40"/>
    <x v="45"/>
    <x v="0"/>
    <x v="10"/>
    <n v="350"/>
    <n v="350"/>
    <n v="0.59850800000000004"/>
    <m/>
    <m/>
    <m/>
    <m/>
    <m/>
    <m/>
    <m/>
  </r>
  <r>
    <s v="CK-NoKy [32]"/>
    <x v="0"/>
    <x v="0"/>
    <x v="40"/>
    <x v="45"/>
    <x v="0"/>
    <x v="11"/>
    <n v="138"/>
    <n v="138"/>
    <s v="-"/>
    <m/>
    <m/>
    <m/>
    <m/>
    <m/>
    <m/>
    <m/>
  </r>
  <r>
    <s v="CK-NoKy [32]"/>
    <x v="0"/>
    <x v="0"/>
    <x v="40"/>
    <x v="45"/>
    <x v="0"/>
    <x v="12"/>
    <n v="263"/>
    <n v="263"/>
    <s v="-"/>
    <m/>
    <m/>
    <m/>
    <m/>
    <m/>
    <m/>
    <m/>
  </r>
  <r>
    <s v="CK-NoKy [32]"/>
    <x v="0"/>
    <x v="0"/>
    <x v="40"/>
    <x v="45"/>
    <x v="0"/>
    <x v="13"/>
    <n v="355"/>
    <n v="355"/>
    <s v="-"/>
    <m/>
    <m/>
    <m/>
    <m/>
    <m/>
    <m/>
    <m/>
  </r>
  <r>
    <s v="CK-NoKy [32]"/>
    <x v="0"/>
    <x v="0"/>
    <x v="40"/>
    <x v="45"/>
    <x v="0"/>
    <x v="14"/>
    <n v="80"/>
    <n v="80"/>
    <s v="-"/>
    <m/>
    <m/>
    <m/>
    <m/>
    <m/>
    <m/>
    <m/>
  </r>
  <r>
    <s v="CK-NoKy [32]"/>
    <x v="0"/>
    <x v="0"/>
    <x v="40"/>
    <x v="45"/>
    <x v="0"/>
    <x v="15"/>
    <n v="380"/>
    <n v="380"/>
    <s v="-"/>
    <m/>
    <m/>
    <m/>
    <m/>
    <m/>
    <m/>
    <m/>
  </r>
  <r>
    <s v="CK-NoKy [32]"/>
    <x v="0"/>
    <x v="0"/>
    <x v="40"/>
    <x v="45"/>
    <x v="0"/>
    <x v="16"/>
    <n v="234"/>
    <n v="234"/>
    <s v="-"/>
    <m/>
    <m/>
    <m/>
    <m/>
    <m/>
    <m/>
    <m/>
  </r>
  <r>
    <s v="CK-NoKy [32]"/>
    <x v="0"/>
    <x v="0"/>
    <x v="40"/>
    <x v="45"/>
    <x v="0"/>
    <x v="17"/>
    <n v="76"/>
    <n v="76"/>
    <s v="-"/>
    <m/>
    <m/>
    <m/>
    <m/>
    <m/>
    <m/>
    <m/>
  </r>
  <r>
    <s v="CK-NoKy [32]"/>
    <x v="0"/>
    <x v="0"/>
    <x v="40"/>
    <x v="45"/>
    <x v="0"/>
    <x v="18"/>
    <n v="121"/>
    <n v="121"/>
    <s v="-"/>
    <m/>
    <m/>
    <m/>
    <m/>
    <m/>
    <m/>
    <m/>
  </r>
  <r>
    <s v="CK-NoKy [32]"/>
    <x v="0"/>
    <x v="0"/>
    <x v="40"/>
    <x v="45"/>
    <x v="0"/>
    <x v="19"/>
    <n v="495"/>
    <n v="495"/>
    <s v="-"/>
    <m/>
    <m/>
    <m/>
    <m/>
    <m/>
    <m/>
    <m/>
  </r>
  <r>
    <s v="CK-NoKy [32]"/>
    <x v="0"/>
    <x v="0"/>
    <x v="40"/>
    <x v="45"/>
    <x v="0"/>
    <x v="20"/>
    <n v="440"/>
    <n v="440"/>
    <s v="-"/>
    <m/>
    <m/>
    <m/>
    <m/>
    <m/>
    <m/>
    <m/>
  </r>
  <r>
    <s v="CK-NoKy [32]"/>
    <x v="0"/>
    <x v="0"/>
    <x v="40"/>
    <x v="45"/>
    <x v="0"/>
    <x v="21"/>
    <n v="308"/>
    <n v="308"/>
    <s v="-"/>
    <m/>
    <m/>
    <m/>
    <m/>
    <m/>
    <m/>
    <m/>
  </r>
  <r>
    <s v="CK-NoKy [32]"/>
    <x v="0"/>
    <x v="0"/>
    <x v="40"/>
    <x v="45"/>
    <x v="0"/>
    <x v="22"/>
    <n v="237"/>
    <n v="237"/>
    <s v="-"/>
    <m/>
    <m/>
    <m/>
    <m/>
    <m/>
    <m/>
    <m/>
  </r>
  <r>
    <s v="CK-NoKy [32]"/>
    <x v="0"/>
    <x v="0"/>
    <x v="40"/>
    <x v="45"/>
    <x v="0"/>
    <x v="23"/>
    <n v="391"/>
    <n v="391"/>
    <s v="-"/>
    <m/>
    <m/>
    <m/>
    <m/>
    <m/>
    <m/>
    <m/>
  </r>
  <r>
    <s v="CK-NoKy [32]"/>
    <x v="0"/>
    <x v="0"/>
    <x v="40"/>
    <x v="45"/>
    <x v="0"/>
    <x v="24"/>
    <n v="879"/>
    <n v="879"/>
    <s v="-"/>
    <m/>
    <m/>
    <m/>
    <m/>
    <m/>
    <m/>
    <m/>
  </r>
  <r>
    <s v="CK-NoKy [32]"/>
    <x v="0"/>
    <x v="0"/>
    <x v="40"/>
    <x v="45"/>
    <x v="0"/>
    <x v="25"/>
    <n v="1430"/>
    <n v="1430"/>
    <s v="-"/>
    <m/>
    <m/>
    <m/>
    <m/>
    <m/>
    <m/>
    <m/>
  </r>
  <r>
    <s v="CK-NoKy [32]"/>
    <x v="0"/>
    <x v="0"/>
    <x v="40"/>
    <x v="45"/>
    <x v="0"/>
    <x v="26"/>
    <n v="523"/>
    <n v="523"/>
    <s v="-"/>
    <m/>
    <m/>
    <m/>
    <m/>
    <m/>
    <m/>
    <m/>
  </r>
  <r>
    <s v="CK-NoKy [32]"/>
    <x v="0"/>
    <x v="0"/>
    <x v="40"/>
    <x v="45"/>
    <x v="0"/>
    <x v="27"/>
    <n v="288"/>
    <n v="288"/>
    <s v="-"/>
    <m/>
    <m/>
    <m/>
    <m/>
    <m/>
    <m/>
    <m/>
  </r>
  <r>
    <s v="CK-NoKy [32]"/>
    <x v="0"/>
    <x v="0"/>
    <x v="40"/>
    <x v="45"/>
    <x v="0"/>
    <x v="28"/>
    <n v="600"/>
    <n v="600"/>
    <s v="-"/>
    <m/>
    <m/>
    <m/>
    <m/>
    <m/>
    <m/>
    <m/>
  </r>
  <r>
    <s v="CK-NoKy [32]"/>
    <x v="0"/>
    <x v="0"/>
    <x v="40"/>
    <x v="45"/>
    <x v="0"/>
    <x v="29"/>
    <n v="250"/>
    <n v="250"/>
    <s v="-"/>
    <m/>
    <m/>
    <m/>
    <m/>
    <m/>
    <m/>
    <m/>
  </r>
  <r>
    <s v="CK-NoKy [32]"/>
    <x v="0"/>
    <x v="0"/>
    <x v="40"/>
    <x v="45"/>
    <x v="0"/>
    <x v="30"/>
    <n v="250"/>
    <n v="250"/>
    <s v="-"/>
    <m/>
    <m/>
    <m/>
    <m/>
    <m/>
    <m/>
    <m/>
  </r>
  <r>
    <s v="CK-NoKy [32]"/>
    <x v="0"/>
    <x v="0"/>
    <x v="40"/>
    <x v="45"/>
    <x v="0"/>
    <x v="31"/>
    <n v="600"/>
    <n v="600"/>
    <s v="-"/>
    <m/>
    <m/>
    <m/>
    <m/>
    <m/>
    <m/>
    <m/>
  </r>
  <r>
    <s v="CK-NoKy [32]"/>
    <x v="0"/>
    <x v="0"/>
    <x v="40"/>
    <x v="45"/>
    <x v="0"/>
    <x v="32"/>
    <n v="120"/>
    <n v="120"/>
    <s v="-"/>
    <m/>
    <m/>
    <m/>
    <m/>
    <m/>
    <m/>
    <m/>
  </r>
  <r>
    <s v="CK-NoKy [32]"/>
    <x v="0"/>
    <x v="0"/>
    <x v="40"/>
    <x v="45"/>
    <x v="0"/>
    <x v="33"/>
    <n v="200"/>
    <n v="200"/>
    <s v="-"/>
    <m/>
    <m/>
    <m/>
    <m/>
    <m/>
    <m/>
    <m/>
  </r>
  <r>
    <s v="CK-NoKy [32]"/>
    <x v="0"/>
    <x v="0"/>
    <x v="40"/>
    <x v="45"/>
    <x v="0"/>
    <x v="34"/>
    <n v="450"/>
    <n v="450"/>
    <s v="-"/>
    <m/>
    <m/>
    <m/>
    <m/>
    <m/>
    <m/>
    <m/>
  </r>
  <r>
    <s v="CK-NoKy [32]"/>
    <x v="0"/>
    <x v="0"/>
    <x v="40"/>
    <x v="45"/>
    <x v="0"/>
    <x v="35"/>
    <n v="400"/>
    <n v="400"/>
    <s v="-"/>
    <m/>
    <m/>
    <m/>
    <m/>
    <m/>
    <m/>
    <m/>
  </r>
  <r>
    <s v="CK-NoKy [32]"/>
    <x v="0"/>
    <x v="0"/>
    <x v="40"/>
    <x v="45"/>
    <x v="0"/>
    <x v="36"/>
    <n v="500"/>
    <n v="500"/>
    <s v="-"/>
    <m/>
    <m/>
    <m/>
    <m/>
    <m/>
    <m/>
    <m/>
  </r>
  <r>
    <s v="CK-NoKy [32]"/>
    <x v="0"/>
    <x v="0"/>
    <x v="40"/>
    <x v="45"/>
    <x v="0"/>
    <x v="37"/>
    <n v="1000"/>
    <n v="1000"/>
    <s v="-"/>
    <m/>
    <m/>
    <m/>
    <m/>
    <m/>
    <m/>
    <m/>
  </r>
  <r>
    <s v="CK-NoKy [32]"/>
    <x v="0"/>
    <x v="0"/>
    <x v="40"/>
    <x v="45"/>
    <x v="0"/>
    <x v="38"/>
    <n v="1200"/>
    <n v="1200"/>
    <s v="-"/>
    <m/>
    <m/>
    <m/>
    <m/>
    <m/>
    <m/>
    <m/>
  </r>
  <r>
    <s v="CK-NoKy [32]"/>
    <x v="0"/>
    <x v="0"/>
    <x v="40"/>
    <x v="45"/>
    <x v="0"/>
    <x v="39"/>
    <n v="1500"/>
    <n v="1500"/>
    <s v="-"/>
    <m/>
    <m/>
    <m/>
    <m/>
    <m/>
    <m/>
    <m/>
  </r>
  <r>
    <s v="CK-NoKy [32]"/>
    <x v="0"/>
    <x v="0"/>
    <x v="40"/>
    <x v="45"/>
    <x v="0"/>
    <x v="40"/>
    <n v="500"/>
    <n v="500"/>
    <s v="-"/>
    <m/>
    <m/>
    <m/>
    <m/>
    <m/>
    <m/>
    <m/>
  </r>
  <r>
    <s v="CK-NoKy [32]"/>
    <x v="0"/>
    <x v="0"/>
    <x v="40"/>
    <x v="45"/>
    <x v="0"/>
    <x v="41"/>
    <n v="1000"/>
    <n v="1000"/>
    <s v="-"/>
    <m/>
    <m/>
    <m/>
    <m/>
    <m/>
    <m/>
    <m/>
  </r>
  <r>
    <s v="CK-NoKy [32]"/>
    <x v="0"/>
    <x v="0"/>
    <x v="40"/>
    <x v="45"/>
    <x v="0"/>
    <x v="42"/>
    <n v="1000"/>
    <n v="1000"/>
    <s v="-"/>
    <m/>
    <m/>
    <m/>
    <m/>
    <m/>
    <m/>
    <m/>
  </r>
  <r>
    <s v="CK-NoKy [32]"/>
    <x v="0"/>
    <x v="0"/>
    <x v="40"/>
    <x v="45"/>
    <x v="0"/>
    <x v="43"/>
    <n v="200"/>
    <n v="200"/>
    <s v="-"/>
    <m/>
    <m/>
    <m/>
    <m/>
    <m/>
    <m/>
    <m/>
  </r>
  <r>
    <s v="CK-NoKy [32]"/>
    <x v="0"/>
    <x v="0"/>
    <x v="40"/>
    <x v="45"/>
    <x v="0"/>
    <x v="44"/>
    <n v="200"/>
    <n v="200"/>
    <s v="-"/>
    <m/>
    <m/>
    <m/>
    <m/>
    <m/>
    <m/>
    <m/>
  </r>
  <r>
    <s v="CK-NoKy [32]"/>
    <x v="0"/>
    <x v="0"/>
    <x v="40"/>
    <x v="45"/>
    <x v="0"/>
    <x v="45"/>
    <n v="50"/>
    <n v="50"/>
    <s v="-"/>
    <m/>
    <m/>
    <m/>
    <m/>
    <m/>
    <m/>
    <m/>
  </r>
  <r>
    <s v="CK-NoKy [32]"/>
    <x v="0"/>
    <x v="0"/>
    <x v="40"/>
    <x v="45"/>
    <x v="0"/>
    <x v="46"/>
    <n v="100"/>
    <n v="100"/>
    <s v="-"/>
    <m/>
    <m/>
    <m/>
    <m/>
    <m/>
    <m/>
    <m/>
  </r>
  <r>
    <s v="CK-NoKy [32]"/>
    <x v="0"/>
    <x v="0"/>
    <x v="40"/>
    <x v="45"/>
    <x v="0"/>
    <x v="47"/>
    <n v="25"/>
    <n v="25"/>
    <s v="-"/>
    <m/>
    <m/>
    <m/>
    <m/>
    <m/>
    <m/>
    <m/>
  </r>
  <r>
    <s v="CK-NoKy [32]"/>
    <x v="0"/>
    <x v="0"/>
    <x v="40"/>
    <x v="45"/>
    <x v="0"/>
    <x v="48"/>
    <n v="25"/>
    <n v="25"/>
    <s v="-"/>
    <m/>
    <m/>
    <m/>
    <m/>
    <m/>
    <m/>
    <m/>
  </r>
  <r>
    <s v="CK-NoKy [32]"/>
    <x v="0"/>
    <x v="0"/>
    <x v="40"/>
    <x v="45"/>
    <x v="0"/>
    <x v="49"/>
    <n v="1500"/>
    <n v="1500"/>
    <s v="-"/>
    <m/>
    <m/>
    <m/>
    <m/>
    <m/>
    <m/>
    <m/>
  </r>
  <r>
    <s v="CK-NoKy [32]"/>
    <x v="0"/>
    <x v="0"/>
    <x v="40"/>
    <x v="45"/>
    <x v="0"/>
    <x v="50"/>
    <n v="1500"/>
    <n v="1500"/>
    <s v="-"/>
    <m/>
    <m/>
    <m/>
    <m/>
    <m/>
    <m/>
    <m/>
  </r>
  <r>
    <s v="CK-NoKy [32]"/>
    <x v="0"/>
    <x v="0"/>
    <x v="40"/>
    <x v="45"/>
    <x v="0"/>
    <x v="51"/>
    <n v="750"/>
    <n v="750"/>
    <s v="-"/>
    <m/>
    <m/>
    <m/>
    <m/>
    <m/>
    <m/>
    <m/>
  </r>
  <r>
    <s v="CK-NoKy [32]"/>
    <x v="0"/>
    <x v="0"/>
    <x v="40"/>
    <x v="45"/>
    <x v="0"/>
    <x v="52"/>
    <n v="750"/>
    <n v="750"/>
    <s v="-"/>
    <m/>
    <m/>
    <m/>
    <m/>
    <m/>
    <m/>
    <m/>
  </r>
  <r>
    <s v="CK-NoKy [32]"/>
    <x v="0"/>
    <x v="0"/>
    <x v="40"/>
    <x v="45"/>
    <x v="0"/>
    <x v="53"/>
    <n v="1500"/>
    <n v="1500"/>
    <s v="-"/>
    <m/>
    <m/>
    <m/>
    <m/>
    <m/>
    <m/>
    <m/>
  </r>
  <r>
    <s v="CK-NoKy [32]"/>
    <x v="0"/>
    <x v="0"/>
    <x v="40"/>
    <x v="45"/>
    <x v="0"/>
    <x v="54"/>
    <n v="750"/>
    <n v="750"/>
    <s v="-"/>
    <m/>
    <m/>
    <m/>
    <m/>
    <m/>
    <m/>
    <m/>
  </r>
  <r>
    <s v="CK-NoKy [32]"/>
    <x v="0"/>
    <x v="0"/>
    <x v="40"/>
    <x v="45"/>
    <x v="0"/>
    <x v="55"/>
    <n v="1500"/>
    <n v="1500"/>
    <s v="-"/>
    <m/>
    <m/>
    <m/>
    <m/>
    <m/>
    <m/>
    <m/>
  </r>
  <r>
    <s v="CK-NoKy [32]"/>
    <x v="0"/>
    <x v="0"/>
    <x v="40"/>
    <x v="45"/>
    <x v="0"/>
    <x v="56"/>
    <n v="750"/>
    <n v="750"/>
    <s v="-"/>
    <m/>
    <m/>
    <m/>
    <m/>
    <m/>
    <m/>
    <m/>
  </r>
  <r>
    <s v="CK-NoKy [32]"/>
    <x v="0"/>
    <x v="0"/>
    <x v="40"/>
    <x v="45"/>
    <x v="0"/>
    <x v="57"/>
    <n v="1500"/>
    <n v="1500"/>
    <s v="-"/>
    <m/>
    <m/>
    <m/>
    <m/>
    <m/>
    <m/>
    <m/>
  </r>
  <r>
    <s v="CK-NoKy [32]"/>
    <x v="0"/>
    <x v="0"/>
    <x v="40"/>
    <x v="45"/>
    <x v="0"/>
    <x v="58"/>
    <n v="25"/>
    <n v="25"/>
    <s v="-"/>
    <m/>
    <m/>
    <m/>
    <m/>
    <m/>
    <m/>
    <m/>
  </r>
  <r>
    <s v="CK-NoKy [32]"/>
    <x v="0"/>
    <x v="0"/>
    <x v="40"/>
    <x v="45"/>
    <x v="0"/>
    <x v="59"/>
    <n v="1500"/>
    <n v="1500"/>
    <s v="-"/>
    <m/>
    <m/>
    <m/>
    <m/>
    <m/>
    <m/>
    <m/>
  </r>
  <r>
    <s v="CK-NoKy [32]"/>
    <x v="0"/>
    <x v="0"/>
    <x v="40"/>
    <x v="45"/>
    <x v="0"/>
    <x v="60"/>
    <n v="3500"/>
    <n v="3500"/>
    <s v="-"/>
    <m/>
    <m/>
    <m/>
    <m/>
    <m/>
    <m/>
    <m/>
  </r>
  <r>
    <s v="CK-NoKy [32]"/>
    <x v="0"/>
    <x v="0"/>
    <x v="40"/>
    <x v="45"/>
    <x v="0"/>
    <x v="61"/>
    <n v="750"/>
    <n v="750"/>
    <s v="-"/>
    <m/>
    <m/>
    <m/>
    <m/>
    <m/>
    <m/>
    <m/>
  </r>
  <r>
    <s v="CK-NoKy [32]"/>
    <x v="0"/>
    <x v="0"/>
    <x v="40"/>
    <x v="45"/>
    <x v="0"/>
    <x v="62"/>
    <n v="400"/>
    <n v="400"/>
    <s v="-"/>
    <m/>
    <m/>
    <m/>
    <m/>
    <m/>
    <m/>
    <m/>
  </r>
  <r>
    <s v="CK-NoKy [32]"/>
    <x v="0"/>
    <x v="0"/>
    <x v="40"/>
    <x v="45"/>
    <x v="0"/>
    <x v="63"/>
    <n v="750"/>
    <n v="750"/>
    <s v="-"/>
    <m/>
    <m/>
    <m/>
    <m/>
    <m/>
    <m/>
    <m/>
  </r>
  <r>
    <s v="CK-NoKy [32]"/>
    <x v="0"/>
    <x v="0"/>
    <x v="40"/>
    <x v="45"/>
    <x v="0"/>
    <x v="64"/>
    <n v="200"/>
    <n v="200"/>
    <s v="-"/>
    <m/>
    <m/>
    <m/>
    <m/>
    <m/>
    <m/>
    <m/>
  </r>
  <r>
    <s v="CK-NoKy [32]"/>
    <x v="0"/>
    <x v="0"/>
    <x v="40"/>
    <x v="45"/>
    <x v="0"/>
    <x v="65"/>
    <n v="1500"/>
    <n v="1500"/>
    <s v="-"/>
    <m/>
    <m/>
    <m/>
    <m/>
    <m/>
    <m/>
    <m/>
  </r>
  <r>
    <s v="CK-NoKy [32]"/>
    <x v="0"/>
    <x v="0"/>
    <x v="40"/>
    <x v="45"/>
    <x v="0"/>
    <x v="66"/>
    <n v="3500"/>
    <n v="3500"/>
    <s v="-"/>
    <m/>
    <m/>
    <m/>
    <m/>
    <m/>
    <m/>
    <m/>
  </r>
  <r>
    <s v="CK-NoKy [32]"/>
    <x v="0"/>
    <x v="0"/>
    <x v="40"/>
    <x v="45"/>
    <x v="0"/>
    <x v="67"/>
    <n v="3500"/>
    <n v="3500"/>
    <s v="-"/>
    <m/>
    <m/>
    <m/>
    <m/>
    <m/>
    <m/>
    <m/>
  </r>
  <r>
    <s v="CK-NoKy [32]"/>
    <x v="0"/>
    <x v="0"/>
    <x v="40"/>
    <x v="45"/>
    <x v="0"/>
    <x v="68"/>
    <n v="3500"/>
    <n v="3500"/>
    <s v="-"/>
    <m/>
    <m/>
    <m/>
    <m/>
    <m/>
    <m/>
    <m/>
  </r>
  <r>
    <s v="CK-NoKy [32]"/>
    <x v="0"/>
    <x v="0"/>
    <x v="40"/>
    <x v="45"/>
    <x v="0"/>
    <x v="69"/>
    <n v="3500"/>
    <n v="3500"/>
    <s v="-"/>
    <m/>
    <m/>
    <m/>
    <m/>
    <m/>
    <m/>
    <m/>
  </r>
  <r>
    <s v="CK-NoKy [32]"/>
    <x v="0"/>
    <x v="0"/>
    <x v="40"/>
    <x v="45"/>
    <x v="0"/>
    <x v="70"/>
    <n v="3500"/>
    <n v="3500"/>
    <s v="-"/>
    <m/>
    <m/>
    <m/>
    <m/>
    <m/>
    <m/>
    <m/>
  </r>
  <r>
    <s v="CK-SWVI [31]"/>
    <x v="3"/>
    <x v="4"/>
    <x v="41"/>
    <x v="46"/>
    <x v="0"/>
    <x v="0"/>
    <s v="UNK"/>
    <m/>
    <s v="-"/>
    <m/>
    <m/>
    <m/>
    <m/>
    <m/>
    <m/>
    <m/>
  </r>
  <r>
    <s v="CK-SWVI [31]"/>
    <x v="3"/>
    <x v="4"/>
    <x v="41"/>
    <x v="46"/>
    <x v="0"/>
    <x v="1"/>
    <n v="43"/>
    <n v="43"/>
    <s v="-"/>
    <m/>
    <m/>
    <m/>
    <m/>
    <m/>
    <m/>
    <n v="37892"/>
  </r>
  <r>
    <s v="CK-SWVI [31]"/>
    <x v="3"/>
    <x v="4"/>
    <x v="41"/>
    <x v="46"/>
    <x v="0"/>
    <x v="2"/>
    <s v="NI"/>
    <m/>
    <s v="-"/>
    <m/>
    <m/>
    <m/>
    <m/>
    <m/>
    <m/>
    <n v="81307"/>
  </r>
  <r>
    <s v="CK-SWVI [31]"/>
    <x v="3"/>
    <x v="4"/>
    <x v="41"/>
    <x v="46"/>
    <x v="0"/>
    <x v="3"/>
    <s v="NI"/>
    <m/>
    <s v="-"/>
    <m/>
    <m/>
    <m/>
    <m/>
    <m/>
    <m/>
    <n v="109242"/>
  </r>
  <r>
    <s v="CK-SWVI [31]"/>
    <x v="3"/>
    <x v="4"/>
    <x v="41"/>
    <x v="46"/>
    <x v="0"/>
    <x v="4"/>
    <s v="UNK"/>
    <m/>
    <s v="-"/>
    <m/>
    <m/>
    <m/>
    <m/>
    <m/>
    <m/>
    <n v="78593"/>
  </r>
  <r>
    <s v="CK-SWVI [31]"/>
    <x v="3"/>
    <x v="4"/>
    <x v="41"/>
    <x v="46"/>
    <x v="0"/>
    <x v="5"/>
    <s v="NI"/>
    <m/>
    <s v="-"/>
    <m/>
    <m/>
    <m/>
    <m/>
    <m/>
    <m/>
    <n v="97290"/>
  </r>
  <r>
    <s v="CK-SWVI [31]"/>
    <x v="3"/>
    <x v="4"/>
    <x v="41"/>
    <x v="46"/>
    <x v="0"/>
    <x v="6"/>
    <s v="NI"/>
    <m/>
    <s v="-"/>
    <m/>
    <m/>
    <m/>
    <m/>
    <m/>
    <m/>
    <n v="114640"/>
  </r>
  <r>
    <s v="CK-SWVI [31]"/>
    <x v="3"/>
    <x v="4"/>
    <x v="41"/>
    <x v="46"/>
    <x v="0"/>
    <x v="7"/>
    <s v="NI"/>
    <m/>
    <s v="-"/>
    <m/>
    <m/>
    <m/>
    <m/>
    <m/>
    <m/>
    <n v="97963"/>
  </r>
  <r>
    <s v="CK-SWVI [31]"/>
    <x v="3"/>
    <x v="4"/>
    <x v="41"/>
    <x v="46"/>
    <x v="0"/>
    <x v="8"/>
    <s v="NI"/>
    <m/>
    <s v="-"/>
    <m/>
    <m/>
    <m/>
    <m/>
    <m/>
    <m/>
    <n v="276027"/>
  </r>
  <r>
    <s v="CK-SWVI [31]"/>
    <x v="3"/>
    <x v="4"/>
    <x v="41"/>
    <x v="46"/>
    <x v="0"/>
    <x v="9"/>
    <s v="NI"/>
    <m/>
    <s v="-"/>
    <m/>
    <m/>
    <m/>
    <m/>
    <m/>
    <m/>
    <n v="298541"/>
  </r>
  <r>
    <s v="CK-SWVI [31]"/>
    <x v="3"/>
    <x v="4"/>
    <x v="41"/>
    <x v="46"/>
    <x v="0"/>
    <x v="10"/>
    <n v="1777"/>
    <n v="1777"/>
    <s v="-"/>
    <m/>
    <m/>
    <m/>
    <m/>
    <m/>
    <m/>
    <n v="290976"/>
  </r>
  <r>
    <s v="CK-SWVI [31]"/>
    <x v="3"/>
    <x v="4"/>
    <x v="41"/>
    <x v="46"/>
    <x v="0"/>
    <x v="11"/>
    <s v="NI"/>
    <m/>
    <s v="-"/>
    <m/>
    <m/>
    <m/>
    <m/>
    <m/>
    <m/>
    <n v="281912"/>
  </r>
  <r>
    <s v="CK-SWVI [31]"/>
    <x v="3"/>
    <x v="4"/>
    <x v="41"/>
    <x v="46"/>
    <x v="0"/>
    <x v="12"/>
    <s v="NI"/>
    <m/>
    <s v="-"/>
    <m/>
    <m/>
    <m/>
    <m/>
    <m/>
    <m/>
    <n v="280938"/>
  </r>
  <r>
    <s v="CK-SWVI [31]"/>
    <x v="3"/>
    <x v="4"/>
    <x v="41"/>
    <x v="46"/>
    <x v="0"/>
    <x v="13"/>
    <s v="NI"/>
    <m/>
    <s v="-"/>
    <m/>
    <m/>
    <m/>
    <m/>
    <m/>
    <m/>
    <n v="279339"/>
  </r>
  <r>
    <s v="CK-SWVI [31]"/>
    <x v="3"/>
    <x v="4"/>
    <x v="41"/>
    <x v="46"/>
    <x v="0"/>
    <x v="14"/>
    <s v="NI"/>
    <m/>
    <s v="-"/>
    <m/>
    <m/>
    <m/>
    <m/>
    <m/>
    <m/>
    <n v="284885"/>
  </r>
  <r>
    <s v="CK-SWVI [31]"/>
    <x v="3"/>
    <x v="4"/>
    <x v="41"/>
    <x v="46"/>
    <x v="0"/>
    <x v="15"/>
    <s v="NI"/>
    <m/>
    <s v="-"/>
    <m/>
    <m/>
    <m/>
    <m/>
    <m/>
    <m/>
    <n v="304357"/>
  </r>
  <r>
    <s v="CK-SWVI [31]"/>
    <x v="3"/>
    <x v="4"/>
    <x v="41"/>
    <x v="46"/>
    <x v="0"/>
    <x v="16"/>
    <n v="507"/>
    <n v="507"/>
    <s v="-"/>
    <m/>
    <m/>
    <m/>
    <m/>
    <m/>
    <m/>
    <n v="285989"/>
  </r>
  <r>
    <s v="CK-SWVI [31]"/>
    <x v="3"/>
    <x v="4"/>
    <x v="41"/>
    <x v="46"/>
    <x v="0"/>
    <x v="17"/>
    <n v="2000"/>
    <n v="2000"/>
    <s v="-"/>
    <m/>
    <m/>
    <m/>
    <m/>
    <m/>
    <m/>
    <n v="281388"/>
  </r>
  <r>
    <s v="CK-SWVI [31]"/>
    <x v="3"/>
    <x v="4"/>
    <x v="41"/>
    <x v="46"/>
    <x v="0"/>
    <x v="18"/>
    <n v="850"/>
    <n v="850"/>
    <s v="-"/>
    <m/>
    <m/>
    <m/>
    <m/>
    <m/>
    <m/>
    <n v="273318"/>
  </r>
  <r>
    <s v="CK-SWVI [31]"/>
    <x v="3"/>
    <x v="4"/>
    <x v="41"/>
    <x v="46"/>
    <x v="0"/>
    <x v="19"/>
    <n v="1500"/>
    <n v="1500"/>
    <s v="-"/>
    <m/>
    <m/>
    <m/>
    <m/>
    <m/>
    <m/>
    <n v="292360"/>
  </r>
  <r>
    <s v="CK-SWVI [31]"/>
    <x v="3"/>
    <x v="4"/>
    <x v="41"/>
    <x v="46"/>
    <x v="0"/>
    <x v="20"/>
    <s v="UNK"/>
    <m/>
    <s v="-"/>
    <m/>
    <m/>
    <m/>
    <m/>
    <m/>
    <m/>
    <n v="292542"/>
  </r>
  <r>
    <s v="CK-SWVI [31]"/>
    <x v="3"/>
    <x v="4"/>
    <x v="41"/>
    <x v="46"/>
    <x v="0"/>
    <x v="21"/>
    <n v="2360"/>
    <n v="2360"/>
    <s v="-"/>
    <m/>
    <m/>
    <m/>
    <m/>
    <m/>
    <m/>
    <n v="281318"/>
  </r>
  <r>
    <s v="CK-SWVI [31]"/>
    <x v="3"/>
    <x v="4"/>
    <x v="41"/>
    <x v="46"/>
    <x v="0"/>
    <x v="22"/>
    <n v="3000"/>
    <n v="3000"/>
    <s v="-"/>
    <m/>
    <m/>
    <m/>
    <m/>
    <m/>
    <m/>
    <n v="292875"/>
  </r>
  <r>
    <s v="CK-SWVI [31]"/>
    <x v="3"/>
    <x v="4"/>
    <x v="41"/>
    <x v="46"/>
    <x v="0"/>
    <x v="23"/>
    <n v="800"/>
    <n v="800"/>
    <s v="-"/>
    <m/>
    <m/>
    <m/>
    <m/>
    <m/>
    <m/>
    <n v="287499"/>
  </r>
  <r>
    <s v="CK-SWVI [31]"/>
    <x v="3"/>
    <x v="4"/>
    <x v="41"/>
    <x v="46"/>
    <x v="0"/>
    <x v="24"/>
    <n v="600"/>
    <n v="600"/>
    <s v="-"/>
    <m/>
    <m/>
    <m/>
    <m/>
    <m/>
    <m/>
    <n v="305113"/>
  </r>
  <r>
    <s v="CK-SWVI [31]"/>
    <x v="3"/>
    <x v="4"/>
    <x v="41"/>
    <x v="46"/>
    <x v="0"/>
    <x v="25"/>
    <n v="750"/>
    <n v="750"/>
    <s v="-"/>
    <m/>
    <m/>
    <m/>
    <m/>
    <m/>
    <m/>
    <n v="311735"/>
  </r>
  <r>
    <s v="CK-SWVI [31]"/>
    <x v="3"/>
    <x v="4"/>
    <x v="41"/>
    <x v="46"/>
    <x v="0"/>
    <x v="26"/>
    <n v="1500"/>
    <n v="1500"/>
    <s v="-"/>
    <m/>
    <m/>
    <m/>
    <m/>
    <m/>
    <m/>
    <n v="286974"/>
  </r>
  <r>
    <s v="CK-SWVI [31]"/>
    <x v="3"/>
    <x v="4"/>
    <x v="41"/>
    <x v="46"/>
    <x v="0"/>
    <x v="27"/>
    <n v="1200"/>
    <n v="1200"/>
    <s v="-"/>
    <m/>
    <m/>
    <m/>
    <m/>
    <m/>
    <m/>
    <n v="311150"/>
  </r>
  <r>
    <s v="CK-SWVI [31]"/>
    <x v="3"/>
    <x v="4"/>
    <x v="41"/>
    <x v="46"/>
    <x v="0"/>
    <x v="28"/>
    <n v="327"/>
    <n v="327"/>
    <s v="-"/>
    <m/>
    <m/>
    <m/>
    <m/>
    <m/>
    <m/>
    <n v="283987"/>
  </r>
  <r>
    <s v="CK-SWVI [31]"/>
    <x v="3"/>
    <x v="4"/>
    <x v="41"/>
    <x v="46"/>
    <x v="0"/>
    <x v="29"/>
    <n v="650"/>
    <n v="650"/>
    <s v="-"/>
    <m/>
    <m/>
    <m/>
    <m/>
    <m/>
    <m/>
    <n v="317588"/>
  </r>
  <r>
    <s v="CK-SWVI [31]"/>
    <x v="3"/>
    <x v="4"/>
    <x v="41"/>
    <x v="46"/>
    <x v="0"/>
    <x v="30"/>
    <n v="1500"/>
    <n v="1500"/>
    <s v="-"/>
    <m/>
    <m/>
    <m/>
    <m/>
    <m/>
    <m/>
    <n v="324153"/>
  </r>
  <r>
    <s v="CK-SWVI [31]"/>
    <x v="3"/>
    <x v="4"/>
    <x v="41"/>
    <x v="46"/>
    <x v="0"/>
    <x v="31"/>
    <n v="1000"/>
    <n v="1000"/>
    <s v="-"/>
    <m/>
    <m/>
    <m/>
    <m/>
    <m/>
    <m/>
    <n v="320296"/>
  </r>
  <r>
    <s v="CK-SWVI [31]"/>
    <x v="3"/>
    <x v="4"/>
    <x v="41"/>
    <x v="46"/>
    <x v="0"/>
    <x v="32"/>
    <n v="511"/>
    <n v="511"/>
    <s v="-"/>
    <m/>
    <m/>
    <m/>
    <m/>
    <m/>
    <m/>
    <n v="212619"/>
  </r>
  <r>
    <s v="CK-SWVI [31]"/>
    <x v="3"/>
    <x v="4"/>
    <x v="41"/>
    <x v="46"/>
    <x v="0"/>
    <x v="33"/>
    <n v="270"/>
    <n v="270"/>
    <s v="-"/>
    <m/>
    <m/>
    <m/>
    <m/>
    <m/>
    <m/>
    <n v="326706"/>
  </r>
  <r>
    <s v="CK-SWVI [31]"/>
    <x v="3"/>
    <x v="4"/>
    <x v="41"/>
    <x v="46"/>
    <x v="0"/>
    <x v="34"/>
    <s v="NO"/>
    <m/>
    <s v="-"/>
    <m/>
    <m/>
    <m/>
    <m/>
    <m/>
    <m/>
    <n v="298600"/>
  </r>
  <r>
    <s v="CK-SWVI [31]"/>
    <x v="3"/>
    <x v="4"/>
    <x v="41"/>
    <x v="46"/>
    <x v="0"/>
    <x v="35"/>
    <n v="285"/>
    <n v="285"/>
    <s v="-"/>
    <m/>
    <m/>
    <m/>
    <m/>
    <m/>
    <m/>
    <n v="309506"/>
  </r>
  <r>
    <s v="CK-SWVI [31]"/>
    <x v="3"/>
    <x v="4"/>
    <x v="41"/>
    <x v="46"/>
    <x v="0"/>
    <x v="36"/>
    <s v="NI"/>
    <m/>
    <s v="-"/>
    <m/>
    <m/>
    <m/>
    <m/>
    <m/>
    <m/>
    <n v="105205"/>
  </r>
  <r>
    <s v="CK-SWVI [31]"/>
    <x v="3"/>
    <x v="4"/>
    <x v="41"/>
    <x v="46"/>
    <x v="0"/>
    <x v="37"/>
    <s v="NI"/>
    <m/>
    <s v="-"/>
    <m/>
    <m/>
    <m/>
    <m/>
    <m/>
    <m/>
    <n v="74070"/>
  </r>
  <r>
    <s v="CK-SWVI [31]"/>
    <x v="3"/>
    <x v="4"/>
    <x v="41"/>
    <x v="46"/>
    <x v="0"/>
    <x v="38"/>
    <s v="NI"/>
    <m/>
    <s v="-"/>
    <m/>
    <m/>
    <m/>
    <m/>
    <m/>
    <m/>
    <n v="44000"/>
  </r>
  <r>
    <s v="CK-SWVI [31]"/>
    <x v="3"/>
    <x v="4"/>
    <x v="41"/>
    <x v="46"/>
    <x v="0"/>
    <x v="39"/>
    <s v="NI"/>
    <m/>
    <s v="-"/>
    <m/>
    <m/>
    <m/>
    <m/>
    <m/>
    <m/>
    <n v="37375"/>
  </r>
  <r>
    <s v="CK-SWVI [31]"/>
    <x v="3"/>
    <x v="4"/>
    <x v="41"/>
    <x v="46"/>
    <x v="0"/>
    <x v="40"/>
    <s v="NI"/>
    <m/>
    <s v="-"/>
    <m/>
    <m/>
    <m/>
    <m/>
    <m/>
    <m/>
    <n v="50261"/>
  </r>
  <r>
    <s v="CK-SWVI [31]"/>
    <x v="3"/>
    <x v="4"/>
    <x v="41"/>
    <x v="46"/>
    <x v="0"/>
    <x v="41"/>
    <s v="NI"/>
    <m/>
    <s v="-"/>
    <m/>
    <m/>
    <m/>
    <m/>
    <m/>
    <m/>
    <n v="49075"/>
  </r>
  <r>
    <s v="CK-SWVI [31]"/>
    <x v="3"/>
    <x v="4"/>
    <x v="41"/>
    <x v="46"/>
    <x v="0"/>
    <x v="42"/>
    <s v="NI"/>
    <m/>
    <s v="-"/>
    <m/>
    <m/>
    <m/>
    <m/>
    <m/>
    <m/>
    <m/>
  </r>
  <r>
    <s v="CK-SWVI [31]"/>
    <x v="3"/>
    <x v="4"/>
    <x v="41"/>
    <x v="46"/>
    <x v="0"/>
    <x v="43"/>
    <s v="NI"/>
    <m/>
    <s v="-"/>
    <m/>
    <m/>
    <m/>
    <m/>
    <m/>
    <m/>
    <m/>
  </r>
  <r>
    <s v="CK-SWVI [31]"/>
    <x v="3"/>
    <x v="4"/>
    <x v="41"/>
    <x v="46"/>
    <x v="0"/>
    <x v="44"/>
    <s v="NI"/>
    <m/>
    <s v="-"/>
    <m/>
    <m/>
    <m/>
    <m/>
    <m/>
    <m/>
    <m/>
  </r>
  <r>
    <s v="CK-SWVI [31]"/>
    <x v="3"/>
    <x v="4"/>
    <x v="41"/>
    <x v="46"/>
    <x v="0"/>
    <x v="45"/>
    <s v="NI"/>
    <m/>
    <s v="-"/>
    <m/>
    <m/>
    <m/>
    <m/>
    <m/>
    <m/>
    <m/>
  </r>
  <r>
    <s v="CK-SWVI [31]"/>
    <x v="3"/>
    <x v="4"/>
    <x v="41"/>
    <x v="46"/>
    <x v="0"/>
    <x v="46"/>
    <s v="NI"/>
    <m/>
    <s v="-"/>
    <m/>
    <m/>
    <m/>
    <m/>
    <m/>
    <m/>
    <m/>
  </r>
  <r>
    <s v="CK-SWVI [31]"/>
    <x v="3"/>
    <x v="4"/>
    <x v="41"/>
    <x v="46"/>
    <x v="0"/>
    <x v="47"/>
    <s v="NI"/>
    <m/>
    <s v="-"/>
    <m/>
    <m/>
    <m/>
    <m/>
    <m/>
    <m/>
    <m/>
  </r>
  <r>
    <s v="CK-SWVI [31]"/>
    <x v="3"/>
    <x v="4"/>
    <x v="41"/>
    <x v="46"/>
    <x v="0"/>
    <x v="48"/>
    <s v="NI"/>
    <m/>
    <s v="-"/>
    <m/>
    <m/>
    <m/>
    <m/>
    <m/>
    <m/>
    <m/>
  </r>
  <r>
    <s v="CK-SWVI [31]"/>
    <x v="3"/>
    <x v="4"/>
    <x v="41"/>
    <x v="46"/>
    <x v="0"/>
    <x v="49"/>
    <s v="NI"/>
    <m/>
    <s v="-"/>
    <m/>
    <m/>
    <m/>
    <m/>
    <m/>
    <m/>
    <m/>
  </r>
  <r>
    <s v="CK-SWVI [31]"/>
    <x v="3"/>
    <x v="4"/>
    <x v="41"/>
    <x v="46"/>
    <x v="0"/>
    <x v="50"/>
    <s v="NI"/>
    <m/>
    <s v="-"/>
    <m/>
    <m/>
    <m/>
    <m/>
    <m/>
    <m/>
    <m/>
  </r>
  <r>
    <s v="CK-SWVI [31]"/>
    <x v="3"/>
    <x v="4"/>
    <x v="41"/>
    <x v="46"/>
    <x v="0"/>
    <x v="51"/>
    <s v="NI"/>
    <m/>
    <s v="-"/>
    <m/>
    <m/>
    <m/>
    <m/>
    <m/>
    <m/>
    <m/>
  </r>
  <r>
    <s v="CK-SWVI [31]"/>
    <x v="3"/>
    <x v="4"/>
    <x v="41"/>
    <x v="46"/>
    <x v="0"/>
    <x v="52"/>
    <s v="NI"/>
    <m/>
    <s v="-"/>
    <m/>
    <m/>
    <m/>
    <m/>
    <m/>
    <m/>
    <m/>
  </r>
  <r>
    <s v="CK-SWVI [31]"/>
    <x v="3"/>
    <x v="4"/>
    <x v="41"/>
    <x v="46"/>
    <x v="0"/>
    <x v="53"/>
    <s v="NI"/>
    <m/>
    <s v="-"/>
    <m/>
    <m/>
    <m/>
    <m/>
    <m/>
    <m/>
    <m/>
  </r>
  <r>
    <s v="CK-SWVI [31]"/>
    <x v="3"/>
    <x v="4"/>
    <x v="41"/>
    <x v="46"/>
    <x v="0"/>
    <x v="54"/>
    <s v="NI"/>
    <m/>
    <s v="-"/>
    <m/>
    <m/>
    <m/>
    <m/>
    <m/>
    <m/>
    <m/>
  </r>
  <r>
    <s v="CK-SWVI [31]"/>
    <x v="3"/>
    <x v="4"/>
    <x v="41"/>
    <x v="46"/>
    <x v="0"/>
    <x v="55"/>
    <s v="NI"/>
    <m/>
    <s v="-"/>
    <m/>
    <m/>
    <m/>
    <m/>
    <m/>
    <m/>
    <m/>
  </r>
  <r>
    <s v="CK-SWVI [31]"/>
    <x v="3"/>
    <x v="4"/>
    <x v="41"/>
    <x v="46"/>
    <x v="0"/>
    <x v="56"/>
    <s v="NI"/>
    <m/>
    <s v="-"/>
    <m/>
    <m/>
    <m/>
    <m/>
    <m/>
    <m/>
    <m/>
  </r>
  <r>
    <s v="CK-SWVI [31]"/>
    <x v="3"/>
    <x v="4"/>
    <x v="41"/>
    <x v="46"/>
    <x v="0"/>
    <x v="57"/>
    <s v="NI"/>
    <m/>
    <s v="-"/>
    <m/>
    <m/>
    <m/>
    <m/>
    <m/>
    <m/>
    <m/>
  </r>
  <r>
    <s v="CK-SWVI [31]"/>
    <x v="3"/>
    <x v="4"/>
    <x v="41"/>
    <x v="46"/>
    <x v="0"/>
    <x v="58"/>
    <s v="NI"/>
    <m/>
    <s v="-"/>
    <m/>
    <m/>
    <m/>
    <m/>
    <m/>
    <m/>
    <m/>
  </r>
  <r>
    <s v="CK-SWVI [31]"/>
    <x v="3"/>
    <x v="4"/>
    <x v="41"/>
    <x v="46"/>
    <x v="0"/>
    <x v="59"/>
    <s v="NI"/>
    <m/>
    <s v="-"/>
    <m/>
    <m/>
    <m/>
    <m/>
    <m/>
    <m/>
    <m/>
  </r>
  <r>
    <s v="CK-SWVI [31]"/>
    <x v="3"/>
    <x v="4"/>
    <x v="41"/>
    <x v="46"/>
    <x v="0"/>
    <x v="60"/>
    <s v="NI"/>
    <m/>
    <s v="-"/>
    <m/>
    <m/>
    <m/>
    <m/>
    <m/>
    <m/>
    <m/>
  </r>
  <r>
    <s v="CK-SWVI [31]"/>
    <x v="3"/>
    <x v="4"/>
    <x v="41"/>
    <x v="46"/>
    <x v="0"/>
    <x v="61"/>
    <s v="NI"/>
    <m/>
    <s v="-"/>
    <m/>
    <m/>
    <m/>
    <m/>
    <m/>
    <m/>
    <m/>
  </r>
  <r>
    <s v="CK-SWVI [31]"/>
    <x v="3"/>
    <x v="4"/>
    <x v="41"/>
    <x v="46"/>
    <x v="0"/>
    <x v="62"/>
    <s v="NI"/>
    <m/>
    <s v="-"/>
    <m/>
    <m/>
    <m/>
    <m/>
    <m/>
    <m/>
    <m/>
  </r>
  <r>
    <s v="CK-SWVI [31]"/>
    <x v="3"/>
    <x v="4"/>
    <x v="41"/>
    <x v="46"/>
    <x v="0"/>
    <x v="63"/>
    <s v="NI"/>
    <m/>
    <s v="-"/>
    <m/>
    <m/>
    <m/>
    <m/>
    <m/>
    <m/>
    <m/>
  </r>
  <r>
    <s v="CK-SWVI [31]"/>
    <x v="3"/>
    <x v="4"/>
    <x v="41"/>
    <x v="46"/>
    <x v="0"/>
    <x v="64"/>
    <s v="NI"/>
    <m/>
    <s v="-"/>
    <m/>
    <m/>
    <m/>
    <m/>
    <m/>
    <m/>
    <m/>
  </r>
  <r>
    <s v="CK-SWVI [31]"/>
    <x v="3"/>
    <x v="4"/>
    <x v="41"/>
    <x v="46"/>
    <x v="0"/>
    <x v="65"/>
    <s v="NI"/>
    <m/>
    <s v="-"/>
    <m/>
    <m/>
    <m/>
    <m/>
    <m/>
    <m/>
    <m/>
  </r>
  <r>
    <s v="CK-SWVI [31]"/>
    <x v="3"/>
    <x v="4"/>
    <x v="41"/>
    <x v="46"/>
    <x v="0"/>
    <x v="66"/>
    <s v="NI"/>
    <m/>
    <s v="-"/>
    <m/>
    <m/>
    <m/>
    <m/>
    <m/>
    <m/>
    <m/>
  </r>
  <r>
    <s v="CK-SWVI [31]"/>
    <x v="3"/>
    <x v="4"/>
    <x v="41"/>
    <x v="46"/>
    <x v="0"/>
    <x v="67"/>
    <s v="NI"/>
    <m/>
    <s v="-"/>
    <m/>
    <m/>
    <m/>
    <m/>
    <m/>
    <m/>
    <m/>
  </r>
  <r>
    <s v="CK-SWVI [31]"/>
    <x v="3"/>
    <x v="4"/>
    <x v="41"/>
    <x v="46"/>
    <x v="0"/>
    <x v="68"/>
    <s v="NI"/>
    <m/>
    <s v="-"/>
    <m/>
    <m/>
    <m/>
    <m/>
    <m/>
    <m/>
    <m/>
  </r>
  <r>
    <s v="CK-SWVI [31]"/>
    <x v="3"/>
    <x v="4"/>
    <x v="41"/>
    <x v="46"/>
    <x v="0"/>
    <x v="69"/>
    <s v="NI"/>
    <m/>
    <s v="-"/>
    <m/>
    <m/>
    <m/>
    <m/>
    <m/>
    <m/>
    <m/>
  </r>
  <r>
    <s v="CK-SWVI [31]"/>
    <x v="3"/>
    <x v="4"/>
    <x v="41"/>
    <x v="46"/>
    <x v="0"/>
    <x v="70"/>
    <s v="NI"/>
    <m/>
    <s v="-"/>
    <m/>
    <m/>
    <m/>
    <m/>
    <m/>
    <m/>
    <m/>
  </r>
  <r>
    <s v="CK-NoKy [32]"/>
    <x v="3"/>
    <x v="2"/>
    <x v="42"/>
    <x v="47"/>
    <x v="0"/>
    <x v="0"/>
    <s v="UNK"/>
    <m/>
    <s v="-"/>
    <m/>
    <m/>
    <m/>
    <m/>
    <m/>
    <m/>
    <m/>
  </r>
  <r>
    <s v="CK-NoKy [32]"/>
    <x v="3"/>
    <x v="2"/>
    <x v="42"/>
    <x v="47"/>
    <x v="0"/>
    <x v="1"/>
    <s v="NI"/>
    <m/>
    <s v="-"/>
    <m/>
    <m/>
    <m/>
    <m/>
    <m/>
    <m/>
    <m/>
  </r>
  <r>
    <s v="CK-NoKy [32]"/>
    <x v="3"/>
    <x v="2"/>
    <x v="42"/>
    <x v="47"/>
    <x v="0"/>
    <x v="2"/>
    <s v="NI"/>
    <m/>
    <s v="-"/>
    <m/>
    <m/>
    <m/>
    <m/>
    <m/>
    <m/>
    <m/>
  </r>
  <r>
    <s v="CK-NoKy [32]"/>
    <x v="3"/>
    <x v="2"/>
    <x v="42"/>
    <x v="47"/>
    <x v="0"/>
    <x v="3"/>
    <n v="15"/>
    <n v="15"/>
    <s v="-"/>
    <m/>
    <m/>
    <m/>
    <m/>
    <m/>
    <m/>
    <m/>
  </r>
  <r>
    <s v="CK-NoKy [32]"/>
    <x v="3"/>
    <x v="2"/>
    <x v="42"/>
    <x v="47"/>
    <x v="0"/>
    <x v="4"/>
    <n v="31"/>
    <n v="31"/>
    <s v="-"/>
    <m/>
    <m/>
    <m/>
    <m/>
    <m/>
    <m/>
    <m/>
  </r>
  <r>
    <s v="CK-NoKy [32]"/>
    <x v="3"/>
    <x v="2"/>
    <x v="42"/>
    <x v="47"/>
    <x v="0"/>
    <x v="5"/>
    <s v="NI"/>
    <m/>
    <s v="-"/>
    <m/>
    <m/>
    <m/>
    <m/>
    <m/>
    <m/>
    <m/>
  </r>
  <r>
    <s v="CK-NoKy [32]"/>
    <x v="3"/>
    <x v="2"/>
    <x v="42"/>
    <x v="47"/>
    <x v="0"/>
    <x v="6"/>
    <s v="NI"/>
    <m/>
    <s v="-"/>
    <m/>
    <m/>
    <m/>
    <m/>
    <m/>
    <m/>
    <m/>
  </r>
  <r>
    <s v="CK-NoKy [32]"/>
    <x v="3"/>
    <x v="2"/>
    <x v="42"/>
    <x v="47"/>
    <x v="0"/>
    <x v="7"/>
    <s v="NO"/>
    <m/>
    <s v="-"/>
    <m/>
    <m/>
    <m/>
    <m/>
    <m/>
    <m/>
    <m/>
  </r>
  <r>
    <s v="CK-NoKy [32]"/>
    <x v="3"/>
    <x v="2"/>
    <x v="42"/>
    <x v="47"/>
    <x v="0"/>
    <x v="8"/>
    <n v="502"/>
    <n v="502"/>
    <s v="-"/>
    <m/>
    <m/>
    <m/>
    <m/>
    <m/>
    <m/>
    <m/>
  </r>
  <r>
    <s v="CK-NoKy [32]"/>
    <x v="3"/>
    <x v="2"/>
    <x v="42"/>
    <x v="47"/>
    <x v="0"/>
    <x v="9"/>
    <n v="2500"/>
    <n v="2500"/>
    <s v="-"/>
    <m/>
    <m/>
    <m/>
    <m/>
    <m/>
    <m/>
    <n v="47800"/>
  </r>
  <r>
    <s v="CK-NoKy [32]"/>
    <x v="3"/>
    <x v="2"/>
    <x v="42"/>
    <x v="47"/>
    <x v="0"/>
    <x v="10"/>
    <n v="950"/>
    <n v="950"/>
    <n v="8.5606000000000002E-2"/>
    <m/>
    <m/>
    <m/>
    <m/>
    <m/>
    <m/>
    <n v="48162"/>
  </r>
  <r>
    <s v="CK-NoKy [32]"/>
    <x v="3"/>
    <x v="2"/>
    <x v="42"/>
    <x v="47"/>
    <x v="0"/>
    <x v="11"/>
    <n v="29"/>
    <n v="29"/>
    <n v="0.05"/>
    <m/>
    <m/>
    <m/>
    <m/>
    <m/>
    <m/>
    <n v="39795"/>
  </r>
  <r>
    <s v="CK-NoKy [32]"/>
    <x v="3"/>
    <x v="2"/>
    <x v="42"/>
    <x v="47"/>
    <x v="0"/>
    <x v="12"/>
    <n v="23"/>
    <n v="23"/>
    <s v="-"/>
    <m/>
    <m/>
    <m/>
    <m/>
    <m/>
    <m/>
    <n v="9809"/>
  </r>
  <r>
    <s v="CK-NoKy [32]"/>
    <x v="3"/>
    <x v="2"/>
    <x v="42"/>
    <x v="47"/>
    <x v="0"/>
    <x v="13"/>
    <n v="35"/>
    <n v="35"/>
    <n v="0.121212"/>
    <m/>
    <m/>
    <m/>
    <m/>
    <m/>
    <m/>
    <n v="40502"/>
  </r>
  <r>
    <s v="CK-NoKy [32]"/>
    <x v="3"/>
    <x v="2"/>
    <x v="42"/>
    <x v="47"/>
    <x v="0"/>
    <x v="14"/>
    <n v="8"/>
    <n v="8"/>
    <s v="-"/>
    <m/>
    <m/>
    <m/>
    <m/>
    <m/>
    <m/>
    <n v="38797"/>
  </r>
  <r>
    <s v="CK-NoKy [32]"/>
    <x v="3"/>
    <x v="2"/>
    <x v="42"/>
    <x v="47"/>
    <x v="0"/>
    <x v="15"/>
    <n v="150"/>
    <n v="150"/>
    <n v="0.1875"/>
    <m/>
    <m/>
    <m/>
    <m/>
    <m/>
    <m/>
    <n v="34270"/>
  </r>
  <r>
    <s v="CK-NoKy [32]"/>
    <x v="3"/>
    <x v="2"/>
    <x v="42"/>
    <x v="47"/>
    <x v="0"/>
    <x v="16"/>
    <s v="NO"/>
    <m/>
    <s v="-"/>
    <m/>
    <m/>
    <m/>
    <m/>
    <m/>
    <m/>
    <n v="38508"/>
  </r>
  <r>
    <s v="CK-NoKy [32]"/>
    <x v="3"/>
    <x v="2"/>
    <x v="42"/>
    <x v="47"/>
    <x v="0"/>
    <x v="17"/>
    <n v="1000"/>
    <n v="1000"/>
    <s v="-"/>
    <m/>
    <m/>
    <m/>
    <m/>
    <m/>
    <m/>
    <n v="73256"/>
  </r>
  <r>
    <s v="CK-NoKy [32]"/>
    <x v="3"/>
    <x v="2"/>
    <x v="42"/>
    <x v="47"/>
    <x v="0"/>
    <x v="18"/>
    <n v="1000"/>
    <n v="1000"/>
    <s v="-"/>
    <m/>
    <m/>
    <m/>
    <m/>
    <m/>
    <m/>
    <n v="42293"/>
  </r>
  <r>
    <s v="CK-NoKy [32]"/>
    <x v="3"/>
    <x v="2"/>
    <x v="42"/>
    <x v="47"/>
    <x v="0"/>
    <x v="19"/>
    <n v="474"/>
    <n v="474"/>
    <s v="-"/>
    <m/>
    <m/>
    <m/>
    <m/>
    <m/>
    <m/>
    <n v="46474"/>
  </r>
  <r>
    <s v="CK-NoKy [32]"/>
    <x v="3"/>
    <x v="2"/>
    <x v="42"/>
    <x v="47"/>
    <x v="0"/>
    <x v="20"/>
    <n v="300"/>
    <n v="300"/>
    <n v="3.125E-2"/>
    <m/>
    <m/>
    <m/>
    <m/>
    <m/>
    <m/>
    <n v="61242"/>
  </r>
  <r>
    <s v="CK-NoKy [32]"/>
    <x v="3"/>
    <x v="2"/>
    <x v="42"/>
    <x v="47"/>
    <x v="0"/>
    <x v="21"/>
    <n v="1160"/>
    <n v="1160"/>
    <n v="2.5641000000000001E-2"/>
    <m/>
    <m/>
    <m/>
    <m/>
    <m/>
    <m/>
    <n v="48504"/>
  </r>
  <r>
    <s v="CK-NoKy [32]"/>
    <x v="3"/>
    <x v="2"/>
    <x v="42"/>
    <x v="47"/>
    <x v="0"/>
    <x v="22"/>
    <n v="328"/>
    <n v="328"/>
    <n v="2.8445499999999999E-2"/>
    <m/>
    <m/>
    <m/>
    <m/>
    <m/>
    <m/>
    <n v="46001"/>
  </r>
  <r>
    <s v="CK-NoKy [32]"/>
    <x v="3"/>
    <x v="2"/>
    <x v="42"/>
    <x v="47"/>
    <x v="0"/>
    <x v="23"/>
    <n v="64"/>
    <n v="64"/>
    <s v="-"/>
    <m/>
    <m/>
    <m/>
    <m/>
    <m/>
    <m/>
    <n v="48261"/>
  </r>
  <r>
    <s v="CK-NoKy [32]"/>
    <x v="3"/>
    <x v="2"/>
    <x v="42"/>
    <x v="47"/>
    <x v="0"/>
    <x v="24"/>
    <n v="50"/>
    <n v="50"/>
    <s v="-"/>
    <m/>
    <m/>
    <m/>
    <m/>
    <m/>
    <m/>
    <m/>
  </r>
  <r>
    <s v="CK-NoKy [32]"/>
    <x v="3"/>
    <x v="2"/>
    <x v="42"/>
    <x v="47"/>
    <x v="0"/>
    <x v="25"/>
    <n v="54"/>
    <n v="54"/>
    <s v="-"/>
    <m/>
    <m/>
    <m/>
    <m/>
    <m/>
    <m/>
    <n v="55945"/>
  </r>
  <r>
    <s v="CK-NoKy [32]"/>
    <x v="3"/>
    <x v="2"/>
    <x v="42"/>
    <x v="47"/>
    <x v="0"/>
    <x v="26"/>
    <n v="69"/>
    <n v="69"/>
    <s v="-"/>
    <m/>
    <m/>
    <m/>
    <m/>
    <m/>
    <m/>
    <m/>
  </r>
  <r>
    <s v="CK-NoKy [32]"/>
    <x v="3"/>
    <x v="2"/>
    <x v="42"/>
    <x v="47"/>
    <x v="0"/>
    <x v="27"/>
    <n v="24"/>
    <n v="24"/>
    <s v="-"/>
    <m/>
    <m/>
    <m/>
    <m/>
    <m/>
    <m/>
    <n v="22635"/>
  </r>
  <r>
    <s v="CK-NoKy [32]"/>
    <x v="3"/>
    <x v="2"/>
    <x v="42"/>
    <x v="47"/>
    <x v="0"/>
    <x v="28"/>
    <n v="141"/>
    <n v="141"/>
    <s v="-"/>
    <m/>
    <m/>
    <m/>
    <m/>
    <m/>
    <m/>
    <n v="24961"/>
  </r>
  <r>
    <s v="CK-NoKy [32]"/>
    <x v="3"/>
    <x v="2"/>
    <x v="42"/>
    <x v="47"/>
    <x v="0"/>
    <x v="29"/>
    <n v="400"/>
    <n v="400"/>
    <s v="-"/>
    <m/>
    <m/>
    <m/>
    <m/>
    <m/>
    <m/>
    <m/>
  </r>
  <r>
    <s v="CK-NoKy [32]"/>
    <x v="3"/>
    <x v="2"/>
    <x v="42"/>
    <x v="47"/>
    <x v="0"/>
    <x v="30"/>
    <n v="100"/>
    <n v="100"/>
    <s v="-"/>
    <m/>
    <m/>
    <m/>
    <m/>
    <m/>
    <m/>
    <m/>
  </r>
  <r>
    <s v="CK-NoKy [32]"/>
    <x v="3"/>
    <x v="2"/>
    <x v="42"/>
    <x v="47"/>
    <x v="0"/>
    <x v="31"/>
    <n v="150"/>
    <n v="150"/>
    <s v="-"/>
    <m/>
    <m/>
    <m/>
    <m/>
    <m/>
    <m/>
    <m/>
  </r>
  <r>
    <s v="CK-NoKy [32]"/>
    <x v="3"/>
    <x v="2"/>
    <x v="42"/>
    <x v="47"/>
    <x v="0"/>
    <x v="32"/>
    <n v="300"/>
    <n v="300"/>
    <s v="-"/>
    <m/>
    <m/>
    <m/>
    <m/>
    <m/>
    <m/>
    <m/>
  </r>
  <r>
    <s v="CK-NoKy [32]"/>
    <x v="3"/>
    <x v="2"/>
    <x v="42"/>
    <x v="47"/>
    <x v="0"/>
    <x v="33"/>
    <n v="300"/>
    <n v="300"/>
    <s v="-"/>
    <m/>
    <m/>
    <m/>
    <m/>
    <m/>
    <m/>
    <n v="71553"/>
  </r>
  <r>
    <s v="CK-NoKy [32]"/>
    <x v="3"/>
    <x v="2"/>
    <x v="42"/>
    <x v="47"/>
    <x v="0"/>
    <x v="34"/>
    <n v="70"/>
    <n v="70"/>
    <s v="-"/>
    <m/>
    <m/>
    <m/>
    <m/>
    <m/>
    <m/>
    <n v="22152"/>
  </r>
  <r>
    <s v="CK-NoKy [32]"/>
    <x v="3"/>
    <x v="2"/>
    <x v="42"/>
    <x v="47"/>
    <x v="0"/>
    <x v="35"/>
    <n v="15"/>
    <n v="15"/>
    <s v="-"/>
    <m/>
    <m/>
    <m/>
    <m/>
    <m/>
    <m/>
    <n v="72219"/>
  </r>
  <r>
    <s v="CK-NoKy [32]"/>
    <x v="3"/>
    <x v="2"/>
    <x v="42"/>
    <x v="47"/>
    <x v="0"/>
    <x v="36"/>
    <n v="10"/>
    <n v="10"/>
    <s v="-"/>
    <m/>
    <m/>
    <m/>
    <m/>
    <m/>
    <m/>
    <n v="23252"/>
  </r>
  <r>
    <s v="CK-NoKy [32]"/>
    <x v="3"/>
    <x v="2"/>
    <x v="42"/>
    <x v="47"/>
    <x v="0"/>
    <x v="37"/>
    <n v="7"/>
    <n v="7"/>
    <s v="-"/>
    <m/>
    <m/>
    <m/>
    <m/>
    <m/>
    <m/>
    <m/>
  </r>
  <r>
    <s v="CK-NoKy [32]"/>
    <x v="3"/>
    <x v="2"/>
    <x v="42"/>
    <x v="47"/>
    <x v="0"/>
    <x v="38"/>
    <n v="30"/>
    <n v="30"/>
    <s v="-"/>
    <m/>
    <m/>
    <m/>
    <m/>
    <m/>
    <m/>
    <n v="29600"/>
  </r>
  <r>
    <s v="CK-NoKy [32]"/>
    <x v="3"/>
    <x v="2"/>
    <x v="42"/>
    <x v="47"/>
    <x v="0"/>
    <x v="39"/>
    <n v="50"/>
    <n v="50"/>
    <s v="-"/>
    <m/>
    <m/>
    <m/>
    <m/>
    <m/>
    <m/>
    <n v="139200"/>
  </r>
  <r>
    <s v="CK-NoKy [32]"/>
    <x v="3"/>
    <x v="2"/>
    <x v="42"/>
    <x v="47"/>
    <x v="0"/>
    <x v="40"/>
    <n v="40"/>
    <n v="40"/>
    <s v="-"/>
    <m/>
    <m/>
    <m/>
    <m/>
    <m/>
    <m/>
    <m/>
  </r>
  <r>
    <s v="CK-NoKy [32]"/>
    <x v="3"/>
    <x v="2"/>
    <x v="42"/>
    <x v="47"/>
    <x v="0"/>
    <x v="41"/>
    <s v="UK"/>
    <m/>
    <s v="-"/>
    <m/>
    <m/>
    <m/>
    <m/>
    <m/>
    <m/>
    <m/>
  </r>
  <r>
    <s v="CK-NoKy [32]"/>
    <x v="3"/>
    <x v="2"/>
    <x v="42"/>
    <x v="47"/>
    <x v="0"/>
    <x v="42"/>
    <s v="UK"/>
    <m/>
    <s v="-"/>
    <m/>
    <m/>
    <m/>
    <m/>
    <m/>
    <m/>
    <m/>
  </r>
  <r>
    <s v="CK-NoKy [32]"/>
    <x v="3"/>
    <x v="2"/>
    <x v="42"/>
    <x v="47"/>
    <x v="0"/>
    <x v="43"/>
    <n v="100"/>
    <n v="100"/>
    <s v="-"/>
    <m/>
    <m/>
    <m/>
    <m/>
    <m/>
    <m/>
    <m/>
  </r>
  <r>
    <s v="CK-NoKy [32]"/>
    <x v="3"/>
    <x v="2"/>
    <x v="42"/>
    <x v="47"/>
    <x v="0"/>
    <x v="44"/>
    <n v="20"/>
    <n v="20"/>
    <s v="-"/>
    <m/>
    <m/>
    <m/>
    <m/>
    <m/>
    <m/>
    <m/>
  </r>
  <r>
    <s v="CK-NoKy [32]"/>
    <x v="3"/>
    <x v="2"/>
    <x v="42"/>
    <x v="47"/>
    <x v="0"/>
    <x v="45"/>
    <s v="UK"/>
    <m/>
    <s v="-"/>
    <m/>
    <m/>
    <m/>
    <m/>
    <m/>
    <m/>
    <m/>
  </r>
  <r>
    <s v="CK-NoKy [32]"/>
    <x v="3"/>
    <x v="2"/>
    <x v="42"/>
    <x v="47"/>
    <x v="0"/>
    <x v="46"/>
    <n v="20"/>
    <n v="20"/>
    <s v="-"/>
    <m/>
    <m/>
    <m/>
    <m/>
    <m/>
    <m/>
    <m/>
  </r>
  <r>
    <s v="CK-NoKy [32]"/>
    <x v="3"/>
    <x v="2"/>
    <x v="42"/>
    <x v="47"/>
    <x v="0"/>
    <x v="47"/>
    <n v="25"/>
    <n v="25"/>
    <s v="-"/>
    <m/>
    <m/>
    <m/>
    <m/>
    <m/>
    <m/>
    <m/>
  </r>
  <r>
    <s v="CK-NoKy [32]"/>
    <x v="3"/>
    <x v="2"/>
    <x v="42"/>
    <x v="47"/>
    <x v="0"/>
    <x v="48"/>
    <n v="25"/>
    <n v="25"/>
    <s v="-"/>
    <m/>
    <m/>
    <m/>
    <m/>
    <m/>
    <m/>
    <m/>
  </r>
  <r>
    <s v="CK-NoKy [32]"/>
    <x v="3"/>
    <x v="2"/>
    <x v="42"/>
    <x v="47"/>
    <x v="0"/>
    <x v="49"/>
    <n v="25"/>
    <n v="25"/>
    <s v="-"/>
    <m/>
    <m/>
    <m/>
    <m/>
    <m/>
    <m/>
    <m/>
  </r>
  <r>
    <s v="CK-NoKy [32]"/>
    <x v="3"/>
    <x v="2"/>
    <x v="42"/>
    <x v="47"/>
    <x v="0"/>
    <x v="50"/>
    <n v="25"/>
    <n v="25"/>
    <s v="-"/>
    <m/>
    <m/>
    <m/>
    <m/>
    <m/>
    <m/>
    <m/>
  </r>
  <r>
    <s v="CK-NoKy [32]"/>
    <x v="3"/>
    <x v="2"/>
    <x v="42"/>
    <x v="47"/>
    <x v="0"/>
    <x v="51"/>
    <n v="25"/>
    <n v="25"/>
    <s v="-"/>
    <m/>
    <m/>
    <m/>
    <m/>
    <m/>
    <m/>
    <m/>
  </r>
  <r>
    <s v="CK-NoKy [32]"/>
    <x v="3"/>
    <x v="2"/>
    <x v="42"/>
    <x v="47"/>
    <x v="0"/>
    <x v="52"/>
    <n v="25"/>
    <n v="25"/>
    <s v="-"/>
    <m/>
    <m/>
    <m/>
    <m/>
    <m/>
    <m/>
    <m/>
  </r>
  <r>
    <s v="CK-NoKy [32]"/>
    <x v="3"/>
    <x v="2"/>
    <x v="42"/>
    <x v="47"/>
    <x v="0"/>
    <x v="53"/>
    <n v="25"/>
    <n v="25"/>
    <s v="-"/>
    <m/>
    <m/>
    <m/>
    <m/>
    <m/>
    <m/>
    <m/>
  </r>
  <r>
    <s v="CK-NoKy [32]"/>
    <x v="3"/>
    <x v="2"/>
    <x v="42"/>
    <x v="47"/>
    <x v="0"/>
    <x v="54"/>
    <n v="75"/>
    <n v="75"/>
    <s v="-"/>
    <m/>
    <m/>
    <m/>
    <m/>
    <m/>
    <m/>
    <m/>
  </r>
  <r>
    <s v="CK-NoKy [32]"/>
    <x v="3"/>
    <x v="2"/>
    <x v="42"/>
    <x v="47"/>
    <x v="0"/>
    <x v="55"/>
    <n v="25"/>
    <n v="25"/>
    <s v="-"/>
    <m/>
    <m/>
    <m/>
    <m/>
    <m/>
    <m/>
    <m/>
  </r>
  <r>
    <s v="CK-NoKy [32]"/>
    <x v="3"/>
    <x v="2"/>
    <x v="42"/>
    <x v="47"/>
    <x v="0"/>
    <x v="56"/>
    <n v="25"/>
    <n v="25"/>
    <s v="-"/>
    <m/>
    <m/>
    <m/>
    <m/>
    <m/>
    <m/>
    <m/>
  </r>
  <r>
    <s v="CK-NoKy [32]"/>
    <x v="3"/>
    <x v="2"/>
    <x v="42"/>
    <x v="47"/>
    <x v="0"/>
    <x v="57"/>
    <n v="25"/>
    <n v="25"/>
    <s v="-"/>
    <m/>
    <m/>
    <m/>
    <m/>
    <m/>
    <m/>
    <m/>
  </r>
  <r>
    <s v="CK-NoKy [32]"/>
    <x v="3"/>
    <x v="2"/>
    <x v="42"/>
    <x v="47"/>
    <x v="0"/>
    <x v="58"/>
    <s v="UK"/>
    <m/>
    <s v="-"/>
    <m/>
    <m/>
    <m/>
    <m/>
    <m/>
    <m/>
    <m/>
  </r>
  <r>
    <s v="CK-NoKy [32]"/>
    <x v="3"/>
    <x v="2"/>
    <x v="42"/>
    <x v="47"/>
    <x v="0"/>
    <x v="59"/>
    <n v="200"/>
    <n v="200"/>
    <s v="-"/>
    <m/>
    <m/>
    <m/>
    <m/>
    <m/>
    <m/>
    <m/>
  </r>
  <r>
    <s v="CK-NoKy [32]"/>
    <x v="3"/>
    <x v="2"/>
    <x v="42"/>
    <x v="47"/>
    <x v="0"/>
    <x v="60"/>
    <s v="UK"/>
    <m/>
    <s v="-"/>
    <m/>
    <m/>
    <m/>
    <m/>
    <m/>
    <m/>
    <m/>
  </r>
  <r>
    <s v="CK-NoKy [32]"/>
    <x v="3"/>
    <x v="2"/>
    <x v="42"/>
    <x v="47"/>
    <x v="0"/>
    <x v="61"/>
    <s v="NO"/>
    <m/>
    <s v="-"/>
    <m/>
    <m/>
    <m/>
    <m/>
    <m/>
    <m/>
    <m/>
  </r>
  <r>
    <s v="CK-NoKy [32]"/>
    <x v="3"/>
    <x v="2"/>
    <x v="42"/>
    <x v="47"/>
    <x v="0"/>
    <x v="62"/>
    <n v="25"/>
    <n v="25"/>
    <s v="-"/>
    <m/>
    <m/>
    <m/>
    <m/>
    <m/>
    <m/>
    <m/>
  </r>
  <r>
    <s v="CK-NoKy [32]"/>
    <x v="3"/>
    <x v="2"/>
    <x v="42"/>
    <x v="47"/>
    <x v="0"/>
    <x v="63"/>
    <n v="75"/>
    <n v="75"/>
    <s v="-"/>
    <m/>
    <m/>
    <m/>
    <m/>
    <m/>
    <m/>
    <m/>
  </r>
  <r>
    <s v="CK-NoKy [32]"/>
    <x v="3"/>
    <x v="2"/>
    <x v="42"/>
    <x v="47"/>
    <x v="0"/>
    <x v="64"/>
    <n v="25"/>
    <n v="25"/>
    <s v="-"/>
    <m/>
    <m/>
    <m/>
    <m/>
    <m/>
    <m/>
    <m/>
  </r>
  <r>
    <s v="CK-NoKy [32]"/>
    <x v="3"/>
    <x v="2"/>
    <x v="42"/>
    <x v="47"/>
    <x v="0"/>
    <x v="65"/>
    <s v="UK"/>
    <m/>
    <s v="-"/>
    <m/>
    <m/>
    <m/>
    <m/>
    <m/>
    <m/>
    <m/>
  </r>
  <r>
    <s v="CK-NoKy [32]"/>
    <x v="3"/>
    <x v="2"/>
    <x v="42"/>
    <x v="47"/>
    <x v="0"/>
    <x v="66"/>
    <n v="25"/>
    <n v="25"/>
    <s v="-"/>
    <m/>
    <m/>
    <m/>
    <m/>
    <m/>
    <m/>
    <m/>
  </r>
  <r>
    <s v="CK-NoKy [32]"/>
    <x v="3"/>
    <x v="2"/>
    <x v="42"/>
    <x v="47"/>
    <x v="0"/>
    <x v="67"/>
    <s v="UK"/>
    <m/>
    <s v="-"/>
    <m/>
    <m/>
    <m/>
    <m/>
    <m/>
    <m/>
    <m/>
  </r>
  <r>
    <s v="CK-NoKy [32]"/>
    <x v="3"/>
    <x v="2"/>
    <x v="42"/>
    <x v="47"/>
    <x v="0"/>
    <x v="68"/>
    <s v="NO"/>
    <m/>
    <s v="-"/>
    <m/>
    <m/>
    <m/>
    <m/>
    <m/>
    <m/>
    <m/>
  </r>
  <r>
    <s v="CK-NoKy [32]"/>
    <x v="3"/>
    <x v="2"/>
    <x v="42"/>
    <x v="47"/>
    <x v="0"/>
    <x v="69"/>
    <n v="25"/>
    <n v="25"/>
    <s v="-"/>
    <m/>
    <m/>
    <m/>
    <m/>
    <m/>
    <m/>
    <m/>
  </r>
  <r>
    <s v="CK-NoKy [32]"/>
    <x v="3"/>
    <x v="2"/>
    <x v="42"/>
    <x v="47"/>
    <x v="0"/>
    <x v="70"/>
    <n v="75"/>
    <n v="75"/>
    <s v="-"/>
    <m/>
    <m/>
    <m/>
    <m/>
    <m/>
    <m/>
    <m/>
  </r>
  <r>
    <s v="CK-SWVI [31]"/>
    <x v="3"/>
    <x v="1"/>
    <x v="43"/>
    <x v="48"/>
    <x v="0"/>
    <x v="0"/>
    <s v="UNK"/>
    <m/>
    <s v="-"/>
    <m/>
    <m/>
    <m/>
    <m/>
    <m/>
    <m/>
    <m/>
  </r>
  <r>
    <s v="CK-SWVI [31]"/>
    <x v="3"/>
    <x v="1"/>
    <x v="43"/>
    <x v="48"/>
    <x v="0"/>
    <x v="1"/>
    <s v="UNK"/>
    <m/>
    <s v="-"/>
    <m/>
    <m/>
    <m/>
    <m/>
    <m/>
    <m/>
    <m/>
  </r>
  <r>
    <s v="CK-SWVI [31]"/>
    <x v="3"/>
    <x v="1"/>
    <x v="43"/>
    <x v="48"/>
    <x v="0"/>
    <x v="2"/>
    <s v="NI"/>
    <m/>
    <s v="-"/>
    <m/>
    <m/>
    <m/>
    <m/>
    <m/>
    <m/>
    <m/>
  </r>
  <r>
    <s v="CK-SWVI [31]"/>
    <x v="3"/>
    <x v="1"/>
    <x v="43"/>
    <x v="48"/>
    <x v="0"/>
    <x v="3"/>
    <s v="NI"/>
    <m/>
    <s v="-"/>
    <m/>
    <m/>
    <m/>
    <m/>
    <m/>
    <m/>
    <m/>
  </r>
  <r>
    <s v="CK-SWVI [31]"/>
    <x v="3"/>
    <x v="1"/>
    <x v="43"/>
    <x v="48"/>
    <x v="0"/>
    <x v="4"/>
    <n v="2"/>
    <n v="2"/>
    <s v="-"/>
    <m/>
    <m/>
    <m/>
    <m/>
    <m/>
    <m/>
    <m/>
  </r>
  <r>
    <s v="CK-SWVI [31]"/>
    <x v="3"/>
    <x v="1"/>
    <x v="43"/>
    <x v="48"/>
    <x v="0"/>
    <x v="5"/>
    <n v="1"/>
    <n v="1"/>
    <s v="-"/>
    <m/>
    <m/>
    <m/>
    <m/>
    <m/>
    <m/>
    <m/>
  </r>
  <r>
    <s v="CK-SWVI [31]"/>
    <x v="3"/>
    <x v="1"/>
    <x v="43"/>
    <x v="48"/>
    <x v="0"/>
    <x v="6"/>
    <s v="NO"/>
    <m/>
    <s v="-"/>
    <m/>
    <m/>
    <m/>
    <m/>
    <m/>
    <m/>
    <m/>
  </r>
  <r>
    <s v="CK-SWVI [31]"/>
    <x v="3"/>
    <x v="1"/>
    <x v="43"/>
    <x v="48"/>
    <x v="0"/>
    <x v="7"/>
    <s v="NI"/>
    <m/>
    <s v="-"/>
    <m/>
    <m/>
    <m/>
    <m/>
    <m/>
    <m/>
    <m/>
  </r>
  <r>
    <s v="CK-SWVI [31]"/>
    <x v="3"/>
    <x v="1"/>
    <x v="43"/>
    <x v="48"/>
    <x v="0"/>
    <x v="8"/>
    <s v="NI"/>
    <m/>
    <s v="-"/>
    <m/>
    <m/>
    <m/>
    <m/>
    <m/>
    <m/>
    <m/>
  </r>
  <r>
    <s v="CK-SWVI [31]"/>
    <x v="3"/>
    <x v="1"/>
    <x v="43"/>
    <x v="48"/>
    <x v="0"/>
    <x v="9"/>
    <s v="NI"/>
    <m/>
    <s v="-"/>
    <m/>
    <m/>
    <m/>
    <m/>
    <m/>
    <m/>
    <m/>
  </r>
  <r>
    <s v="CK-SWVI [31]"/>
    <x v="3"/>
    <x v="1"/>
    <x v="43"/>
    <x v="48"/>
    <x v="0"/>
    <x v="10"/>
    <n v="2"/>
    <n v="2"/>
    <s v="-"/>
    <m/>
    <m/>
    <m/>
    <m/>
    <m/>
    <m/>
    <m/>
  </r>
  <r>
    <s v="CK-SWVI [31]"/>
    <x v="3"/>
    <x v="1"/>
    <x v="43"/>
    <x v="48"/>
    <x v="0"/>
    <x v="11"/>
    <s v="NI"/>
    <m/>
    <s v="-"/>
    <m/>
    <m/>
    <m/>
    <m/>
    <m/>
    <m/>
    <m/>
  </r>
  <r>
    <s v="CK-SWVI [31]"/>
    <x v="3"/>
    <x v="1"/>
    <x v="43"/>
    <x v="48"/>
    <x v="0"/>
    <x v="12"/>
    <s v="NI"/>
    <m/>
    <s v="-"/>
    <m/>
    <m/>
    <m/>
    <m/>
    <m/>
    <m/>
    <m/>
  </r>
  <r>
    <s v="CK-SWVI [31]"/>
    <x v="3"/>
    <x v="1"/>
    <x v="43"/>
    <x v="48"/>
    <x v="0"/>
    <x v="13"/>
    <s v="NI"/>
    <m/>
    <s v="-"/>
    <m/>
    <m/>
    <m/>
    <m/>
    <m/>
    <m/>
    <m/>
  </r>
  <r>
    <s v="CK-SWVI [31]"/>
    <x v="3"/>
    <x v="1"/>
    <x v="43"/>
    <x v="48"/>
    <x v="0"/>
    <x v="14"/>
    <n v="5"/>
    <n v="5"/>
    <s v="-"/>
    <m/>
    <m/>
    <m/>
    <m/>
    <m/>
    <m/>
    <m/>
  </r>
  <r>
    <s v="CK-SWVI [31]"/>
    <x v="3"/>
    <x v="1"/>
    <x v="43"/>
    <x v="48"/>
    <x v="0"/>
    <x v="15"/>
    <s v="NI"/>
    <m/>
    <s v="-"/>
    <m/>
    <m/>
    <m/>
    <m/>
    <m/>
    <m/>
    <m/>
  </r>
  <r>
    <s v="CK-SWVI [31]"/>
    <x v="3"/>
    <x v="1"/>
    <x v="43"/>
    <x v="48"/>
    <x v="0"/>
    <x v="16"/>
    <s v="NI"/>
    <m/>
    <s v="-"/>
    <m/>
    <m/>
    <m/>
    <m/>
    <m/>
    <m/>
    <m/>
  </r>
  <r>
    <s v="CK-SWVI [31]"/>
    <x v="3"/>
    <x v="1"/>
    <x v="43"/>
    <x v="48"/>
    <x v="0"/>
    <x v="17"/>
    <s v="NI"/>
    <m/>
    <s v="-"/>
    <m/>
    <m/>
    <m/>
    <m/>
    <m/>
    <m/>
    <m/>
  </r>
  <r>
    <s v="CK-SWVI [31]"/>
    <x v="3"/>
    <x v="1"/>
    <x v="43"/>
    <x v="48"/>
    <x v="0"/>
    <x v="18"/>
    <s v="NI"/>
    <m/>
    <s v="-"/>
    <m/>
    <m/>
    <m/>
    <m/>
    <m/>
    <m/>
    <m/>
  </r>
  <r>
    <s v="CK-SWVI [31]"/>
    <x v="3"/>
    <x v="1"/>
    <x v="43"/>
    <x v="48"/>
    <x v="0"/>
    <x v="19"/>
    <s v="NI"/>
    <m/>
    <s v="-"/>
    <m/>
    <m/>
    <m/>
    <m/>
    <m/>
    <m/>
    <m/>
  </r>
  <r>
    <s v="CK-SWVI [31]"/>
    <x v="3"/>
    <x v="1"/>
    <x v="43"/>
    <x v="48"/>
    <x v="0"/>
    <x v="20"/>
    <s v="NO"/>
    <m/>
    <s v="-"/>
    <m/>
    <m/>
    <m/>
    <m/>
    <m/>
    <m/>
    <m/>
  </r>
  <r>
    <s v="CK-SWVI [31]"/>
    <x v="3"/>
    <x v="1"/>
    <x v="43"/>
    <x v="48"/>
    <x v="0"/>
    <x v="21"/>
    <s v="NO"/>
    <m/>
    <s v="-"/>
    <m/>
    <m/>
    <m/>
    <m/>
    <m/>
    <m/>
    <m/>
  </r>
  <r>
    <s v="CK-SWVI [31]"/>
    <x v="3"/>
    <x v="1"/>
    <x v="43"/>
    <x v="48"/>
    <x v="0"/>
    <x v="22"/>
    <s v="AP"/>
    <m/>
    <s v="-"/>
    <m/>
    <m/>
    <m/>
    <m/>
    <m/>
    <m/>
    <m/>
  </r>
  <r>
    <s v="CK-SWVI [31]"/>
    <x v="3"/>
    <x v="1"/>
    <x v="43"/>
    <x v="48"/>
    <x v="0"/>
    <x v="23"/>
    <s v="UNK"/>
    <m/>
    <s v="-"/>
    <m/>
    <m/>
    <m/>
    <m/>
    <m/>
    <m/>
    <m/>
  </r>
  <r>
    <s v="CK-SWVI [31]"/>
    <x v="3"/>
    <x v="1"/>
    <x v="43"/>
    <x v="48"/>
    <x v="0"/>
    <x v="24"/>
    <s v="UNK"/>
    <m/>
    <s v="-"/>
    <m/>
    <m/>
    <m/>
    <m/>
    <m/>
    <m/>
    <m/>
  </r>
  <r>
    <s v="CK-SWVI [31]"/>
    <x v="3"/>
    <x v="1"/>
    <x v="43"/>
    <x v="48"/>
    <x v="0"/>
    <x v="25"/>
    <s v="NO"/>
    <m/>
    <s v="-"/>
    <m/>
    <m/>
    <m/>
    <m/>
    <m/>
    <m/>
    <m/>
  </r>
  <r>
    <s v="CK-SWVI [31]"/>
    <x v="3"/>
    <x v="1"/>
    <x v="43"/>
    <x v="48"/>
    <x v="0"/>
    <x v="26"/>
    <s v="NO"/>
    <m/>
    <s v="-"/>
    <m/>
    <m/>
    <m/>
    <m/>
    <m/>
    <m/>
    <m/>
  </r>
  <r>
    <s v="CK-SWVI [31]"/>
    <x v="3"/>
    <x v="1"/>
    <x v="43"/>
    <x v="48"/>
    <x v="0"/>
    <x v="27"/>
    <n v="8"/>
    <n v="8"/>
    <s v="-"/>
    <m/>
    <m/>
    <m/>
    <m/>
    <m/>
    <m/>
    <m/>
  </r>
  <r>
    <s v="CK-SWVI [31]"/>
    <x v="3"/>
    <x v="1"/>
    <x v="43"/>
    <x v="48"/>
    <x v="0"/>
    <x v="28"/>
    <s v="NI"/>
    <m/>
    <s v="-"/>
    <m/>
    <m/>
    <m/>
    <m/>
    <m/>
    <m/>
    <m/>
  </r>
  <r>
    <s v="CK-SWVI [31]"/>
    <x v="3"/>
    <x v="1"/>
    <x v="43"/>
    <x v="48"/>
    <x v="0"/>
    <x v="29"/>
    <n v="10"/>
    <n v="10"/>
    <s v="-"/>
    <m/>
    <m/>
    <m/>
    <m/>
    <m/>
    <m/>
    <m/>
  </r>
  <r>
    <s v="CK-SWVI [31]"/>
    <x v="3"/>
    <x v="1"/>
    <x v="43"/>
    <x v="48"/>
    <x v="0"/>
    <x v="30"/>
    <n v="60"/>
    <n v="60"/>
    <s v="-"/>
    <m/>
    <m/>
    <m/>
    <m/>
    <m/>
    <m/>
    <m/>
  </r>
  <r>
    <s v="CK-SWVI [31]"/>
    <x v="3"/>
    <x v="1"/>
    <x v="43"/>
    <x v="48"/>
    <x v="0"/>
    <x v="31"/>
    <s v="UK"/>
    <m/>
    <s v="-"/>
    <m/>
    <m/>
    <m/>
    <m/>
    <m/>
    <m/>
    <m/>
  </r>
  <r>
    <s v="CK-SWVI [31]"/>
    <x v="3"/>
    <x v="1"/>
    <x v="43"/>
    <x v="48"/>
    <x v="0"/>
    <x v="32"/>
    <s v="UK"/>
    <m/>
    <s v="-"/>
    <m/>
    <m/>
    <m/>
    <m/>
    <m/>
    <m/>
    <m/>
  </r>
  <r>
    <s v="CK-SWVI [31]"/>
    <x v="3"/>
    <x v="1"/>
    <x v="43"/>
    <x v="48"/>
    <x v="0"/>
    <x v="33"/>
    <s v="UK"/>
    <m/>
    <s v="-"/>
    <m/>
    <m/>
    <m/>
    <m/>
    <m/>
    <m/>
    <m/>
  </r>
  <r>
    <s v="CK-SWVI [31]"/>
    <x v="3"/>
    <x v="1"/>
    <x v="43"/>
    <x v="48"/>
    <x v="0"/>
    <x v="34"/>
    <s v="UK"/>
    <m/>
    <s v="-"/>
    <m/>
    <m/>
    <m/>
    <m/>
    <m/>
    <m/>
    <m/>
  </r>
  <r>
    <s v="CK-SWVI [31]"/>
    <x v="3"/>
    <x v="1"/>
    <x v="43"/>
    <x v="48"/>
    <x v="0"/>
    <x v="35"/>
    <s v="NO"/>
    <m/>
    <s v="-"/>
    <m/>
    <m/>
    <m/>
    <m/>
    <m/>
    <m/>
    <m/>
  </r>
  <r>
    <s v="CK-SWVI [31]"/>
    <x v="3"/>
    <x v="1"/>
    <x v="43"/>
    <x v="48"/>
    <x v="0"/>
    <x v="36"/>
    <s v="NO"/>
    <m/>
    <s v="-"/>
    <m/>
    <m/>
    <m/>
    <m/>
    <m/>
    <m/>
    <m/>
  </r>
  <r>
    <s v="CK-SWVI [31]"/>
    <x v="3"/>
    <x v="1"/>
    <x v="43"/>
    <x v="48"/>
    <x v="0"/>
    <x v="37"/>
    <s v="NO"/>
    <m/>
    <s v="-"/>
    <m/>
    <m/>
    <m/>
    <m/>
    <m/>
    <m/>
    <m/>
  </r>
  <r>
    <s v="CK-SWVI [31]"/>
    <x v="3"/>
    <x v="1"/>
    <x v="43"/>
    <x v="48"/>
    <x v="0"/>
    <x v="38"/>
    <s v="NO"/>
    <m/>
    <s v="-"/>
    <m/>
    <m/>
    <m/>
    <m/>
    <m/>
    <m/>
    <m/>
  </r>
  <r>
    <s v="CK-SWVI [31]"/>
    <x v="3"/>
    <x v="1"/>
    <x v="43"/>
    <x v="48"/>
    <x v="0"/>
    <x v="39"/>
    <s v="NO"/>
    <m/>
    <s v="-"/>
    <m/>
    <m/>
    <m/>
    <m/>
    <m/>
    <m/>
    <m/>
  </r>
  <r>
    <s v="CK-SWVI [31]"/>
    <x v="3"/>
    <x v="1"/>
    <x v="43"/>
    <x v="48"/>
    <x v="0"/>
    <x v="40"/>
    <s v="UK"/>
    <m/>
    <s v="-"/>
    <m/>
    <m/>
    <m/>
    <m/>
    <m/>
    <m/>
    <m/>
  </r>
  <r>
    <s v="CK-SWVI [31]"/>
    <x v="3"/>
    <x v="1"/>
    <x v="43"/>
    <x v="48"/>
    <x v="0"/>
    <x v="41"/>
    <s v="UK"/>
    <m/>
    <s v="-"/>
    <m/>
    <m/>
    <m/>
    <m/>
    <m/>
    <m/>
    <m/>
  </r>
  <r>
    <s v="CK-SWVI [31]"/>
    <x v="3"/>
    <x v="1"/>
    <x v="43"/>
    <x v="48"/>
    <x v="0"/>
    <x v="42"/>
    <s v="UK"/>
    <m/>
    <s v="-"/>
    <m/>
    <m/>
    <m/>
    <m/>
    <m/>
    <m/>
    <m/>
  </r>
  <r>
    <s v="CK-SWVI [31]"/>
    <x v="3"/>
    <x v="1"/>
    <x v="43"/>
    <x v="48"/>
    <x v="0"/>
    <x v="43"/>
    <s v="NO"/>
    <m/>
    <s v="-"/>
    <m/>
    <m/>
    <m/>
    <m/>
    <m/>
    <m/>
    <m/>
  </r>
  <r>
    <s v="CK-SWVI [31]"/>
    <x v="3"/>
    <x v="1"/>
    <x v="43"/>
    <x v="48"/>
    <x v="0"/>
    <x v="44"/>
    <s v="UK"/>
    <m/>
    <s v="-"/>
    <m/>
    <m/>
    <m/>
    <m/>
    <m/>
    <m/>
    <m/>
  </r>
  <r>
    <s v="CK-SWVI [31]"/>
    <x v="3"/>
    <x v="1"/>
    <x v="43"/>
    <x v="48"/>
    <x v="0"/>
    <x v="45"/>
    <s v="UK"/>
    <m/>
    <s v="-"/>
    <m/>
    <m/>
    <m/>
    <m/>
    <m/>
    <m/>
    <m/>
  </r>
  <r>
    <s v="CK-SWVI [31]"/>
    <x v="3"/>
    <x v="1"/>
    <x v="43"/>
    <x v="48"/>
    <x v="0"/>
    <x v="46"/>
    <s v="NO"/>
    <m/>
    <s v="-"/>
    <m/>
    <m/>
    <m/>
    <m/>
    <m/>
    <m/>
    <m/>
  </r>
  <r>
    <s v="CK-SWVI [31]"/>
    <x v="3"/>
    <x v="1"/>
    <x v="43"/>
    <x v="48"/>
    <x v="0"/>
    <x v="47"/>
    <n v="10"/>
    <n v="10"/>
    <s v="-"/>
    <m/>
    <m/>
    <m/>
    <m/>
    <m/>
    <m/>
    <m/>
  </r>
  <r>
    <s v="CK-SWVI [31]"/>
    <x v="3"/>
    <x v="1"/>
    <x v="43"/>
    <x v="48"/>
    <x v="0"/>
    <x v="48"/>
    <n v="25"/>
    <n v="25"/>
    <s v="-"/>
    <m/>
    <m/>
    <m/>
    <m/>
    <m/>
    <m/>
    <m/>
  </r>
  <r>
    <s v="CK-SWVI [31]"/>
    <x v="3"/>
    <x v="1"/>
    <x v="43"/>
    <x v="48"/>
    <x v="0"/>
    <x v="49"/>
    <s v="NO"/>
    <m/>
    <s v="-"/>
    <m/>
    <m/>
    <m/>
    <m/>
    <m/>
    <m/>
    <m/>
  </r>
  <r>
    <s v="CK-SWVI [31]"/>
    <x v="3"/>
    <x v="1"/>
    <x v="43"/>
    <x v="48"/>
    <x v="0"/>
    <x v="50"/>
    <s v="NO"/>
    <m/>
    <s v="-"/>
    <m/>
    <m/>
    <m/>
    <m/>
    <m/>
    <m/>
    <m/>
  </r>
  <r>
    <s v="CK-SWVI [31]"/>
    <x v="3"/>
    <x v="1"/>
    <x v="43"/>
    <x v="48"/>
    <x v="0"/>
    <x v="51"/>
    <s v="UK"/>
    <m/>
    <s v="-"/>
    <m/>
    <m/>
    <m/>
    <m/>
    <m/>
    <m/>
    <m/>
  </r>
  <r>
    <s v="CK-SWVI [31]"/>
    <x v="3"/>
    <x v="1"/>
    <x v="43"/>
    <x v="48"/>
    <x v="0"/>
    <x v="52"/>
    <s v="NO"/>
    <m/>
    <s v="-"/>
    <m/>
    <m/>
    <m/>
    <m/>
    <m/>
    <m/>
    <m/>
  </r>
  <r>
    <s v="CK-SWVI [31]"/>
    <x v="3"/>
    <x v="1"/>
    <x v="43"/>
    <x v="48"/>
    <x v="0"/>
    <x v="53"/>
    <n v="25"/>
    <n v="25"/>
    <s v="-"/>
    <m/>
    <m/>
    <m/>
    <m/>
    <m/>
    <m/>
    <m/>
  </r>
  <r>
    <s v="CK-SWVI [31]"/>
    <x v="3"/>
    <x v="1"/>
    <x v="43"/>
    <x v="48"/>
    <x v="0"/>
    <x v="54"/>
    <n v="25"/>
    <n v="25"/>
    <s v="-"/>
    <m/>
    <m/>
    <m/>
    <m/>
    <m/>
    <m/>
    <m/>
  </r>
  <r>
    <s v="CK-SWVI [31]"/>
    <x v="3"/>
    <x v="1"/>
    <x v="43"/>
    <x v="48"/>
    <x v="0"/>
    <x v="55"/>
    <n v="8"/>
    <n v="8"/>
    <s v="-"/>
    <m/>
    <m/>
    <m/>
    <m/>
    <m/>
    <m/>
    <m/>
  </r>
  <r>
    <s v="CK-SWVI [31]"/>
    <x v="3"/>
    <x v="1"/>
    <x v="43"/>
    <x v="48"/>
    <x v="0"/>
    <x v="56"/>
    <n v="25"/>
    <n v="25"/>
    <s v="-"/>
    <m/>
    <m/>
    <m/>
    <m/>
    <m/>
    <m/>
    <m/>
  </r>
  <r>
    <s v="CK-SWVI [31]"/>
    <x v="3"/>
    <x v="1"/>
    <x v="43"/>
    <x v="48"/>
    <x v="0"/>
    <x v="57"/>
    <s v="NO"/>
    <m/>
    <s v="-"/>
    <m/>
    <m/>
    <m/>
    <m/>
    <m/>
    <m/>
    <m/>
  </r>
  <r>
    <s v="CK-SWVI [31]"/>
    <x v="3"/>
    <x v="1"/>
    <x v="43"/>
    <x v="48"/>
    <x v="0"/>
    <x v="58"/>
    <n v="20"/>
    <n v="20"/>
    <s v="-"/>
    <m/>
    <m/>
    <m/>
    <m/>
    <m/>
    <m/>
    <m/>
  </r>
  <r>
    <s v="CK-SWVI [31]"/>
    <x v="3"/>
    <x v="1"/>
    <x v="43"/>
    <x v="48"/>
    <x v="0"/>
    <x v="59"/>
    <n v="50"/>
    <n v="50"/>
    <s v="-"/>
    <m/>
    <m/>
    <m/>
    <m/>
    <m/>
    <m/>
    <m/>
  </r>
  <r>
    <s v="CK-SWVI [31]"/>
    <x v="3"/>
    <x v="1"/>
    <x v="43"/>
    <x v="48"/>
    <x v="0"/>
    <x v="60"/>
    <s v="NO"/>
    <m/>
    <s v="-"/>
    <m/>
    <m/>
    <m/>
    <m/>
    <m/>
    <m/>
    <m/>
  </r>
  <r>
    <s v="CK-SWVI [31]"/>
    <x v="3"/>
    <x v="1"/>
    <x v="43"/>
    <x v="48"/>
    <x v="0"/>
    <x v="61"/>
    <n v="75"/>
    <n v="75"/>
    <s v="-"/>
    <m/>
    <m/>
    <m/>
    <m/>
    <m/>
    <m/>
    <m/>
  </r>
  <r>
    <s v="CK-SWVI [31]"/>
    <x v="3"/>
    <x v="1"/>
    <x v="43"/>
    <x v="48"/>
    <x v="0"/>
    <x v="62"/>
    <n v="75"/>
    <n v="75"/>
    <s v="-"/>
    <m/>
    <m/>
    <m/>
    <m/>
    <m/>
    <m/>
    <m/>
  </r>
  <r>
    <s v="CK-SWVI [31]"/>
    <x v="3"/>
    <x v="1"/>
    <x v="43"/>
    <x v="48"/>
    <x v="0"/>
    <x v="63"/>
    <n v="200"/>
    <n v="200"/>
    <s v="-"/>
    <m/>
    <m/>
    <m/>
    <m/>
    <m/>
    <m/>
    <m/>
  </r>
  <r>
    <s v="CK-SWVI [31]"/>
    <x v="3"/>
    <x v="1"/>
    <x v="43"/>
    <x v="48"/>
    <x v="0"/>
    <x v="64"/>
    <n v="200"/>
    <n v="200"/>
    <s v="-"/>
    <m/>
    <m/>
    <m/>
    <m/>
    <m/>
    <m/>
    <m/>
  </r>
  <r>
    <s v="CK-SWVI [31]"/>
    <x v="3"/>
    <x v="1"/>
    <x v="43"/>
    <x v="48"/>
    <x v="0"/>
    <x v="65"/>
    <n v="200"/>
    <n v="200"/>
    <s v="-"/>
    <m/>
    <m/>
    <m/>
    <m/>
    <m/>
    <m/>
    <m/>
  </r>
  <r>
    <s v="CK-SWVI [31]"/>
    <x v="3"/>
    <x v="1"/>
    <x v="43"/>
    <x v="48"/>
    <x v="0"/>
    <x v="66"/>
    <n v="200"/>
    <n v="200"/>
    <s v="-"/>
    <m/>
    <m/>
    <m/>
    <m/>
    <m/>
    <m/>
    <m/>
  </r>
  <r>
    <s v="CK-SWVI [31]"/>
    <x v="3"/>
    <x v="1"/>
    <x v="43"/>
    <x v="48"/>
    <x v="0"/>
    <x v="67"/>
    <n v="200"/>
    <n v="200"/>
    <s v="-"/>
    <m/>
    <m/>
    <m/>
    <m/>
    <m/>
    <m/>
    <m/>
  </r>
  <r>
    <s v="CK-SWVI [31]"/>
    <x v="3"/>
    <x v="1"/>
    <x v="43"/>
    <x v="48"/>
    <x v="0"/>
    <x v="68"/>
    <n v="200"/>
    <n v="200"/>
    <s v="-"/>
    <m/>
    <m/>
    <m/>
    <m/>
    <m/>
    <m/>
    <m/>
  </r>
  <r>
    <s v="CK-SWVI [31]"/>
    <x v="3"/>
    <x v="1"/>
    <x v="43"/>
    <x v="48"/>
    <x v="0"/>
    <x v="69"/>
    <n v="200"/>
    <n v="200"/>
    <s v="-"/>
    <m/>
    <m/>
    <m/>
    <m/>
    <m/>
    <m/>
    <m/>
  </r>
  <r>
    <s v="CK-SWVI [31]"/>
    <x v="3"/>
    <x v="1"/>
    <x v="43"/>
    <x v="48"/>
    <x v="0"/>
    <x v="70"/>
    <n v="400"/>
    <n v="400"/>
    <s v="-"/>
    <m/>
    <m/>
    <m/>
    <m/>
    <m/>
    <m/>
    <m/>
  </r>
  <r>
    <s v="CK-SWVI [31]"/>
    <x v="3"/>
    <x v="4"/>
    <x v="44"/>
    <x v="49"/>
    <x v="0"/>
    <x v="0"/>
    <n v="103"/>
    <n v="103"/>
    <s v="-"/>
    <m/>
    <m/>
    <m/>
    <m/>
    <m/>
    <m/>
    <m/>
  </r>
  <r>
    <s v="CK-SWVI [31]"/>
    <x v="3"/>
    <x v="4"/>
    <x v="44"/>
    <x v="49"/>
    <x v="0"/>
    <x v="1"/>
    <n v="21"/>
    <n v="21"/>
    <s v="-"/>
    <m/>
    <m/>
    <m/>
    <m/>
    <m/>
    <m/>
    <m/>
  </r>
  <r>
    <s v="CK-SWVI [31]"/>
    <x v="3"/>
    <x v="4"/>
    <x v="44"/>
    <x v="49"/>
    <x v="0"/>
    <x v="2"/>
    <n v="21"/>
    <n v="21"/>
    <s v="-"/>
    <m/>
    <m/>
    <m/>
    <m/>
    <m/>
    <m/>
    <n v="2653"/>
  </r>
  <r>
    <s v="CK-SWVI [31]"/>
    <x v="3"/>
    <x v="4"/>
    <x v="44"/>
    <x v="49"/>
    <x v="0"/>
    <x v="3"/>
    <n v="110"/>
    <n v="110"/>
    <s v="-"/>
    <m/>
    <m/>
    <m/>
    <m/>
    <m/>
    <m/>
    <n v="36885"/>
  </r>
  <r>
    <s v="CK-SWVI [31]"/>
    <x v="3"/>
    <x v="4"/>
    <x v="44"/>
    <x v="49"/>
    <x v="0"/>
    <x v="4"/>
    <n v="63"/>
    <n v="63"/>
    <s v="-"/>
    <m/>
    <m/>
    <m/>
    <m/>
    <m/>
    <m/>
    <n v="2594"/>
  </r>
  <r>
    <s v="CK-SWVI [31]"/>
    <x v="3"/>
    <x v="4"/>
    <x v="44"/>
    <x v="49"/>
    <x v="0"/>
    <x v="5"/>
    <n v="89"/>
    <n v="89"/>
    <s v="-"/>
    <m/>
    <m/>
    <m/>
    <m/>
    <m/>
    <m/>
    <n v="31415"/>
  </r>
  <r>
    <s v="CK-SWVI [31]"/>
    <x v="3"/>
    <x v="4"/>
    <x v="44"/>
    <x v="49"/>
    <x v="0"/>
    <x v="6"/>
    <n v="191"/>
    <n v="191"/>
    <s v="-"/>
    <m/>
    <m/>
    <m/>
    <m/>
    <m/>
    <m/>
    <n v="30757"/>
  </r>
  <r>
    <s v="CK-SWVI [31]"/>
    <x v="3"/>
    <x v="4"/>
    <x v="44"/>
    <x v="49"/>
    <x v="0"/>
    <x v="7"/>
    <n v="168"/>
    <n v="168"/>
    <n v="0.95238100000000003"/>
    <m/>
    <m/>
    <m/>
    <m/>
    <m/>
    <m/>
    <m/>
  </r>
  <r>
    <s v="CK-SWVI [31]"/>
    <x v="3"/>
    <x v="4"/>
    <x v="44"/>
    <x v="49"/>
    <x v="0"/>
    <x v="8"/>
    <n v="336"/>
    <n v="336"/>
    <n v="0.93103400000000003"/>
    <m/>
    <m/>
    <m/>
    <m/>
    <m/>
    <m/>
    <n v="34698"/>
  </r>
  <r>
    <s v="CK-SWVI [31]"/>
    <x v="3"/>
    <x v="4"/>
    <x v="44"/>
    <x v="49"/>
    <x v="0"/>
    <x v="9"/>
    <n v="161"/>
    <n v="161"/>
    <s v="-"/>
    <m/>
    <m/>
    <m/>
    <m/>
    <m/>
    <m/>
    <n v="135329"/>
  </r>
  <r>
    <s v="CK-SWVI [31]"/>
    <x v="3"/>
    <x v="4"/>
    <x v="44"/>
    <x v="49"/>
    <x v="0"/>
    <x v="10"/>
    <n v="249"/>
    <n v="249"/>
    <s v="-"/>
    <m/>
    <m/>
    <m/>
    <m/>
    <m/>
    <m/>
    <n v="130153"/>
  </r>
  <r>
    <s v="CK-SWVI [31]"/>
    <x v="3"/>
    <x v="4"/>
    <x v="44"/>
    <x v="49"/>
    <x v="0"/>
    <x v="11"/>
    <n v="334"/>
    <n v="334"/>
    <s v="-"/>
    <m/>
    <m/>
    <m/>
    <m/>
    <m/>
    <m/>
    <n v="212905"/>
  </r>
  <r>
    <s v="CK-SWVI [31]"/>
    <x v="3"/>
    <x v="4"/>
    <x v="44"/>
    <x v="49"/>
    <x v="0"/>
    <x v="12"/>
    <s v="NI"/>
    <m/>
    <s v="-"/>
    <m/>
    <m/>
    <m/>
    <m/>
    <m/>
    <m/>
    <n v="211188"/>
  </r>
  <r>
    <s v="CK-SWVI [31]"/>
    <x v="3"/>
    <x v="4"/>
    <x v="44"/>
    <x v="49"/>
    <x v="0"/>
    <x v="13"/>
    <n v="317"/>
    <n v="317"/>
    <s v="-"/>
    <m/>
    <m/>
    <m/>
    <m/>
    <m/>
    <m/>
    <n v="207832"/>
  </r>
  <r>
    <s v="CK-SWVI [31]"/>
    <x v="3"/>
    <x v="4"/>
    <x v="44"/>
    <x v="49"/>
    <x v="0"/>
    <x v="14"/>
    <s v="NI"/>
    <m/>
    <s v="-"/>
    <m/>
    <m/>
    <m/>
    <m/>
    <m/>
    <m/>
    <n v="209684"/>
  </r>
  <r>
    <s v="CK-SWVI [31]"/>
    <x v="3"/>
    <x v="4"/>
    <x v="44"/>
    <x v="49"/>
    <x v="0"/>
    <x v="15"/>
    <s v="NI"/>
    <m/>
    <s v="-"/>
    <m/>
    <m/>
    <m/>
    <m/>
    <m/>
    <m/>
    <n v="210138"/>
  </r>
  <r>
    <s v="CK-SWVI [31]"/>
    <x v="3"/>
    <x v="4"/>
    <x v="44"/>
    <x v="49"/>
    <x v="0"/>
    <x v="16"/>
    <s v="NO"/>
    <m/>
    <s v="-"/>
    <m/>
    <m/>
    <m/>
    <m/>
    <m/>
    <m/>
    <n v="205298"/>
  </r>
  <r>
    <s v="CK-SWVI [31]"/>
    <x v="3"/>
    <x v="4"/>
    <x v="44"/>
    <x v="49"/>
    <x v="0"/>
    <x v="17"/>
    <n v="864"/>
    <n v="864"/>
    <s v="-"/>
    <m/>
    <m/>
    <m/>
    <m/>
    <m/>
    <m/>
    <n v="215385"/>
  </r>
  <r>
    <s v="CK-SWVI [31]"/>
    <x v="3"/>
    <x v="4"/>
    <x v="44"/>
    <x v="49"/>
    <x v="0"/>
    <x v="18"/>
    <s v="NI"/>
    <m/>
    <s v="-"/>
    <m/>
    <m/>
    <m/>
    <m/>
    <m/>
    <m/>
    <n v="200148"/>
  </r>
  <r>
    <s v="CK-SWVI [31]"/>
    <x v="3"/>
    <x v="4"/>
    <x v="44"/>
    <x v="49"/>
    <x v="0"/>
    <x v="19"/>
    <n v="704"/>
    <n v="704"/>
    <s v="-"/>
    <m/>
    <m/>
    <m/>
    <m/>
    <m/>
    <m/>
    <n v="281216"/>
  </r>
  <r>
    <s v="CK-SWVI [31]"/>
    <x v="3"/>
    <x v="4"/>
    <x v="44"/>
    <x v="49"/>
    <x v="0"/>
    <x v="20"/>
    <n v="463"/>
    <n v="463"/>
    <s v="-"/>
    <m/>
    <m/>
    <m/>
    <m/>
    <m/>
    <m/>
    <n v="235558"/>
  </r>
  <r>
    <s v="CK-SWVI [31]"/>
    <x v="3"/>
    <x v="4"/>
    <x v="44"/>
    <x v="49"/>
    <x v="0"/>
    <x v="21"/>
    <n v="202"/>
    <n v="202"/>
    <s v="-"/>
    <m/>
    <m/>
    <m/>
    <m/>
    <m/>
    <m/>
    <n v="329765"/>
  </r>
  <r>
    <s v="CK-SWVI [31]"/>
    <x v="3"/>
    <x v="4"/>
    <x v="44"/>
    <x v="49"/>
    <x v="0"/>
    <x v="22"/>
    <n v="168"/>
    <n v="168"/>
    <s v="-"/>
    <m/>
    <m/>
    <m/>
    <m/>
    <m/>
    <m/>
    <n v="309335"/>
  </r>
  <r>
    <s v="CK-SWVI [31]"/>
    <x v="3"/>
    <x v="4"/>
    <x v="44"/>
    <x v="49"/>
    <x v="0"/>
    <x v="23"/>
    <n v="100"/>
    <n v="100"/>
    <s v="-"/>
    <m/>
    <m/>
    <m/>
    <m/>
    <m/>
    <m/>
    <n v="243366"/>
  </r>
  <r>
    <s v="CK-SWVI [31]"/>
    <x v="3"/>
    <x v="4"/>
    <x v="44"/>
    <x v="49"/>
    <x v="0"/>
    <x v="24"/>
    <n v="160"/>
    <n v="160"/>
    <s v="-"/>
    <m/>
    <m/>
    <m/>
    <m/>
    <m/>
    <m/>
    <n v="360752"/>
  </r>
  <r>
    <s v="CK-SWVI [31]"/>
    <x v="3"/>
    <x v="4"/>
    <x v="44"/>
    <x v="49"/>
    <x v="0"/>
    <x v="25"/>
    <n v="308"/>
    <n v="308"/>
    <s v="-"/>
    <m/>
    <m/>
    <m/>
    <m/>
    <m/>
    <m/>
    <n v="408741"/>
  </r>
  <r>
    <s v="CK-SWVI [31]"/>
    <x v="3"/>
    <x v="4"/>
    <x v="44"/>
    <x v="49"/>
    <x v="0"/>
    <x v="26"/>
    <n v="382"/>
    <n v="382"/>
    <s v="-"/>
    <m/>
    <m/>
    <m/>
    <m/>
    <m/>
    <m/>
    <n v="480139"/>
  </r>
  <r>
    <s v="CK-SWVI [31]"/>
    <x v="3"/>
    <x v="4"/>
    <x v="44"/>
    <x v="49"/>
    <x v="0"/>
    <x v="27"/>
    <n v="268"/>
    <n v="268"/>
    <s v="-"/>
    <m/>
    <m/>
    <m/>
    <m/>
    <m/>
    <m/>
    <n v="583976"/>
  </r>
  <r>
    <s v="CK-SWVI [31]"/>
    <x v="3"/>
    <x v="4"/>
    <x v="44"/>
    <x v="49"/>
    <x v="0"/>
    <x v="28"/>
    <n v="100"/>
    <n v="100"/>
    <s v="-"/>
    <m/>
    <m/>
    <m/>
    <m/>
    <m/>
    <m/>
    <n v="119728"/>
  </r>
  <r>
    <s v="CK-SWVI [31]"/>
    <x v="3"/>
    <x v="4"/>
    <x v="44"/>
    <x v="49"/>
    <x v="0"/>
    <x v="29"/>
    <n v="95"/>
    <n v="95"/>
    <s v="-"/>
    <m/>
    <m/>
    <m/>
    <m/>
    <m/>
    <m/>
    <n v="470624"/>
  </r>
  <r>
    <s v="CK-SWVI [31]"/>
    <x v="3"/>
    <x v="4"/>
    <x v="44"/>
    <x v="49"/>
    <x v="0"/>
    <x v="30"/>
    <n v="15"/>
    <n v="15"/>
    <s v="-"/>
    <m/>
    <m/>
    <m/>
    <m/>
    <m/>
    <m/>
    <n v="295005"/>
  </r>
  <r>
    <s v="CK-SWVI [31]"/>
    <x v="3"/>
    <x v="4"/>
    <x v="44"/>
    <x v="49"/>
    <x v="0"/>
    <x v="31"/>
    <n v="3"/>
    <n v="3"/>
    <s v="-"/>
    <m/>
    <m/>
    <m/>
    <m/>
    <m/>
    <m/>
    <n v="286664"/>
  </r>
  <r>
    <s v="CK-SWVI [31]"/>
    <x v="3"/>
    <x v="4"/>
    <x v="44"/>
    <x v="49"/>
    <x v="0"/>
    <x v="32"/>
    <n v="4"/>
    <n v="4"/>
    <s v="-"/>
    <m/>
    <m/>
    <m/>
    <m/>
    <m/>
    <m/>
    <n v="296725"/>
  </r>
  <r>
    <s v="CK-SWVI [31]"/>
    <x v="3"/>
    <x v="4"/>
    <x v="44"/>
    <x v="49"/>
    <x v="0"/>
    <x v="33"/>
    <n v="3"/>
    <n v="3"/>
    <s v="-"/>
    <m/>
    <m/>
    <m/>
    <m/>
    <m/>
    <m/>
    <n v="368584"/>
  </r>
  <r>
    <s v="CK-SWVI [31]"/>
    <x v="3"/>
    <x v="4"/>
    <x v="44"/>
    <x v="49"/>
    <x v="0"/>
    <x v="34"/>
    <n v="3"/>
    <n v="3"/>
    <s v="-"/>
    <m/>
    <m/>
    <m/>
    <m/>
    <m/>
    <m/>
    <n v="49769"/>
  </r>
  <r>
    <s v="CK-SWVI [31]"/>
    <x v="3"/>
    <x v="4"/>
    <x v="44"/>
    <x v="49"/>
    <x v="0"/>
    <x v="35"/>
    <n v="25"/>
    <n v="25"/>
    <s v="-"/>
    <m/>
    <m/>
    <m/>
    <m/>
    <m/>
    <m/>
    <n v="10121"/>
  </r>
  <r>
    <s v="CK-SWVI [31]"/>
    <x v="3"/>
    <x v="4"/>
    <x v="44"/>
    <x v="49"/>
    <x v="0"/>
    <x v="36"/>
    <s v="UK"/>
    <m/>
    <s v="-"/>
    <m/>
    <m/>
    <m/>
    <m/>
    <m/>
    <m/>
    <m/>
  </r>
  <r>
    <s v="CK-SWVI [31]"/>
    <x v="3"/>
    <x v="4"/>
    <x v="44"/>
    <x v="49"/>
    <x v="0"/>
    <x v="37"/>
    <s v="NI"/>
    <m/>
    <s v="-"/>
    <m/>
    <m/>
    <m/>
    <m/>
    <m/>
    <m/>
    <m/>
  </r>
  <r>
    <s v="CK-SWVI [31]"/>
    <x v="3"/>
    <x v="4"/>
    <x v="44"/>
    <x v="49"/>
    <x v="0"/>
    <x v="38"/>
    <n v="300"/>
    <n v="300"/>
    <s v="-"/>
    <m/>
    <m/>
    <m/>
    <m/>
    <m/>
    <m/>
    <m/>
  </r>
  <r>
    <s v="CK-SWVI [31]"/>
    <x v="3"/>
    <x v="4"/>
    <x v="44"/>
    <x v="49"/>
    <x v="0"/>
    <x v="39"/>
    <s v="UK"/>
    <m/>
    <s v="-"/>
    <m/>
    <m/>
    <m/>
    <m/>
    <m/>
    <m/>
    <m/>
  </r>
  <r>
    <s v="CK-SWVI [31]"/>
    <x v="3"/>
    <x v="4"/>
    <x v="44"/>
    <x v="49"/>
    <x v="0"/>
    <x v="40"/>
    <n v="25"/>
    <n v="25"/>
    <s v="-"/>
    <m/>
    <m/>
    <m/>
    <m/>
    <m/>
    <m/>
    <m/>
  </r>
  <r>
    <s v="CK-SWVI [31]"/>
    <x v="3"/>
    <x v="4"/>
    <x v="44"/>
    <x v="49"/>
    <x v="0"/>
    <x v="41"/>
    <s v="UK"/>
    <m/>
    <s v="-"/>
    <m/>
    <m/>
    <m/>
    <m/>
    <m/>
    <m/>
    <m/>
  </r>
  <r>
    <s v="CK-SWVI [31]"/>
    <x v="3"/>
    <x v="4"/>
    <x v="44"/>
    <x v="49"/>
    <x v="0"/>
    <x v="42"/>
    <n v="10"/>
    <n v="10"/>
    <s v="-"/>
    <m/>
    <m/>
    <m/>
    <m/>
    <m/>
    <m/>
    <m/>
  </r>
  <r>
    <s v="CK-SWVI [31]"/>
    <x v="3"/>
    <x v="4"/>
    <x v="44"/>
    <x v="49"/>
    <x v="0"/>
    <x v="43"/>
    <s v="UK"/>
    <m/>
    <s v="-"/>
    <m/>
    <m/>
    <m/>
    <m/>
    <m/>
    <m/>
    <m/>
  </r>
  <r>
    <s v="CK-SWVI [31]"/>
    <x v="3"/>
    <x v="4"/>
    <x v="44"/>
    <x v="49"/>
    <x v="0"/>
    <x v="44"/>
    <n v="50"/>
    <n v="50"/>
    <s v="-"/>
    <m/>
    <m/>
    <m/>
    <m/>
    <m/>
    <m/>
    <m/>
  </r>
  <r>
    <s v="CK-SWVI [31]"/>
    <x v="3"/>
    <x v="4"/>
    <x v="44"/>
    <x v="49"/>
    <x v="0"/>
    <x v="45"/>
    <n v="50"/>
    <n v="50"/>
    <s v="-"/>
    <m/>
    <m/>
    <m/>
    <m/>
    <m/>
    <m/>
    <m/>
  </r>
  <r>
    <s v="CK-SWVI [31]"/>
    <x v="3"/>
    <x v="4"/>
    <x v="44"/>
    <x v="49"/>
    <x v="0"/>
    <x v="46"/>
    <n v="60"/>
    <n v="60"/>
    <s v="-"/>
    <m/>
    <m/>
    <m/>
    <m/>
    <m/>
    <m/>
    <m/>
  </r>
  <r>
    <s v="CK-SWVI [31]"/>
    <x v="3"/>
    <x v="4"/>
    <x v="44"/>
    <x v="49"/>
    <x v="0"/>
    <x v="47"/>
    <n v="45"/>
    <n v="45"/>
    <s v="-"/>
    <m/>
    <m/>
    <m/>
    <m/>
    <m/>
    <m/>
    <m/>
  </r>
  <r>
    <s v="CK-SWVI [31]"/>
    <x v="3"/>
    <x v="4"/>
    <x v="44"/>
    <x v="49"/>
    <x v="0"/>
    <x v="48"/>
    <n v="75"/>
    <n v="75"/>
    <s v="-"/>
    <m/>
    <m/>
    <m/>
    <m/>
    <m/>
    <m/>
    <m/>
  </r>
  <r>
    <s v="CK-SWVI [31]"/>
    <x v="3"/>
    <x v="4"/>
    <x v="44"/>
    <x v="49"/>
    <x v="0"/>
    <x v="49"/>
    <n v="40"/>
    <n v="40"/>
    <s v="-"/>
    <m/>
    <m/>
    <m/>
    <m/>
    <m/>
    <m/>
    <m/>
  </r>
  <r>
    <s v="CK-SWVI [31]"/>
    <x v="3"/>
    <x v="4"/>
    <x v="44"/>
    <x v="49"/>
    <x v="0"/>
    <x v="50"/>
    <n v="75"/>
    <n v="75"/>
    <s v="-"/>
    <m/>
    <m/>
    <m/>
    <m/>
    <m/>
    <m/>
    <m/>
  </r>
  <r>
    <s v="CK-SWVI [31]"/>
    <x v="3"/>
    <x v="4"/>
    <x v="44"/>
    <x v="49"/>
    <x v="0"/>
    <x v="51"/>
    <n v="25"/>
    <n v="25"/>
    <s v="-"/>
    <m/>
    <m/>
    <m/>
    <m/>
    <m/>
    <m/>
    <m/>
  </r>
  <r>
    <s v="CK-SWVI [31]"/>
    <x v="3"/>
    <x v="4"/>
    <x v="44"/>
    <x v="49"/>
    <x v="0"/>
    <x v="52"/>
    <n v="25"/>
    <n v="25"/>
    <s v="-"/>
    <m/>
    <m/>
    <m/>
    <m/>
    <m/>
    <m/>
    <m/>
  </r>
  <r>
    <s v="CK-SWVI [31]"/>
    <x v="3"/>
    <x v="4"/>
    <x v="44"/>
    <x v="49"/>
    <x v="0"/>
    <x v="53"/>
    <n v="25"/>
    <n v="25"/>
    <s v="-"/>
    <m/>
    <m/>
    <m/>
    <m/>
    <m/>
    <m/>
    <m/>
  </r>
  <r>
    <s v="CK-SWVI [31]"/>
    <x v="3"/>
    <x v="4"/>
    <x v="44"/>
    <x v="49"/>
    <x v="0"/>
    <x v="54"/>
    <s v="UK"/>
    <m/>
    <s v="-"/>
    <m/>
    <m/>
    <m/>
    <m/>
    <m/>
    <m/>
    <m/>
  </r>
  <r>
    <s v="CK-SWVI [31]"/>
    <x v="3"/>
    <x v="4"/>
    <x v="44"/>
    <x v="49"/>
    <x v="0"/>
    <x v="55"/>
    <s v="UK"/>
    <m/>
    <s v="-"/>
    <m/>
    <m/>
    <m/>
    <m/>
    <m/>
    <m/>
    <m/>
  </r>
  <r>
    <s v="CK-SWVI [31]"/>
    <x v="3"/>
    <x v="4"/>
    <x v="44"/>
    <x v="49"/>
    <x v="0"/>
    <x v="56"/>
    <n v="25"/>
    <n v="25"/>
    <s v="-"/>
    <m/>
    <m/>
    <m/>
    <m/>
    <m/>
    <m/>
    <m/>
  </r>
  <r>
    <s v="CK-SWVI [31]"/>
    <x v="3"/>
    <x v="4"/>
    <x v="44"/>
    <x v="49"/>
    <x v="0"/>
    <x v="57"/>
    <n v="200"/>
    <n v="200"/>
    <s v="-"/>
    <m/>
    <m/>
    <m/>
    <m/>
    <m/>
    <m/>
    <m/>
  </r>
  <r>
    <s v="CK-SWVI [31]"/>
    <x v="3"/>
    <x v="4"/>
    <x v="44"/>
    <x v="49"/>
    <x v="0"/>
    <x v="58"/>
    <n v="25"/>
    <n v="25"/>
    <s v="-"/>
    <m/>
    <m/>
    <m/>
    <m/>
    <m/>
    <m/>
    <m/>
  </r>
  <r>
    <s v="CK-SWVI [31]"/>
    <x v="3"/>
    <x v="4"/>
    <x v="44"/>
    <x v="49"/>
    <x v="0"/>
    <x v="59"/>
    <n v="25"/>
    <n v="25"/>
    <s v="-"/>
    <m/>
    <m/>
    <m/>
    <m/>
    <m/>
    <m/>
    <m/>
  </r>
  <r>
    <s v="CK-SWVI [31]"/>
    <x v="3"/>
    <x v="4"/>
    <x v="44"/>
    <x v="49"/>
    <x v="0"/>
    <x v="60"/>
    <n v="25"/>
    <n v="25"/>
    <s v="-"/>
    <m/>
    <m/>
    <m/>
    <m/>
    <m/>
    <m/>
    <m/>
  </r>
  <r>
    <s v="CK-SWVI [31]"/>
    <x v="3"/>
    <x v="4"/>
    <x v="44"/>
    <x v="49"/>
    <x v="0"/>
    <x v="61"/>
    <n v="75"/>
    <n v="75"/>
    <s v="-"/>
    <m/>
    <m/>
    <m/>
    <m/>
    <m/>
    <m/>
    <m/>
  </r>
  <r>
    <s v="CK-SWVI [31]"/>
    <x v="3"/>
    <x v="4"/>
    <x v="44"/>
    <x v="49"/>
    <x v="0"/>
    <x v="62"/>
    <n v="200"/>
    <n v="200"/>
    <s v="-"/>
    <m/>
    <m/>
    <m/>
    <m/>
    <m/>
    <m/>
    <m/>
  </r>
  <r>
    <s v="CK-SWVI [31]"/>
    <x v="3"/>
    <x v="4"/>
    <x v="44"/>
    <x v="49"/>
    <x v="0"/>
    <x v="63"/>
    <n v="200"/>
    <n v="200"/>
    <s v="-"/>
    <m/>
    <m/>
    <m/>
    <m/>
    <m/>
    <m/>
    <m/>
  </r>
  <r>
    <s v="CK-SWVI [31]"/>
    <x v="3"/>
    <x v="4"/>
    <x v="44"/>
    <x v="49"/>
    <x v="0"/>
    <x v="64"/>
    <n v="75"/>
    <n v="75"/>
    <s v="-"/>
    <m/>
    <m/>
    <m/>
    <m/>
    <m/>
    <m/>
    <m/>
  </r>
  <r>
    <s v="CK-SWVI [31]"/>
    <x v="3"/>
    <x v="4"/>
    <x v="44"/>
    <x v="49"/>
    <x v="0"/>
    <x v="65"/>
    <n v="200"/>
    <n v="200"/>
    <s v="-"/>
    <m/>
    <m/>
    <m/>
    <m/>
    <m/>
    <m/>
    <m/>
  </r>
  <r>
    <s v="CK-SWVI [31]"/>
    <x v="3"/>
    <x v="4"/>
    <x v="44"/>
    <x v="49"/>
    <x v="0"/>
    <x v="66"/>
    <n v="200"/>
    <n v="200"/>
    <s v="-"/>
    <m/>
    <m/>
    <m/>
    <m/>
    <m/>
    <m/>
    <m/>
  </r>
  <r>
    <s v="CK-SWVI [31]"/>
    <x v="3"/>
    <x v="4"/>
    <x v="44"/>
    <x v="49"/>
    <x v="0"/>
    <x v="67"/>
    <n v="200"/>
    <n v="200"/>
    <s v="-"/>
    <m/>
    <m/>
    <m/>
    <m/>
    <m/>
    <m/>
    <m/>
  </r>
  <r>
    <s v="CK-SWVI [31]"/>
    <x v="3"/>
    <x v="4"/>
    <x v="44"/>
    <x v="49"/>
    <x v="0"/>
    <x v="68"/>
    <n v="400"/>
    <n v="400"/>
    <s v="-"/>
    <m/>
    <m/>
    <m/>
    <m/>
    <m/>
    <m/>
    <m/>
  </r>
  <r>
    <s v="CK-SWVI [31]"/>
    <x v="3"/>
    <x v="4"/>
    <x v="44"/>
    <x v="49"/>
    <x v="0"/>
    <x v="69"/>
    <n v="750"/>
    <n v="750"/>
    <s v="-"/>
    <m/>
    <m/>
    <m/>
    <m/>
    <m/>
    <m/>
    <m/>
  </r>
  <r>
    <s v="CK-SWVI [31]"/>
    <x v="3"/>
    <x v="4"/>
    <x v="44"/>
    <x v="49"/>
    <x v="0"/>
    <x v="70"/>
    <n v="400"/>
    <n v="400"/>
    <s v="-"/>
    <m/>
    <m/>
    <m/>
    <m/>
    <m/>
    <m/>
    <m/>
  </r>
  <r>
    <s v="CK-SWVI [31]"/>
    <x v="1"/>
    <x v="1"/>
    <x v="45"/>
    <x v="50"/>
    <x v="0"/>
    <x v="0"/>
    <n v="68"/>
    <n v="68"/>
    <s v="-"/>
    <m/>
    <m/>
    <m/>
    <m/>
    <m/>
    <m/>
    <m/>
  </r>
  <r>
    <s v="CK-SWVI [31]"/>
    <x v="1"/>
    <x v="1"/>
    <x v="45"/>
    <x v="50"/>
    <x v="0"/>
    <x v="1"/>
    <n v="53"/>
    <n v="53"/>
    <s v="-"/>
    <m/>
    <m/>
    <m/>
    <m/>
    <m/>
    <m/>
    <m/>
  </r>
  <r>
    <s v="CK-SWVI [31]"/>
    <x v="1"/>
    <x v="1"/>
    <x v="45"/>
    <x v="50"/>
    <x v="0"/>
    <x v="2"/>
    <n v="425"/>
    <n v="425"/>
    <n v="1"/>
    <m/>
    <m/>
    <m/>
    <m/>
    <m/>
    <m/>
    <n v="10650"/>
  </r>
  <r>
    <s v="CK-SWVI [31]"/>
    <x v="1"/>
    <x v="1"/>
    <x v="45"/>
    <x v="50"/>
    <x v="0"/>
    <x v="3"/>
    <n v="147"/>
    <n v="147"/>
    <n v="1"/>
    <m/>
    <m/>
    <m/>
    <m/>
    <m/>
    <m/>
    <m/>
  </r>
  <r>
    <s v="CK-SWVI [31]"/>
    <x v="1"/>
    <x v="1"/>
    <x v="45"/>
    <x v="50"/>
    <x v="0"/>
    <x v="4"/>
    <n v="71"/>
    <n v="71"/>
    <n v="0.66666700000000001"/>
    <m/>
    <m/>
    <m/>
    <m/>
    <m/>
    <m/>
    <m/>
  </r>
  <r>
    <s v="CK-SWVI [31]"/>
    <x v="1"/>
    <x v="1"/>
    <x v="45"/>
    <x v="50"/>
    <x v="0"/>
    <x v="5"/>
    <n v="88"/>
    <n v="88"/>
    <n v="1"/>
    <m/>
    <m/>
    <m/>
    <m/>
    <m/>
    <m/>
    <n v="41544"/>
  </r>
  <r>
    <s v="CK-SWVI [31]"/>
    <x v="1"/>
    <x v="1"/>
    <x v="45"/>
    <x v="50"/>
    <x v="0"/>
    <x v="6"/>
    <n v="119"/>
    <n v="119"/>
    <n v="1"/>
    <m/>
    <m/>
    <m/>
    <m/>
    <m/>
    <m/>
    <n v="44900"/>
  </r>
  <r>
    <s v="CK-SWVI [31]"/>
    <x v="1"/>
    <x v="1"/>
    <x v="45"/>
    <x v="50"/>
    <x v="0"/>
    <x v="7"/>
    <n v="309"/>
    <n v="309"/>
    <n v="1"/>
    <m/>
    <m/>
    <m/>
    <m/>
    <m/>
    <m/>
    <n v="4400"/>
  </r>
  <r>
    <s v="CK-SWVI [31]"/>
    <x v="1"/>
    <x v="1"/>
    <x v="45"/>
    <x v="50"/>
    <x v="0"/>
    <x v="8"/>
    <n v="199"/>
    <n v="199"/>
    <n v="1"/>
    <m/>
    <m/>
    <m/>
    <m/>
    <m/>
    <m/>
    <m/>
  </r>
  <r>
    <s v="CK-SWVI [31]"/>
    <x v="1"/>
    <x v="1"/>
    <x v="45"/>
    <x v="50"/>
    <x v="0"/>
    <x v="9"/>
    <n v="219"/>
    <n v="219"/>
    <n v="1"/>
    <m/>
    <m/>
    <m/>
    <m/>
    <m/>
    <m/>
    <m/>
  </r>
  <r>
    <s v="CK-SWVI [31]"/>
    <x v="1"/>
    <x v="1"/>
    <x v="45"/>
    <x v="50"/>
    <x v="0"/>
    <x v="10"/>
    <n v="684"/>
    <n v="684"/>
    <s v="-"/>
    <m/>
    <m/>
    <m/>
    <m/>
    <m/>
    <m/>
    <n v="52446"/>
  </r>
  <r>
    <s v="CK-SWVI [31]"/>
    <x v="1"/>
    <x v="1"/>
    <x v="45"/>
    <x v="50"/>
    <x v="0"/>
    <x v="11"/>
    <n v="262"/>
    <n v="262"/>
    <s v="-"/>
    <m/>
    <m/>
    <m/>
    <m/>
    <m/>
    <m/>
    <n v="24918"/>
  </r>
  <r>
    <s v="CK-SWVI [31]"/>
    <x v="1"/>
    <x v="1"/>
    <x v="45"/>
    <x v="50"/>
    <x v="0"/>
    <x v="12"/>
    <n v="221"/>
    <n v="221"/>
    <n v="1"/>
    <m/>
    <m/>
    <m/>
    <m/>
    <m/>
    <m/>
    <m/>
  </r>
  <r>
    <s v="CK-SWVI [31]"/>
    <x v="1"/>
    <x v="1"/>
    <x v="45"/>
    <x v="50"/>
    <x v="0"/>
    <x v="13"/>
    <n v="225"/>
    <n v="225"/>
    <s v="-"/>
    <m/>
    <m/>
    <m/>
    <m/>
    <m/>
    <m/>
    <n v="40000"/>
  </r>
  <r>
    <s v="CK-SWVI [31]"/>
    <x v="1"/>
    <x v="1"/>
    <x v="45"/>
    <x v="50"/>
    <x v="0"/>
    <x v="14"/>
    <n v="206"/>
    <n v="206"/>
    <s v="-"/>
    <m/>
    <m/>
    <m/>
    <m/>
    <m/>
    <m/>
    <n v="78620"/>
  </r>
  <r>
    <s v="CK-SWVI [31]"/>
    <x v="1"/>
    <x v="1"/>
    <x v="45"/>
    <x v="50"/>
    <x v="0"/>
    <x v="15"/>
    <n v="215"/>
    <n v="215"/>
    <s v="-"/>
    <m/>
    <m/>
    <m/>
    <m/>
    <m/>
    <m/>
    <n v="23640"/>
  </r>
  <r>
    <s v="CK-SWVI [31]"/>
    <x v="1"/>
    <x v="1"/>
    <x v="45"/>
    <x v="50"/>
    <x v="0"/>
    <x v="16"/>
    <n v="253"/>
    <n v="253"/>
    <s v="-"/>
    <m/>
    <m/>
    <m/>
    <m/>
    <m/>
    <m/>
    <m/>
  </r>
  <r>
    <s v="CK-SWVI [31]"/>
    <x v="1"/>
    <x v="1"/>
    <x v="45"/>
    <x v="50"/>
    <x v="0"/>
    <x v="17"/>
    <n v="414"/>
    <n v="414"/>
    <s v="-"/>
    <m/>
    <m/>
    <m/>
    <m/>
    <m/>
    <m/>
    <m/>
  </r>
  <r>
    <s v="CK-SWVI [31]"/>
    <x v="1"/>
    <x v="1"/>
    <x v="45"/>
    <x v="50"/>
    <x v="0"/>
    <x v="18"/>
    <n v="635"/>
    <n v="635"/>
    <s v="-"/>
    <m/>
    <m/>
    <m/>
    <m/>
    <m/>
    <m/>
    <m/>
  </r>
  <r>
    <s v="CK-SWVI [31]"/>
    <x v="1"/>
    <x v="1"/>
    <x v="45"/>
    <x v="50"/>
    <x v="0"/>
    <x v="19"/>
    <n v="1127"/>
    <n v="1127"/>
    <s v="-"/>
    <m/>
    <m/>
    <m/>
    <m/>
    <m/>
    <m/>
    <m/>
  </r>
  <r>
    <s v="CK-SWVI [31]"/>
    <x v="1"/>
    <x v="1"/>
    <x v="45"/>
    <x v="50"/>
    <x v="0"/>
    <x v="20"/>
    <n v="1775"/>
    <n v="1775"/>
    <s v="-"/>
    <m/>
    <m/>
    <m/>
    <m/>
    <m/>
    <m/>
    <m/>
  </r>
  <r>
    <s v="CK-SWVI [31]"/>
    <x v="1"/>
    <x v="1"/>
    <x v="45"/>
    <x v="50"/>
    <x v="0"/>
    <x v="21"/>
    <n v="190"/>
    <n v="190"/>
    <s v="-"/>
    <m/>
    <m/>
    <m/>
    <m/>
    <m/>
    <m/>
    <n v="101150"/>
  </r>
  <r>
    <s v="CK-SWVI [31]"/>
    <x v="1"/>
    <x v="1"/>
    <x v="45"/>
    <x v="50"/>
    <x v="0"/>
    <x v="22"/>
    <n v="2080"/>
    <n v="2080"/>
    <s v="-"/>
    <m/>
    <m/>
    <m/>
    <m/>
    <m/>
    <m/>
    <m/>
  </r>
  <r>
    <s v="CK-SWVI [31]"/>
    <x v="1"/>
    <x v="1"/>
    <x v="45"/>
    <x v="50"/>
    <x v="0"/>
    <x v="23"/>
    <n v="1781"/>
    <n v="1781"/>
    <s v="-"/>
    <m/>
    <m/>
    <m/>
    <m/>
    <m/>
    <m/>
    <n v="132060"/>
  </r>
  <r>
    <s v="CK-SWVI [31]"/>
    <x v="1"/>
    <x v="1"/>
    <x v="45"/>
    <x v="50"/>
    <x v="0"/>
    <x v="24"/>
    <n v="751"/>
    <n v="751"/>
    <s v="-"/>
    <m/>
    <m/>
    <m/>
    <m/>
    <m/>
    <m/>
    <n v="139130"/>
  </r>
  <r>
    <s v="CK-SWVI [31]"/>
    <x v="1"/>
    <x v="1"/>
    <x v="45"/>
    <x v="50"/>
    <x v="0"/>
    <x v="25"/>
    <n v="800"/>
    <n v="800"/>
    <s v="-"/>
    <m/>
    <m/>
    <m/>
    <m/>
    <m/>
    <m/>
    <n v="159469"/>
  </r>
  <r>
    <s v="CK-SWVI [31]"/>
    <x v="1"/>
    <x v="1"/>
    <x v="45"/>
    <x v="50"/>
    <x v="0"/>
    <x v="26"/>
    <n v="825"/>
    <n v="825"/>
    <s v="-"/>
    <m/>
    <m/>
    <m/>
    <m/>
    <m/>
    <m/>
    <n v="178851"/>
  </r>
  <r>
    <s v="CK-SWVI [31]"/>
    <x v="1"/>
    <x v="1"/>
    <x v="45"/>
    <x v="50"/>
    <x v="0"/>
    <x v="27"/>
    <n v="650"/>
    <n v="650"/>
    <s v="-"/>
    <m/>
    <m/>
    <m/>
    <m/>
    <m/>
    <m/>
    <n v="139000"/>
  </r>
  <r>
    <s v="CK-SWVI [31]"/>
    <x v="1"/>
    <x v="1"/>
    <x v="45"/>
    <x v="50"/>
    <x v="0"/>
    <x v="28"/>
    <n v="450"/>
    <n v="450"/>
    <s v="-"/>
    <m/>
    <m/>
    <m/>
    <m/>
    <m/>
    <m/>
    <n v="94229"/>
  </r>
  <r>
    <s v="CK-SWVI [31]"/>
    <x v="1"/>
    <x v="1"/>
    <x v="45"/>
    <x v="50"/>
    <x v="0"/>
    <x v="29"/>
    <n v="400"/>
    <n v="400"/>
    <s v="-"/>
    <m/>
    <m/>
    <m/>
    <m/>
    <m/>
    <m/>
    <n v="165000"/>
  </r>
  <r>
    <s v="CK-SWVI [31]"/>
    <x v="1"/>
    <x v="1"/>
    <x v="45"/>
    <x v="50"/>
    <x v="0"/>
    <x v="30"/>
    <n v="145"/>
    <n v="145"/>
    <s v="-"/>
    <m/>
    <m/>
    <m/>
    <m/>
    <m/>
    <m/>
    <n v="99000"/>
  </r>
  <r>
    <s v="CK-SWVI [31]"/>
    <x v="1"/>
    <x v="1"/>
    <x v="45"/>
    <x v="50"/>
    <x v="0"/>
    <x v="31"/>
    <s v="UK"/>
    <m/>
    <s v="-"/>
    <m/>
    <m/>
    <m/>
    <m/>
    <m/>
    <m/>
    <n v="86000"/>
  </r>
  <r>
    <s v="CK-SWVI [31]"/>
    <x v="1"/>
    <x v="1"/>
    <x v="45"/>
    <x v="50"/>
    <x v="0"/>
    <x v="32"/>
    <n v="23"/>
    <n v="23"/>
    <s v="-"/>
    <m/>
    <m/>
    <m/>
    <m/>
    <m/>
    <m/>
    <n v="95000"/>
  </r>
  <r>
    <s v="CK-SWVI [31]"/>
    <x v="1"/>
    <x v="1"/>
    <x v="45"/>
    <x v="50"/>
    <x v="0"/>
    <x v="33"/>
    <n v="45"/>
    <n v="45"/>
    <s v="-"/>
    <m/>
    <m/>
    <m/>
    <m/>
    <m/>
    <m/>
    <n v="54000"/>
  </r>
  <r>
    <s v="CK-SWVI [31]"/>
    <x v="1"/>
    <x v="1"/>
    <x v="45"/>
    <x v="50"/>
    <x v="0"/>
    <x v="34"/>
    <n v="28"/>
    <n v="28"/>
    <s v="-"/>
    <m/>
    <m/>
    <m/>
    <m/>
    <m/>
    <m/>
    <m/>
  </r>
  <r>
    <s v="CK-SWVI [31]"/>
    <x v="1"/>
    <x v="1"/>
    <x v="45"/>
    <x v="50"/>
    <x v="0"/>
    <x v="35"/>
    <s v="NO"/>
    <m/>
    <s v="-"/>
    <m/>
    <m/>
    <m/>
    <m/>
    <m/>
    <m/>
    <m/>
  </r>
  <r>
    <s v="CK-SWVI [31]"/>
    <x v="1"/>
    <x v="1"/>
    <x v="45"/>
    <x v="50"/>
    <x v="0"/>
    <x v="36"/>
    <n v="7"/>
    <n v="7"/>
    <s v="-"/>
    <m/>
    <m/>
    <m/>
    <m/>
    <m/>
    <m/>
    <m/>
  </r>
  <r>
    <s v="CK-SWVI [31]"/>
    <x v="1"/>
    <x v="1"/>
    <x v="45"/>
    <x v="50"/>
    <x v="0"/>
    <x v="37"/>
    <n v="14"/>
    <n v="14"/>
    <s v="-"/>
    <m/>
    <m/>
    <m/>
    <m/>
    <m/>
    <m/>
    <m/>
  </r>
  <r>
    <s v="CK-SWVI [31]"/>
    <x v="1"/>
    <x v="1"/>
    <x v="45"/>
    <x v="50"/>
    <x v="0"/>
    <x v="38"/>
    <n v="1"/>
    <n v="1"/>
    <s v="-"/>
    <m/>
    <m/>
    <m/>
    <m/>
    <m/>
    <m/>
    <m/>
  </r>
  <r>
    <s v="CK-SWVI [31]"/>
    <x v="1"/>
    <x v="1"/>
    <x v="45"/>
    <x v="50"/>
    <x v="0"/>
    <x v="39"/>
    <s v="NO"/>
    <m/>
    <s v="-"/>
    <m/>
    <m/>
    <m/>
    <m/>
    <m/>
    <m/>
    <m/>
  </r>
  <r>
    <s v="CK-SWVI [31]"/>
    <x v="1"/>
    <x v="1"/>
    <x v="45"/>
    <x v="50"/>
    <x v="0"/>
    <x v="40"/>
    <n v="20"/>
    <n v="20"/>
    <s v="-"/>
    <m/>
    <m/>
    <m/>
    <m/>
    <m/>
    <m/>
    <m/>
  </r>
  <r>
    <s v="CK-SWVI [31]"/>
    <x v="1"/>
    <x v="1"/>
    <x v="45"/>
    <x v="50"/>
    <x v="0"/>
    <x v="41"/>
    <s v="UK"/>
    <m/>
    <s v="-"/>
    <m/>
    <m/>
    <m/>
    <m/>
    <m/>
    <m/>
    <m/>
  </r>
  <r>
    <s v="CK-SWVI [31]"/>
    <x v="1"/>
    <x v="1"/>
    <x v="45"/>
    <x v="50"/>
    <x v="0"/>
    <x v="42"/>
    <n v="25"/>
    <n v="25"/>
    <s v="-"/>
    <m/>
    <m/>
    <m/>
    <m/>
    <m/>
    <m/>
    <m/>
  </r>
  <r>
    <s v="CK-SWVI [31]"/>
    <x v="1"/>
    <x v="1"/>
    <x v="45"/>
    <x v="50"/>
    <x v="0"/>
    <x v="43"/>
    <n v="50"/>
    <n v="50"/>
    <s v="-"/>
    <m/>
    <m/>
    <m/>
    <m/>
    <m/>
    <m/>
    <m/>
  </r>
  <r>
    <s v="CK-SWVI [31]"/>
    <x v="1"/>
    <x v="1"/>
    <x v="45"/>
    <x v="50"/>
    <x v="0"/>
    <x v="44"/>
    <n v="4"/>
    <n v="4"/>
    <s v="-"/>
    <m/>
    <m/>
    <m/>
    <m/>
    <m/>
    <m/>
    <m/>
  </r>
  <r>
    <s v="CK-SWVI [31]"/>
    <x v="1"/>
    <x v="1"/>
    <x v="45"/>
    <x v="50"/>
    <x v="0"/>
    <x v="45"/>
    <s v="NO"/>
    <m/>
    <s v="-"/>
    <m/>
    <m/>
    <m/>
    <m/>
    <m/>
    <m/>
    <m/>
  </r>
  <r>
    <s v="CK-SWVI [31]"/>
    <x v="1"/>
    <x v="1"/>
    <x v="45"/>
    <x v="50"/>
    <x v="0"/>
    <x v="46"/>
    <n v="25"/>
    <n v="25"/>
    <s v="-"/>
    <m/>
    <m/>
    <m/>
    <m/>
    <m/>
    <m/>
    <m/>
  </r>
  <r>
    <s v="CK-SWVI [31]"/>
    <x v="1"/>
    <x v="1"/>
    <x v="45"/>
    <x v="50"/>
    <x v="0"/>
    <x v="47"/>
    <n v="25"/>
    <n v="25"/>
    <s v="-"/>
    <m/>
    <m/>
    <m/>
    <m/>
    <m/>
    <m/>
    <m/>
  </r>
  <r>
    <s v="CK-SWVI [31]"/>
    <x v="1"/>
    <x v="1"/>
    <x v="45"/>
    <x v="50"/>
    <x v="0"/>
    <x v="48"/>
    <n v="25"/>
    <n v="25"/>
    <s v="-"/>
    <m/>
    <m/>
    <m/>
    <m/>
    <m/>
    <m/>
    <m/>
  </r>
  <r>
    <s v="CK-SWVI [31]"/>
    <x v="1"/>
    <x v="1"/>
    <x v="45"/>
    <x v="50"/>
    <x v="0"/>
    <x v="49"/>
    <n v="25"/>
    <n v="25"/>
    <s v="-"/>
    <m/>
    <m/>
    <m/>
    <m/>
    <m/>
    <m/>
    <m/>
  </r>
  <r>
    <s v="CK-SWVI [31]"/>
    <x v="1"/>
    <x v="1"/>
    <x v="45"/>
    <x v="50"/>
    <x v="0"/>
    <x v="50"/>
    <n v="200"/>
    <n v="200"/>
    <s v="-"/>
    <m/>
    <m/>
    <m/>
    <m/>
    <m/>
    <m/>
    <m/>
  </r>
  <r>
    <s v="CK-SWVI [31]"/>
    <x v="1"/>
    <x v="1"/>
    <x v="45"/>
    <x v="50"/>
    <x v="0"/>
    <x v="51"/>
    <n v="25"/>
    <n v="25"/>
    <s v="-"/>
    <m/>
    <m/>
    <m/>
    <m/>
    <m/>
    <m/>
    <m/>
  </r>
  <r>
    <s v="CK-SWVI [31]"/>
    <x v="1"/>
    <x v="1"/>
    <x v="45"/>
    <x v="50"/>
    <x v="0"/>
    <x v="52"/>
    <n v="75"/>
    <n v="75"/>
    <s v="-"/>
    <m/>
    <m/>
    <m/>
    <m/>
    <m/>
    <m/>
    <m/>
  </r>
  <r>
    <s v="CK-SWVI [31]"/>
    <x v="1"/>
    <x v="1"/>
    <x v="45"/>
    <x v="50"/>
    <x v="0"/>
    <x v="53"/>
    <n v="25"/>
    <n v="25"/>
    <s v="-"/>
    <m/>
    <m/>
    <m/>
    <m/>
    <m/>
    <m/>
    <m/>
  </r>
  <r>
    <s v="CK-SWVI [31]"/>
    <x v="1"/>
    <x v="1"/>
    <x v="45"/>
    <x v="50"/>
    <x v="0"/>
    <x v="54"/>
    <n v="25"/>
    <n v="25"/>
    <s v="-"/>
    <m/>
    <m/>
    <m/>
    <m/>
    <m/>
    <m/>
    <m/>
  </r>
  <r>
    <s v="CK-SWVI [31]"/>
    <x v="1"/>
    <x v="1"/>
    <x v="45"/>
    <x v="50"/>
    <x v="0"/>
    <x v="55"/>
    <n v="45"/>
    <n v="45"/>
    <s v="-"/>
    <m/>
    <m/>
    <m/>
    <m/>
    <m/>
    <m/>
    <m/>
  </r>
  <r>
    <s v="CK-SWVI [31]"/>
    <x v="1"/>
    <x v="1"/>
    <x v="45"/>
    <x v="50"/>
    <x v="0"/>
    <x v="56"/>
    <n v="200"/>
    <n v="200"/>
    <s v="-"/>
    <m/>
    <m/>
    <m/>
    <m/>
    <m/>
    <m/>
    <m/>
  </r>
  <r>
    <s v="CK-SWVI [31]"/>
    <x v="1"/>
    <x v="1"/>
    <x v="45"/>
    <x v="50"/>
    <x v="0"/>
    <x v="57"/>
    <n v="200"/>
    <n v="200"/>
    <s v="-"/>
    <m/>
    <m/>
    <m/>
    <m/>
    <m/>
    <m/>
    <m/>
  </r>
  <r>
    <s v="CK-SWVI [31]"/>
    <x v="1"/>
    <x v="1"/>
    <x v="45"/>
    <x v="50"/>
    <x v="0"/>
    <x v="58"/>
    <n v="100"/>
    <n v="100"/>
    <s v="-"/>
    <m/>
    <m/>
    <m/>
    <m/>
    <m/>
    <m/>
    <m/>
  </r>
  <r>
    <s v="CK-SWVI [31]"/>
    <x v="1"/>
    <x v="1"/>
    <x v="45"/>
    <x v="50"/>
    <x v="0"/>
    <x v="59"/>
    <n v="250"/>
    <n v="250"/>
    <s v="-"/>
    <m/>
    <m/>
    <m/>
    <m/>
    <m/>
    <m/>
    <m/>
  </r>
  <r>
    <s v="CK-SWVI [31]"/>
    <x v="1"/>
    <x v="1"/>
    <x v="45"/>
    <x v="50"/>
    <x v="0"/>
    <x v="60"/>
    <n v="50"/>
    <n v="50"/>
    <s v="-"/>
    <m/>
    <m/>
    <m/>
    <m/>
    <m/>
    <m/>
    <m/>
  </r>
  <r>
    <s v="CK-SWVI [31]"/>
    <x v="1"/>
    <x v="1"/>
    <x v="45"/>
    <x v="50"/>
    <x v="0"/>
    <x v="61"/>
    <n v="400"/>
    <n v="400"/>
    <s v="-"/>
    <m/>
    <m/>
    <m/>
    <m/>
    <m/>
    <m/>
    <m/>
  </r>
  <r>
    <s v="CK-SWVI [31]"/>
    <x v="1"/>
    <x v="1"/>
    <x v="45"/>
    <x v="50"/>
    <x v="0"/>
    <x v="62"/>
    <n v="400"/>
    <n v="400"/>
    <s v="-"/>
    <m/>
    <m/>
    <m/>
    <m/>
    <m/>
    <m/>
    <m/>
  </r>
  <r>
    <s v="CK-SWVI [31]"/>
    <x v="1"/>
    <x v="1"/>
    <x v="45"/>
    <x v="50"/>
    <x v="0"/>
    <x v="63"/>
    <n v="750"/>
    <n v="750"/>
    <s v="-"/>
    <m/>
    <m/>
    <m/>
    <m/>
    <m/>
    <m/>
    <m/>
  </r>
  <r>
    <s v="CK-SWVI [31]"/>
    <x v="1"/>
    <x v="1"/>
    <x v="45"/>
    <x v="50"/>
    <x v="0"/>
    <x v="64"/>
    <n v="750"/>
    <n v="750"/>
    <s v="-"/>
    <m/>
    <m/>
    <m/>
    <m/>
    <m/>
    <m/>
    <m/>
  </r>
  <r>
    <s v="CK-SWVI [31]"/>
    <x v="1"/>
    <x v="1"/>
    <x v="45"/>
    <x v="50"/>
    <x v="0"/>
    <x v="65"/>
    <n v="750"/>
    <n v="750"/>
    <s v="-"/>
    <m/>
    <m/>
    <m/>
    <m/>
    <m/>
    <m/>
    <m/>
  </r>
  <r>
    <s v="CK-SWVI [31]"/>
    <x v="1"/>
    <x v="1"/>
    <x v="45"/>
    <x v="50"/>
    <x v="0"/>
    <x v="66"/>
    <n v="750"/>
    <n v="750"/>
    <s v="-"/>
    <m/>
    <m/>
    <m/>
    <m/>
    <m/>
    <m/>
    <m/>
  </r>
  <r>
    <s v="CK-SWVI [31]"/>
    <x v="1"/>
    <x v="1"/>
    <x v="45"/>
    <x v="50"/>
    <x v="0"/>
    <x v="67"/>
    <n v="750"/>
    <n v="750"/>
    <s v="-"/>
    <m/>
    <m/>
    <m/>
    <m/>
    <m/>
    <m/>
    <m/>
  </r>
  <r>
    <s v="CK-SWVI [31]"/>
    <x v="1"/>
    <x v="1"/>
    <x v="45"/>
    <x v="50"/>
    <x v="0"/>
    <x v="68"/>
    <n v="750"/>
    <n v="750"/>
    <s v="-"/>
    <m/>
    <m/>
    <m/>
    <m/>
    <m/>
    <m/>
    <m/>
  </r>
  <r>
    <s v="CK-SWVI [31]"/>
    <x v="1"/>
    <x v="1"/>
    <x v="45"/>
    <x v="50"/>
    <x v="0"/>
    <x v="69"/>
    <n v="750"/>
    <n v="750"/>
    <s v="-"/>
    <m/>
    <m/>
    <m/>
    <m/>
    <m/>
    <m/>
    <m/>
  </r>
  <r>
    <s v="CK-SWVI [31]"/>
    <x v="1"/>
    <x v="1"/>
    <x v="45"/>
    <x v="50"/>
    <x v="0"/>
    <x v="70"/>
    <n v="750"/>
    <n v="750"/>
    <s v="-"/>
    <m/>
    <m/>
    <m/>
    <m/>
    <m/>
    <m/>
    <m/>
  </r>
  <r>
    <s v="CK-NoKy [32]"/>
    <x v="3"/>
    <x v="2"/>
    <x v="46"/>
    <x v="51"/>
    <x v="0"/>
    <x v="0"/>
    <s v="UNK"/>
    <m/>
    <s v="-"/>
    <m/>
    <m/>
    <m/>
    <m/>
    <m/>
    <m/>
    <m/>
  </r>
  <r>
    <s v="CK-NoKy [32]"/>
    <x v="3"/>
    <x v="2"/>
    <x v="46"/>
    <x v="51"/>
    <x v="0"/>
    <x v="1"/>
    <s v="NO"/>
    <m/>
    <s v="-"/>
    <m/>
    <m/>
    <m/>
    <m/>
    <m/>
    <m/>
    <m/>
  </r>
  <r>
    <s v="CK-NoKy [32]"/>
    <x v="3"/>
    <x v="2"/>
    <x v="46"/>
    <x v="51"/>
    <x v="0"/>
    <x v="2"/>
    <n v="32"/>
    <n v="32"/>
    <s v="-"/>
    <m/>
    <m/>
    <m/>
    <m/>
    <m/>
    <m/>
    <m/>
  </r>
  <r>
    <s v="CK-NoKy [32]"/>
    <x v="3"/>
    <x v="2"/>
    <x v="46"/>
    <x v="51"/>
    <x v="0"/>
    <x v="3"/>
    <s v="NO"/>
    <m/>
    <s v="-"/>
    <m/>
    <m/>
    <m/>
    <m/>
    <m/>
    <m/>
    <m/>
  </r>
  <r>
    <s v="CK-NoKy [32]"/>
    <x v="3"/>
    <x v="2"/>
    <x v="46"/>
    <x v="51"/>
    <x v="0"/>
    <x v="4"/>
    <n v="26"/>
    <n v="26"/>
    <s v="-"/>
    <m/>
    <m/>
    <m/>
    <m/>
    <m/>
    <m/>
    <m/>
  </r>
  <r>
    <s v="CK-NoKy [32]"/>
    <x v="3"/>
    <x v="2"/>
    <x v="46"/>
    <x v="51"/>
    <x v="0"/>
    <x v="5"/>
    <s v="NI"/>
    <m/>
    <s v="-"/>
    <m/>
    <m/>
    <m/>
    <m/>
    <m/>
    <m/>
    <m/>
  </r>
  <r>
    <s v="CK-NoKy [32]"/>
    <x v="3"/>
    <x v="2"/>
    <x v="46"/>
    <x v="51"/>
    <x v="0"/>
    <x v="6"/>
    <s v="NI"/>
    <m/>
    <s v="-"/>
    <m/>
    <m/>
    <m/>
    <m/>
    <m/>
    <m/>
    <m/>
  </r>
  <r>
    <s v="CK-NoKy [32]"/>
    <x v="3"/>
    <x v="2"/>
    <x v="46"/>
    <x v="51"/>
    <x v="0"/>
    <x v="7"/>
    <s v="NI"/>
    <m/>
    <s v="-"/>
    <m/>
    <m/>
    <m/>
    <m/>
    <m/>
    <m/>
    <m/>
  </r>
  <r>
    <s v="CK-NoKy [32]"/>
    <x v="3"/>
    <x v="2"/>
    <x v="46"/>
    <x v="51"/>
    <x v="0"/>
    <x v="8"/>
    <s v="NI"/>
    <m/>
    <s v="-"/>
    <m/>
    <m/>
    <m/>
    <m/>
    <m/>
    <m/>
    <m/>
  </r>
  <r>
    <s v="CK-NoKy [32]"/>
    <x v="3"/>
    <x v="2"/>
    <x v="46"/>
    <x v="51"/>
    <x v="0"/>
    <x v="9"/>
    <n v="39"/>
    <n v="39"/>
    <s v="-"/>
    <m/>
    <m/>
    <m/>
    <m/>
    <m/>
    <m/>
    <m/>
  </r>
  <r>
    <s v="CK-NoKy [32]"/>
    <x v="3"/>
    <x v="2"/>
    <x v="46"/>
    <x v="51"/>
    <x v="0"/>
    <x v="10"/>
    <n v="31"/>
    <n v="31"/>
    <s v="-"/>
    <m/>
    <m/>
    <m/>
    <m/>
    <m/>
    <m/>
    <m/>
  </r>
  <r>
    <s v="CK-NoKy [32]"/>
    <x v="3"/>
    <x v="2"/>
    <x v="46"/>
    <x v="51"/>
    <x v="0"/>
    <x v="11"/>
    <s v="NO"/>
    <m/>
    <s v="-"/>
    <m/>
    <m/>
    <m/>
    <m/>
    <m/>
    <m/>
    <m/>
  </r>
  <r>
    <s v="CK-NoKy [32]"/>
    <x v="3"/>
    <x v="2"/>
    <x v="46"/>
    <x v="51"/>
    <x v="0"/>
    <x v="12"/>
    <n v="3"/>
    <n v="3"/>
    <s v="-"/>
    <m/>
    <m/>
    <m/>
    <m/>
    <m/>
    <m/>
    <m/>
  </r>
  <r>
    <s v="CK-NoKy [32]"/>
    <x v="3"/>
    <x v="2"/>
    <x v="46"/>
    <x v="51"/>
    <x v="0"/>
    <x v="13"/>
    <n v="4"/>
    <n v="4"/>
    <s v="-"/>
    <m/>
    <m/>
    <m/>
    <m/>
    <m/>
    <m/>
    <m/>
  </r>
  <r>
    <s v="CK-NoKy [32]"/>
    <x v="3"/>
    <x v="2"/>
    <x v="46"/>
    <x v="51"/>
    <x v="0"/>
    <x v="14"/>
    <s v="AP"/>
    <m/>
    <s v="-"/>
    <m/>
    <m/>
    <m/>
    <m/>
    <m/>
    <m/>
    <m/>
  </r>
  <r>
    <s v="CK-NoKy [32]"/>
    <x v="3"/>
    <x v="2"/>
    <x v="46"/>
    <x v="51"/>
    <x v="0"/>
    <x v="15"/>
    <n v="2"/>
    <n v="2"/>
    <s v="-"/>
    <m/>
    <m/>
    <m/>
    <m/>
    <m/>
    <m/>
    <m/>
  </r>
  <r>
    <s v="CK-NoKy [32]"/>
    <x v="3"/>
    <x v="2"/>
    <x v="46"/>
    <x v="51"/>
    <x v="0"/>
    <x v="16"/>
    <n v="5"/>
    <n v="5"/>
    <s v="-"/>
    <m/>
    <m/>
    <m/>
    <m/>
    <m/>
    <m/>
    <m/>
  </r>
  <r>
    <s v="CK-NoKy [32]"/>
    <x v="3"/>
    <x v="2"/>
    <x v="46"/>
    <x v="51"/>
    <x v="0"/>
    <x v="17"/>
    <s v="NO"/>
    <m/>
    <s v="-"/>
    <m/>
    <m/>
    <m/>
    <m/>
    <m/>
    <m/>
    <m/>
  </r>
  <r>
    <s v="CK-NoKy [32]"/>
    <x v="3"/>
    <x v="2"/>
    <x v="46"/>
    <x v="51"/>
    <x v="0"/>
    <x v="18"/>
    <s v="NI"/>
    <m/>
    <s v="-"/>
    <m/>
    <m/>
    <m/>
    <m/>
    <m/>
    <m/>
    <m/>
  </r>
  <r>
    <s v="CK-NoKy [32]"/>
    <x v="3"/>
    <x v="2"/>
    <x v="46"/>
    <x v="51"/>
    <x v="0"/>
    <x v="19"/>
    <s v="NO"/>
    <m/>
    <s v="-"/>
    <m/>
    <m/>
    <m/>
    <m/>
    <m/>
    <m/>
    <m/>
  </r>
  <r>
    <s v="CK-NoKy [32]"/>
    <x v="3"/>
    <x v="2"/>
    <x v="46"/>
    <x v="51"/>
    <x v="0"/>
    <x v="20"/>
    <s v="NI"/>
    <m/>
    <s v="-"/>
    <m/>
    <m/>
    <m/>
    <m/>
    <m/>
    <m/>
    <m/>
  </r>
  <r>
    <s v="CK-NoKy [32]"/>
    <x v="3"/>
    <x v="2"/>
    <x v="46"/>
    <x v="51"/>
    <x v="0"/>
    <x v="21"/>
    <n v="23"/>
    <n v="23"/>
    <s v="-"/>
    <m/>
    <m/>
    <m/>
    <m/>
    <m/>
    <m/>
    <m/>
  </r>
  <r>
    <s v="CK-NoKy [32]"/>
    <x v="3"/>
    <x v="2"/>
    <x v="46"/>
    <x v="51"/>
    <x v="0"/>
    <x v="22"/>
    <n v="4"/>
    <n v="4"/>
    <s v="-"/>
    <m/>
    <m/>
    <m/>
    <m/>
    <m/>
    <m/>
    <m/>
  </r>
  <r>
    <s v="CK-NoKy [32]"/>
    <x v="3"/>
    <x v="2"/>
    <x v="46"/>
    <x v="51"/>
    <x v="0"/>
    <x v="23"/>
    <n v="3"/>
    <n v="3"/>
    <s v="-"/>
    <m/>
    <m/>
    <m/>
    <m/>
    <m/>
    <m/>
    <m/>
  </r>
  <r>
    <s v="CK-NoKy [32]"/>
    <x v="3"/>
    <x v="2"/>
    <x v="46"/>
    <x v="51"/>
    <x v="0"/>
    <x v="24"/>
    <n v="2"/>
    <n v="2"/>
    <s v="-"/>
    <m/>
    <m/>
    <m/>
    <m/>
    <m/>
    <m/>
    <m/>
  </r>
  <r>
    <s v="CK-NoKy [32]"/>
    <x v="3"/>
    <x v="2"/>
    <x v="46"/>
    <x v="51"/>
    <x v="0"/>
    <x v="25"/>
    <n v="2"/>
    <n v="2"/>
    <s v="-"/>
    <m/>
    <m/>
    <m/>
    <m/>
    <m/>
    <m/>
    <m/>
  </r>
  <r>
    <s v="CK-NoKy [32]"/>
    <x v="3"/>
    <x v="2"/>
    <x v="46"/>
    <x v="51"/>
    <x v="0"/>
    <x v="26"/>
    <n v="16"/>
    <n v="16"/>
    <s v="-"/>
    <m/>
    <m/>
    <m/>
    <m/>
    <m/>
    <m/>
    <m/>
  </r>
  <r>
    <s v="CK-NoKy [32]"/>
    <x v="3"/>
    <x v="2"/>
    <x v="46"/>
    <x v="51"/>
    <x v="0"/>
    <x v="27"/>
    <n v="4"/>
    <n v="4"/>
    <s v="-"/>
    <m/>
    <m/>
    <m/>
    <m/>
    <m/>
    <m/>
    <m/>
  </r>
  <r>
    <s v="CK-NoKy [32]"/>
    <x v="3"/>
    <x v="2"/>
    <x v="46"/>
    <x v="51"/>
    <x v="0"/>
    <x v="28"/>
    <n v="4"/>
    <n v="4"/>
    <s v="-"/>
    <m/>
    <m/>
    <m/>
    <m/>
    <m/>
    <m/>
    <m/>
  </r>
  <r>
    <s v="CK-NoKy [32]"/>
    <x v="3"/>
    <x v="2"/>
    <x v="46"/>
    <x v="51"/>
    <x v="0"/>
    <x v="29"/>
    <s v="UK"/>
    <m/>
    <s v="-"/>
    <m/>
    <m/>
    <m/>
    <m/>
    <m/>
    <m/>
    <m/>
  </r>
  <r>
    <s v="CK-NoKy [32]"/>
    <x v="3"/>
    <x v="2"/>
    <x v="46"/>
    <x v="51"/>
    <x v="0"/>
    <x v="30"/>
    <n v="10"/>
    <n v="10"/>
    <s v="-"/>
    <m/>
    <m/>
    <m/>
    <m/>
    <m/>
    <m/>
    <m/>
  </r>
  <r>
    <s v="CK-NoKy [32]"/>
    <x v="3"/>
    <x v="2"/>
    <x v="46"/>
    <x v="51"/>
    <x v="0"/>
    <x v="31"/>
    <s v="NI"/>
    <m/>
    <s v="-"/>
    <m/>
    <m/>
    <m/>
    <m/>
    <m/>
    <m/>
    <m/>
  </r>
  <r>
    <s v="CK-NoKy [32]"/>
    <x v="3"/>
    <x v="2"/>
    <x v="46"/>
    <x v="51"/>
    <x v="0"/>
    <x v="32"/>
    <n v="10"/>
    <n v="10"/>
    <s v="-"/>
    <m/>
    <m/>
    <m/>
    <m/>
    <m/>
    <m/>
    <m/>
  </r>
  <r>
    <s v="CK-NoKy [32]"/>
    <x v="3"/>
    <x v="2"/>
    <x v="46"/>
    <x v="51"/>
    <x v="0"/>
    <x v="33"/>
    <s v="UK"/>
    <m/>
    <s v="-"/>
    <m/>
    <m/>
    <m/>
    <m/>
    <m/>
    <m/>
    <m/>
  </r>
  <r>
    <s v="CK-NoKy [32]"/>
    <x v="3"/>
    <x v="2"/>
    <x v="46"/>
    <x v="51"/>
    <x v="0"/>
    <x v="34"/>
    <s v="UK"/>
    <m/>
    <s v="-"/>
    <m/>
    <m/>
    <m/>
    <m/>
    <m/>
    <m/>
    <m/>
  </r>
  <r>
    <s v="CK-NoKy [32]"/>
    <x v="3"/>
    <x v="2"/>
    <x v="46"/>
    <x v="51"/>
    <x v="0"/>
    <x v="35"/>
    <s v="NO"/>
    <m/>
    <s v="-"/>
    <m/>
    <m/>
    <m/>
    <m/>
    <m/>
    <m/>
    <m/>
  </r>
  <r>
    <s v="CK-NoKy [32]"/>
    <x v="3"/>
    <x v="2"/>
    <x v="46"/>
    <x v="51"/>
    <x v="0"/>
    <x v="36"/>
    <s v="UK"/>
    <m/>
    <s v="-"/>
    <m/>
    <m/>
    <m/>
    <m/>
    <m/>
    <m/>
    <m/>
  </r>
  <r>
    <s v="CK-NoKy [32]"/>
    <x v="3"/>
    <x v="2"/>
    <x v="46"/>
    <x v="51"/>
    <x v="0"/>
    <x v="37"/>
    <n v="7"/>
    <n v="7"/>
    <s v="-"/>
    <m/>
    <m/>
    <m/>
    <m/>
    <m/>
    <m/>
    <m/>
  </r>
  <r>
    <s v="CK-NoKy [32]"/>
    <x v="3"/>
    <x v="2"/>
    <x v="46"/>
    <x v="51"/>
    <x v="0"/>
    <x v="38"/>
    <s v="NO"/>
    <m/>
    <s v="-"/>
    <m/>
    <m/>
    <m/>
    <m/>
    <m/>
    <m/>
    <m/>
  </r>
  <r>
    <s v="CK-NoKy [32]"/>
    <x v="3"/>
    <x v="2"/>
    <x v="46"/>
    <x v="51"/>
    <x v="0"/>
    <x v="39"/>
    <n v="27"/>
    <n v="27"/>
    <s v="-"/>
    <m/>
    <m/>
    <m/>
    <m/>
    <m/>
    <m/>
    <m/>
  </r>
  <r>
    <s v="CK-NoKy [32]"/>
    <x v="3"/>
    <x v="2"/>
    <x v="46"/>
    <x v="51"/>
    <x v="0"/>
    <x v="40"/>
    <s v="UK"/>
    <m/>
    <s v="-"/>
    <m/>
    <m/>
    <m/>
    <m/>
    <m/>
    <m/>
    <m/>
  </r>
  <r>
    <s v="CK-NoKy [32]"/>
    <x v="3"/>
    <x v="2"/>
    <x v="46"/>
    <x v="51"/>
    <x v="0"/>
    <x v="41"/>
    <s v="UK"/>
    <m/>
    <s v="-"/>
    <m/>
    <m/>
    <m/>
    <m/>
    <m/>
    <m/>
    <m/>
  </r>
  <r>
    <s v="CK-NoKy [32]"/>
    <x v="3"/>
    <x v="2"/>
    <x v="46"/>
    <x v="51"/>
    <x v="0"/>
    <x v="42"/>
    <n v="10"/>
    <n v="10"/>
    <s v="-"/>
    <m/>
    <m/>
    <m/>
    <m/>
    <m/>
    <m/>
    <m/>
  </r>
  <r>
    <s v="CK-NoKy [32]"/>
    <x v="3"/>
    <x v="2"/>
    <x v="46"/>
    <x v="51"/>
    <x v="0"/>
    <x v="43"/>
    <s v="UK"/>
    <m/>
    <s v="-"/>
    <m/>
    <m/>
    <m/>
    <m/>
    <m/>
    <m/>
    <m/>
  </r>
  <r>
    <s v="CK-NoKy [32]"/>
    <x v="3"/>
    <x v="2"/>
    <x v="46"/>
    <x v="51"/>
    <x v="0"/>
    <x v="44"/>
    <n v="40"/>
    <n v="40"/>
    <s v="-"/>
    <m/>
    <m/>
    <m/>
    <m/>
    <m/>
    <m/>
    <m/>
  </r>
  <r>
    <s v="CK-NoKy [32]"/>
    <x v="3"/>
    <x v="2"/>
    <x v="46"/>
    <x v="51"/>
    <x v="0"/>
    <x v="45"/>
    <n v="40"/>
    <n v="40"/>
    <s v="-"/>
    <m/>
    <m/>
    <m/>
    <m/>
    <m/>
    <m/>
    <m/>
  </r>
  <r>
    <s v="CK-NoKy [32]"/>
    <x v="3"/>
    <x v="2"/>
    <x v="46"/>
    <x v="51"/>
    <x v="0"/>
    <x v="46"/>
    <n v="10"/>
    <n v="10"/>
    <s v="-"/>
    <m/>
    <m/>
    <m/>
    <m/>
    <m/>
    <m/>
    <m/>
  </r>
  <r>
    <s v="CK-NoKy [32]"/>
    <x v="3"/>
    <x v="2"/>
    <x v="46"/>
    <x v="51"/>
    <x v="0"/>
    <x v="47"/>
    <s v="UK"/>
    <m/>
    <s v="-"/>
    <m/>
    <m/>
    <m/>
    <m/>
    <m/>
    <m/>
    <m/>
  </r>
  <r>
    <s v="CK-NoKy [32]"/>
    <x v="3"/>
    <x v="2"/>
    <x v="46"/>
    <x v="51"/>
    <x v="0"/>
    <x v="48"/>
    <n v="25"/>
    <n v="25"/>
    <s v="-"/>
    <m/>
    <m/>
    <m/>
    <m/>
    <m/>
    <m/>
    <m/>
  </r>
  <r>
    <s v="CK-NoKy [32]"/>
    <x v="3"/>
    <x v="2"/>
    <x v="46"/>
    <x v="51"/>
    <x v="0"/>
    <x v="49"/>
    <n v="25"/>
    <n v="25"/>
    <s v="-"/>
    <m/>
    <m/>
    <m/>
    <m/>
    <m/>
    <m/>
    <m/>
  </r>
  <r>
    <s v="CK-NoKy [32]"/>
    <x v="3"/>
    <x v="2"/>
    <x v="46"/>
    <x v="51"/>
    <x v="0"/>
    <x v="50"/>
    <n v="75"/>
    <n v="75"/>
    <s v="-"/>
    <m/>
    <m/>
    <m/>
    <m/>
    <m/>
    <m/>
    <m/>
  </r>
  <r>
    <s v="CK-NoKy [32]"/>
    <x v="3"/>
    <x v="2"/>
    <x v="46"/>
    <x v="51"/>
    <x v="0"/>
    <x v="51"/>
    <n v="25"/>
    <n v="25"/>
    <s v="-"/>
    <m/>
    <m/>
    <m/>
    <m/>
    <m/>
    <m/>
    <m/>
  </r>
  <r>
    <s v="CK-NoKy [32]"/>
    <x v="3"/>
    <x v="2"/>
    <x v="46"/>
    <x v="51"/>
    <x v="0"/>
    <x v="52"/>
    <n v="25"/>
    <n v="25"/>
    <s v="-"/>
    <m/>
    <m/>
    <m/>
    <m/>
    <m/>
    <m/>
    <m/>
  </r>
  <r>
    <s v="CK-NoKy [32]"/>
    <x v="3"/>
    <x v="2"/>
    <x v="46"/>
    <x v="51"/>
    <x v="0"/>
    <x v="53"/>
    <n v="25"/>
    <n v="25"/>
    <s v="-"/>
    <m/>
    <m/>
    <m/>
    <m/>
    <m/>
    <m/>
    <m/>
  </r>
  <r>
    <s v="CK-NoKy [32]"/>
    <x v="3"/>
    <x v="2"/>
    <x v="46"/>
    <x v="51"/>
    <x v="0"/>
    <x v="54"/>
    <n v="75"/>
    <n v="75"/>
    <s v="-"/>
    <m/>
    <m/>
    <m/>
    <m/>
    <m/>
    <m/>
    <m/>
  </r>
  <r>
    <s v="CK-NoKy [32]"/>
    <x v="3"/>
    <x v="2"/>
    <x v="46"/>
    <x v="51"/>
    <x v="0"/>
    <x v="55"/>
    <n v="75"/>
    <n v="75"/>
    <s v="-"/>
    <m/>
    <m/>
    <m/>
    <m/>
    <m/>
    <m/>
    <m/>
  </r>
  <r>
    <s v="CK-NoKy [32]"/>
    <x v="3"/>
    <x v="2"/>
    <x v="46"/>
    <x v="51"/>
    <x v="0"/>
    <x v="56"/>
    <n v="25"/>
    <n v="25"/>
    <s v="-"/>
    <m/>
    <m/>
    <m/>
    <m/>
    <m/>
    <m/>
    <m/>
  </r>
  <r>
    <s v="CK-NoKy [32]"/>
    <x v="3"/>
    <x v="2"/>
    <x v="46"/>
    <x v="51"/>
    <x v="0"/>
    <x v="57"/>
    <n v="750"/>
    <n v="750"/>
    <s v="-"/>
    <m/>
    <m/>
    <m/>
    <m/>
    <m/>
    <m/>
    <m/>
  </r>
  <r>
    <s v="CK-NoKy [32]"/>
    <x v="3"/>
    <x v="2"/>
    <x v="46"/>
    <x v="51"/>
    <x v="0"/>
    <x v="58"/>
    <n v="750"/>
    <n v="750"/>
    <s v="-"/>
    <m/>
    <m/>
    <m/>
    <m/>
    <m/>
    <m/>
    <m/>
  </r>
  <r>
    <s v="CK-NoKy [32]"/>
    <x v="3"/>
    <x v="2"/>
    <x v="46"/>
    <x v="51"/>
    <x v="0"/>
    <x v="59"/>
    <n v="750"/>
    <n v="750"/>
    <s v="-"/>
    <m/>
    <m/>
    <m/>
    <m/>
    <m/>
    <m/>
    <m/>
  </r>
  <r>
    <s v="CK-NoKy [32]"/>
    <x v="3"/>
    <x v="2"/>
    <x v="46"/>
    <x v="51"/>
    <x v="0"/>
    <x v="60"/>
    <n v="200"/>
    <n v="200"/>
    <s v="-"/>
    <m/>
    <m/>
    <m/>
    <m/>
    <m/>
    <m/>
    <m/>
  </r>
  <r>
    <s v="CK-NoKy [32]"/>
    <x v="3"/>
    <x v="2"/>
    <x v="46"/>
    <x v="51"/>
    <x v="0"/>
    <x v="61"/>
    <n v="200"/>
    <n v="200"/>
    <s v="-"/>
    <m/>
    <m/>
    <m/>
    <m/>
    <m/>
    <m/>
    <m/>
  </r>
  <r>
    <s v="CK-NoKy [32]"/>
    <x v="3"/>
    <x v="2"/>
    <x v="46"/>
    <x v="51"/>
    <x v="0"/>
    <x v="62"/>
    <n v="200"/>
    <n v="200"/>
    <s v="-"/>
    <m/>
    <m/>
    <m/>
    <m/>
    <m/>
    <m/>
    <m/>
  </r>
  <r>
    <s v="CK-NoKy [32]"/>
    <x v="3"/>
    <x v="2"/>
    <x v="46"/>
    <x v="51"/>
    <x v="0"/>
    <x v="63"/>
    <n v="75"/>
    <n v="75"/>
    <s v="-"/>
    <m/>
    <m/>
    <m/>
    <m/>
    <m/>
    <m/>
    <m/>
  </r>
  <r>
    <s v="CK-NoKy [32]"/>
    <x v="3"/>
    <x v="2"/>
    <x v="46"/>
    <x v="51"/>
    <x v="0"/>
    <x v="64"/>
    <n v="75"/>
    <n v="75"/>
    <s v="-"/>
    <m/>
    <m/>
    <m/>
    <m/>
    <m/>
    <m/>
    <m/>
  </r>
  <r>
    <s v="CK-NoKy [32]"/>
    <x v="3"/>
    <x v="2"/>
    <x v="46"/>
    <x v="51"/>
    <x v="0"/>
    <x v="65"/>
    <n v="25"/>
    <n v="25"/>
    <s v="-"/>
    <m/>
    <m/>
    <m/>
    <m/>
    <m/>
    <m/>
    <m/>
  </r>
  <r>
    <s v="CK-NoKy [32]"/>
    <x v="3"/>
    <x v="2"/>
    <x v="46"/>
    <x v="51"/>
    <x v="0"/>
    <x v="66"/>
    <s v="NO"/>
    <m/>
    <s v="-"/>
    <m/>
    <m/>
    <m/>
    <m/>
    <m/>
    <m/>
    <m/>
  </r>
  <r>
    <s v="CK-NoKy [32]"/>
    <x v="3"/>
    <x v="2"/>
    <x v="46"/>
    <x v="51"/>
    <x v="0"/>
    <x v="67"/>
    <s v="NO"/>
    <m/>
    <s v="-"/>
    <m/>
    <m/>
    <m/>
    <m/>
    <m/>
    <m/>
    <m/>
  </r>
  <r>
    <s v="CK-NoKy [32]"/>
    <x v="3"/>
    <x v="2"/>
    <x v="46"/>
    <x v="51"/>
    <x v="0"/>
    <x v="68"/>
    <s v="NO"/>
    <m/>
    <s v="-"/>
    <m/>
    <m/>
    <m/>
    <m/>
    <m/>
    <m/>
    <m/>
  </r>
  <r>
    <s v="CK-NoKy [32]"/>
    <x v="3"/>
    <x v="2"/>
    <x v="46"/>
    <x v="51"/>
    <x v="0"/>
    <x v="69"/>
    <n v="75"/>
    <n v="75"/>
    <s v="-"/>
    <m/>
    <m/>
    <m/>
    <m/>
    <m/>
    <m/>
    <m/>
  </r>
  <r>
    <s v="CK-NoKy [32]"/>
    <x v="3"/>
    <x v="2"/>
    <x v="46"/>
    <x v="51"/>
    <x v="0"/>
    <x v="70"/>
    <n v="400"/>
    <n v="400"/>
    <s v="-"/>
    <m/>
    <m/>
    <m/>
    <m/>
    <m/>
    <m/>
    <m/>
  </r>
  <r>
    <s v="CK-SWVI [31]"/>
    <x v="3"/>
    <x v="1"/>
    <x v="47"/>
    <x v="52"/>
    <x v="0"/>
    <x v="0"/>
    <s v="UNK"/>
    <m/>
    <s v="-"/>
    <m/>
    <m/>
    <m/>
    <m/>
    <m/>
    <m/>
    <m/>
  </r>
  <r>
    <s v="CK-SWVI [31]"/>
    <x v="3"/>
    <x v="1"/>
    <x v="47"/>
    <x v="52"/>
    <x v="0"/>
    <x v="1"/>
    <s v="UNK"/>
    <m/>
    <s v="-"/>
    <m/>
    <m/>
    <m/>
    <m/>
    <m/>
    <m/>
    <m/>
  </r>
  <r>
    <s v="CK-SWVI [31]"/>
    <x v="3"/>
    <x v="1"/>
    <x v="47"/>
    <x v="52"/>
    <x v="0"/>
    <x v="2"/>
    <s v="NI"/>
    <m/>
    <s v="-"/>
    <m/>
    <m/>
    <m/>
    <m/>
    <m/>
    <m/>
    <m/>
  </r>
  <r>
    <s v="CK-SWVI [31]"/>
    <x v="3"/>
    <x v="1"/>
    <x v="47"/>
    <x v="52"/>
    <x v="0"/>
    <x v="3"/>
    <s v="NO"/>
    <m/>
    <s v="-"/>
    <m/>
    <m/>
    <m/>
    <m/>
    <m/>
    <m/>
    <m/>
  </r>
  <r>
    <s v="CK-SWVI [31]"/>
    <x v="3"/>
    <x v="1"/>
    <x v="47"/>
    <x v="52"/>
    <x v="0"/>
    <x v="4"/>
    <s v="NI"/>
    <m/>
    <s v="-"/>
    <m/>
    <m/>
    <m/>
    <m/>
    <m/>
    <m/>
    <m/>
  </r>
  <r>
    <s v="CK-SWVI [31]"/>
    <x v="3"/>
    <x v="1"/>
    <x v="47"/>
    <x v="52"/>
    <x v="0"/>
    <x v="5"/>
    <s v="NI"/>
    <m/>
    <s v="-"/>
    <m/>
    <m/>
    <m/>
    <m/>
    <m/>
    <m/>
    <m/>
  </r>
  <r>
    <s v="CK-SWVI [31]"/>
    <x v="3"/>
    <x v="1"/>
    <x v="47"/>
    <x v="52"/>
    <x v="0"/>
    <x v="6"/>
    <s v="NI"/>
    <m/>
    <s v="-"/>
    <m/>
    <m/>
    <m/>
    <m/>
    <m/>
    <m/>
    <m/>
  </r>
  <r>
    <s v="CK-SWVI [31]"/>
    <x v="3"/>
    <x v="1"/>
    <x v="47"/>
    <x v="52"/>
    <x v="0"/>
    <x v="7"/>
    <s v="NI"/>
    <m/>
    <s v="-"/>
    <m/>
    <m/>
    <m/>
    <m/>
    <m/>
    <m/>
    <m/>
  </r>
  <r>
    <s v="CK-SWVI [31]"/>
    <x v="3"/>
    <x v="1"/>
    <x v="47"/>
    <x v="52"/>
    <x v="0"/>
    <x v="8"/>
    <s v="NI"/>
    <m/>
    <s v="-"/>
    <m/>
    <m/>
    <m/>
    <m/>
    <m/>
    <m/>
    <m/>
  </r>
  <r>
    <s v="CK-SWVI [31]"/>
    <x v="3"/>
    <x v="1"/>
    <x v="47"/>
    <x v="52"/>
    <x v="0"/>
    <x v="9"/>
    <s v="NI"/>
    <m/>
    <s v="-"/>
    <m/>
    <m/>
    <m/>
    <m/>
    <m/>
    <m/>
    <m/>
  </r>
  <r>
    <s v="CK-SWVI [31]"/>
    <x v="3"/>
    <x v="1"/>
    <x v="47"/>
    <x v="52"/>
    <x v="0"/>
    <x v="10"/>
    <s v="NI"/>
    <m/>
    <s v="-"/>
    <m/>
    <m/>
    <m/>
    <m/>
    <m/>
    <m/>
    <m/>
  </r>
  <r>
    <s v="CK-SWVI [31]"/>
    <x v="3"/>
    <x v="1"/>
    <x v="47"/>
    <x v="52"/>
    <x v="0"/>
    <x v="11"/>
    <s v="NI"/>
    <m/>
    <s v="-"/>
    <m/>
    <m/>
    <m/>
    <m/>
    <m/>
    <m/>
    <m/>
  </r>
  <r>
    <s v="CK-SWVI [31]"/>
    <x v="3"/>
    <x v="1"/>
    <x v="47"/>
    <x v="52"/>
    <x v="0"/>
    <x v="12"/>
    <s v="NI"/>
    <m/>
    <s v="-"/>
    <m/>
    <m/>
    <m/>
    <m/>
    <m/>
    <m/>
    <m/>
  </r>
  <r>
    <s v="CK-SWVI [31]"/>
    <x v="3"/>
    <x v="1"/>
    <x v="47"/>
    <x v="52"/>
    <x v="0"/>
    <x v="13"/>
    <n v="6"/>
    <n v="6"/>
    <s v="-"/>
    <m/>
    <m/>
    <m/>
    <m/>
    <m/>
    <m/>
    <m/>
  </r>
  <r>
    <s v="CK-SWVI [31]"/>
    <x v="3"/>
    <x v="1"/>
    <x v="47"/>
    <x v="52"/>
    <x v="0"/>
    <x v="14"/>
    <n v="8"/>
    <n v="8"/>
    <s v="-"/>
    <m/>
    <m/>
    <m/>
    <m/>
    <m/>
    <m/>
    <m/>
  </r>
  <r>
    <s v="CK-SWVI [31]"/>
    <x v="3"/>
    <x v="1"/>
    <x v="47"/>
    <x v="52"/>
    <x v="0"/>
    <x v="15"/>
    <n v="3"/>
    <n v="3"/>
    <s v="-"/>
    <m/>
    <m/>
    <m/>
    <m/>
    <m/>
    <m/>
    <m/>
  </r>
  <r>
    <s v="CK-SWVI [31]"/>
    <x v="3"/>
    <x v="1"/>
    <x v="47"/>
    <x v="52"/>
    <x v="0"/>
    <x v="16"/>
    <s v="NI"/>
    <m/>
    <s v="-"/>
    <m/>
    <m/>
    <m/>
    <m/>
    <m/>
    <m/>
    <m/>
  </r>
  <r>
    <s v="CK-SWVI [31]"/>
    <x v="3"/>
    <x v="1"/>
    <x v="47"/>
    <x v="52"/>
    <x v="0"/>
    <x v="17"/>
    <s v="NI"/>
    <m/>
    <s v="-"/>
    <m/>
    <m/>
    <m/>
    <m/>
    <m/>
    <m/>
    <m/>
  </r>
  <r>
    <s v="CK-SWVI [31]"/>
    <x v="3"/>
    <x v="1"/>
    <x v="47"/>
    <x v="52"/>
    <x v="0"/>
    <x v="18"/>
    <s v="NI"/>
    <m/>
    <s v="-"/>
    <m/>
    <m/>
    <m/>
    <m/>
    <m/>
    <m/>
    <m/>
  </r>
  <r>
    <s v="CK-SWVI [31]"/>
    <x v="3"/>
    <x v="1"/>
    <x v="47"/>
    <x v="52"/>
    <x v="0"/>
    <x v="19"/>
    <s v="NI"/>
    <m/>
    <s v="-"/>
    <m/>
    <m/>
    <m/>
    <m/>
    <m/>
    <m/>
    <m/>
  </r>
  <r>
    <s v="CK-SWVI [31]"/>
    <x v="3"/>
    <x v="1"/>
    <x v="47"/>
    <x v="52"/>
    <x v="0"/>
    <x v="20"/>
    <s v="NI"/>
    <m/>
    <s v="-"/>
    <m/>
    <m/>
    <m/>
    <m/>
    <m/>
    <m/>
    <m/>
  </r>
  <r>
    <s v="CK-SWVI [31]"/>
    <x v="3"/>
    <x v="1"/>
    <x v="47"/>
    <x v="52"/>
    <x v="0"/>
    <x v="21"/>
    <s v="NO"/>
    <m/>
    <s v="-"/>
    <m/>
    <m/>
    <m/>
    <m/>
    <m/>
    <m/>
    <m/>
  </r>
  <r>
    <s v="CK-SWVI [31]"/>
    <x v="3"/>
    <x v="1"/>
    <x v="47"/>
    <x v="52"/>
    <x v="0"/>
    <x v="22"/>
    <s v="NO"/>
    <m/>
    <s v="-"/>
    <m/>
    <m/>
    <m/>
    <m/>
    <m/>
    <m/>
    <m/>
  </r>
  <r>
    <s v="CK-SWVI [31]"/>
    <x v="3"/>
    <x v="1"/>
    <x v="47"/>
    <x v="52"/>
    <x v="0"/>
    <x v="23"/>
    <s v="NO"/>
    <m/>
    <s v="-"/>
    <m/>
    <m/>
    <m/>
    <m/>
    <m/>
    <m/>
    <m/>
  </r>
  <r>
    <s v="CK-SWVI [31]"/>
    <x v="3"/>
    <x v="1"/>
    <x v="47"/>
    <x v="52"/>
    <x v="0"/>
    <x v="24"/>
    <s v="UNK"/>
    <m/>
    <s v="-"/>
    <m/>
    <m/>
    <m/>
    <m/>
    <m/>
    <m/>
    <m/>
  </r>
  <r>
    <s v="CK-SWVI [31]"/>
    <x v="3"/>
    <x v="1"/>
    <x v="47"/>
    <x v="52"/>
    <x v="0"/>
    <x v="25"/>
    <s v="NO"/>
    <m/>
    <s v="-"/>
    <m/>
    <m/>
    <m/>
    <m/>
    <m/>
    <m/>
    <m/>
  </r>
  <r>
    <s v="CK-SWVI [31]"/>
    <x v="3"/>
    <x v="1"/>
    <x v="47"/>
    <x v="52"/>
    <x v="0"/>
    <x v="26"/>
    <s v="NO"/>
    <m/>
    <s v="-"/>
    <m/>
    <m/>
    <m/>
    <m/>
    <m/>
    <m/>
    <m/>
  </r>
  <r>
    <s v="CK-SWVI [31]"/>
    <x v="3"/>
    <x v="1"/>
    <x v="47"/>
    <x v="52"/>
    <x v="0"/>
    <x v="27"/>
    <n v="13"/>
    <n v="13"/>
    <s v="-"/>
    <m/>
    <m/>
    <m/>
    <m/>
    <m/>
    <m/>
    <m/>
  </r>
  <r>
    <s v="CK-SWVI [31]"/>
    <x v="3"/>
    <x v="1"/>
    <x v="47"/>
    <x v="52"/>
    <x v="0"/>
    <x v="28"/>
    <n v="20"/>
    <n v="20"/>
    <s v="-"/>
    <m/>
    <m/>
    <m/>
    <m/>
    <m/>
    <m/>
    <m/>
  </r>
  <r>
    <s v="CK-SWVI [31]"/>
    <x v="3"/>
    <x v="1"/>
    <x v="47"/>
    <x v="52"/>
    <x v="0"/>
    <x v="29"/>
    <s v="UK"/>
    <m/>
    <s v="-"/>
    <m/>
    <m/>
    <m/>
    <m/>
    <m/>
    <m/>
    <m/>
  </r>
  <r>
    <s v="CK-SWVI [31]"/>
    <x v="3"/>
    <x v="1"/>
    <x v="47"/>
    <x v="52"/>
    <x v="0"/>
    <x v="30"/>
    <s v="UK"/>
    <m/>
    <s v="-"/>
    <m/>
    <m/>
    <m/>
    <m/>
    <m/>
    <m/>
    <m/>
  </r>
  <r>
    <s v="CK-SWVI [31]"/>
    <x v="3"/>
    <x v="1"/>
    <x v="47"/>
    <x v="52"/>
    <x v="0"/>
    <x v="31"/>
    <s v="UK"/>
    <m/>
    <s v="-"/>
    <m/>
    <m/>
    <m/>
    <m/>
    <m/>
    <m/>
    <m/>
  </r>
  <r>
    <s v="CK-SWVI [31]"/>
    <x v="3"/>
    <x v="1"/>
    <x v="47"/>
    <x v="52"/>
    <x v="0"/>
    <x v="32"/>
    <n v="4"/>
    <n v="4"/>
    <s v="-"/>
    <m/>
    <m/>
    <m/>
    <m/>
    <m/>
    <m/>
    <m/>
  </r>
  <r>
    <s v="CK-SWVI [31]"/>
    <x v="3"/>
    <x v="1"/>
    <x v="47"/>
    <x v="52"/>
    <x v="0"/>
    <x v="33"/>
    <s v="UK"/>
    <m/>
    <s v="-"/>
    <m/>
    <m/>
    <m/>
    <m/>
    <m/>
    <m/>
    <m/>
  </r>
  <r>
    <s v="CK-SWVI [31]"/>
    <x v="3"/>
    <x v="1"/>
    <x v="47"/>
    <x v="52"/>
    <x v="0"/>
    <x v="34"/>
    <s v="NO"/>
    <m/>
    <s v="-"/>
    <m/>
    <m/>
    <m/>
    <m/>
    <m/>
    <m/>
    <m/>
  </r>
  <r>
    <s v="CK-SWVI [31]"/>
    <x v="3"/>
    <x v="1"/>
    <x v="47"/>
    <x v="52"/>
    <x v="0"/>
    <x v="35"/>
    <n v="10"/>
    <n v="10"/>
    <s v="-"/>
    <m/>
    <m/>
    <m/>
    <m/>
    <m/>
    <m/>
    <m/>
  </r>
  <r>
    <s v="CK-SWVI [31]"/>
    <x v="3"/>
    <x v="1"/>
    <x v="47"/>
    <x v="52"/>
    <x v="0"/>
    <x v="36"/>
    <s v="NO"/>
    <m/>
    <s v="-"/>
    <m/>
    <m/>
    <m/>
    <m/>
    <m/>
    <m/>
    <m/>
  </r>
  <r>
    <s v="CK-SWVI [31]"/>
    <x v="3"/>
    <x v="1"/>
    <x v="47"/>
    <x v="52"/>
    <x v="0"/>
    <x v="37"/>
    <n v="40"/>
    <n v="40"/>
    <s v="-"/>
    <m/>
    <m/>
    <m/>
    <m/>
    <m/>
    <m/>
    <m/>
  </r>
  <r>
    <s v="CK-SWVI [31]"/>
    <x v="3"/>
    <x v="1"/>
    <x v="47"/>
    <x v="52"/>
    <x v="0"/>
    <x v="38"/>
    <n v="3"/>
    <n v="3"/>
    <s v="-"/>
    <m/>
    <m/>
    <m/>
    <m/>
    <m/>
    <m/>
    <m/>
  </r>
  <r>
    <s v="CK-SWVI [31]"/>
    <x v="3"/>
    <x v="1"/>
    <x v="47"/>
    <x v="52"/>
    <x v="0"/>
    <x v="39"/>
    <s v="UK"/>
    <m/>
    <s v="-"/>
    <m/>
    <m/>
    <m/>
    <m/>
    <m/>
    <m/>
    <m/>
  </r>
  <r>
    <s v="CK-SWVI [31]"/>
    <x v="3"/>
    <x v="1"/>
    <x v="47"/>
    <x v="52"/>
    <x v="0"/>
    <x v="40"/>
    <s v="UK"/>
    <m/>
    <s v="-"/>
    <m/>
    <m/>
    <m/>
    <m/>
    <m/>
    <m/>
    <m/>
  </r>
  <r>
    <s v="CK-SWVI [31]"/>
    <x v="3"/>
    <x v="1"/>
    <x v="47"/>
    <x v="52"/>
    <x v="0"/>
    <x v="41"/>
    <s v="NO"/>
    <m/>
    <s v="-"/>
    <m/>
    <m/>
    <m/>
    <m/>
    <m/>
    <m/>
    <m/>
  </r>
  <r>
    <s v="CK-SWVI [31]"/>
    <x v="3"/>
    <x v="1"/>
    <x v="47"/>
    <x v="52"/>
    <x v="0"/>
    <x v="42"/>
    <n v="10"/>
    <n v="10"/>
    <s v="-"/>
    <m/>
    <m/>
    <m/>
    <m/>
    <m/>
    <m/>
    <m/>
  </r>
  <r>
    <s v="CK-SWVI [31]"/>
    <x v="3"/>
    <x v="1"/>
    <x v="47"/>
    <x v="52"/>
    <x v="0"/>
    <x v="43"/>
    <s v="NO"/>
    <m/>
    <s v="-"/>
    <m/>
    <m/>
    <m/>
    <m/>
    <m/>
    <m/>
    <m/>
  </r>
  <r>
    <s v="CK-SWVI [31]"/>
    <x v="3"/>
    <x v="1"/>
    <x v="47"/>
    <x v="52"/>
    <x v="0"/>
    <x v="44"/>
    <n v="55"/>
    <n v="55"/>
    <s v="-"/>
    <m/>
    <m/>
    <m/>
    <m/>
    <m/>
    <m/>
    <m/>
  </r>
  <r>
    <s v="CK-SWVI [31]"/>
    <x v="3"/>
    <x v="1"/>
    <x v="47"/>
    <x v="52"/>
    <x v="0"/>
    <x v="45"/>
    <n v="15"/>
    <n v="15"/>
    <s v="-"/>
    <m/>
    <m/>
    <m/>
    <m/>
    <m/>
    <m/>
    <m/>
  </r>
  <r>
    <s v="CK-SWVI [31]"/>
    <x v="3"/>
    <x v="1"/>
    <x v="47"/>
    <x v="52"/>
    <x v="0"/>
    <x v="46"/>
    <n v="25"/>
    <n v="25"/>
    <s v="-"/>
    <m/>
    <m/>
    <m/>
    <m/>
    <m/>
    <m/>
    <m/>
  </r>
  <r>
    <s v="CK-SWVI [31]"/>
    <x v="3"/>
    <x v="1"/>
    <x v="47"/>
    <x v="52"/>
    <x v="0"/>
    <x v="47"/>
    <n v="40"/>
    <n v="40"/>
    <s v="-"/>
    <m/>
    <m/>
    <m/>
    <m/>
    <m/>
    <m/>
    <m/>
  </r>
  <r>
    <s v="CK-SWVI [31]"/>
    <x v="3"/>
    <x v="1"/>
    <x v="47"/>
    <x v="52"/>
    <x v="0"/>
    <x v="48"/>
    <n v="25"/>
    <n v="25"/>
    <s v="-"/>
    <m/>
    <m/>
    <m/>
    <m/>
    <m/>
    <m/>
    <m/>
  </r>
  <r>
    <s v="CK-SWVI [31]"/>
    <x v="3"/>
    <x v="1"/>
    <x v="47"/>
    <x v="52"/>
    <x v="0"/>
    <x v="49"/>
    <n v="25"/>
    <n v="25"/>
    <s v="-"/>
    <m/>
    <m/>
    <m/>
    <m/>
    <m/>
    <m/>
    <m/>
  </r>
  <r>
    <s v="CK-SWVI [31]"/>
    <x v="3"/>
    <x v="1"/>
    <x v="47"/>
    <x v="52"/>
    <x v="0"/>
    <x v="50"/>
    <n v="25"/>
    <n v="25"/>
    <s v="-"/>
    <m/>
    <m/>
    <m/>
    <m/>
    <m/>
    <m/>
    <m/>
  </r>
  <r>
    <s v="CK-SWVI [31]"/>
    <x v="3"/>
    <x v="1"/>
    <x v="47"/>
    <x v="52"/>
    <x v="0"/>
    <x v="51"/>
    <n v="75"/>
    <n v="75"/>
    <s v="-"/>
    <m/>
    <m/>
    <m/>
    <m/>
    <m/>
    <m/>
    <m/>
  </r>
  <r>
    <s v="CK-SWVI [31]"/>
    <x v="3"/>
    <x v="1"/>
    <x v="47"/>
    <x v="52"/>
    <x v="0"/>
    <x v="52"/>
    <n v="75"/>
    <n v="75"/>
    <s v="-"/>
    <m/>
    <m/>
    <m/>
    <m/>
    <m/>
    <m/>
    <m/>
  </r>
  <r>
    <s v="CK-SWVI [31]"/>
    <x v="3"/>
    <x v="1"/>
    <x v="47"/>
    <x v="52"/>
    <x v="0"/>
    <x v="53"/>
    <n v="75"/>
    <n v="75"/>
    <s v="-"/>
    <m/>
    <m/>
    <m/>
    <m/>
    <m/>
    <m/>
    <m/>
  </r>
  <r>
    <s v="CK-SWVI [31]"/>
    <x v="3"/>
    <x v="1"/>
    <x v="47"/>
    <x v="52"/>
    <x v="0"/>
    <x v="54"/>
    <n v="25"/>
    <n v="25"/>
    <s v="-"/>
    <m/>
    <m/>
    <m/>
    <m/>
    <m/>
    <m/>
    <m/>
  </r>
  <r>
    <s v="CK-SWVI [31]"/>
    <x v="3"/>
    <x v="1"/>
    <x v="47"/>
    <x v="52"/>
    <x v="0"/>
    <x v="55"/>
    <n v="40"/>
    <n v="40"/>
    <s v="-"/>
    <m/>
    <m/>
    <m/>
    <m/>
    <m/>
    <m/>
    <m/>
  </r>
  <r>
    <s v="CK-SWVI [31]"/>
    <x v="3"/>
    <x v="1"/>
    <x v="47"/>
    <x v="52"/>
    <x v="0"/>
    <x v="56"/>
    <n v="25"/>
    <n v="25"/>
    <s v="-"/>
    <m/>
    <m/>
    <m/>
    <m/>
    <m/>
    <m/>
    <m/>
  </r>
  <r>
    <s v="CK-SWVI [31]"/>
    <x v="3"/>
    <x v="1"/>
    <x v="47"/>
    <x v="52"/>
    <x v="0"/>
    <x v="57"/>
    <s v="UK"/>
    <m/>
    <s v="-"/>
    <m/>
    <m/>
    <m/>
    <m/>
    <m/>
    <m/>
    <m/>
  </r>
  <r>
    <s v="CK-SWVI [31]"/>
    <x v="3"/>
    <x v="1"/>
    <x v="47"/>
    <x v="52"/>
    <x v="0"/>
    <x v="58"/>
    <n v="10"/>
    <n v="10"/>
    <s v="-"/>
    <m/>
    <m/>
    <m/>
    <m/>
    <m/>
    <m/>
    <m/>
  </r>
  <r>
    <s v="CK-SWVI [31]"/>
    <x v="3"/>
    <x v="1"/>
    <x v="47"/>
    <x v="52"/>
    <x v="0"/>
    <x v="59"/>
    <n v="80"/>
    <n v="80"/>
    <s v="-"/>
    <m/>
    <m/>
    <m/>
    <m/>
    <m/>
    <m/>
    <m/>
  </r>
  <r>
    <s v="CK-SWVI [31]"/>
    <x v="3"/>
    <x v="1"/>
    <x v="47"/>
    <x v="52"/>
    <x v="0"/>
    <x v="60"/>
    <n v="25"/>
    <n v="25"/>
    <s v="-"/>
    <m/>
    <m/>
    <m/>
    <m/>
    <m/>
    <m/>
    <m/>
  </r>
  <r>
    <s v="CK-SWVI [31]"/>
    <x v="3"/>
    <x v="1"/>
    <x v="47"/>
    <x v="52"/>
    <x v="0"/>
    <x v="61"/>
    <n v="75"/>
    <n v="75"/>
    <s v="-"/>
    <m/>
    <m/>
    <m/>
    <m/>
    <m/>
    <m/>
    <m/>
  </r>
  <r>
    <s v="CK-SWVI [31]"/>
    <x v="3"/>
    <x v="1"/>
    <x v="47"/>
    <x v="52"/>
    <x v="0"/>
    <x v="62"/>
    <n v="75"/>
    <n v="75"/>
    <s v="-"/>
    <m/>
    <m/>
    <m/>
    <m/>
    <m/>
    <m/>
    <m/>
  </r>
  <r>
    <s v="CK-SWVI [31]"/>
    <x v="3"/>
    <x v="1"/>
    <x v="47"/>
    <x v="52"/>
    <x v="0"/>
    <x v="63"/>
    <n v="75"/>
    <n v="75"/>
    <s v="-"/>
    <m/>
    <m/>
    <m/>
    <m/>
    <m/>
    <m/>
    <m/>
  </r>
  <r>
    <s v="CK-SWVI [31]"/>
    <x v="3"/>
    <x v="1"/>
    <x v="47"/>
    <x v="52"/>
    <x v="0"/>
    <x v="64"/>
    <n v="200"/>
    <n v="200"/>
    <s v="-"/>
    <m/>
    <m/>
    <m/>
    <m/>
    <m/>
    <m/>
    <m/>
  </r>
  <r>
    <s v="CK-SWVI [31]"/>
    <x v="3"/>
    <x v="1"/>
    <x v="47"/>
    <x v="52"/>
    <x v="0"/>
    <x v="65"/>
    <n v="75"/>
    <n v="75"/>
    <s v="-"/>
    <m/>
    <m/>
    <m/>
    <m/>
    <m/>
    <m/>
    <m/>
  </r>
  <r>
    <s v="CK-SWVI [31]"/>
    <x v="3"/>
    <x v="1"/>
    <x v="47"/>
    <x v="52"/>
    <x v="0"/>
    <x v="66"/>
    <s v="UK"/>
    <m/>
    <s v="-"/>
    <m/>
    <m/>
    <m/>
    <m/>
    <m/>
    <m/>
    <m/>
  </r>
  <r>
    <s v="CK-SWVI [31]"/>
    <x v="3"/>
    <x v="1"/>
    <x v="47"/>
    <x v="52"/>
    <x v="0"/>
    <x v="67"/>
    <s v="UK"/>
    <m/>
    <s v="-"/>
    <m/>
    <m/>
    <m/>
    <m/>
    <m/>
    <m/>
    <m/>
  </r>
  <r>
    <s v="CK-SWVI [31]"/>
    <x v="3"/>
    <x v="1"/>
    <x v="47"/>
    <x v="52"/>
    <x v="0"/>
    <x v="68"/>
    <s v="UK"/>
    <m/>
    <s v="-"/>
    <m/>
    <m/>
    <m/>
    <m/>
    <m/>
    <m/>
    <m/>
  </r>
  <r>
    <s v="CK-SWVI [31]"/>
    <x v="3"/>
    <x v="1"/>
    <x v="47"/>
    <x v="52"/>
    <x v="0"/>
    <x v="69"/>
    <s v="UK"/>
    <m/>
    <s v="-"/>
    <m/>
    <m/>
    <m/>
    <m/>
    <m/>
    <m/>
    <m/>
  </r>
  <r>
    <s v="CK-SWVI [31]"/>
    <x v="3"/>
    <x v="1"/>
    <x v="47"/>
    <x v="52"/>
    <x v="0"/>
    <x v="70"/>
    <s v="UK"/>
    <m/>
    <s v="-"/>
    <m/>
    <m/>
    <m/>
    <m/>
    <m/>
    <m/>
    <m/>
  </r>
  <r>
    <s v="CK-NoKy [32]"/>
    <x v="1"/>
    <x v="2"/>
    <x v="48"/>
    <x v="53"/>
    <x v="0"/>
    <x v="0"/>
    <s v="UNK"/>
    <m/>
    <s v="-"/>
    <m/>
    <m/>
    <m/>
    <m/>
    <m/>
    <m/>
    <m/>
  </r>
  <r>
    <s v="CK-NoKy [32]"/>
    <x v="1"/>
    <x v="2"/>
    <x v="48"/>
    <x v="53"/>
    <x v="0"/>
    <x v="1"/>
    <n v="32"/>
    <n v="32"/>
    <s v="-"/>
    <m/>
    <m/>
    <m/>
    <m/>
    <m/>
    <m/>
    <m/>
  </r>
  <r>
    <s v="CK-NoKy [32]"/>
    <x v="1"/>
    <x v="2"/>
    <x v="48"/>
    <x v="53"/>
    <x v="0"/>
    <x v="2"/>
    <n v="192"/>
    <n v="192"/>
    <s v="-"/>
    <m/>
    <m/>
    <m/>
    <m/>
    <m/>
    <m/>
    <m/>
  </r>
  <r>
    <s v="CK-NoKy [32]"/>
    <x v="1"/>
    <x v="2"/>
    <x v="48"/>
    <x v="53"/>
    <x v="0"/>
    <x v="3"/>
    <n v="206"/>
    <n v="206"/>
    <s v="-"/>
    <m/>
    <m/>
    <m/>
    <m/>
    <m/>
    <m/>
    <m/>
  </r>
  <r>
    <s v="CK-NoKy [32]"/>
    <x v="1"/>
    <x v="2"/>
    <x v="48"/>
    <x v="53"/>
    <x v="0"/>
    <x v="4"/>
    <s v="AP"/>
    <m/>
    <s v="-"/>
    <m/>
    <m/>
    <m/>
    <m/>
    <m/>
    <m/>
    <m/>
  </r>
  <r>
    <s v="CK-NoKy [32]"/>
    <x v="1"/>
    <x v="2"/>
    <x v="48"/>
    <x v="53"/>
    <x v="0"/>
    <x v="5"/>
    <n v="567"/>
    <n v="567"/>
    <s v="-"/>
    <m/>
    <m/>
    <m/>
    <m/>
    <m/>
    <m/>
    <m/>
  </r>
  <r>
    <s v="CK-NoKy [32]"/>
    <x v="1"/>
    <x v="2"/>
    <x v="48"/>
    <x v="53"/>
    <x v="0"/>
    <x v="6"/>
    <n v="500"/>
    <n v="500"/>
    <s v="-"/>
    <m/>
    <m/>
    <m/>
    <m/>
    <m/>
    <m/>
    <m/>
  </r>
  <r>
    <s v="CK-NoKy [32]"/>
    <x v="1"/>
    <x v="2"/>
    <x v="48"/>
    <x v="53"/>
    <x v="0"/>
    <x v="7"/>
    <n v="376"/>
    <n v="376"/>
    <s v="-"/>
    <m/>
    <m/>
    <m/>
    <m/>
    <m/>
    <m/>
    <m/>
  </r>
  <r>
    <s v="CK-NoKy [32]"/>
    <x v="1"/>
    <x v="2"/>
    <x v="48"/>
    <x v="53"/>
    <x v="0"/>
    <x v="8"/>
    <n v="266"/>
    <n v="266"/>
    <s v="-"/>
    <m/>
    <m/>
    <m/>
    <m/>
    <m/>
    <m/>
    <m/>
  </r>
  <r>
    <s v="CK-NoKy [32]"/>
    <x v="1"/>
    <x v="2"/>
    <x v="48"/>
    <x v="53"/>
    <x v="0"/>
    <x v="9"/>
    <n v="64"/>
    <n v="64"/>
    <s v="-"/>
    <m/>
    <m/>
    <m/>
    <m/>
    <m/>
    <m/>
    <m/>
  </r>
  <r>
    <s v="CK-NoKy [32]"/>
    <x v="1"/>
    <x v="2"/>
    <x v="48"/>
    <x v="53"/>
    <x v="0"/>
    <x v="10"/>
    <n v="284"/>
    <n v="284"/>
    <s v="-"/>
    <m/>
    <m/>
    <m/>
    <m/>
    <m/>
    <m/>
    <n v="90"/>
  </r>
  <r>
    <s v="CK-NoKy [32]"/>
    <x v="1"/>
    <x v="2"/>
    <x v="48"/>
    <x v="53"/>
    <x v="0"/>
    <x v="11"/>
    <n v="59"/>
    <n v="59"/>
    <s v="-"/>
    <m/>
    <m/>
    <m/>
    <m/>
    <m/>
    <m/>
    <m/>
  </r>
  <r>
    <s v="CK-NoKy [32]"/>
    <x v="1"/>
    <x v="2"/>
    <x v="48"/>
    <x v="53"/>
    <x v="0"/>
    <x v="12"/>
    <n v="106"/>
    <n v="106"/>
    <s v="-"/>
    <m/>
    <m/>
    <m/>
    <m/>
    <m/>
    <m/>
    <m/>
  </r>
  <r>
    <s v="CK-NoKy [32]"/>
    <x v="1"/>
    <x v="2"/>
    <x v="48"/>
    <x v="53"/>
    <x v="0"/>
    <x v="13"/>
    <n v="120"/>
    <n v="120"/>
    <s v="-"/>
    <m/>
    <m/>
    <m/>
    <m/>
    <m/>
    <m/>
    <m/>
  </r>
  <r>
    <s v="CK-NoKy [32]"/>
    <x v="1"/>
    <x v="2"/>
    <x v="48"/>
    <x v="53"/>
    <x v="0"/>
    <x v="14"/>
    <n v="98"/>
    <n v="98"/>
    <n v="0.95833299999999999"/>
    <m/>
    <m/>
    <m/>
    <m/>
    <m/>
    <m/>
    <n v="35000"/>
  </r>
  <r>
    <s v="CK-NoKy [32]"/>
    <x v="1"/>
    <x v="2"/>
    <x v="48"/>
    <x v="53"/>
    <x v="0"/>
    <x v="15"/>
    <n v="430"/>
    <n v="430"/>
    <n v="0.51219499999999996"/>
    <m/>
    <m/>
    <m/>
    <m/>
    <m/>
    <m/>
    <n v="97000"/>
  </r>
  <r>
    <s v="CK-NoKy [32]"/>
    <x v="1"/>
    <x v="2"/>
    <x v="48"/>
    <x v="53"/>
    <x v="0"/>
    <x v="16"/>
    <n v="421"/>
    <n v="421"/>
    <n v="0.227273"/>
    <m/>
    <m/>
    <m/>
    <m/>
    <m/>
    <m/>
    <n v="33000"/>
  </r>
  <r>
    <s v="CK-NoKy [32]"/>
    <x v="1"/>
    <x v="2"/>
    <x v="48"/>
    <x v="53"/>
    <x v="0"/>
    <x v="17"/>
    <n v="440"/>
    <n v="440"/>
    <n v="0.264706"/>
    <m/>
    <m/>
    <m/>
    <m/>
    <m/>
    <m/>
    <n v="74000"/>
  </r>
  <r>
    <s v="CK-NoKy [32]"/>
    <x v="1"/>
    <x v="2"/>
    <x v="48"/>
    <x v="53"/>
    <x v="0"/>
    <x v="18"/>
    <n v="41"/>
    <n v="41"/>
    <n v="4.4443999999999997E-2"/>
    <m/>
    <m/>
    <m/>
    <m/>
    <m/>
    <m/>
    <n v="80000"/>
  </r>
  <r>
    <s v="CK-NoKy [32]"/>
    <x v="1"/>
    <x v="2"/>
    <x v="48"/>
    <x v="53"/>
    <x v="0"/>
    <x v="19"/>
    <n v="393"/>
    <n v="393"/>
    <n v="0.41666700000000001"/>
    <m/>
    <m/>
    <m/>
    <m/>
    <m/>
    <m/>
    <n v="42000"/>
  </r>
  <r>
    <s v="CK-NoKy [32]"/>
    <x v="1"/>
    <x v="2"/>
    <x v="48"/>
    <x v="53"/>
    <x v="0"/>
    <x v="20"/>
    <n v="69"/>
    <n v="69"/>
    <s v="-"/>
    <m/>
    <m/>
    <m/>
    <m/>
    <m/>
    <m/>
    <n v="32000"/>
  </r>
  <r>
    <s v="CK-NoKy [32]"/>
    <x v="1"/>
    <x v="2"/>
    <x v="48"/>
    <x v="53"/>
    <x v="0"/>
    <x v="21"/>
    <n v="148"/>
    <n v="148"/>
    <s v="-"/>
    <m/>
    <m/>
    <m/>
    <m/>
    <m/>
    <m/>
    <n v="70000"/>
  </r>
  <r>
    <s v="CK-NoKy [32]"/>
    <x v="1"/>
    <x v="2"/>
    <x v="48"/>
    <x v="53"/>
    <x v="0"/>
    <x v="22"/>
    <n v="100"/>
    <n v="100"/>
    <s v="-"/>
    <m/>
    <m/>
    <m/>
    <m/>
    <m/>
    <m/>
    <n v="70000"/>
  </r>
  <r>
    <s v="CK-NoKy [32]"/>
    <x v="1"/>
    <x v="2"/>
    <x v="48"/>
    <x v="53"/>
    <x v="0"/>
    <x v="23"/>
    <n v="55"/>
    <n v="55"/>
    <s v="-"/>
    <m/>
    <m/>
    <m/>
    <m/>
    <m/>
    <m/>
    <n v="83526"/>
  </r>
  <r>
    <s v="CK-NoKy [32]"/>
    <x v="1"/>
    <x v="2"/>
    <x v="48"/>
    <x v="53"/>
    <x v="0"/>
    <x v="24"/>
    <n v="686"/>
    <n v="686"/>
    <s v="-"/>
    <m/>
    <m/>
    <m/>
    <m/>
    <m/>
    <m/>
    <m/>
  </r>
  <r>
    <s v="CK-NoKy [32]"/>
    <x v="1"/>
    <x v="2"/>
    <x v="48"/>
    <x v="53"/>
    <x v="0"/>
    <x v="25"/>
    <n v="674"/>
    <n v="674"/>
    <s v="-"/>
    <m/>
    <m/>
    <m/>
    <m/>
    <m/>
    <m/>
    <n v="89000"/>
  </r>
  <r>
    <s v="CK-NoKy [32]"/>
    <x v="1"/>
    <x v="2"/>
    <x v="48"/>
    <x v="53"/>
    <x v="0"/>
    <x v="26"/>
    <n v="862"/>
    <n v="862"/>
    <s v="-"/>
    <m/>
    <m/>
    <m/>
    <m/>
    <m/>
    <m/>
    <n v="75000"/>
  </r>
  <r>
    <s v="CK-NoKy [32]"/>
    <x v="1"/>
    <x v="2"/>
    <x v="48"/>
    <x v="53"/>
    <x v="0"/>
    <x v="27"/>
    <n v="346"/>
    <n v="346"/>
    <s v="-"/>
    <m/>
    <m/>
    <m/>
    <m/>
    <m/>
    <m/>
    <n v="72000"/>
  </r>
  <r>
    <s v="CK-NoKy [32]"/>
    <x v="1"/>
    <x v="2"/>
    <x v="48"/>
    <x v="53"/>
    <x v="0"/>
    <x v="28"/>
    <n v="157"/>
    <n v="157"/>
    <s v="-"/>
    <m/>
    <m/>
    <m/>
    <m/>
    <m/>
    <m/>
    <n v="2000"/>
  </r>
  <r>
    <s v="CK-NoKy [32]"/>
    <x v="1"/>
    <x v="2"/>
    <x v="48"/>
    <x v="53"/>
    <x v="0"/>
    <x v="29"/>
    <n v="150"/>
    <n v="150"/>
    <s v="-"/>
    <m/>
    <m/>
    <m/>
    <m/>
    <m/>
    <m/>
    <n v="98000"/>
  </r>
  <r>
    <s v="CK-NoKy [32]"/>
    <x v="1"/>
    <x v="2"/>
    <x v="48"/>
    <x v="53"/>
    <x v="0"/>
    <x v="30"/>
    <n v="350"/>
    <n v="350"/>
    <s v="-"/>
    <m/>
    <m/>
    <m/>
    <m/>
    <m/>
    <m/>
    <n v="52400"/>
  </r>
  <r>
    <s v="CK-NoKy [32]"/>
    <x v="1"/>
    <x v="2"/>
    <x v="48"/>
    <x v="53"/>
    <x v="0"/>
    <x v="31"/>
    <n v="550"/>
    <n v="550"/>
    <s v="-"/>
    <m/>
    <m/>
    <m/>
    <m/>
    <m/>
    <m/>
    <n v="34750"/>
  </r>
  <r>
    <s v="CK-NoKy [32]"/>
    <x v="1"/>
    <x v="2"/>
    <x v="48"/>
    <x v="53"/>
    <x v="0"/>
    <x v="32"/>
    <n v="200"/>
    <n v="200"/>
    <s v="-"/>
    <m/>
    <m/>
    <m/>
    <m/>
    <m/>
    <m/>
    <n v="48000"/>
  </r>
  <r>
    <s v="CK-NoKy [32]"/>
    <x v="1"/>
    <x v="2"/>
    <x v="48"/>
    <x v="53"/>
    <x v="0"/>
    <x v="33"/>
    <n v="150"/>
    <n v="150"/>
    <s v="-"/>
    <m/>
    <m/>
    <m/>
    <m/>
    <m/>
    <m/>
    <n v="38000"/>
  </r>
  <r>
    <s v="CK-NoKy [32]"/>
    <x v="1"/>
    <x v="2"/>
    <x v="48"/>
    <x v="53"/>
    <x v="0"/>
    <x v="34"/>
    <n v="225"/>
    <n v="225"/>
    <s v="-"/>
    <m/>
    <m/>
    <m/>
    <m/>
    <m/>
    <m/>
    <m/>
  </r>
  <r>
    <s v="CK-NoKy [32]"/>
    <x v="1"/>
    <x v="2"/>
    <x v="48"/>
    <x v="53"/>
    <x v="0"/>
    <x v="35"/>
    <n v="1"/>
    <n v="1"/>
    <s v="-"/>
    <m/>
    <m/>
    <m/>
    <m/>
    <m/>
    <m/>
    <m/>
  </r>
  <r>
    <s v="CK-NoKy [32]"/>
    <x v="1"/>
    <x v="2"/>
    <x v="48"/>
    <x v="53"/>
    <x v="0"/>
    <x v="36"/>
    <n v="75"/>
    <n v="75"/>
    <s v="-"/>
    <m/>
    <m/>
    <m/>
    <m/>
    <m/>
    <m/>
    <m/>
  </r>
  <r>
    <s v="CK-NoKy [32]"/>
    <x v="1"/>
    <x v="2"/>
    <x v="48"/>
    <x v="53"/>
    <x v="0"/>
    <x v="37"/>
    <s v="NO"/>
    <m/>
    <s v="-"/>
    <m/>
    <m/>
    <m/>
    <m/>
    <m/>
    <m/>
    <m/>
  </r>
  <r>
    <s v="CK-NoKy [32]"/>
    <x v="1"/>
    <x v="2"/>
    <x v="48"/>
    <x v="53"/>
    <x v="0"/>
    <x v="38"/>
    <s v="NO"/>
    <m/>
    <s v="-"/>
    <m/>
    <m/>
    <m/>
    <m/>
    <m/>
    <m/>
    <m/>
  </r>
  <r>
    <s v="CK-NoKy [32]"/>
    <x v="1"/>
    <x v="2"/>
    <x v="48"/>
    <x v="53"/>
    <x v="0"/>
    <x v="39"/>
    <n v="20"/>
    <n v="20"/>
    <s v="-"/>
    <m/>
    <m/>
    <m/>
    <m/>
    <m/>
    <m/>
    <m/>
  </r>
  <r>
    <s v="CK-NoKy [32]"/>
    <x v="1"/>
    <x v="2"/>
    <x v="48"/>
    <x v="53"/>
    <x v="0"/>
    <x v="40"/>
    <n v="27"/>
    <n v="27"/>
    <s v="-"/>
    <m/>
    <m/>
    <m/>
    <m/>
    <m/>
    <m/>
    <m/>
  </r>
  <r>
    <s v="CK-NoKy [32]"/>
    <x v="1"/>
    <x v="2"/>
    <x v="48"/>
    <x v="53"/>
    <x v="0"/>
    <x v="41"/>
    <n v="100"/>
    <n v="100"/>
    <s v="-"/>
    <m/>
    <m/>
    <m/>
    <m/>
    <m/>
    <m/>
    <m/>
  </r>
  <r>
    <s v="CK-NoKy [32]"/>
    <x v="1"/>
    <x v="2"/>
    <x v="48"/>
    <x v="53"/>
    <x v="0"/>
    <x v="42"/>
    <n v="100"/>
    <n v="100"/>
    <s v="-"/>
    <m/>
    <m/>
    <m/>
    <m/>
    <m/>
    <m/>
    <m/>
  </r>
  <r>
    <s v="CK-NoKy [32]"/>
    <x v="1"/>
    <x v="2"/>
    <x v="48"/>
    <x v="53"/>
    <x v="0"/>
    <x v="43"/>
    <n v="50"/>
    <n v="50"/>
    <s v="-"/>
    <m/>
    <m/>
    <m/>
    <m/>
    <m/>
    <m/>
    <m/>
  </r>
  <r>
    <s v="CK-NoKy [32]"/>
    <x v="1"/>
    <x v="2"/>
    <x v="48"/>
    <x v="53"/>
    <x v="0"/>
    <x v="44"/>
    <n v="100"/>
    <n v="100"/>
    <s v="-"/>
    <m/>
    <m/>
    <m/>
    <m/>
    <m/>
    <m/>
    <m/>
  </r>
  <r>
    <s v="CK-NoKy [32]"/>
    <x v="1"/>
    <x v="2"/>
    <x v="48"/>
    <x v="53"/>
    <x v="0"/>
    <x v="45"/>
    <n v="200"/>
    <n v="200"/>
    <s v="-"/>
    <m/>
    <m/>
    <m/>
    <m/>
    <m/>
    <m/>
    <m/>
  </r>
  <r>
    <s v="CK-NoKy [32]"/>
    <x v="1"/>
    <x v="2"/>
    <x v="48"/>
    <x v="53"/>
    <x v="0"/>
    <x v="46"/>
    <n v="100"/>
    <n v="100"/>
    <s v="-"/>
    <m/>
    <m/>
    <m/>
    <m/>
    <m/>
    <m/>
    <m/>
  </r>
  <r>
    <s v="CK-NoKy [32]"/>
    <x v="1"/>
    <x v="2"/>
    <x v="48"/>
    <x v="53"/>
    <x v="0"/>
    <x v="47"/>
    <n v="25"/>
    <n v="25"/>
    <s v="-"/>
    <m/>
    <m/>
    <m/>
    <m/>
    <m/>
    <m/>
    <m/>
  </r>
  <r>
    <s v="CK-NoKy [32]"/>
    <x v="1"/>
    <x v="2"/>
    <x v="48"/>
    <x v="53"/>
    <x v="0"/>
    <x v="48"/>
    <n v="200"/>
    <n v="200"/>
    <s v="-"/>
    <m/>
    <m/>
    <m/>
    <m/>
    <m/>
    <m/>
    <m/>
  </r>
  <r>
    <s v="CK-NoKy [32]"/>
    <x v="1"/>
    <x v="2"/>
    <x v="48"/>
    <x v="53"/>
    <x v="0"/>
    <x v="49"/>
    <n v="25"/>
    <n v="25"/>
    <s v="-"/>
    <m/>
    <m/>
    <m/>
    <m/>
    <m/>
    <m/>
    <m/>
  </r>
  <r>
    <s v="CK-NoKy [32]"/>
    <x v="1"/>
    <x v="2"/>
    <x v="48"/>
    <x v="53"/>
    <x v="0"/>
    <x v="50"/>
    <n v="75"/>
    <n v="75"/>
    <s v="-"/>
    <m/>
    <m/>
    <m/>
    <m/>
    <m/>
    <m/>
    <m/>
  </r>
  <r>
    <s v="CK-NoKy [32]"/>
    <x v="1"/>
    <x v="2"/>
    <x v="48"/>
    <x v="53"/>
    <x v="0"/>
    <x v="51"/>
    <n v="25"/>
    <n v="25"/>
    <s v="-"/>
    <m/>
    <m/>
    <m/>
    <m/>
    <m/>
    <m/>
    <m/>
  </r>
  <r>
    <s v="CK-NoKy [32]"/>
    <x v="1"/>
    <x v="2"/>
    <x v="48"/>
    <x v="53"/>
    <x v="0"/>
    <x v="52"/>
    <n v="25"/>
    <n v="25"/>
    <s v="-"/>
    <m/>
    <m/>
    <m/>
    <m/>
    <m/>
    <m/>
    <m/>
  </r>
  <r>
    <s v="CK-NoKy [32]"/>
    <x v="1"/>
    <x v="2"/>
    <x v="48"/>
    <x v="53"/>
    <x v="0"/>
    <x v="53"/>
    <n v="50"/>
    <n v="50"/>
    <s v="-"/>
    <m/>
    <m/>
    <m/>
    <m/>
    <m/>
    <m/>
    <m/>
  </r>
  <r>
    <s v="CK-NoKy [32]"/>
    <x v="1"/>
    <x v="2"/>
    <x v="48"/>
    <x v="53"/>
    <x v="0"/>
    <x v="54"/>
    <n v="25"/>
    <n v="25"/>
    <s v="-"/>
    <m/>
    <m/>
    <m/>
    <m/>
    <m/>
    <m/>
    <m/>
  </r>
  <r>
    <s v="CK-NoKy [32]"/>
    <x v="1"/>
    <x v="2"/>
    <x v="48"/>
    <x v="53"/>
    <x v="0"/>
    <x v="55"/>
    <n v="25"/>
    <n v="25"/>
    <s v="-"/>
    <m/>
    <m/>
    <m/>
    <m/>
    <m/>
    <m/>
    <m/>
  </r>
  <r>
    <s v="CK-NoKy [32]"/>
    <x v="1"/>
    <x v="2"/>
    <x v="48"/>
    <x v="53"/>
    <x v="0"/>
    <x v="56"/>
    <n v="75"/>
    <n v="75"/>
    <s v="-"/>
    <m/>
    <m/>
    <m/>
    <m/>
    <m/>
    <m/>
    <m/>
  </r>
  <r>
    <s v="CK-NoKy [32]"/>
    <x v="1"/>
    <x v="2"/>
    <x v="48"/>
    <x v="53"/>
    <x v="0"/>
    <x v="57"/>
    <n v="750"/>
    <n v="750"/>
    <s v="-"/>
    <m/>
    <m/>
    <m/>
    <m/>
    <m/>
    <m/>
    <m/>
  </r>
  <r>
    <s v="CK-NoKy [32]"/>
    <x v="1"/>
    <x v="2"/>
    <x v="48"/>
    <x v="53"/>
    <x v="0"/>
    <x v="58"/>
    <n v="400"/>
    <n v="400"/>
    <s v="-"/>
    <m/>
    <m/>
    <m/>
    <m/>
    <m/>
    <m/>
    <m/>
  </r>
  <r>
    <s v="CK-NoKy [32]"/>
    <x v="1"/>
    <x v="2"/>
    <x v="48"/>
    <x v="53"/>
    <x v="0"/>
    <x v="59"/>
    <n v="400"/>
    <n v="400"/>
    <s v="-"/>
    <m/>
    <m/>
    <m/>
    <m/>
    <m/>
    <m/>
    <m/>
  </r>
  <r>
    <s v="CK-NoKy [32]"/>
    <x v="1"/>
    <x v="2"/>
    <x v="48"/>
    <x v="53"/>
    <x v="0"/>
    <x v="60"/>
    <n v="25"/>
    <n v="25"/>
    <s v="-"/>
    <m/>
    <m/>
    <m/>
    <m/>
    <m/>
    <m/>
    <m/>
  </r>
  <r>
    <s v="CK-NoKy [32]"/>
    <x v="1"/>
    <x v="2"/>
    <x v="48"/>
    <x v="53"/>
    <x v="0"/>
    <x v="61"/>
    <n v="75"/>
    <n v="75"/>
    <s v="-"/>
    <m/>
    <m/>
    <m/>
    <m/>
    <m/>
    <m/>
    <m/>
  </r>
  <r>
    <s v="CK-NoKy [32]"/>
    <x v="1"/>
    <x v="2"/>
    <x v="48"/>
    <x v="53"/>
    <x v="0"/>
    <x v="62"/>
    <n v="25"/>
    <n v="25"/>
    <s v="-"/>
    <m/>
    <m/>
    <m/>
    <m/>
    <m/>
    <m/>
    <m/>
  </r>
  <r>
    <s v="CK-NoKy [32]"/>
    <x v="1"/>
    <x v="2"/>
    <x v="48"/>
    <x v="53"/>
    <x v="0"/>
    <x v="63"/>
    <n v="75"/>
    <n v="75"/>
    <s v="-"/>
    <m/>
    <m/>
    <m/>
    <m/>
    <m/>
    <m/>
    <m/>
  </r>
  <r>
    <s v="CK-NoKy [32]"/>
    <x v="1"/>
    <x v="2"/>
    <x v="48"/>
    <x v="53"/>
    <x v="0"/>
    <x v="64"/>
    <n v="200"/>
    <n v="200"/>
    <s v="-"/>
    <m/>
    <m/>
    <m/>
    <m/>
    <m/>
    <m/>
    <m/>
  </r>
  <r>
    <s v="CK-NoKy [32]"/>
    <x v="1"/>
    <x v="2"/>
    <x v="48"/>
    <x v="53"/>
    <x v="0"/>
    <x v="65"/>
    <n v="75"/>
    <n v="75"/>
    <s v="-"/>
    <m/>
    <m/>
    <m/>
    <m/>
    <m/>
    <m/>
    <m/>
  </r>
  <r>
    <s v="CK-NoKy [32]"/>
    <x v="1"/>
    <x v="2"/>
    <x v="48"/>
    <x v="53"/>
    <x v="0"/>
    <x v="66"/>
    <n v="75"/>
    <n v="75"/>
    <s v="-"/>
    <m/>
    <m/>
    <m/>
    <m/>
    <m/>
    <m/>
    <m/>
  </r>
  <r>
    <s v="CK-NoKy [32]"/>
    <x v="1"/>
    <x v="2"/>
    <x v="48"/>
    <x v="53"/>
    <x v="0"/>
    <x v="67"/>
    <n v="75"/>
    <n v="75"/>
    <s v="-"/>
    <m/>
    <m/>
    <m/>
    <m/>
    <m/>
    <m/>
    <m/>
  </r>
  <r>
    <s v="CK-NoKy [32]"/>
    <x v="1"/>
    <x v="2"/>
    <x v="48"/>
    <x v="53"/>
    <x v="0"/>
    <x v="68"/>
    <n v="25"/>
    <n v="25"/>
    <s v="-"/>
    <m/>
    <m/>
    <m/>
    <m/>
    <m/>
    <m/>
    <m/>
  </r>
  <r>
    <s v="CK-NoKy [32]"/>
    <x v="1"/>
    <x v="2"/>
    <x v="48"/>
    <x v="53"/>
    <x v="0"/>
    <x v="69"/>
    <n v="100"/>
    <n v="100"/>
    <s v="-"/>
    <m/>
    <m/>
    <m/>
    <m/>
    <m/>
    <m/>
    <m/>
  </r>
  <r>
    <s v="CK-NoKy [32]"/>
    <x v="1"/>
    <x v="2"/>
    <x v="48"/>
    <x v="53"/>
    <x v="0"/>
    <x v="70"/>
    <n v="400"/>
    <n v="400"/>
    <s v="-"/>
    <m/>
    <m/>
    <m/>
    <m/>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5">
  <r>
    <x v="0"/>
    <s v="Southwest Vancouver Island"/>
    <s v="SOOKE RIVER_Chinook"/>
    <x v="0"/>
    <x v="0"/>
    <x v="0"/>
    <s v="Sooke River"/>
    <s v="Chinook"/>
    <m/>
    <m/>
    <m/>
    <m/>
    <m/>
    <m/>
    <m/>
    <m/>
    <m/>
    <m/>
    <m/>
    <m/>
    <m/>
    <m/>
    <m/>
    <m/>
    <m/>
    <m/>
    <m/>
    <n v="237"/>
    <s v=""/>
    <n v="237"/>
    <m/>
    <m/>
    <m/>
    <m/>
    <m/>
  </r>
  <r>
    <x v="0"/>
    <s v="Southwest Vancouver Island"/>
    <s v="CHARTERS RIVER_Chinook"/>
    <x v="0"/>
    <x v="0"/>
    <x v="0"/>
    <s v="CHARTERS RIVER"/>
    <s v="Chinook"/>
    <n v="2.4"/>
    <n v="6.6"/>
    <s v="(1.2-31)"/>
    <n v="15"/>
    <s v="(4.7-48)"/>
    <n v="35"/>
    <s v="(11-110)"/>
    <n v="5.6"/>
    <s v="(1-27)"/>
    <n v="15"/>
    <s v="(4.6-47)"/>
    <n v="35"/>
    <s v="(11-110)"/>
    <n v="1.4"/>
    <s v="(0.43-4.3)"/>
    <n v="12"/>
    <s v="(3.8-38)"/>
    <n v="35"/>
    <s v="(11-110)"/>
    <s v=""/>
    <s v=""/>
    <s v=""/>
    <n v="3"/>
    <n v="150"/>
    <n v="49.5"/>
    <n v="8.5828147760265991E-4"/>
    <n v="21.213203435596427"/>
  </r>
  <r>
    <x v="0"/>
    <s v="Southwest Vancouver Island"/>
    <s v="DE MAMIEL CREEK_Chinook"/>
    <x v="0"/>
    <x v="0"/>
    <x v="0"/>
    <s v="DE MAMIEL CREEK"/>
    <s v="Chinook"/>
    <n v="35.700000000000003"/>
    <n v="100"/>
    <s v="(24-370)"/>
    <n v="230"/>
    <s v="(100-530)"/>
    <n v="540"/>
    <s v="(240-1200)"/>
    <n v="88"/>
    <s v="(20-330)"/>
    <n v="230"/>
    <s v="(100-520)"/>
    <n v="540"/>
    <s v="(240-1200)"/>
    <n v="21"/>
    <s v="(9.4-47)"/>
    <n v="190"/>
    <s v="(83-410)"/>
    <n v="540"/>
    <s v="(240-1200)"/>
    <s v=""/>
    <s v=""/>
    <n v="75"/>
    <n v="2"/>
    <n v="210"/>
    <n v="24.529411764705884"/>
    <n v="4.2531595503304717E-4"/>
    <n v="8.6585822582216796"/>
  </r>
  <r>
    <x v="0"/>
    <s v="Southwest Vancouver Island"/>
    <s v="GORDON RIVER_Chinook"/>
    <x v="0"/>
    <x v="0"/>
    <x v="1"/>
    <s v="GORDON RIVER"/>
    <s v="Chinook"/>
    <n v="46.7"/>
    <n v="140"/>
    <s v="(31-470)"/>
    <n v="310"/>
    <s v="(140-680)"/>
    <n v="710"/>
    <s v="(330-1500)"/>
    <n v="120"/>
    <s v="(26-420)"/>
    <n v="300"/>
    <s v="(140-660)"/>
    <n v="710"/>
    <s v="(330-1500)"/>
    <n v="28"/>
    <s v="(13-59)"/>
    <n v="240"/>
    <s v="(110-520)"/>
    <n v="710"/>
    <s v="(330-1500)"/>
    <n v="30"/>
    <n v="123"/>
    <n v="51.75"/>
    <n v="2"/>
    <n v="3500"/>
    <n v="209.16666666666666"/>
    <n v="3.6267449642805997E-3"/>
    <n v="72.112317493596137"/>
  </r>
  <r>
    <x v="0"/>
    <s v="Southwest Vancouver Island"/>
    <s v="HARRIS CREEK_Chinook"/>
    <x v="1"/>
    <x v="0"/>
    <x v="2"/>
    <s v="HARRIS CREEK"/>
    <s v="Chinook"/>
    <n v="40"/>
    <n v="120"/>
    <s v="(27-410)"/>
    <n v="260"/>
    <s v="(120-590)"/>
    <n v="610"/>
    <s v="(280-1300)"/>
    <n v="98"/>
    <s v="(22-370)"/>
    <n v="260"/>
    <s v="(110-570)"/>
    <n v="610"/>
    <s v="(280-1300)"/>
    <n v="24"/>
    <s v="(11-51)"/>
    <n v="210"/>
    <s v="(94-450)"/>
    <n v="610"/>
    <s v="(280-1300)"/>
    <n v="160.5"/>
    <n v="66.25"/>
    <n v="88.875"/>
    <n v="2"/>
    <n v="297"/>
    <n v="54.5"/>
    <n v="9.4497657635040332E-4"/>
    <n v="27.138405744143924"/>
  </r>
  <r>
    <x v="0"/>
    <s v="Southwest Vancouver Island"/>
    <s v="LENS CREEK_Chinook"/>
    <x v="1"/>
    <x v="0"/>
    <x v="2"/>
    <s v="LENS CREEK"/>
    <s v="Chinook"/>
    <n v="10"/>
    <n v="29"/>
    <s v="(5.9-110)"/>
    <n v="65"/>
    <s v="(25-170)"/>
    <n v="150"/>
    <s v="(58-390)"/>
    <n v="24"/>
    <s v="(5-100)"/>
    <n v="63"/>
    <s v="(24-170)"/>
    <n v="150"/>
    <s v="(58-390)"/>
    <n v="5.8"/>
    <s v="(2.2-15)"/>
    <n v="51"/>
    <s v="(20-130)"/>
    <n v="150"/>
    <s v="(58-390)"/>
    <n v="14"/>
    <n v="38.666666666666664"/>
    <n v="36.111111111111114"/>
    <n v="1"/>
    <n v="104"/>
    <n v="38"/>
    <n v="6.5888275048285008E-4"/>
    <n v="16.343436293473399"/>
  </r>
  <r>
    <x v="0"/>
    <s v="Southwest Vancouver Island"/>
    <s v="SAN JUAN RIVER_Chinook"/>
    <x v="1"/>
    <x v="0"/>
    <x v="2"/>
    <s v="SAN JUAN RIVER"/>
    <s v="Chinook"/>
    <n v="330"/>
    <n v="990"/>
    <s v="(250-3100)"/>
    <n v="2200"/>
    <s v="(1200-4200)"/>
    <n v="5200"/>
    <s v="(2800-9400)"/>
    <n v="840"/>
    <s v="(210-2800)"/>
    <n v="2200"/>
    <s v="(1200-4100)"/>
    <n v="5200"/>
    <s v="(2800-9400)"/>
    <n v="200"/>
    <s v="(110-370)"/>
    <n v="1800"/>
    <s v="(970-3200)"/>
    <n v="5200"/>
    <s v="(2800-9500)"/>
    <n v="1182.25"/>
    <n v="969.5"/>
    <n v="1367.4166666666667"/>
    <n v="25"/>
    <n v="7500"/>
    <n v="1054.1285714285714"/>
    <n v="1.8277556118563541E-2"/>
    <n v="640.80118099508093"/>
  </r>
  <r>
    <x v="0"/>
    <s v="Southwest Vancouver Island"/>
    <s v="CAMPUS CREEK_Chinook"/>
    <x v="2"/>
    <x v="1"/>
    <x v="3"/>
    <s v="CAMPUS CREEK"/>
    <s v="Chinook"/>
    <n v="6.4"/>
    <n v="18"/>
    <s v="(3.7-73)"/>
    <n v="41"/>
    <s v="(15-110)"/>
    <n v="95"/>
    <s v="(35-260)"/>
    <n v="15"/>
    <s v="(3.1-65)"/>
    <n v="40"/>
    <s v="(14-110)"/>
    <n v="95"/>
    <s v="(35-260)"/>
    <n v="3.7"/>
    <s v="(1.3-10)"/>
    <n v="33"/>
    <s v="(12-88)"/>
    <n v="95"/>
    <s v="(35-260)"/>
    <n v="72.333333333333329"/>
    <m/>
    <n v="72.333333333333329"/>
    <n v="2"/>
    <n v="1500"/>
    <n v="429.25"/>
    <n v="7.442774227493773E-3"/>
    <n v="50.937312426675575"/>
  </r>
  <r>
    <x v="0"/>
    <s v="Southwest Vancouver Island"/>
    <s v="NITINAT RIVER_Chinook"/>
    <x v="2"/>
    <x v="1"/>
    <x v="3"/>
    <s v="NITINAT RIVER"/>
    <s v="Chinook"/>
    <n v="111.51"/>
    <n v="330"/>
    <s v="(79-1100)"/>
    <n v="740"/>
    <s v="(370-1500)"/>
    <n v="1700"/>
    <s v="(870-3400)"/>
    <n v="280"/>
    <s v="(66-970)"/>
    <n v="730"/>
    <s v="(360-1500)"/>
    <n v="1700"/>
    <s v="(870-3400)"/>
    <n v="67"/>
    <s v="(34-130)"/>
    <n v="590"/>
    <s v="(300-1200)"/>
    <n v="1700"/>
    <s v="(880-3400)"/>
    <n v="13474.5"/>
    <m/>
    <n v="13556.666666666666"/>
    <n v="400"/>
    <n v="31654"/>
    <n v="8688.2571428571428"/>
    <n v="0.15064586218915743"/>
    <n v="4570.5020092291315"/>
  </r>
  <r>
    <x v="0"/>
    <s v="Southwest Vancouver Island"/>
    <s v="EFFINGHAM RIVER_Chinook"/>
    <x v="0"/>
    <x v="2"/>
    <x v="4"/>
    <s v="EFFINGHAM RIVER"/>
    <s v="Chinook"/>
    <n v="18.399999999999999"/>
    <n v="53"/>
    <s v="(12-200)"/>
    <n v="120"/>
    <s v="(49-290)"/>
    <n v="280"/>
    <s v="(120-670)"/>
    <n v="45"/>
    <s v="(9.7-180)"/>
    <n v="120"/>
    <s v="(48-290)"/>
    <n v="280"/>
    <s v="(120-670)"/>
    <n v="11"/>
    <s v="(4.5-26)"/>
    <n v="95"/>
    <s v="(40-230)"/>
    <n v="280"/>
    <s v="(120-670)"/>
    <n v="11.75"/>
    <m/>
    <n v="19.428571428571427"/>
    <n v="5"/>
    <n v="200"/>
    <n v="30.166666666666668"/>
    <n v="5.2306042911138531E-4"/>
    <n v="22.217626396997005"/>
  </r>
  <r>
    <x v="0"/>
    <s v="Southwest Vancouver Island"/>
    <s v="CLEMENS CREEK_Chinook"/>
    <x v="0"/>
    <x v="2"/>
    <x v="5"/>
    <s v="CLEMENS CREEK"/>
    <s v="Chinook"/>
    <n v="17"/>
    <n v="49"/>
    <s v="(11-180)"/>
    <n v="110"/>
    <s v="(45-270)"/>
    <n v="260"/>
    <s v="(110-620)"/>
    <n v="41"/>
    <s v="(8.9-160)"/>
    <n v="110"/>
    <s v="(44-260)"/>
    <n v="260"/>
    <s v="(110-620)"/>
    <n v="9.9"/>
    <s v="(4.1-24)"/>
    <n v="88"/>
    <s v="(36-210)"/>
    <n v="260"/>
    <s v="(110-610)"/>
    <n v="27"/>
    <m/>
    <n v="32.545454545454547"/>
    <n v="1"/>
    <n v="704"/>
    <n v="79.849999999999994"/>
    <n v="1.3845207270014625E-3"/>
    <n v="30.030132401886437"/>
  </r>
  <r>
    <x v="0"/>
    <s v="Southwest Vancouver Island"/>
    <s v="MERCANTILE CREEK_Chinook"/>
    <x v="0"/>
    <x v="2"/>
    <x v="6"/>
    <s v="MERCANTILE CREEK"/>
    <s v="Chinook"/>
    <n v="13"/>
    <n v="37"/>
    <s v="(7.9-140)"/>
    <n v="84"/>
    <s v="(33-210)"/>
    <n v="190"/>
    <s v="(79-490)"/>
    <n v="31"/>
    <s v="(6.6-130)"/>
    <n v="82"/>
    <s v="(32-210)"/>
    <n v="190"/>
    <s v="(79-490)"/>
    <n v="7.5"/>
    <s v="(3-19)"/>
    <n v="67"/>
    <s v="(27-170)"/>
    <n v="200"/>
    <s v="(78-490)"/>
    <s v=""/>
    <m/>
    <n v="25"/>
    <n v="1"/>
    <n v="135"/>
    <n v="43.388888888888886"/>
    <n v="7.523208013554179E-4"/>
    <n v="23.094235114871751"/>
  </r>
  <r>
    <x v="0"/>
    <s v="Southwest Vancouver Island"/>
    <s v="NAHMINT RIVER_Chinook"/>
    <x v="1"/>
    <x v="2"/>
    <x v="7"/>
    <s v="NAHMINT RIVER"/>
    <s v="Chinook"/>
    <n v="42"/>
    <n v="120"/>
    <s v="(28-430)"/>
    <n v="280"/>
    <s v="(120-620)"/>
    <n v="640"/>
    <s v="(290-1400)"/>
    <n v="100"/>
    <s v="(23-380)"/>
    <n v="270"/>
    <s v="(120-600)"/>
    <n v="640"/>
    <s v="(290-1400)"/>
    <n v="25"/>
    <s v="(11-54)"/>
    <n v="220"/>
    <s v="(100-470)"/>
    <n v="640"/>
    <s v="(290-1400)"/>
    <n v="771.25"/>
    <m/>
    <n v="461.58333333333331"/>
    <n v="35"/>
    <n v="3500"/>
    <n v="598.20289855072463"/>
    <n v="1.0372251872208284E-2"/>
    <n v="377.71388965982555"/>
  </r>
  <r>
    <x v="0"/>
    <s v="Southwest Vancouver Island"/>
    <s v="SARITA RIVER_Chinook"/>
    <x v="1"/>
    <x v="2"/>
    <x v="8"/>
    <s v="SARITA RIVER"/>
    <s v="Chinook"/>
    <n v="84"/>
    <n v="250"/>
    <s v="(59-830)"/>
    <n v="560"/>
    <s v="(270-1200)"/>
    <n v="1300"/>
    <s v="(640-2600)"/>
    <n v="210"/>
    <s v="(50-750)"/>
    <n v="540"/>
    <s v="(260-1100)"/>
    <n v="1300"/>
    <s v="(640-2600)"/>
    <n v="50"/>
    <s v="(25-100)"/>
    <n v="440"/>
    <s v="(220-900)"/>
    <n v="1300"/>
    <s v="(640-2600)"/>
    <n v="2743.5"/>
    <m/>
    <n v="1991.1666666666667"/>
    <n v="25"/>
    <n v="3495"/>
    <n v="925.17391304347825"/>
    <n v="1.6041608750028108E-2"/>
    <n v="582.70103816974745"/>
  </r>
  <r>
    <x v="0"/>
    <s v="Southwest Vancouver Island"/>
    <s v="SOMASS SYSTEM_Chinook"/>
    <x v="2"/>
    <x v="2"/>
    <x v="9"/>
    <s v="SOMASS SYSTEM"/>
    <s v="Chinook"/>
    <n v="1057"/>
    <n v="3200"/>
    <s v="(810-9800)"/>
    <n v="7300"/>
    <s v="(4100-13000)"/>
    <n v="17000"/>
    <s v="(9600-30000)"/>
    <n v="2700"/>
    <s v="(680-8900)"/>
    <n v="7100"/>
    <s v="(4000-13000)"/>
    <n v="17000"/>
    <s v="(9600-30000)"/>
    <n v="650"/>
    <s v="(370-1100)"/>
    <n v="5700"/>
    <s v="(3300-10000)"/>
    <n v="17000"/>
    <s v="(9600-29000)"/>
    <n v="14403.666666666666"/>
    <m/>
    <n v="15611.818181818182"/>
    <n v="3543"/>
    <n v="117249"/>
    <n v="21211.242857142857"/>
    <n v="0.3677821588124735"/>
    <n v="15428.636976549622"/>
  </r>
  <r>
    <x v="0"/>
    <s v="Southwest Vancouver Island"/>
    <s v="THORNTON CREEK_Chinook"/>
    <x v="0"/>
    <x v="2"/>
    <x v="10"/>
    <s v="THORNTON CREEK"/>
    <s v="Chinook"/>
    <n v="2"/>
    <n v="5.5"/>
    <s v="(1-26)"/>
    <n v="12"/>
    <s v="(3.8-41)"/>
    <n v="29"/>
    <s v="(9-94)"/>
    <n v="4.5999999999999996"/>
    <s v="(0.84-23)"/>
    <n v="12"/>
    <s v="(3.7-40)"/>
    <n v="29"/>
    <s v="(9-94)"/>
    <n v="1.1000000000000001"/>
    <s v="(0.34-3.6)"/>
    <n v="9.9"/>
    <s v="(3-32)"/>
    <n v="29"/>
    <s v="(8.9-95)"/>
    <n v="43"/>
    <m/>
    <n v="910"/>
    <n v="43"/>
    <n v="3000"/>
    <n v="1071.5"/>
    <n v="1.8578759661641416E-2"/>
    <n v="772.19095273518485"/>
  </r>
  <r>
    <x v="0"/>
    <s v="Southwest Vancouver Island"/>
    <s v="TOQUART RIVER_Chinook"/>
    <x v="0"/>
    <x v="2"/>
    <x v="11"/>
    <s v="TOQUART RIVER"/>
    <s v="Chinook"/>
    <n v="56"/>
    <n v="160"/>
    <s v="(38-550)"/>
    <n v="370"/>
    <s v="(170-790)"/>
    <n v="860"/>
    <s v="(400-1800)"/>
    <n v="140"/>
    <s v="(32-500)"/>
    <n v="360"/>
    <s v="(170-770)"/>
    <n v="860"/>
    <s v="(400-1800)"/>
    <n v="33"/>
    <s v="(16-70)"/>
    <n v="290"/>
    <s v="(140-620)"/>
    <n v="860"/>
    <s v="(410-1800)"/>
    <n v="63.75"/>
    <m/>
    <n v="153.83333333333334"/>
    <n v="3"/>
    <n v="864"/>
    <n v="167.79310344827587"/>
    <n v="2.9093679345277208E-3"/>
    <n v="81.480331303786514"/>
  </r>
  <r>
    <x v="0"/>
    <s v="Southwest Vancouver Island"/>
    <s v="BEDWELL/URSUS_Chinook"/>
    <x v="3"/>
    <x v="3"/>
    <x v="12"/>
    <s v="BEDWELL/URSUS"/>
    <s v="Chinook"/>
    <n v="99.36"/>
    <n v="290"/>
    <s v="(71-960)"/>
    <n v="660"/>
    <s v="(330-1300)"/>
    <n v="1500"/>
    <s v="(770-3100)"/>
    <n v="250"/>
    <s v="(59-860)"/>
    <n v="650"/>
    <s v="(320-1300)"/>
    <n v="1500"/>
    <s v="(770-3100)"/>
    <n v="59"/>
    <s v="(30-120)"/>
    <n v="520"/>
    <s v="(260-1000)"/>
    <n v="1500"/>
    <s v="(770-3100)"/>
    <n v="305"/>
    <m/>
    <n v="459.58333333333331"/>
    <n v="1E-3"/>
    <n v="773"/>
    <n v="234.87274545454545"/>
    <n v="4.0724631720670847E-3"/>
    <n v="95.813302228786625"/>
  </r>
  <r>
    <x v="0"/>
    <s v="Southwest Vancouver Island"/>
    <s v="CYPRE RIVER_Chinook"/>
    <x v="0"/>
    <x v="3"/>
    <x v="13"/>
    <s v="CYPRE RIVER"/>
    <s v="Chinook"/>
    <n v="39"/>
    <n v="110"/>
    <s v="(26-400)"/>
    <n v="260"/>
    <s v="(110-570)"/>
    <n v="590"/>
    <s v="(270-1300)"/>
    <n v="96"/>
    <s v="(22-360)"/>
    <n v="250"/>
    <s v="(110-560)"/>
    <n v="590"/>
    <s v="(270-1300)"/>
    <n v="23"/>
    <s v="(10-50)"/>
    <n v="200"/>
    <s v="(92-440)"/>
    <n v="590"/>
    <s v="(270-1300)"/>
    <n v="23"/>
    <m/>
    <n v="862.5"/>
    <n v="1"/>
    <n v="3630"/>
    <n v="321.76470588235293"/>
    <n v="5.5790845900018414E-3"/>
    <n v="84.268807058487539"/>
  </r>
  <r>
    <x v="0"/>
    <s v="Southwest Vancouver Island"/>
    <s v="ICE RIVER_Chinook"/>
    <x v="0"/>
    <x v="3"/>
    <x v="14"/>
    <s v="ICE RIVER"/>
    <s v="Chinook"/>
    <n v="13"/>
    <n v="37"/>
    <s v="(7.8-140)"/>
    <n v="84"/>
    <s v="(33-210)"/>
    <n v="200"/>
    <s v="(77-490)"/>
    <n v="31"/>
    <s v="(6.5-130)"/>
    <n v="82"/>
    <s v="(32-210)"/>
    <n v="200"/>
    <s v="(77-490)"/>
    <n v="7.6"/>
    <s v="(3-19)"/>
    <n v="67"/>
    <s v="(27-170)"/>
    <n v="200"/>
    <s v="(78-500)"/>
    <s v=""/>
    <m/>
    <s v=""/>
    <n v="3"/>
    <n v="400"/>
    <n v="89"/>
    <n v="1.543172757709833E-3"/>
    <n v="39.982643873274846"/>
  </r>
  <r>
    <x v="0"/>
    <s v="Southwest Vancouver Island"/>
    <s v="KENNEDY RIVER (LOWER)_Chinook"/>
    <x v="0"/>
    <x v="3"/>
    <x v="15"/>
    <s v="KENNEDY RIVER (LOWER)"/>
    <s v="Chinook"/>
    <n v="248"/>
    <n v="740"/>
    <s v="(180-2300)"/>
    <n v="1700"/>
    <s v="(880-3200)"/>
    <n v="3900"/>
    <s v="(2100-7200)"/>
    <n v="630"/>
    <s v="(150-2100)"/>
    <n v="1600"/>
    <s v="(860-3100)"/>
    <n v="3900"/>
    <s v="(2100-7200)"/>
    <n v="150"/>
    <s v="(80-280)"/>
    <n v="1300"/>
    <s v="(710-2400)"/>
    <n v="3900"/>
    <s v="(2100-7200)"/>
    <s v=""/>
    <m/>
    <s v=""/>
    <n v="40"/>
    <n v="1500"/>
    <n v="487.46153846153845"/>
    <n v="8.452105242530001E-3"/>
    <n v="325.55985606901703"/>
  </r>
  <r>
    <x v="0"/>
    <s v="Southwest Vancouver Island"/>
    <s v="MEGIN RIVER_Chinook"/>
    <x v="3"/>
    <x v="3"/>
    <x v="16"/>
    <s v="MEGIN RIVER"/>
    <s v="Chinook"/>
    <n v="245"/>
    <n v="730"/>
    <s v="(180-2300)"/>
    <n v="1600"/>
    <s v="(870-3100)"/>
    <n v="3800"/>
    <s v="(2100-7100)"/>
    <n v="620"/>
    <s v="(150-2100)"/>
    <n v="1600"/>
    <s v="(850-3100)"/>
    <n v="3800"/>
    <s v="(2100-7100)"/>
    <n v="150"/>
    <s v="(79-270)"/>
    <n v="1300"/>
    <s v="(700-2400)"/>
    <n v="3800"/>
    <s v="(2100-7100)"/>
    <n v="48.75"/>
    <m/>
    <n v="44.416666666666664"/>
    <n v="6"/>
    <n v="1500"/>
    <n v="256.73846153846154"/>
    <n v="4.4515932550841303E-3"/>
    <n v="81.356890907922221"/>
  </r>
  <r>
    <x v="0"/>
    <s v="Southwest Vancouver Island"/>
    <s v="MOYEHA RIVER_Chinook"/>
    <x v="3"/>
    <x v="3"/>
    <x v="17"/>
    <s v="MOYEHA RIVER"/>
    <s v="Chinook"/>
    <n v="116"/>
    <n v="340"/>
    <s v="(81-1100)"/>
    <n v="770"/>
    <s v="(380-1600)"/>
    <n v="1800"/>
    <s v="(900-3500)"/>
    <n v="290"/>
    <s v="(68-1000)"/>
    <n v="760"/>
    <s v="(370-1500)"/>
    <n v="1800"/>
    <s v="(900-3500)"/>
    <n v="69"/>
    <s v="(35-140)"/>
    <n v="610"/>
    <s v="(310-1200)"/>
    <n v="1800"/>
    <s v="(910-3500)"/>
    <n v="125.25"/>
    <m/>
    <n v="86.7"/>
    <n v="5"/>
    <n v="750"/>
    <n v="192.37931034482759"/>
    <n v="3.3356686614735213E-3"/>
    <n v="93.114058047099277"/>
  </r>
  <r>
    <x v="0"/>
    <s v="Southwest Vancouver Island"/>
    <s v="SYDNEY RIVER_Chinook"/>
    <x v="0"/>
    <x v="3"/>
    <x v="18"/>
    <s v="SYDNEY RIVER"/>
    <s v="Chinook"/>
    <n v="14"/>
    <n v="40"/>
    <s v="(8.6-150)"/>
    <n v="91"/>
    <s v="(36-230)"/>
    <n v="210"/>
    <s v="(85-530)"/>
    <n v="34"/>
    <s v="(7.2-140)"/>
    <n v="89"/>
    <s v="(35-230)"/>
    <n v="210"/>
    <s v="(85-530)"/>
    <n v="8.1"/>
    <s v="(3.3-20)"/>
    <n v="72"/>
    <s v="(29-180)"/>
    <n v="210"/>
    <s v="(86-530)"/>
    <s v=""/>
    <m/>
    <s v=""/>
    <n v="1"/>
    <n v="750"/>
    <n v="106.8"/>
    <n v="1.8518073092517995E-3"/>
    <n v="33.265693580769302"/>
  </r>
  <r>
    <x v="0"/>
    <s v="Southwest Vancouver Island"/>
    <s v="TOFINO CREEK_Chinook"/>
    <x v="0"/>
    <x v="3"/>
    <x v="19"/>
    <s v="TOFINO CREEK"/>
    <s v="Chinook"/>
    <n v="10"/>
    <n v="29"/>
    <s v="(6-110)"/>
    <n v="65"/>
    <s v="(25-170)"/>
    <n v="150"/>
    <s v="(58-390)"/>
    <n v="24"/>
    <s v="(5-100)"/>
    <n v="63"/>
    <s v="(24-170)"/>
    <n v="150"/>
    <s v="(58-390)"/>
    <n v="5.8"/>
    <s v="(2.2-15)"/>
    <n v="51"/>
    <s v="(20-130)"/>
    <n v="150"/>
    <s v="(58-390)"/>
    <s v=""/>
    <m/>
    <n v="1.6666666666666667"/>
    <n v="1"/>
    <n v="400"/>
    <n v="89.04"/>
    <n v="1.5438663184998151E-3"/>
    <n v="32.920054816288427"/>
  </r>
  <r>
    <x v="0"/>
    <s v="Southwest Vancouver Island"/>
    <s v="TRANQUIL CREEK_Chinook"/>
    <x v="1"/>
    <x v="3"/>
    <x v="20"/>
    <s v="TRANQUIL CREEK"/>
    <s v="Chinook"/>
    <n v="12"/>
    <n v="34"/>
    <s v="(7.2-130)"/>
    <n v="78"/>
    <s v="(30-200)"/>
    <n v="180"/>
    <s v="(71-460)"/>
    <n v="29"/>
    <s v="(6-120)"/>
    <n v="76"/>
    <s v="(29-200)"/>
    <n v="180"/>
    <s v="(71-460)"/>
    <n v="7"/>
    <s v="(2.7-18)"/>
    <n v="62"/>
    <s v="(24-160)"/>
    <n v="180"/>
    <s v="(71-460)"/>
    <n v="173.25"/>
    <m/>
    <n v="220.33333333333334"/>
    <n v="1"/>
    <n v="2080"/>
    <n v="369.7076923076923"/>
    <n v="6.4103689784831457E-3"/>
    <n v="152.89079749726531"/>
  </r>
  <r>
    <x v="0"/>
    <s v="Southwest Vancouver Island"/>
    <s v="WATTA CREEK_Chinook"/>
    <x v="0"/>
    <x v="3"/>
    <x v="21"/>
    <s v="WATTA CREEK"/>
    <s v="Chinook"/>
    <n v="22"/>
    <n v="63"/>
    <s v="(14-230)"/>
    <n v="140"/>
    <s v="(60-340)"/>
    <n v="330"/>
    <s v="(140-780)"/>
    <n v="53"/>
    <s v="(12-210)"/>
    <n v="140"/>
    <s v="(59-330)"/>
    <n v="330"/>
    <s v="(140-780)"/>
    <n v="13"/>
    <s v="(5.5-30)"/>
    <n v="110"/>
    <s v="(48-270)"/>
    <n v="340"/>
    <s v="(140-780)"/>
    <s v=""/>
    <m/>
    <s v=""/>
    <n v="3"/>
    <n v="200"/>
    <n v="40.548387096774192"/>
    <n v="7.030692846833128E-4"/>
    <n v="25.28787026129201"/>
  </r>
  <r>
    <x v="1"/>
    <s v="Nootka and Kyuquot"/>
    <s v="BURMAN RIVER_Chinook"/>
    <x v="1"/>
    <x v="4"/>
    <x v="22"/>
    <s v="BURMAN RIVER"/>
    <s v="Chinook"/>
    <n v="69.89"/>
    <n v="210"/>
    <s v="(48-680)"/>
    <n v="460"/>
    <s v="(220-980)"/>
    <n v="1100"/>
    <s v="(520-2200)"/>
    <n v="100"/>
    <s v="(23-400)"/>
    <n v="420"/>
    <s v="(200-880)"/>
    <n v="1100"/>
    <s v="(520-2200)"/>
    <n v="41"/>
    <s v="(20-86)"/>
    <n v="370"/>
    <s v="(180-760)"/>
    <n v="1100"/>
    <s v="(520-2200)"/>
    <n v="3075.75"/>
    <m/>
    <n v="3956.0833333333335"/>
    <n v="75"/>
    <n v="10534"/>
    <n v="1623.3623188405797"/>
    <n v="2.8147511307049962E-2"/>
    <n v="929.98746380669286"/>
  </r>
  <r>
    <x v="1"/>
    <s v="Nootka and Kyuquot"/>
    <s v="CANTON CREEK_Chinook"/>
    <x v="2"/>
    <x v="4"/>
    <x v="23"/>
    <s v="CANTON CREEK"/>
    <s v="Chinook"/>
    <n v="10"/>
    <n v="29"/>
    <s v="(5.9-110)"/>
    <n v="65"/>
    <s v="(25-170)"/>
    <n v="150"/>
    <s v="(58-390)"/>
    <n v="14"/>
    <s v="(2.8-65)"/>
    <n v="58"/>
    <s v="(22-150)"/>
    <n v="150"/>
    <s v="(58-390)"/>
    <n v="5.8"/>
    <s v="(2.2-15)"/>
    <n v="51"/>
    <s v="(20-130)"/>
    <n v="150"/>
    <s v="(58-390)"/>
    <n v="696.66666666666663"/>
    <m/>
    <n v="2335.6666666666665"/>
    <n v="20"/>
    <n v="9824"/>
    <n v="798.37254901960785"/>
    <n v="1.3842997394948507E-2"/>
    <n v="258.19959385111304"/>
  </r>
  <r>
    <x v="1"/>
    <s v="Nootka and Kyuquot"/>
    <s v="CONUMA RIVER_Chinook"/>
    <x v="2"/>
    <x v="4"/>
    <x v="24"/>
    <s v="CONUMA RIVER"/>
    <s v="Chinook"/>
    <n v="19.71"/>
    <n v="57"/>
    <s v="(12-210)"/>
    <n v="130"/>
    <s v="(53-310)"/>
    <n v="300"/>
    <s v="(120-710)"/>
    <n v="28"/>
    <s v="(6-120)"/>
    <n v="120"/>
    <s v="(48-280)"/>
    <n v="300"/>
    <s v="(120-710)"/>
    <n v="11"/>
    <s v="(4.8-27)"/>
    <n v="100"/>
    <s v="(42-240)"/>
    <n v="300"/>
    <s v="(120-710)"/>
    <n v="11389.5"/>
    <m/>
    <n v="18485.333333333332"/>
    <n v="25"/>
    <n v="60760"/>
    <n v="8991.2142857142862"/>
    <n v="0.1558988420724243"/>
    <n v="2351.9687991713236"/>
  </r>
  <r>
    <x v="1"/>
    <s v="Nootka and Kyuquot"/>
    <s v="DESERTED CREEK_Chinook"/>
    <x v="0"/>
    <x v="4"/>
    <x v="25"/>
    <s v="DESERTED CREEK"/>
    <s v="Chinook"/>
    <n v="6"/>
    <n v="17"/>
    <s v="(3.4-70)"/>
    <n v="38"/>
    <s v="(14-110)"/>
    <n v="89"/>
    <s v="(32-250)"/>
    <n v="8.3000000000000007"/>
    <s v="(1.6-40)"/>
    <n v="35"/>
    <s v="(12-98)"/>
    <n v="89"/>
    <s v="(32-250)"/>
    <n v="3.4"/>
    <s v="(1.2-9.4)"/>
    <n v="30"/>
    <s v="(11-83)"/>
    <n v="89"/>
    <s v="(32-240)"/>
    <s v=""/>
    <m/>
    <s v=""/>
    <n v="1"/>
    <n v="750"/>
    <n v="179.07407407407408"/>
    <n v="3.1049689070025148E-3"/>
    <n v="65.524323323836953"/>
  </r>
  <r>
    <x v="1"/>
    <s v="Nootka and Kyuquot"/>
    <s v="ESPINOSA CREEK_Chinook"/>
    <x v="0"/>
    <x v="4"/>
    <x v="26"/>
    <s v="ESPINOSA CREEK"/>
    <s v="Chinook"/>
    <n v="4.7"/>
    <n v="13"/>
    <s v="(2.6-58)"/>
    <n v="30"/>
    <s v="(10-89)"/>
    <n v="70"/>
    <s v="(24-200)"/>
    <n v="6.6"/>
    <s v="(1.2-33)"/>
    <n v="27"/>
    <s v="(9.1-81)"/>
    <n v="70"/>
    <s v="(24-200)"/>
    <n v="2.7"/>
    <s v="(0.92-7.8)"/>
    <n v="24"/>
    <s v="(8.1-69)"/>
    <n v="70"/>
    <s v="(24-200)"/>
    <n v="45.333333333333336"/>
    <m/>
    <n v="44.142857142857146"/>
    <n v="5"/>
    <n v="400"/>
    <n v="43.628571428571426"/>
    <n v="7.5647666164459541E-4"/>
    <n v="25.075756944976217"/>
  </r>
  <r>
    <x v="1"/>
    <s v="Nootka and Kyuquot"/>
    <s v="GOLD RIVER_Chinook"/>
    <x v="1"/>
    <x v="4"/>
    <x v="27"/>
    <s v="Gold River Aggregate"/>
    <s v="Chinook"/>
    <n v="856.34"/>
    <n v="2600"/>
    <s v="(660-7900)"/>
    <n v="5900"/>
    <s v="(3300-11000)"/>
    <n v="14000"/>
    <s v="(7700-24000)"/>
    <n v="1300"/>
    <s v="(310-4800)"/>
    <n v="5300"/>
    <s v="(2900-9600)"/>
    <n v="14000"/>
    <s v="(7700-24000)"/>
    <n v="530"/>
    <s v="(300-930)"/>
    <n v="4700"/>
    <s v="(2600-8200)"/>
    <n v="14000"/>
    <s v="(7700-24000)"/>
    <n v="8210"/>
    <m/>
    <n v="3810.9166666666665"/>
    <n v="45"/>
    <n v="15710"/>
    <n v="2511"/>
    <n v="4.3538278591116746E-2"/>
    <n v="1452"/>
  </r>
  <r>
    <x v="1"/>
    <s v="Nootka and Kyuquot"/>
    <s v="KLEEPTEE CREEK_Chinook"/>
    <x v="0"/>
    <x v="4"/>
    <x v="28"/>
    <s v="KLEEPTEE CREEK"/>
    <s v="Chinook"/>
    <n v="14"/>
    <n v="40"/>
    <s v="(8.7-150)"/>
    <n v="91"/>
    <s v="(36-230)"/>
    <n v="210"/>
    <s v="(85-530)"/>
    <n v="20"/>
    <s v="(4.1-89)"/>
    <n v="82"/>
    <s v="(33-210)"/>
    <n v="210"/>
    <s v="(85-530)"/>
    <n v="8.1"/>
    <s v="(3.3-20)"/>
    <n v="72"/>
    <s v="(29-180)"/>
    <n v="210"/>
    <s v="(85-520)"/>
    <n v="23"/>
    <m/>
    <n v="23"/>
    <n v="1"/>
    <n v="300"/>
    <n v="64.84375"/>
    <n v="1.1243270618847975E-3"/>
    <n v="36.120241116118194"/>
  </r>
  <r>
    <x v="1"/>
    <s v="Nootka and Kyuquot"/>
    <s v="LEINER RIVER_Chinook"/>
    <x v="1"/>
    <x v="4"/>
    <x v="29"/>
    <s v="LEINER RIVER"/>
    <s v="Chinook"/>
    <n v="109"/>
    <n v="320"/>
    <s v="(79-1100)"/>
    <n v="730"/>
    <s v="(360-1500)"/>
    <n v="1700"/>
    <s v="(850-3300)"/>
    <n v="160"/>
    <s v="(38-630)"/>
    <n v="660"/>
    <s v="(330-1300)"/>
    <n v="1700"/>
    <s v="(850-3300)"/>
    <n v="65"/>
    <s v="(33-130)"/>
    <n v="580"/>
    <s v="(290-1100)"/>
    <n v="1700"/>
    <s v="(850-3300)"/>
    <n v="758.5"/>
    <m/>
    <n v="801.58333333333337"/>
    <n v="15"/>
    <n v="1759"/>
    <n v="389.75362318840581"/>
    <n v="6.7579457699219244E-3"/>
    <n v="238.1053892712298"/>
  </r>
  <r>
    <x v="1"/>
    <s v="Nootka and Kyuquot"/>
    <s v="LITTLE ZEBALLOS RIVER_Chinook"/>
    <x v="0"/>
    <x v="4"/>
    <x v="30"/>
    <s v="LITTLE ZEBALLOS RIVER"/>
    <s v="Chinook"/>
    <n v="43"/>
    <n v="130"/>
    <s v="(29-430)"/>
    <n v="280"/>
    <s v="(130-630)"/>
    <n v="660"/>
    <s v="(300-1400)"/>
    <n v="61"/>
    <s v="(14-260)"/>
    <n v="260"/>
    <s v="(110-570)"/>
    <n v="660"/>
    <s v="(300-1400)"/>
    <n v="25"/>
    <s v="(12-55)"/>
    <n v="220"/>
    <s v="(100-490)"/>
    <n v="650"/>
    <s v="(300-1400)"/>
    <n v="13"/>
    <m/>
    <n v="31.714285714285715"/>
    <n v="5"/>
    <n v="900"/>
    <n v="60.772727272727273"/>
    <n v="1.0537395184157543E-3"/>
    <n v="29.809101468099662"/>
  </r>
  <r>
    <x v="1"/>
    <s v="Nootka and Kyuquot"/>
    <s v="MOOYAH RIVER_Chinook"/>
    <x v="0"/>
    <x v="4"/>
    <x v="31"/>
    <s v="MOOYAH RIVER"/>
    <s v="Chinook"/>
    <n v="7.7"/>
    <n v="22"/>
    <s v="(4.5-89)"/>
    <n v="50"/>
    <s v="(18-130)"/>
    <n v="120"/>
    <s v="(43-310)"/>
    <n v="11"/>
    <s v="(2.1-51)"/>
    <n v="45"/>
    <s v="(16-120)"/>
    <n v="120"/>
    <s v="(43-310)"/>
    <n v="4.4000000000000004"/>
    <s v="(1.7-12)"/>
    <n v="39"/>
    <s v="(15-100)"/>
    <n v="120"/>
    <s v="(43-310)"/>
    <s v=""/>
    <m/>
    <s v=""/>
    <n v="1"/>
    <n v="700"/>
    <n v="113.75"/>
    <n v="1.9723134965111628E-3"/>
    <n v="41.989001941868516"/>
  </r>
  <r>
    <x v="1"/>
    <s v="Nootka and Kyuquot"/>
    <s v="PARK RIVER_Chinook"/>
    <x v="0"/>
    <x v="4"/>
    <x v="32"/>
    <s v="PARK RIVER"/>
    <s v="Chinook"/>
    <n v="10"/>
    <n v="28"/>
    <s v="(5.9-110)"/>
    <n v="64"/>
    <s v="(24-170)"/>
    <n v="150"/>
    <s v="(58-390)"/>
    <n v="14"/>
    <s v="(2.8-65)"/>
    <n v="58"/>
    <s v="(22-150)"/>
    <n v="150"/>
    <s v="(58-390)"/>
    <n v="5.8"/>
    <s v="(2.2-15)"/>
    <n v="51"/>
    <s v="(20-130)"/>
    <n v="150"/>
    <s v="(58-390)"/>
    <s v=""/>
    <m/>
    <s v=""/>
    <n v="15"/>
    <n v="200"/>
    <n v="48.888888888888886"/>
    <n v="8.4768540997793565E-4"/>
    <n v="38.601258668102425"/>
  </r>
  <r>
    <x v="1"/>
    <s v="Nootka and Kyuquot"/>
    <s v="SUCWOA RIVER_Chinook"/>
    <x v="0"/>
    <x v="4"/>
    <x v="33"/>
    <s v="SUCWOA RIVER"/>
    <s v="Chinook"/>
    <n v="25"/>
    <n v="72"/>
    <s v="(16-260)"/>
    <n v="160"/>
    <s v="(70-380)"/>
    <n v="380"/>
    <s v="(160-880)"/>
    <n v="35"/>
    <s v="(7.8-150)"/>
    <n v="150"/>
    <s v="(63-350)"/>
    <n v="380"/>
    <s v="(160-880)"/>
    <n v="15"/>
    <s v="(6.3-34)"/>
    <n v="130"/>
    <s v="(56-300)"/>
    <n v="380"/>
    <s v="(160-880)"/>
    <s v=""/>
    <m/>
    <n v="28.333333333333332"/>
    <n v="1"/>
    <n v="1500"/>
    <n v="225.16666666666666"/>
    <n v="3.904169280273379E-3"/>
    <n v="84.103430285077337"/>
  </r>
  <r>
    <x v="1"/>
    <s v="Nootka and Kyuquot"/>
    <s v="TAHSIS RIVER_Chinook"/>
    <x v="1"/>
    <x v="4"/>
    <x v="34"/>
    <s v="TAHSIS RIVER"/>
    <s v="Chinook"/>
    <n v="77"/>
    <n v="230"/>
    <s v="(53-750)"/>
    <n v="510"/>
    <s v="(250-1100)"/>
    <n v="1200"/>
    <s v="(580-2400)"/>
    <n v="110"/>
    <s v="(25-450)"/>
    <n v="460"/>
    <s v="(220-970)"/>
    <n v="1200"/>
    <s v="(580-2400)"/>
    <n v="46"/>
    <s v="(23-94)"/>
    <n v="410"/>
    <s v="(200-840)"/>
    <n v="1200"/>
    <s v="(590-2400)"/>
    <n v="1023.75"/>
    <m/>
    <n v="751"/>
    <n v="12"/>
    <n v="1651"/>
    <n v="466.68115942028987"/>
    <n v="8.0917938399306839E-3"/>
    <n v="267.83525782790673"/>
  </r>
  <r>
    <x v="1"/>
    <s v="Nootka and Kyuquot"/>
    <s v="TLUPANA RIVER_Chinook"/>
    <x v="0"/>
    <x v="4"/>
    <x v="35"/>
    <s v="TLUPANA RIVER"/>
    <s v="Chinook"/>
    <n v="20"/>
    <n v="58"/>
    <s v="(13-210)"/>
    <n v="130"/>
    <s v="(54-320)"/>
    <n v="300"/>
    <s v="(130-720)"/>
    <n v="28"/>
    <s v="(6-130)"/>
    <n v="120"/>
    <s v="(49-290)"/>
    <n v="300"/>
    <s v="(130-720)"/>
    <n v="12"/>
    <s v="(4.8-28)"/>
    <n v="100"/>
    <s v="(43-250)"/>
    <n v="300"/>
    <s v="(130-720)"/>
    <n v="15"/>
    <m/>
    <n v="671.16666666666663"/>
    <n v="7"/>
    <n v="2500"/>
    <n v="205.34545454545454"/>
    <n v="3.560488891843688E-3"/>
    <n v="65.811273647568683"/>
  </r>
  <r>
    <x v="1"/>
    <s v="Nootka and Kyuquot"/>
    <s v="TSOWWIN RIVER_Chinook"/>
    <x v="0"/>
    <x v="4"/>
    <x v="36"/>
    <s v="TSOWWIN RIVER"/>
    <s v="Chinook"/>
    <n v="26"/>
    <n v="75"/>
    <s v="(17-270)"/>
    <n v="170"/>
    <s v="(72-390)"/>
    <n v="400"/>
    <s v="(170-900)"/>
    <n v="37"/>
    <s v="(8-160)"/>
    <n v="150"/>
    <s v="(65-360)"/>
    <n v="400"/>
    <s v="(170-900)"/>
    <n v="15"/>
    <s v="(6.6-35)"/>
    <n v="130"/>
    <s v="(58-310)"/>
    <n v="390"/>
    <s v="(170-900)"/>
    <n v="32"/>
    <m/>
    <n v="32"/>
    <n v="2"/>
    <n v="750"/>
    <n v="96.11363636363636"/>
    <n v="1.6665162391100315E-3"/>
    <n v="25.892700230582221"/>
  </r>
  <r>
    <x v="1"/>
    <s v="Nootka and Kyuquot"/>
    <s v="ZEBALLOS RIVER_Chinook"/>
    <x v="1"/>
    <x v="4"/>
    <x v="37"/>
    <s v="ZEBALLOS RIVER"/>
    <s v="Chinook"/>
    <n v="194"/>
    <n v="580"/>
    <s v="(140-1800)"/>
    <n v="1300"/>
    <s v="(670-2500)"/>
    <n v="3000"/>
    <s v="(1600-5700)"/>
    <n v="280"/>
    <s v="(67-1100)"/>
    <n v="1200"/>
    <s v="(610-2300)"/>
    <n v="3000"/>
    <s v="(1600-5700)"/>
    <n v="120"/>
    <s v="(62-220)"/>
    <n v="1000"/>
    <s v="(550-2000)"/>
    <n v="3000"/>
    <s v="(1600-5700)"/>
    <n v="143.33333333333334"/>
    <m/>
    <n v="254.6"/>
    <n v="1"/>
    <n v="862"/>
    <n v="199.1044776119403"/>
    <n v="3.4522764695370067E-3"/>
    <n v="112.62977531462838"/>
  </r>
  <r>
    <x v="1"/>
    <s v="Nootka and Kyuquot"/>
    <s v="ZEBALLOS RIVER_Chinook"/>
    <x v="1"/>
    <x v="4"/>
    <x v="37"/>
    <s v="ZEBALLOS RIVER*"/>
    <s v="Chinook"/>
    <n v="3.7"/>
    <n v="10"/>
    <s v="(2-45)"/>
    <n v="24"/>
    <s v="(8.1-69)"/>
    <n v="55"/>
    <s v="(19-160)"/>
    <n v="5.0999999999999996"/>
    <s v="(0.97-26)"/>
    <n v="21"/>
    <s v="(7.3-63)"/>
    <n v="55"/>
    <s v="(19-160)"/>
    <n v="2.1"/>
    <s v="(0.73-6.1)"/>
    <n v="19"/>
    <s v="(6.5-54)"/>
    <n v="55"/>
    <s v="(19-160)"/>
    <n v="143.33333333333334"/>
    <m/>
    <n v="254.6"/>
    <n v="1"/>
    <n v="862"/>
    <n v="199.1044776119403"/>
    <n v="3.4522764695370067E-3"/>
    <n v="112.62977531462838"/>
  </r>
  <r>
    <x v="1"/>
    <s v="Nootka and Kyuquot"/>
    <s v="ARTLISH RIVER_Chinook"/>
    <x v="3"/>
    <x v="5"/>
    <x v="38"/>
    <s v="ARTLISH RIVER"/>
    <s v="Chinook"/>
    <n v="63.55"/>
    <n v="190"/>
    <s v="(44-630)"/>
    <n v="420"/>
    <s v="(200-890)"/>
    <n v="970"/>
    <s v="(470-2000)"/>
    <n v="91"/>
    <s v="(21-380)"/>
    <n v="380"/>
    <s v="(180-810)"/>
    <n v="970"/>
    <s v="(470-2000)"/>
    <n v="38"/>
    <s v="(18-78)"/>
    <n v="330"/>
    <s v="(160-690)"/>
    <n v="970"/>
    <s v="(470-2000)"/>
    <n v="173.5"/>
    <m/>
    <n v="322.33333333333331"/>
    <n v="10"/>
    <n v="3500"/>
    <n v="377.59701492537312"/>
    <n v="6.5471620991616741E-3"/>
    <n v="179.47795507335516"/>
  </r>
  <r>
    <x v="1"/>
    <s v="Nootka and Kyuquot"/>
    <s v="EASY CREEK_Chinook"/>
    <x v="0"/>
    <x v="5"/>
    <x v="39"/>
    <s v="EASY CREEK"/>
    <s v="Chinook"/>
    <n v="12"/>
    <n v="34"/>
    <s v="(7.3-130)"/>
    <n v="180"/>
    <s v="(71-450)"/>
    <n v="78"/>
    <s v="(30-200)"/>
    <n v="17"/>
    <s v="(3.5-77)"/>
    <n v="70"/>
    <s v="(27-180)"/>
    <n v="180"/>
    <s v="(71-450)"/>
    <n v="6.9"/>
    <s v="(2.7-18)"/>
    <n v="62"/>
    <s v="(24-160)"/>
    <n v="180"/>
    <s v="(71-460)"/>
    <n v="3"/>
    <m/>
    <n v="14"/>
    <n v="0"/>
    <n v="400"/>
    <n v="47.526315789473685"/>
    <n v="8.2405972809697174E-4"/>
    <e v="#NUM!"/>
  </r>
  <r>
    <x v="1"/>
    <s v="Nootka and Kyuquot"/>
    <s v="KAOUK RIVER_Chinook"/>
    <x v="3"/>
    <x v="5"/>
    <x v="40"/>
    <s v="KAOUK RIVER"/>
    <s v="Chinook"/>
    <n v="101"/>
    <n v="300"/>
    <s v="(72-980)"/>
    <n v="670"/>
    <s v="(330-1400)"/>
    <n v="1600"/>
    <s v="(780-3100)"/>
    <n v="150"/>
    <s v="(34-580)"/>
    <n v="610"/>
    <s v="(300-1200)"/>
    <n v="1600"/>
    <s v="(780-3100)"/>
    <n v="60"/>
    <s v="(30-120)"/>
    <n v="530"/>
    <s v="(270-1100)"/>
    <n v="1600"/>
    <s v="(780-3100)"/>
    <n v="442.25"/>
    <m/>
    <n v="368"/>
    <n v="10"/>
    <n v="3500"/>
    <n v="419.5151515151515"/>
    <n v="7.2739814973561212E-3"/>
    <n v="257.30668693911849"/>
  </r>
  <r>
    <x v="1"/>
    <s v="Nootka and Kyuquot"/>
    <s v="KAUWINCH RIVER_Chinook"/>
    <x v="0"/>
    <x v="5"/>
    <x v="41"/>
    <s v="KAUWINCH RIVER"/>
    <s v="Chinook"/>
    <n v="44"/>
    <n v="130"/>
    <s v="(30-440)"/>
    <n v="290"/>
    <s v="(130-640)"/>
    <n v="670"/>
    <s v="(310-1500)"/>
    <n v="63"/>
    <s v="(14-260)"/>
    <n v="260"/>
    <s v="(120-580)"/>
    <n v="670"/>
    <s v="(310-1500)"/>
    <n v="26"/>
    <s v="(12-56)"/>
    <n v="230"/>
    <s v="(110-500)"/>
    <n v="670"/>
    <s v="(310-1500)"/>
    <n v="17"/>
    <m/>
    <n v="118.75"/>
    <n v="2"/>
    <n v="750"/>
    <n v="129.4"/>
    <n v="2.2436691555916002E-3"/>
    <n v="51.515982146810799"/>
  </r>
  <r>
    <x v="1"/>
    <s v="Nootka and Kyuquot"/>
    <s v="MALKSOPE RIVER_Chinook"/>
    <x v="0"/>
    <x v="5"/>
    <x v="42"/>
    <s v="MALKSOPE RIVER"/>
    <s v="Chinook"/>
    <n v="20"/>
    <n v="58"/>
    <s v="(13-210)"/>
    <n v="130"/>
    <s v="(54-310)"/>
    <n v="300"/>
    <s v="(130-710)"/>
    <n v="28"/>
    <s v="(6-120)"/>
    <n v="120"/>
    <s v="(49-280)"/>
    <n v="300"/>
    <s v="(130-710)"/>
    <n v="12"/>
    <s v="(4.9-28)"/>
    <n v="100"/>
    <s v="(43-240)"/>
    <n v="300"/>
    <s v="(130-720)"/>
    <n v="38.25"/>
    <m/>
    <n v="27.416666666666668"/>
    <n v="1"/>
    <n v="400"/>
    <n v="75.868421052631575"/>
    <n v="1.3154840509986541E-3"/>
    <n v="32.238960139888086"/>
  </r>
  <r>
    <x v="1"/>
    <s v="Nootka and Kyuquot"/>
    <s v="MCKAY COVE CREEK_Chinook"/>
    <x v="0"/>
    <x v="5"/>
    <x v="43"/>
    <s v="MCKAY COVE CREEK"/>
    <s v="Chinook"/>
    <n v="1.4"/>
    <n v="3.8"/>
    <s v="(0.68-18)"/>
    <n v="8.6"/>
    <s v="(2.6-29)"/>
    <n v="20"/>
    <s v="(6-68)"/>
    <n v="1.9"/>
    <s v="(0.32-10)"/>
    <n v="7.7"/>
    <s v="(2.3-27)"/>
    <n v="20"/>
    <s v="(6-68)"/>
    <n v="0.77"/>
    <s v="(0.23-2.6)"/>
    <n v="6.8"/>
    <s v="(2-23)"/>
    <n v="20"/>
    <s v="(6-68)"/>
    <s v=""/>
    <m/>
    <s v=""/>
    <n v="3"/>
    <n v="400"/>
    <n v="50.866666666666667"/>
    <n v="8.8197813792704311E-4"/>
    <n v="26.430507789691241"/>
  </r>
  <r>
    <x v="1"/>
    <s v="Nootka and Kyuquot"/>
    <s v="NARROWGUT CREEK_Chinook"/>
    <x v="0"/>
    <x v="5"/>
    <x v="44"/>
    <s v="NARROWGUT CREEK"/>
    <s v="Chinook"/>
    <n v="16.5"/>
    <n v="48"/>
    <s v="(10-180)"/>
    <n v="110"/>
    <s v="(43-270)"/>
    <n v="250"/>
    <s v="(100-610)"/>
    <n v="23"/>
    <s v="(4.9-100)"/>
    <n v="97"/>
    <s v="(39-240)"/>
    <n v="250"/>
    <s v="(100-610)"/>
    <n v="9.5"/>
    <s v="(3.9-23)"/>
    <n v="85"/>
    <s v="(35-210)"/>
    <n v="250"/>
    <s v="(100-600)"/>
    <s v=""/>
    <m/>
    <s v=""/>
    <n v="2"/>
    <n v="200"/>
    <n v="34.8125"/>
    <n v="6.0361462503116358E-4"/>
    <n v="20.946437063289192"/>
  </r>
  <r>
    <x v="1"/>
    <s v="Nootka and Kyuquot"/>
    <s v="OUOUKINSH RIVER_Chinook"/>
    <x v="0"/>
    <x v="5"/>
    <x v="45"/>
    <s v="OUOUKINSH RIVER"/>
    <s v="Chinook"/>
    <n v="16.7"/>
    <n v="48"/>
    <s v="(10-180)"/>
    <n v="110"/>
    <s v="(44-270)"/>
    <n v="250"/>
    <s v="(100-610)"/>
    <n v="23"/>
    <s v="(5-100)"/>
    <n v="98"/>
    <s v="(40-240)"/>
    <n v="250"/>
    <s v="(100-610)"/>
    <n v="9.6999999999999993"/>
    <s v="(4-24)"/>
    <n v="86"/>
    <s v="(36-210)"/>
    <n v="250"/>
    <s v="(100-610)"/>
    <n v="30"/>
    <m/>
    <n v="30"/>
    <n v="3"/>
    <n v="400"/>
    <n v="106.73076923076923"/>
    <n v="1.8506069155768308E-3"/>
    <n v="52.035252838822849"/>
  </r>
  <r>
    <x v="1"/>
    <s v="Nootka and Kyuquot"/>
    <s v="TAHSISH RIVER_Chinook"/>
    <x v="3"/>
    <x v="5"/>
    <x v="46"/>
    <s v="TAHSISH RIVER"/>
    <s v="Chinook"/>
    <n v="172"/>
    <n v="510"/>
    <s v="(130-1600)"/>
    <n v="1200"/>
    <s v="(590-2200)"/>
    <n v="2700"/>
    <s v="(1400-5100)"/>
    <n v="250"/>
    <s v="(60-980)"/>
    <n v="1000"/>
    <s v="(530-2000)"/>
    <n v="2700"/>
    <s v="(1400-5100)"/>
    <n v="100"/>
    <s v="(54-190)"/>
    <n v="910"/>
    <s v="(480-1700)"/>
    <n v="2700"/>
    <s v="(1400-5100)"/>
    <n v="1102.5"/>
    <m/>
    <n v="866.58333333333337"/>
    <n v="25"/>
    <n v="3500"/>
    <n v="897"/>
    <n v="1.5553100715345171E-2"/>
    <n v="520.00828688031436"/>
  </r>
  <r>
    <x v="2"/>
    <s v="Northwest Vancouver Island"/>
    <s v="COLONIAL/CAYEGHLE CREEKS_Chinook"/>
    <x v="3"/>
    <x v="6"/>
    <x v="47"/>
    <s v="COLONIAL/CAYEGHLE CREEKS"/>
    <s v="Chinook"/>
    <n v="49"/>
    <n v="140"/>
    <s v="(33-490)"/>
    <n v="320"/>
    <s v="(150-710)"/>
    <n v="750"/>
    <s v="(350-1600)"/>
    <n v="75"/>
    <s v="(17-310)"/>
    <n v="290"/>
    <s v="(130-650)"/>
    <n v="750"/>
    <s v="(350-1600)"/>
    <n v="29"/>
    <s v="(13-62)"/>
    <n v="260"/>
    <s v="(120-550)"/>
    <n v="750"/>
    <s v="(350-1600)"/>
    <n v="252.5"/>
    <m/>
    <n v="358.66666666666669"/>
    <n v="36"/>
    <n v="1369"/>
    <n v="400.48148148148147"/>
    <n v="6.9439563167359233E-3"/>
    <n v="287.75874549736329"/>
  </r>
  <r>
    <x v="2"/>
    <s v="Northwest Vancouver Island"/>
    <s v="MARBLE RIVER_Chinook"/>
    <x v="1"/>
    <x v="6"/>
    <x v="48"/>
    <s v="MARBLE RIVER"/>
    <s v="Chinook"/>
    <n v="167"/>
    <n v="500"/>
    <s v="(120-1600)"/>
    <n v="1100"/>
    <s v="(570-2200)"/>
    <n v="2600"/>
    <s v="(1400-5000)"/>
    <n v="260"/>
    <s v="(62-1000)"/>
    <n v="1000"/>
    <s v="(520-2000)"/>
    <n v="2600"/>
    <s v="(1400-5000)"/>
    <n v="100"/>
    <s v="(52-190)"/>
    <n v="890"/>
    <s v="(460-1700)"/>
    <n v="2600"/>
    <s v="(1400-5000)"/>
    <n v="2852.75"/>
    <m/>
    <n v="2965.5833333333335"/>
    <n v="40"/>
    <n v="7500"/>
    <n v="2054.449275362319"/>
    <n v="3.5622136559953235E-2"/>
    <n v="1276.44743862068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253C488-4B33-444F-8B39-3030082284E3}" name="PivotTable8" cacheId="145" applyNumberFormats="0" applyBorderFormats="0" applyFontFormats="0" applyPatternFormats="0" applyAlignmentFormats="0" applyWidthHeightFormats="1" dataCaption="Values" updatedVersion="8" minRefreshableVersion="3" rowGrandTotals="0" colGrandTotals="0" itemPrintTitles="1" createdVersion="8" indent="0" compact="0" compactData="0" gridDropZones="1" multipleFieldFilters="0">
  <location ref="A4:G54" firstHeaderRow="1" firstDataRow="2" firstDataCol="2" rowPageCount="2" colPageCount="1"/>
  <pivotFields count="35">
    <pivotField axis="axisPage" compact="0" outline="0" showAll="0">
      <items count="4">
        <item x="1"/>
        <item x="2"/>
        <item x="0"/>
        <item t="default"/>
      </items>
    </pivotField>
    <pivotField compact="0" outline="0" showAll="0"/>
    <pivotField compact="0" outline="0" showAll="0"/>
    <pivotField axis="axisPage" compact="0" outline="0" multipleItemSelectionAllowed="1" showAll="0">
      <items count="6">
        <item x="0"/>
        <item x="2"/>
        <item x="1"/>
        <item x="3"/>
        <item m="1" x="4"/>
        <item t="default"/>
      </items>
    </pivotField>
    <pivotField axis="axisRow" compact="0" numFmtId="1" outline="0" showAll="0">
      <items count="8">
        <item x="0"/>
        <item x="1"/>
        <item x="2"/>
        <item x="3"/>
        <item x="4"/>
        <item x="5"/>
        <item x="6"/>
        <item t="default"/>
      </items>
    </pivotField>
    <pivotField axis="axisRow" compact="0" outline="0" showAll="0" defaultSubtotal="0">
      <items count="50">
        <item x="38"/>
        <item x="12"/>
        <item x="22"/>
        <item x="23"/>
        <item x="47"/>
        <item x="24"/>
        <item x="13"/>
        <item x="25"/>
        <item x="39"/>
        <item x="4"/>
        <item x="26"/>
        <item x="27"/>
        <item x="1"/>
        <item x="5"/>
        <item x="14"/>
        <item x="40"/>
        <item x="41"/>
        <item x="15"/>
        <item x="28"/>
        <item x="29"/>
        <item x="30"/>
        <item x="42"/>
        <item x="48"/>
        <item x="43"/>
        <item x="16"/>
        <item x="6"/>
        <item x="31"/>
        <item x="17"/>
        <item x="7"/>
        <item x="44"/>
        <item x="3"/>
        <item m="1" x="49"/>
        <item x="45"/>
        <item x="32"/>
        <item x="2"/>
        <item x="8"/>
        <item x="9"/>
        <item x="0"/>
        <item x="33"/>
        <item x="18"/>
        <item x="34"/>
        <item x="46"/>
        <item x="10"/>
        <item x="35"/>
        <item x="19"/>
        <item x="11"/>
        <item x="20"/>
        <item x="36"/>
        <item x="21"/>
        <item x="37"/>
      </items>
    </pivotField>
    <pivotField compact="0" outline="0" showAll="0"/>
    <pivotField compact="0" outline="0" showAll="0"/>
    <pivotField dataField="1" compact="0" outline="0" showAll="0"/>
    <pivotField dataField="1" compact="0" outline="0" showAll="0"/>
    <pivotField compact="0" outline="0" showAll="0"/>
    <pivotField dataField="1"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5"/>
    <field x="4"/>
  </rowFields>
  <rowItems count="49">
    <i>
      <x/>
      <x v="5"/>
    </i>
    <i>
      <x v="1"/>
      <x v="3"/>
    </i>
    <i>
      <x v="2"/>
      <x v="4"/>
    </i>
    <i>
      <x v="3"/>
      <x v="4"/>
    </i>
    <i>
      <x v="4"/>
      <x v="6"/>
    </i>
    <i>
      <x v="5"/>
      <x v="4"/>
    </i>
    <i>
      <x v="6"/>
      <x v="3"/>
    </i>
    <i>
      <x v="7"/>
      <x v="4"/>
    </i>
    <i>
      <x v="8"/>
      <x v="5"/>
    </i>
    <i>
      <x v="9"/>
      <x v="2"/>
    </i>
    <i>
      <x v="10"/>
      <x v="4"/>
    </i>
    <i>
      <x v="11"/>
      <x v="4"/>
    </i>
    <i>
      <x v="12"/>
      <x/>
    </i>
    <i>
      <x v="13"/>
      <x v="2"/>
    </i>
    <i>
      <x v="14"/>
      <x v="3"/>
    </i>
    <i>
      <x v="15"/>
      <x v="5"/>
    </i>
    <i>
      <x v="16"/>
      <x v="5"/>
    </i>
    <i>
      <x v="17"/>
      <x v="3"/>
    </i>
    <i>
      <x v="18"/>
      <x v="4"/>
    </i>
    <i>
      <x v="19"/>
      <x v="4"/>
    </i>
    <i>
      <x v="20"/>
      <x v="4"/>
    </i>
    <i>
      <x v="21"/>
      <x v="5"/>
    </i>
    <i>
      <x v="22"/>
      <x v="6"/>
    </i>
    <i>
      <x v="23"/>
      <x v="5"/>
    </i>
    <i>
      <x v="24"/>
      <x v="3"/>
    </i>
    <i>
      <x v="25"/>
      <x v="2"/>
    </i>
    <i>
      <x v="26"/>
      <x v="4"/>
    </i>
    <i>
      <x v="27"/>
      <x v="3"/>
    </i>
    <i>
      <x v="28"/>
      <x v="2"/>
    </i>
    <i>
      <x v="29"/>
      <x v="5"/>
    </i>
    <i>
      <x v="30"/>
      <x v="1"/>
    </i>
    <i>
      <x v="32"/>
      <x v="5"/>
    </i>
    <i>
      <x v="33"/>
      <x v="4"/>
    </i>
    <i>
      <x v="34"/>
      <x/>
    </i>
    <i>
      <x v="35"/>
      <x v="2"/>
    </i>
    <i>
      <x v="36"/>
      <x v="2"/>
    </i>
    <i>
      <x v="37"/>
      <x/>
    </i>
    <i>
      <x v="38"/>
      <x v="4"/>
    </i>
    <i>
      <x v="39"/>
      <x v="3"/>
    </i>
    <i>
      <x v="40"/>
      <x v="4"/>
    </i>
    <i>
      <x v="41"/>
      <x v="5"/>
    </i>
    <i>
      <x v="42"/>
      <x v="2"/>
    </i>
    <i>
      <x v="43"/>
      <x v="4"/>
    </i>
    <i>
      <x v="44"/>
      <x v="3"/>
    </i>
    <i>
      <x v="45"/>
      <x v="2"/>
    </i>
    <i>
      <x v="46"/>
      <x v="3"/>
    </i>
    <i>
      <x v="47"/>
      <x v="4"/>
    </i>
    <i>
      <x v="48"/>
      <x v="3"/>
    </i>
    <i>
      <x v="49"/>
      <x v="4"/>
    </i>
  </rowItems>
  <colFields count="1">
    <field x="-2"/>
  </colFields>
  <colItems count="5">
    <i>
      <x/>
    </i>
    <i i="1">
      <x v="1"/>
    </i>
    <i i="2">
      <x v="2"/>
    </i>
    <i i="3">
      <x v="3"/>
    </i>
    <i i="4">
      <x v="4"/>
    </i>
  </colItems>
  <pageFields count="2">
    <pageField fld="3" hier="-1"/>
    <pageField fld="0" hier="-1"/>
  </pageFields>
  <dataFields count="5">
    <dataField name="Sum of Revised Accessible Watershed Area (km sq)" fld="8" baseField="5" baseItem="0" numFmtId="3"/>
    <dataField name="Sum of Sgen LifeCycle" fld="9" baseField="5" baseItem="0" numFmtId="3"/>
    <dataField name="Sum of Smsy LifeCycle" fld="11" baseField="5" baseItem="0" numFmtId="3"/>
    <dataField name="Sum of Srep LifeCycle" fld="13" baseField="5" baseItem="0" numFmtId="3"/>
    <dataField name="Sum of 4b year avg 2016-19" fld="28" baseField="4" baseItem="4"/>
  </dataFields>
  <formats count="1">
    <format dxfId="111">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4D4FC24-CEB9-4E9E-BD3D-976E46F97579}" name="PivotTable8" cacheId="145" applyNumberFormats="0" applyBorderFormats="0" applyFontFormats="0" applyPatternFormats="0" applyAlignmentFormats="0" applyWidthHeightFormats="1" dataCaption="Values" updatedVersion="8" minRefreshableVersion="3" rowGrandTotals="0" colGrandTotals="0" itemPrintTitles="1" createdVersion="8" indent="0" compact="0" compactData="0" gridDropZones="1" multipleFieldFilters="0">
  <location ref="A4:G7" firstHeaderRow="1" firstDataRow="2" firstDataCol="2" rowPageCount="2" colPageCount="1"/>
  <pivotFields count="35">
    <pivotField axis="axisPage" compact="0" outline="0" showAll="0">
      <items count="4">
        <item x="1"/>
        <item x="2"/>
        <item x="0"/>
        <item t="default"/>
      </items>
    </pivotField>
    <pivotField compact="0" outline="0" showAll="0"/>
    <pivotField compact="0" outline="0" showAll="0"/>
    <pivotField axis="axisPage" compact="0" outline="0" multipleItemSelectionAllowed="1" showAll="0">
      <items count="6">
        <item x="0"/>
        <item x="2"/>
        <item x="1"/>
        <item x="3"/>
        <item m="1" x="4"/>
        <item t="default"/>
      </items>
    </pivotField>
    <pivotField axis="axisRow" compact="0" numFmtId="1" outline="0" showAll="0">
      <items count="8">
        <item x="0"/>
        <item x="1"/>
        <item x="2"/>
        <item x="3"/>
        <item x="4"/>
        <item x="5"/>
        <item x="6"/>
        <item t="default"/>
      </items>
    </pivotField>
    <pivotField axis="axisRow" compact="0" outline="0" showAll="0" sortType="descending" defaultSubtotal="0">
      <items count="50">
        <item x="38"/>
        <item x="12"/>
        <item x="22"/>
        <item x="23"/>
        <item x="47"/>
        <item x="24"/>
        <item x="13"/>
        <item x="25"/>
        <item x="39"/>
        <item x="4"/>
        <item x="26"/>
        <item x="27"/>
        <item x="1"/>
        <item x="5"/>
        <item x="14"/>
        <item x="40"/>
        <item x="41"/>
        <item x="15"/>
        <item x="28"/>
        <item x="29"/>
        <item x="30"/>
        <item x="42"/>
        <item x="48"/>
        <item x="43"/>
        <item x="16"/>
        <item x="6"/>
        <item x="31"/>
        <item x="17"/>
        <item x="7"/>
        <item x="44"/>
        <item x="3"/>
        <item m="1" x="49"/>
        <item x="45"/>
        <item x="32"/>
        <item x="2"/>
        <item x="8"/>
        <item x="9"/>
        <item x="0"/>
        <item x="33"/>
        <item x="18"/>
        <item x="34"/>
        <item x="46"/>
        <item x="10"/>
        <item x="35"/>
        <item x="19"/>
        <item x="11"/>
        <item x="20"/>
        <item x="36"/>
        <item x="21"/>
        <item x="37"/>
      </items>
      <autoSortScope>
        <pivotArea dataOnly="0" outline="0" fieldPosition="0">
          <references count="1">
            <reference field="4294967294" count="1" selected="0">
              <x v="4"/>
            </reference>
          </references>
        </pivotArea>
      </autoSortScope>
    </pivotField>
    <pivotField compact="0" outline="0" showAll="0"/>
    <pivotField compact="0" outline="0" showAll="0"/>
    <pivotField dataField="1" compact="0" outline="0" showAll="0"/>
    <pivotField dataField="1" compact="0" outline="0" showAll="0"/>
    <pivotField compact="0" outline="0" showAll="0"/>
    <pivotField dataField="1"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5"/>
    <field x="4"/>
  </rowFields>
  <rowItems count="2">
    <i>
      <x v="22"/>
      <x v="6"/>
    </i>
    <i>
      <x v="4"/>
      <x v="6"/>
    </i>
  </rowItems>
  <colFields count="1">
    <field x="-2"/>
  </colFields>
  <colItems count="5">
    <i>
      <x/>
    </i>
    <i i="1">
      <x v="1"/>
    </i>
    <i i="2">
      <x v="2"/>
    </i>
    <i i="3">
      <x v="3"/>
    </i>
    <i i="4">
      <x v="4"/>
    </i>
  </colItems>
  <pageFields count="2">
    <pageField fld="3" hier="-1"/>
    <pageField fld="0" item="1" hier="-1"/>
  </pageFields>
  <dataFields count="5">
    <dataField name="Sum of Revised Accessible Watershed Area (km sq)" fld="8" baseField="5" baseItem="0" numFmtId="3"/>
    <dataField name="Sum of Sgen LifeCycle" fld="9" baseField="5" baseItem="0" numFmtId="3"/>
    <dataField name="Sum of Smsy LifeCycle" fld="11" baseField="5" baseItem="0" numFmtId="3"/>
    <dataField name="Sum of Srep LifeCycle" fld="13" baseField="5" baseItem="0" numFmtId="3"/>
    <dataField name="Sum of 4 yr average" fld="27" baseField="4" baseItem="3" numFmtId="3"/>
  </dataFields>
  <formats count="1">
    <format dxfId="112">
      <pivotArea dataOnly="0" labelOnly="1" outline="0" fieldPosition="0">
        <references count="1">
          <reference field="4294967294" count="5">
            <x v="0"/>
            <x v="1"/>
            <x v="2"/>
            <x v="3"/>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E4E40B-AEA4-4D8B-AF7E-23B309DB2173}" name="PivotTable8" cacheId="145" applyNumberFormats="0" applyBorderFormats="0" applyFontFormats="0" applyPatternFormats="0" applyAlignmentFormats="0" applyWidthHeightFormats="1" dataCaption="Values" updatedVersion="8" minRefreshableVersion="3" rowGrandTotals="0" colGrandTotals="0" itemPrintTitles="1" createdVersion="8" indent="0" compact="0" compactData="0" gridDropZones="1" multipleFieldFilters="0">
  <location ref="A4:G11" firstHeaderRow="1" firstDataRow="2" firstDataCol="2" rowPageCount="2" colPageCount="1"/>
  <pivotFields count="35">
    <pivotField axis="axisPage" compact="0" outline="0" showAll="0">
      <items count="4">
        <item x="1"/>
        <item x="2"/>
        <item x="0"/>
        <item t="default"/>
      </items>
    </pivotField>
    <pivotField compact="0" outline="0" showAll="0"/>
    <pivotField compact="0" outline="0" showAll="0"/>
    <pivotField axis="axisPage" compact="0" outline="0" multipleItemSelectionAllowed="1" showAll="0">
      <items count="6">
        <item h="1" x="0"/>
        <item h="1" x="2"/>
        <item x="1"/>
        <item x="3"/>
        <item h="1" m="1" x="4"/>
        <item t="default"/>
      </items>
    </pivotField>
    <pivotField axis="axisRow" compact="0" numFmtId="1" outline="0" showAll="0">
      <items count="8">
        <item x="0"/>
        <item x="1"/>
        <item x="2"/>
        <item x="3"/>
        <item x="4"/>
        <item x="5"/>
        <item x="6"/>
        <item t="default"/>
      </items>
    </pivotField>
    <pivotField axis="axisRow" compact="0" outline="0" showAll="0" sortType="descending" defaultSubtotal="0">
      <items count="50">
        <item x="38"/>
        <item x="12"/>
        <item x="22"/>
        <item x="23"/>
        <item x="47"/>
        <item x="24"/>
        <item x="13"/>
        <item x="25"/>
        <item x="39"/>
        <item x="4"/>
        <item x="26"/>
        <item x="27"/>
        <item x="1"/>
        <item x="5"/>
        <item x="14"/>
        <item x="40"/>
        <item x="41"/>
        <item x="15"/>
        <item x="28"/>
        <item x="29"/>
        <item x="30"/>
        <item x="42"/>
        <item x="48"/>
        <item x="43"/>
        <item x="16"/>
        <item x="6"/>
        <item x="31"/>
        <item x="17"/>
        <item x="7"/>
        <item x="44"/>
        <item x="3"/>
        <item m="1" x="49"/>
        <item x="45"/>
        <item x="32"/>
        <item x="2"/>
        <item h="1" x="8"/>
        <item x="9"/>
        <item x="0"/>
        <item x="33"/>
        <item x="18"/>
        <item x="34"/>
        <item x="46"/>
        <item x="10"/>
        <item x="35"/>
        <item x="19"/>
        <item x="11"/>
        <item x="20"/>
        <item x="36"/>
        <item x="21"/>
        <item x="37"/>
      </items>
      <autoSortScope>
        <pivotArea dataOnly="0" outline="0" fieldPosition="0">
          <references count="1">
            <reference field="4294967294" count="1" selected="0">
              <x v="4"/>
            </reference>
          </references>
        </pivotArea>
      </autoSortScope>
    </pivotField>
    <pivotField compact="0" outline="0" showAll="0"/>
    <pivotField compact="0" outline="0" showAll="0"/>
    <pivotField dataField="1" compact="0" outline="0" showAll="0"/>
    <pivotField dataField="1" compact="0" outline="0" showAll="0"/>
    <pivotField compact="0" outline="0" showAll="0"/>
    <pivotField dataField="1"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s>
  <rowFields count="2">
    <field x="5"/>
    <field x="4"/>
  </rowFields>
  <rowItems count="6">
    <i>
      <x v="34"/>
      <x/>
    </i>
    <i>
      <x v="28"/>
      <x v="2"/>
    </i>
    <i>
      <x v="1"/>
      <x v="3"/>
    </i>
    <i>
      <x v="46"/>
      <x v="3"/>
    </i>
    <i>
      <x v="27"/>
      <x v="3"/>
    </i>
    <i>
      <x v="24"/>
      <x v="3"/>
    </i>
  </rowItems>
  <colFields count="1">
    <field x="-2"/>
  </colFields>
  <colItems count="5">
    <i>
      <x/>
    </i>
    <i i="1">
      <x v="1"/>
    </i>
    <i i="2">
      <x v="2"/>
    </i>
    <i i="3">
      <x v="3"/>
    </i>
    <i i="4">
      <x v="4"/>
    </i>
  </colItems>
  <pageFields count="2">
    <pageField fld="3" hier="-1"/>
    <pageField fld="0" item="2" hier="-1"/>
  </pageFields>
  <dataFields count="5">
    <dataField name="Sum of Revised Accessible Watershed Area (km sq)" fld="8" baseField="5" baseItem="0" numFmtId="3"/>
    <dataField name="Sum of Sgen LifeCycle" fld="9" baseField="5" baseItem="0" numFmtId="3"/>
    <dataField name="Sum of Smsy LifeCycle" fld="11" baseField="5" baseItem="0" numFmtId="3"/>
    <dataField name="Sum of Srep LifeCycle" fld="13" baseField="5" baseItem="0" numFmtId="3"/>
    <dataField name="Sum of 12 yr average" fld="29" baseField="5"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5BC0AD-D155-4354-ADF8-B78CF853F756}" name="PivotTable9" cacheId="145" applyNumberFormats="0" applyBorderFormats="0" applyFontFormats="0" applyPatternFormats="0" applyAlignmentFormats="0" applyWidthHeightFormats="1" dataCaption="Values" updatedVersion="8" minRefreshableVersion="3" showDrill="0" itemPrintTitles="1" createdVersion="8" indent="0" compact="0" compactData="0" gridDropZones="1" multipleFieldFilters="0">
  <location ref="A6:M34" firstHeaderRow="1" firstDataRow="2" firstDataCol="3" rowPageCount="1" colPageCount="1"/>
  <pivotFields count="35">
    <pivotField axis="axisRow" compact="0" outline="0" showAll="0">
      <items count="4">
        <item x="0"/>
        <item x="1"/>
        <item x="2"/>
        <item t="default"/>
      </items>
    </pivotField>
    <pivotField compact="0" outline="0" showAll="0"/>
    <pivotField compact="0" outline="0" showAll="0"/>
    <pivotField axis="axisPage" compact="0" outline="0" multipleItemSelectionAllowed="1" showAll="0">
      <items count="6">
        <item h="1" x="0"/>
        <item h="1" x="2"/>
        <item x="1"/>
        <item x="3"/>
        <item m="1" x="4"/>
        <item t="default"/>
      </items>
    </pivotField>
    <pivotField axis="axisRow" compact="0" numFmtId="1" outline="0" showAll="0">
      <items count="8">
        <item x="0"/>
        <item x="1"/>
        <item x="2"/>
        <item x="3"/>
        <item x="4"/>
        <item x="5"/>
        <item x="6"/>
        <item t="default"/>
      </items>
    </pivotField>
    <pivotField axis="axisRow" compact="0" outline="0" showAll="0">
      <items count="51">
        <item x="38"/>
        <item x="12"/>
        <item x="22"/>
        <item x="23"/>
        <item x="47"/>
        <item x="24"/>
        <item x="13"/>
        <item x="25"/>
        <item x="39"/>
        <item x="4"/>
        <item x="26"/>
        <item x="27"/>
        <item x="1"/>
        <item x="5"/>
        <item x="14"/>
        <item x="40"/>
        <item x="41"/>
        <item x="15"/>
        <item x="28"/>
        <item x="29"/>
        <item x="30"/>
        <item x="42"/>
        <item x="48"/>
        <item x="43"/>
        <item x="16"/>
        <item x="6"/>
        <item x="31"/>
        <item x="17"/>
        <item x="7"/>
        <item x="44"/>
        <item x="3"/>
        <item m="1" x="49"/>
        <item x="45"/>
        <item x="32"/>
        <item x="2"/>
        <item x="8"/>
        <item x="9"/>
        <item x="0"/>
        <item x="33"/>
        <item x="18"/>
        <item x="34"/>
        <item x="46"/>
        <item x="10"/>
        <item x="35"/>
        <item x="19"/>
        <item x="11"/>
        <item x="20"/>
        <item x="36"/>
        <item x="21"/>
        <item x="37"/>
        <item t="default"/>
      </items>
    </pivotField>
    <pivotField compact="0" outline="0" showAll="0"/>
    <pivotField compact="0" outline="0" showAll="0"/>
    <pivotField dataField="1" compact="0" outline="0" showAll="0"/>
    <pivotField dataField="1" compact="0" outline="0" showAll="0"/>
    <pivotField compact="0" outline="0" showAll="0"/>
    <pivotField dataField="1" compact="0" outline="0" showAll="0"/>
    <pivotField compact="0" outline="0" showAll="0"/>
    <pivotField dataField="1" compact="0" outline="0" showAll="0"/>
    <pivotField compact="0" outline="0" showAll="0"/>
    <pivotField dataField="1" compact="0" outline="0" showAll="0"/>
    <pivotField compact="0" outline="0" showAll="0"/>
    <pivotField dataField="1" compact="0" outline="0" showAll="0"/>
    <pivotField compact="0" outline="0" showAll="0"/>
    <pivotField dataField="1" compact="0" outline="0" showAll="0"/>
    <pivotField compact="0" outline="0" showAll="0"/>
    <pivotField dataField="1" compact="0" outline="0" showAll="0"/>
    <pivotField compact="0" outline="0" showAll="0"/>
    <pivotField dataField="1"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3">
    <field x="0"/>
    <field x="4"/>
    <field x="5"/>
  </rowFields>
  <rowItems count="27">
    <i>
      <x/>
      <x/>
      <x v="34"/>
    </i>
    <i t="default" r="1">
      <x/>
    </i>
    <i r="1">
      <x v="2"/>
      <x v="28"/>
    </i>
    <i r="2">
      <x v="35"/>
    </i>
    <i t="default" r="1">
      <x v="2"/>
    </i>
    <i r="1">
      <x v="3"/>
      <x v="1"/>
    </i>
    <i r="2">
      <x v="24"/>
    </i>
    <i r="2">
      <x v="27"/>
    </i>
    <i r="2">
      <x v="46"/>
    </i>
    <i t="default" r="1">
      <x v="3"/>
    </i>
    <i t="default">
      <x/>
    </i>
    <i>
      <x v="1"/>
      <x v="4"/>
      <x v="2"/>
    </i>
    <i r="2">
      <x v="11"/>
    </i>
    <i r="2">
      <x v="19"/>
    </i>
    <i r="2">
      <x v="40"/>
    </i>
    <i r="2">
      <x v="49"/>
    </i>
    <i t="default" r="1">
      <x v="4"/>
    </i>
    <i r="1">
      <x v="5"/>
      <x/>
    </i>
    <i r="2">
      <x v="15"/>
    </i>
    <i r="2">
      <x v="41"/>
    </i>
    <i t="default" r="1">
      <x v="5"/>
    </i>
    <i t="default">
      <x v="1"/>
    </i>
    <i>
      <x v="2"/>
      <x v="6"/>
      <x v="4"/>
    </i>
    <i r="2">
      <x v="22"/>
    </i>
    <i t="default" r="1">
      <x v="6"/>
    </i>
    <i t="default">
      <x v="2"/>
    </i>
    <i t="grand">
      <x/>
    </i>
  </rowItems>
  <colFields count="1">
    <field x="-2"/>
  </colFields>
  <colItems count="10">
    <i>
      <x/>
    </i>
    <i i="1">
      <x v="1"/>
    </i>
    <i i="2">
      <x v="2"/>
    </i>
    <i i="3">
      <x v="3"/>
    </i>
    <i i="4">
      <x v="4"/>
    </i>
    <i i="5">
      <x v="5"/>
    </i>
    <i i="6">
      <x v="6"/>
    </i>
    <i i="7">
      <x v="7"/>
    </i>
    <i i="8">
      <x v="8"/>
    </i>
    <i i="9">
      <x v="9"/>
    </i>
  </colItems>
  <pageFields count="1">
    <pageField fld="3" hier="-1"/>
  </pageFields>
  <dataFields count="10">
    <dataField name="Accessible Watershed Area (km2)" fld="8" baseField="5" baseItem="34" numFmtId="3"/>
    <dataField name="Sum of Sgen LifeCycle" fld="9" baseField="0" baseItem="0" numFmtId="3"/>
    <dataField name="Sum of Smsy LifeCycle" fld="11" baseField="0" baseItem="0" numFmtId="3"/>
    <dataField name="Sum of Srep LifeCycle" fld="13" baseField="0" baseItem="0" numFmtId="3"/>
    <dataField name="Sum of Sgen RunRec" fld="15" baseField="0" baseItem="0" numFmtId="3"/>
    <dataField name="Sum of Smsy RunRec" fld="17" baseField="0" baseItem="0" numFmtId="3"/>
    <dataField name="Sum of Srep RunRec" fld="19" baseField="0" baseItem="0" numFmtId="3"/>
    <dataField name="Sum of Sgen Parken" fld="21" baseField="0" baseItem="0" numFmtId="3"/>
    <dataField name="Sum of Smsy Parken" fld="23" baseField="0" baseItem="0" numFmtId="3"/>
    <dataField name="Sum of Srep Parken" fld="25" baseField="0" baseItem="0" numFmtId="3"/>
  </dataFields>
  <formats count="5">
    <format dxfId="110">
      <pivotArea dataOnly="0" labelOnly="1" outline="0" fieldPosition="0">
        <references count="1">
          <reference field="4294967294" count="10">
            <x v="0"/>
            <x v="1"/>
            <x v="2"/>
            <x v="3"/>
            <x v="4"/>
            <x v="5"/>
            <x v="6"/>
            <x v="7"/>
            <x v="8"/>
            <x v="9"/>
          </reference>
        </references>
      </pivotArea>
    </format>
    <format dxfId="109">
      <pivotArea dataOnly="0" labelOnly="1" outline="0" fieldPosition="0">
        <references count="1">
          <reference field="4294967294" count="10">
            <x v="0"/>
            <x v="1"/>
            <x v="2"/>
            <x v="3"/>
            <x v="4"/>
            <x v="5"/>
            <x v="6"/>
            <x v="7"/>
            <x v="8"/>
            <x v="9"/>
          </reference>
        </references>
      </pivotArea>
    </format>
    <format dxfId="108">
      <pivotArea dataOnly="0" labelOnly="1" outline="0" fieldPosition="0">
        <references count="1">
          <reference field="4294967294" count="3">
            <x v="1"/>
            <x v="2"/>
            <x v="3"/>
          </reference>
        </references>
      </pivotArea>
    </format>
    <format dxfId="107">
      <pivotArea dataOnly="0" labelOnly="1" outline="0" fieldPosition="0">
        <references count="1">
          <reference field="4294967294" count="3">
            <x v="4"/>
            <x v="5"/>
            <x v="6"/>
          </reference>
        </references>
      </pivotArea>
    </format>
    <format dxfId="106">
      <pivotArea dataOnly="0" labelOnly="1" outline="0" fieldPosition="0">
        <references count="1">
          <reference field="4294967294" count="3">
            <x v="7"/>
            <x v="8"/>
            <x v="9"/>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6C23590-FC93-4BA3-A7D0-8E1781B53B32}" name="PivotTable1" cacheId="1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H5:CE61" firstHeaderRow="1" firstDataRow="2" firstDataCol="4" rowPageCount="1" colPageCount="1"/>
  <pivotFields count="17">
    <pivotField compact="0" outline="0" showAll="0">
      <extLst>
        <ext xmlns:x14="http://schemas.microsoft.com/office/spreadsheetml/2009/9/main" uri="{2946ED86-A175-432a-8AC1-64E0C546D7DE}">
          <x14:pivotField fillDownLabels="1"/>
        </ext>
      </extLst>
    </pivotField>
    <pivotField axis="axisRow" compact="0" outline="0" showAll="0" defaultSubtotal="0">
      <items count="4">
        <item x="3"/>
        <item x="2"/>
        <item x="1"/>
        <item x="0"/>
      </items>
      <extLst>
        <ext xmlns:x14="http://schemas.microsoft.com/office/spreadsheetml/2009/9/main" uri="{2946ED86-A175-432a-8AC1-64E0C546D7DE}">
          <x14:pivotField fillDownLabels="1"/>
        </ext>
      </extLst>
    </pivotField>
    <pivotField axis="axisRow" compact="0" numFmtId="1" outline="0" showAll="0" defaultSubtotal="0">
      <items count="7">
        <item x="5"/>
        <item x="6"/>
        <item x="4"/>
        <item x="1"/>
        <item x="2"/>
        <item x="0"/>
        <item x="3"/>
      </items>
      <extLst>
        <ext xmlns:x14="http://schemas.microsoft.com/office/spreadsheetml/2009/9/main" uri="{2946ED86-A175-432a-8AC1-64E0C546D7DE}">
          <x14:pivotField fillDownLabels="1"/>
        </ext>
      </extLst>
    </pivotField>
    <pivotField axis="axisRow" compact="0" outline="0" showAll="0" defaultSubtotal="0">
      <items count="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s>
      <extLst>
        <ext xmlns:x14="http://schemas.microsoft.com/office/spreadsheetml/2009/9/main" uri="{2946ED86-A175-432a-8AC1-64E0C546D7DE}">
          <x14:pivotField fillDownLabels="1"/>
        </ext>
      </extLst>
    </pivotField>
    <pivotField axis="axisRow" compact="0" outline="0" showAll="0">
      <items count="57">
        <item x="0"/>
        <item x="1"/>
        <item x="2"/>
        <item x="30"/>
        <item x="3"/>
        <item x="39"/>
        <item x="13"/>
        <item x="4"/>
        <item x="5"/>
        <item x="6"/>
        <item x="40"/>
        <item x="7"/>
        <item x="8"/>
        <item x="9"/>
        <item x="10"/>
        <item x="11"/>
        <item x="12"/>
        <item x="34"/>
        <item x="14"/>
        <item x="15"/>
        <item x="16"/>
        <item x="17"/>
        <item x="18"/>
        <item x="19"/>
        <item x="35"/>
        <item x="20"/>
        <item x="21"/>
        <item x="22"/>
        <item x="23"/>
        <item x="24"/>
        <item x="25"/>
        <item x="26"/>
        <item x="27"/>
        <item x="28"/>
        <item x="29"/>
        <item m="1" x="55"/>
        <item x="31"/>
        <item x="32"/>
        <item x="33"/>
        <item x="36"/>
        <item x="37"/>
        <item x="38"/>
        <item x="41"/>
        <item x="42"/>
        <item x="43"/>
        <item x="44"/>
        <item x="45"/>
        <item x="46"/>
        <item x="47"/>
        <item x="48"/>
        <item x="49"/>
        <item x="50"/>
        <item x="51"/>
        <item x="52"/>
        <item x="53"/>
        <item m="1" x="54"/>
        <item t="default"/>
      </items>
      <extLst>
        <ext xmlns:x14="http://schemas.microsoft.com/office/spreadsheetml/2009/9/main" uri="{2946ED86-A175-432a-8AC1-64E0C546D7DE}">
          <x14:pivotField fillDownLabels="1"/>
        </ext>
      </extLst>
    </pivotField>
    <pivotField axis="axisPage" compact="0" outline="0" showAll="0">
      <items count="2">
        <item x="0"/>
        <item t="default"/>
      </items>
      <extLst>
        <ext xmlns:x14="http://schemas.microsoft.com/office/spreadsheetml/2009/9/main" uri="{2946ED86-A175-432a-8AC1-64E0C546D7DE}">
          <x14:pivotField fillDownLabels="1"/>
        </ext>
      </extLst>
    </pivotField>
    <pivotField axis="axisCol" compact="0" outline="0" showAll="0" sortType="descending">
      <items count="7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4">
    <field x="2"/>
    <field x="3"/>
    <field x="1"/>
    <field x="4"/>
  </rowFields>
  <rowItems count="55">
    <i>
      <x/>
      <x v="12"/>
      <x/>
      <x v="16"/>
    </i>
    <i r="1">
      <x v="33"/>
      <x v="2"/>
      <x v="17"/>
    </i>
    <i r="3">
      <x v="24"/>
    </i>
    <i r="3">
      <x v="39"/>
    </i>
    <i r="1">
      <x v="36"/>
      <x/>
      <x v="5"/>
    </i>
    <i r="3">
      <x v="10"/>
    </i>
    <i r="3">
      <x v="42"/>
    </i>
    <i>
      <x v="1"/>
      <x v="30"/>
      <x v="1"/>
      <x v="3"/>
    </i>
    <i r="3">
      <x v="36"/>
    </i>
    <i>
      <x v="2"/>
      <x v="9"/>
      <x/>
      <x v="13"/>
    </i>
    <i r="1">
      <x v="13"/>
      <x/>
      <x v="6"/>
    </i>
    <i r="1">
      <x v="25"/>
      <x/>
      <x v="30"/>
    </i>
    <i r="1">
      <x v="28"/>
      <x v="2"/>
      <x v="33"/>
    </i>
    <i r="1">
      <x v="34"/>
      <x v="2"/>
      <x v="40"/>
    </i>
    <i r="1">
      <x v="35"/>
      <x v="1"/>
      <x v="41"/>
    </i>
    <i r="1">
      <x v="41"/>
      <x/>
      <x v="47"/>
    </i>
    <i r="1">
      <x v="44"/>
      <x/>
      <x v="50"/>
    </i>
    <i>
      <x v="3"/>
      <x v="1"/>
      <x v="3"/>
      <x v="1"/>
    </i>
    <i r="1">
      <x v="6"/>
      <x/>
      <x v="9"/>
    </i>
    <i r="1">
      <x v="14"/>
      <x/>
      <x v="18"/>
    </i>
    <i r="1">
      <x v="17"/>
      <x/>
      <x v="21"/>
    </i>
    <i r="1">
      <x v="24"/>
      <x v="3"/>
      <x v="29"/>
    </i>
    <i r="1">
      <x v="27"/>
      <x v="3"/>
      <x v="32"/>
    </i>
    <i r="1">
      <x v="38"/>
      <x/>
      <x v="44"/>
    </i>
    <i r="1">
      <x v="43"/>
      <x/>
      <x v="49"/>
    </i>
    <i r="1">
      <x v="45"/>
      <x v="2"/>
      <x v="51"/>
    </i>
    <i r="1">
      <x v="47"/>
      <x/>
      <x v="53"/>
    </i>
    <i>
      <x v="4"/>
      <x v="2"/>
      <x v="2"/>
      <x v="2"/>
    </i>
    <i r="1">
      <x v="3"/>
      <x v="1"/>
      <x v="4"/>
    </i>
    <i r="1">
      <x v="5"/>
      <x v="1"/>
      <x v="8"/>
    </i>
    <i r="1">
      <x v="7"/>
      <x/>
      <x v="11"/>
    </i>
    <i r="1">
      <x v="10"/>
      <x/>
      <x v="14"/>
    </i>
    <i r="1">
      <x v="11"/>
      <x v="2"/>
      <x v="15"/>
    </i>
    <i r="1">
      <x v="18"/>
      <x/>
      <x v="22"/>
    </i>
    <i r="1">
      <x v="19"/>
      <x v="2"/>
      <x v="23"/>
    </i>
    <i r="1">
      <x v="20"/>
      <x/>
      <x v="25"/>
    </i>
    <i r="1">
      <x v="26"/>
      <x/>
      <x v="31"/>
    </i>
    <i r="1">
      <x v="32"/>
      <x/>
      <x v="38"/>
    </i>
    <i r="1">
      <x v="37"/>
      <x/>
      <x v="43"/>
    </i>
    <i r="1">
      <x v="39"/>
      <x v="2"/>
      <x v="45"/>
    </i>
    <i r="1">
      <x v="42"/>
      <x/>
      <x v="48"/>
    </i>
    <i r="1">
      <x v="46"/>
      <x/>
      <x v="52"/>
    </i>
    <i r="1">
      <x v="48"/>
      <x v="2"/>
      <x v="54"/>
    </i>
    <i>
      <x v="5"/>
      <x/>
      <x v="3"/>
      <x/>
    </i>
    <i r="1">
      <x v="8"/>
      <x/>
      <x v="12"/>
    </i>
    <i r="1">
      <x v="15"/>
      <x v="3"/>
      <x v="19"/>
    </i>
    <i r="1">
      <x v="16"/>
      <x/>
      <x v="20"/>
    </i>
    <i r="1">
      <x v="21"/>
      <x/>
      <x v="26"/>
    </i>
    <i r="1">
      <x v="23"/>
      <x/>
      <x v="28"/>
    </i>
    <i r="1">
      <x v="29"/>
      <x/>
      <x v="34"/>
    </i>
    <i r="1">
      <x v="31"/>
      <x/>
      <x v="37"/>
    </i>
    <i r="1">
      <x v="40"/>
      <x v="3"/>
      <x v="46"/>
    </i>
    <i>
      <x v="6"/>
      <x v="4"/>
      <x v="3"/>
      <x v="7"/>
    </i>
    <i r="1">
      <x v="22"/>
      <x v="2"/>
      <x v="27"/>
    </i>
    <i t="grand">
      <x/>
    </i>
  </rowItems>
  <colFields count="1">
    <field x="6"/>
  </colFields>
  <colItems count="7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t="grand">
      <x/>
    </i>
  </colItems>
  <pageFields count="1">
    <pageField fld="5" item="0" hier="-1"/>
  </pageFields>
  <dataFields count="1">
    <dataField name="Sum of Spawners" fld="8"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1D43384-7A56-4124-8A11-D77ED31C5489}" name="PivotTable7" cacheId="22"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3:AB66" firstHeaderRow="1" firstDataRow="2" firstDataCol="2"/>
  <pivotFields count="12">
    <pivotField axis="axisRow" compact="0" outline="0" showAll="0" defaultSubtotal="0">
      <items count="51">
        <item x="27"/>
        <item x="38"/>
        <item x="8"/>
        <item x="31"/>
        <item x="12"/>
        <item x="13"/>
        <item x="49"/>
        <item x="46"/>
        <item x="16"/>
        <item x="20"/>
        <item x="0"/>
        <item x="5"/>
        <item x="39"/>
        <item x="32"/>
        <item x="19"/>
        <item x="28"/>
        <item x="29"/>
        <item x="50"/>
        <item x="9"/>
        <item x="14"/>
        <item x="33"/>
        <item x="26"/>
        <item x="18"/>
        <item x="40"/>
        <item x="41"/>
        <item x="2"/>
        <item x="6"/>
        <item x="7"/>
        <item x="21"/>
        <item x="47"/>
        <item x="4"/>
        <item x="15"/>
        <item x="10"/>
        <item x="11"/>
        <item x="1"/>
        <item x="48"/>
        <item x="25"/>
        <item x="44"/>
        <item x="3"/>
        <item x="23"/>
        <item x="24"/>
        <item x="45"/>
        <item x="22"/>
        <item x="17"/>
        <item x="34"/>
        <item x="35"/>
        <item x="30"/>
        <item x="36"/>
        <item x="43"/>
        <item x="42"/>
        <item x="37"/>
      </items>
      <extLst>
        <ext xmlns:x14="http://schemas.microsoft.com/office/spreadsheetml/2009/9/main" uri="{2946ED86-A175-432a-8AC1-64E0C546D7DE}">
          <x14:pivotField fillDownLabels="1"/>
        </ext>
      </extLst>
    </pivotField>
    <pivotField axis="axisCol" compact="0" outline="0" showAll="0" defaultSubtotal="0">
      <items count="26">
        <item x="0"/>
        <item x="1"/>
        <item x="2"/>
        <item x="3"/>
        <item x="4"/>
        <item x="5"/>
        <item x="6"/>
        <item x="7"/>
        <item x="8"/>
        <item x="9"/>
        <item x="10"/>
        <item x="11"/>
        <item x="12"/>
        <item x="13"/>
        <item x="14"/>
        <item x="15"/>
        <item x="16"/>
        <item x="17"/>
        <item x="18"/>
        <item x="19"/>
        <item x="20"/>
        <item x="21"/>
        <item x="22"/>
        <item x="23"/>
        <item x="24"/>
        <item x="25"/>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
        <item x="0"/>
        <item x="1"/>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2">
    <field x="0"/>
    <field x="9"/>
  </rowFields>
  <rowItems count="62">
    <i>
      <x/>
      <x v="1"/>
    </i>
    <i>
      <x v="1"/>
      <x/>
    </i>
    <i r="1">
      <x v="1"/>
    </i>
    <i>
      <x v="2"/>
      <x/>
    </i>
    <i>
      <x v="3"/>
      <x v="1"/>
    </i>
    <i>
      <x v="4"/>
      <x/>
    </i>
    <i r="1">
      <x v="1"/>
    </i>
    <i>
      <x v="5"/>
      <x/>
    </i>
    <i>
      <x v="6"/>
      <x v="1"/>
    </i>
    <i>
      <x v="7"/>
      <x v="1"/>
    </i>
    <i>
      <x v="8"/>
      <x/>
    </i>
    <i r="1">
      <x v="1"/>
    </i>
    <i>
      <x v="9"/>
      <x/>
    </i>
    <i>
      <x v="10"/>
      <x/>
    </i>
    <i r="1">
      <x v="1"/>
    </i>
    <i>
      <x v="11"/>
      <x/>
    </i>
    <i r="1">
      <x v="1"/>
    </i>
    <i>
      <x v="12"/>
      <x v="1"/>
    </i>
    <i>
      <x v="13"/>
      <x v="1"/>
    </i>
    <i>
      <x v="14"/>
      <x/>
    </i>
    <i>
      <x v="15"/>
      <x v="1"/>
    </i>
    <i>
      <x v="16"/>
      <x v="1"/>
    </i>
    <i>
      <x v="17"/>
      <x v="1"/>
    </i>
    <i>
      <x v="18"/>
      <x/>
    </i>
    <i>
      <x v="19"/>
      <x/>
    </i>
    <i>
      <x v="20"/>
      <x v="1"/>
    </i>
    <i>
      <x v="21"/>
      <x v="1"/>
    </i>
    <i>
      <x v="22"/>
      <x/>
    </i>
    <i>
      <x v="23"/>
      <x v="1"/>
    </i>
    <i>
      <x v="24"/>
      <x v="1"/>
    </i>
    <i>
      <x v="25"/>
      <x/>
    </i>
    <i r="1">
      <x v="1"/>
    </i>
    <i>
      <x v="26"/>
      <x/>
    </i>
    <i r="1">
      <x v="1"/>
    </i>
    <i>
      <x v="27"/>
      <x/>
    </i>
    <i r="1">
      <x v="1"/>
    </i>
    <i>
      <x v="28"/>
      <x/>
    </i>
    <i>
      <x v="29"/>
      <x v="1"/>
    </i>
    <i>
      <x v="30"/>
      <x/>
    </i>
    <i r="1">
      <x v="1"/>
    </i>
    <i>
      <x v="31"/>
      <x/>
    </i>
    <i>
      <x v="32"/>
      <x/>
    </i>
    <i>
      <x v="33"/>
      <x/>
    </i>
    <i>
      <x v="34"/>
      <x/>
    </i>
    <i r="1">
      <x v="1"/>
    </i>
    <i>
      <x v="35"/>
      <x v="1"/>
    </i>
    <i>
      <x v="36"/>
      <x/>
    </i>
    <i>
      <x v="37"/>
      <x v="1"/>
    </i>
    <i>
      <x v="38"/>
      <x/>
    </i>
    <i r="1">
      <x v="1"/>
    </i>
    <i>
      <x v="39"/>
      <x/>
    </i>
    <i>
      <x v="40"/>
      <x/>
    </i>
    <i>
      <x v="41"/>
      <x v="1"/>
    </i>
    <i>
      <x v="42"/>
      <x/>
    </i>
    <i>
      <x v="43"/>
      <x/>
    </i>
    <i>
      <x v="44"/>
      <x v="1"/>
    </i>
    <i>
      <x v="45"/>
      <x v="1"/>
    </i>
    <i>
      <x v="46"/>
      <x v="1"/>
    </i>
    <i>
      <x v="47"/>
      <x v="1"/>
    </i>
    <i>
      <x v="48"/>
      <x v="1"/>
    </i>
    <i>
      <x v="49"/>
      <x v="1"/>
    </i>
    <i>
      <x v="50"/>
      <x v="1"/>
    </i>
  </rowItems>
  <colFields count="1">
    <field x="1"/>
  </colFields>
  <colItems count="26">
    <i>
      <x/>
    </i>
    <i>
      <x v="1"/>
    </i>
    <i>
      <x v="2"/>
    </i>
    <i>
      <x v="3"/>
    </i>
    <i>
      <x v="4"/>
    </i>
    <i>
      <x v="5"/>
    </i>
    <i>
      <x v="6"/>
    </i>
    <i>
      <x v="7"/>
    </i>
    <i>
      <x v="8"/>
    </i>
    <i>
      <x v="9"/>
    </i>
    <i>
      <x v="10"/>
    </i>
    <i>
      <x v="11"/>
    </i>
    <i>
      <x v="12"/>
    </i>
    <i>
      <x v="13"/>
    </i>
    <i>
      <x v="14"/>
    </i>
    <i>
      <x v="15"/>
    </i>
    <i>
      <x v="16"/>
    </i>
    <i>
      <x v="17"/>
    </i>
    <i>
      <x v="18"/>
    </i>
    <i>
      <x v="19"/>
    </i>
    <i>
      <x v="20"/>
    </i>
    <i>
      <x v="21"/>
    </i>
    <i>
      <x v="22"/>
    </i>
    <i>
      <x v="23"/>
    </i>
    <i>
      <x v="24"/>
    </i>
    <i>
      <x v="25"/>
    </i>
  </colItems>
  <dataFields count="1">
    <dataField name="Sum of PNI" fld="10" baseField="0" baseItem="3"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718B323-8AF9-414E-A39E-60E7C833CD07}" name="PivotTable8" cacheId="22"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3:AB66" firstHeaderRow="1" firstDataRow="2" firstDataCol="2"/>
  <pivotFields count="12">
    <pivotField axis="axisRow" compact="0" outline="0" showAll="0" defaultSubtotal="0">
      <items count="51">
        <item x="27"/>
        <item x="38"/>
        <item x="8"/>
        <item x="31"/>
        <item x="12"/>
        <item x="13"/>
        <item x="49"/>
        <item x="46"/>
        <item x="16"/>
        <item x="20"/>
        <item x="0"/>
        <item x="5"/>
        <item x="39"/>
        <item x="32"/>
        <item x="19"/>
        <item x="28"/>
        <item x="29"/>
        <item x="50"/>
        <item x="9"/>
        <item x="14"/>
        <item x="33"/>
        <item x="26"/>
        <item x="18"/>
        <item x="40"/>
        <item x="41"/>
        <item x="2"/>
        <item x="6"/>
        <item x="7"/>
        <item x="21"/>
        <item x="47"/>
        <item x="4"/>
        <item x="15"/>
        <item x="10"/>
        <item x="11"/>
        <item x="1"/>
        <item x="48"/>
        <item x="25"/>
        <item x="44"/>
        <item x="3"/>
        <item x="23"/>
        <item x="24"/>
        <item x="45"/>
        <item x="22"/>
        <item x="17"/>
        <item x="34"/>
        <item x="35"/>
        <item x="30"/>
        <item x="36"/>
        <item x="43"/>
        <item x="42"/>
        <item x="37"/>
      </items>
      <extLst>
        <ext xmlns:x14="http://schemas.microsoft.com/office/spreadsheetml/2009/9/main" uri="{2946ED86-A175-432a-8AC1-64E0C546D7DE}">
          <x14:pivotField fillDownLabels="1"/>
        </ext>
      </extLst>
    </pivotField>
    <pivotField axis="axisCol" compact="0" outline="0" showAll="0" defaultSubtotal="0">
      <items count="26">
        <item x="0"/>
        <item x="1"/>
        <item x="2"/>
        <item x="3"/>
        <item x="4"/>
        <item x="5"/>
        <item x="6"/>
        <item x="7"/>
        <item x="8"/>
        <item x="9"/>
        <item x="10"/>
        <item x="11"/>
        <item x="12"/>
        <item x="13"/>
        <item x="14"/>
        <item x="15"/>
        <item x="16"/>
        <item x="17"/>
        <item x="18"/>
        <item x="19"/>
        <item x="20"/>
        <item x="21"/>
        <item x="22"/>
        <item x="23"/>
        <item x="24"/>
        <item x="25"/>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
        <item x="0"/>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2">
    <field x="0"/>
    <field x="9"/>
  </rowFields>
  <rowItems count="62">
    <i>
      <x/>
      <x v="1"/>
    </i>
    <i>
      <x v="1"/>
      <x/>
    </i>
    <i r="1">
      <x v="1"/>
    </i>
    <i>
      <x v="2"/>
      <x/>
    </i>
    <i>
      <x v="3"/>
      <x v="1"/>
    </i>
    <i>
      <x v="4"/>
      <x/>
    </i>
    <i r="1">
      <x v="1"/>
    </i>
    <i>
      <x v="5"/>
      <x/>
    </i>
    <i>
      <x v="6"/>
      <x v="1"/>
    </i>
    <i>
      <x v="7"/>
      <x v="1"/>
    </i>
    <i>
      <x v="8"/>
      <x/>
    </i>
    <i r="1">
      <x v="1"/>
    </i>
    <i>
      <x v="9"/>
      <x/>
    </i>
    <i>
      <x v="10"/>
      <x/>
    </i>
    <i r="1">
      <x v="1"/>
    </i>
    <i>
      <x v="11"/>
      <x/>
    </i>
    <i r="1">
      <x v="1"/>
    </i>
    <i>
      <x v="12"/>
      <x v="1"/>
    </i>
    <i>
      <x v="13"/>
      <x v="1"/>
    </i>
    <i>
      <x v="14"/>
      <x/>
    </i>
    <i>
      <x v="15"/>
      <x v="1"/>
    </i>
    <i>
      <x v="16"/>
      <x v="1"/>
    </i>
    <i>
      <x v="17"/>
      <x v="1"/>
    </i>
    <i>
      <x v="18"/>
      <x/>
    </i>
    <i>
      <x v="19"/>
      <x/>
    </i>
    <i>
      <x v="20"/>
      <x v="1"/>
    </i>
    <i>
      <x v="21"/>
      <x v="1"/>
    </i>
    <i>
      <x v="22"/>
      <x/>
    </i>
    <i>
      <x v="23"/>
      <x v="1"/>
    </i>
    <i>
      <x v="24"/>
      <x v="1"/>
    </i>
    <i>
      <x v="25"/>
      <x/>
    </i>
    <i r="1">
      <x v="1"/>
    </i>
    <i>
      <x v="26"/>
      <x/>
    </i>
    <i r="1">
      <x v="1"/>
    </i>
    <i>
      <x v="27"/>
      <x/>
    </i>
    <i r="1">
      <x v="1"/>
    </i>
    <i>
      <x v="28"/>
      <x/>
    </i>
    <i>
      <x v="29"/>
      <x v="1"/>
    </i>
    <i>
      <x v="30"/>
      <x/>
    </i>
    <i r="1">
      <x v="1"/>
    </i>
    <i>
      <x v="31"/>
      <x/>
    </i>
    <i>
      <x v="32"/>
      <x/>
    </i>
    <i>
      <x v="33"/>
      <x/>
    </i>
    <i>
      <x v="34"/>
      <x/>
    </i>
    <i r="1">
      <x v="1"/>
    </i>
    <i>
      <x v="35"/>
      <x v="1"/>
    </i>
    <i>
      <x v="36"/>
      <x/>
    </i>
    <i>
      <x v="37"/>
      <x v="1"/>
    </i>
    <i>
      <x v="38"/>
      <x/>
    </i>
    <i r="1">
      <x v="1"/>
    </i>
    <i>
      <x v="39"/>
      <x/>
    </i>
    <i>
      <x v="40"/>
      <x/>
    </i>
    <i>
      <x v="41"/>
      <x v="1"/>
    </i>
    <i>
      <x v="42"/>
      <x/>
    </i>
    <i>
      <x v="43"/>
      <x/>
    </i>
    <i>
      <x v="44"/>
      <x v="1"/>
    </i>
    <i>
      <x v="45"/>
      <x v="1"/>
    </i>
    <i>
      <x v="46"/>
      <x v="1"/>
    </i>
    <i>
      <x v="47"/>
      <x v="1"/>
    </i>
    <i>
      <x v="48"/>
      <x v="1"/>
    </i>
    <i>
      <x v="49"/>
      <x v="1"/>
    </i>
    <i>
      <x v="50"/>
      <x v="1"/>
    </i>
  </rowItems>
  <colFields count="1">
    <field x="1"/>
  </colFields>
  <colItems count="26">
    <i>
      <x/>
    </i>
    <i>
      <x v="1"/>
    </i>
    <i>
      <x v="2"/>
    </i>
    <i>
      <x v="3"/>
    </i>
    <i>
      <x v="4"/>
    </i>
    <i>
      <x v="5"/>
    </i>
    <i>
      <x v="6"/>
    </i>
    <i>
      <x v="7"/>
    </i>
    <i>
      <x v="8"/>
    </i>
    <i>
      <x v="9"/>
    </i>
    <i>
      <x v="10"/>
    </i>
    <i>
      <x v="11"/>
    </i>
    <i>
      <x v="12"/>
    </i>
    <i>
      <x v="13"/>
    </i>
    <i>
      <x v="14"/>
    </i>
    <i>
      <x v="15"/>
    </i>
    <i>
      <x v="16"/>
    </i>
    <i>
      <x v="17"/>
    </i>
    <i>
      <x v="18"/>
    </i>
    <i>
      <x v="19"/>
    </i>
    <i>
      <x v="20"/>
    </i>
    <i>
      <x v="21"/>
    </i>
    <i>
      <x v="22"/>
    </i>
    <i>
      <x v="23"/>
    </i>
    <i>
      <x v="24"/>
    </i>
    <i>
      <x v="25"/>
    </i>
  </colItems>
  <dataFields count="1">
    <dataField name="Sum of pNOS" fld="5" baseField="0" baseItem="16"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M3" dT="2024-04-16T22:21:56.66" personId="{23AAAFE4-CBD9-429B-A228-C00A7569BAF2}" id="{849E1BA9-94D5-49FA-B693-051F0D4FE43F}">
    <text>easier to enter pHOS and then subtract 1 - pHOS to equal pNOS</text>
  </threadedComment>
  <threadedComment ref="S2703" dT="2024-04-16T16:55:46.38" personId="{3D9032AA-00D9-46A1-95D6-DE5358258CCA}" id="{60084D81-71F4-4906-82D9-D27C89E1318A}">
    <text>Robertson Cr. releases</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 Id="rId5" Type="http://schemas.microsoft.com/office/2019/04/relationships/namedSheetView" Target="../namedSheetViews/namedSheetView1.xml"/><Relationship Id="rId4" Type="http://schemas.microsoft.com/office/2017/10/relationships/threadedComment" Target="../threadedComments/threadedComment1.xml"/></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ivotTable" Target="../pivotTables/pivotTable6.xm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ivotTable" Target="../pivotTables/pivotTable7.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rinterSettings" Target="../printerSettings/printerSettings11.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1631F-4994-4856-9CD5-71644F12A0FF}">
  <sheetPr>
    <tabColor theme="8" tint="0.79998168889431442"/>
  </sheetPr>
  <dimension ref="A1:AD96"/>
  <sheetViews>
    <sheetView zoomScale="90" zoomScaleNormal="90" workbookViewId="0">
      <selection activeCell="F12" sqref="F12"/>
    </sheetView>
  </sheetViews>
  <sheetFormatPr defaultRowHeight="15" x14ac:dyDescent="0.25"/>
  <cols>
    <col min="1" max="1" width="23.85546875" customWidth="1"/>
    <col min="2" max="2" width="7.140625" bestFit="1" customWidth="1"/>
    <col min="3" max="3" width="10.5703125" customWidth="1"/>
    <col min="4" max="7" width="9.28515625" customWidth="1"/>
    <col min="11" max="11" width="5.85546875" customWidth="1"/>
    <col min="12" max="12" width="4.85546875" customWidth="1"/>
    <col min="14" max="14" width="7.85546875" customWidth="1"/>
    <col min="15" max="19" width="8.7109375" customWidth="1"/>
    <col min="20" max="20" width="8.140625" customWidth="1"/>
    <col min="21" max="23" width="8.5703125" customWidth="1"/>
    <col min="24" max="27" width="8.28515625" customWidth="1"/>
    <col min="28" max="28" width="5" customWidth="1"/>
    <col min="31" max="31" width="23.85546875" customWidth="1"/>
  </cols>
  <sheetData>
    <row r="1" spans="1:30" x14ac:dyDescent="0.25">
      <c r="A1" s="56" t="s">
        <v>0</v>
      </c>
      <c r="B1" t="s">
        <v>1436</v>
      </c>
      <c r="N1" t="s">
        <v>1437</v>
      </c>
      <c r="O1">
        <v>1</v>
      </c>
      <c r="P1" t="s">
        <v>1438</v>
      </c>
    </row>
    <row r="2" spans="1:30" x14ac:dyDescent="0.25">
      <c r="A2" s="56" t="s">
        <v>1</v>
      </c>
      <c r="B2" t="s">
        <v>1436</v>
      </c>
      <c r="N2" t="s">
        <v>1439</v>
      </c>
      <c r="O2">
        <v>0.85</v>
      </c>
      <c r="P2" t="s">
        <v>2</v>
      </c>
    </row>
    <row r="4" spans="1:30" x14ac:dyDescent="0.25">
      <c r="C4" s="56" t="s">
        <v>1440</v>
      </c>
      <c r="N4" s="72" t="s">
        <v>1441</v>
      </c>
    </row>
    <row r="5" spans="1:30" ht="90" x14ac:dyDescent="0.25">
      <c r="A5" s="56" t="s">
        <v>3</v>
      </c>
      <c r="B5" s="56" t="s">
        <v>4</v>
      </c>
      <c r="C5" s="11" t="s">
        <v>1442</v>
      </c>
      <c r="D5" s="11" t="s">
        <v>1482</v>
      </c>
      <c r="E5" s="11" t="s">
        <v>1483</v>
      </c>
      <c r="F5" s="11" t="s">
        <v>1484</v>
      </c>
      <c r="G5" t="s">
        <v>1522</v>
      </c>
      <c r="H5" s="73" t="s">
        <v>1444</v>
      </c>
      <c r="I5" s="73"/>
      <c r="J5" s="73"/>
      <c r="N5" s="73" t="s">
        <v>1445</v>
      </c>
      <c r="O5" s="10" t="s">
        <v>1446</v>
      </c>
      <c r="P5" s="10" t="s">
        <v>1447</v>
      </c>
      <c r="Q5" s="10" t="s">
        <v>2</v>
      </c>
      <c r="R5" s="10" t="s">
        <v>12</v>
      </c>
      <c r="S5" s="73" t="s">
        <v>1495</v>
      </c>
      <c r="T5" s="73"/>
      <c r="U5" s="10" t="s">
        <v>1448</v>
      </c>
      <c r="V5" s="10" t="s">
        <v>1449</v>
      </c>
      <c r="W5" s="10" t="s">
        <v>1450</v>
      </c>
      <c r="X5" s="10" t="s">
        <v>1451</v>
      </c>
      <c r="Y5" s="10" t="s">
        <v>1452</v>
      </c>
      <c r="Z5" s="73" t="s">
        <v>1453</v>
      </c>
      <c r="AA5" s="73" t="s">
        <v>1454</v>
      </c>
    </row>
    <row r="6" spans="1:30" x14ac:dyDescent="0.25">
      <c r="A6" t="s">
        <v>19</v>
      </c>
      <c r="B6" s="22">
        <v>26</v>
      </c>
      <c r="C6" s="43">
        <v>63.55</v>
      </c>
      <c r="D6" s="43">
        <v>190</v>
      </c>
      <c r="E6" s="43">
        <v>420</v>
      </c>
      <c r="F6" s="43">
        <v>970</v>
      </c>
      <c r="G6" s="67"/>
      <c r="H6" s="10" t="str">
        <f>IF(ISBLANK(A6),0,IF(ISBLANK(G6),"nd",IF(G6&lt;=$O$1*D6,"R",IF(G6&lt;=$O$2*E6,"A",IF(G6&gt;$O$2*E6,"G","na")))))</f>
        <v>nd</v>
      </c>
      <c r="I6" s="74">
        <f>G6/$S$6</f>
        <v>0</v>
      </c>
      <c r="J6" s="75">
        <f>I6</f>
        <v>0</v>
      </c>
      <c r="N6" s="10" t="str">
        <f>IF(ISBLANK(S6),"nd",IF(S6&lt;=$O$1*P6,"R",IF(S6&lt;=$O$2*Q6,"A",IF(S6&gt;$O$2*Q6,"G","na"))))</f>
        <v>R</v>
      </c>
      <c r="O6" s="76">
        <f>SUM(C6:C65)</f>
        <v>4849.66</v>
      </c>
      <c r="P6" s="76">
        <f>SUM(D6:D65)</f>
        <v>14473.9</v>
      </c>
      <c r="Q6" s="76">
        <f>SUM(E6:E65)</f>
        <v>32815.599999999999</v>
      </c>
      <c r="R6" s="76">
        <f>SUM(F6:F65)</f>
        <v>76331</v>
      </c>
      <c r="S6" s="76">
        <f>SUM(G6:G65)</f>
        <v>1197.4166666666667</v>
      </c>
      <c r="T6" s="76"/>
      <c r="U6">
        <f>COUNTIF($H$6:$H$69,$U5)</f>
        <v>3</v>
      </c>
      <c r="V6">
        <f>COUNTIF($H$6:$H$69,$V5)</f>
        <v>0</v>
      </c>
      <c r="W6">
        <f>COUNTIF($H$6:$H$69,$W5)</f>
        <v>0</v>
      </c>
      <c r="X6">
        <f>COUNTIF($H$6:$H$69,$X5)</f>
        <v>46</v>
      </c>
      <c r="Y6">
        <f>SUM(U6:X6)</f>
        <v>49</v>
      </c>
      <c r="Z6" s="77">
        <f>J10</f>
        <v>0</v>
      </c>
      <c r="AA6" s="77">
        <f>J15</f>
        <v>0</v>
      </c>
    </row>
    <row r="7" spans="1:30" x14ac:dyDescent="0.25">
      <c r="A7" t="s">
        <v>15</v>
      </c>
      <c r="B7" s="22">
        <v>24</v>
      </c>
      <c r="C7" s="43">
        <v>99.36</v>
      </c>
      <c r="D7" s="43">
        <v>290</v>
      </c>
      <c r="E7" s="43">
        <v>660</v>
      </c>
      <c r="F7" s="43">
        <v>1500</v>
      </c>
      <c r="G7" s="67"/>
      <c r="H7" s="10" t="str">
        <f>IF(ISBLANK(A7),0,IF(ISBLANK(G7),"nd",IF(G7&lt;=$O$1*D7,"R",IF(G7&lt;=$O$2*E7,"A",IF(G7&gt;$O$2*E7,"G","na")))))</f>
        <v>nd</v>
      </c>
      <c r="I7" s="74">
        <f>G7/$S$6</f>
        <v>0</v>
      </c>
      <c r="J7" s="75">
        <f>J6+I7</f>
        <v>0</v>
      </c>
      <c r="S7" s="76">
        <v>72917</v>
      </c>
      <c r="T7" s="76"/>
      <c r="U7" t="s">
        <v>1455</v>
      </c>
    </row>
    <row r="8" spans="1:30" x14ac:dyDescent="0.25">
      <c r="A8" t="s">
        <v>5</v>
      </c>
      <c r="B8" s="22">
        <v>25</v>
      </c>
      <c r="C8" s="43">
        <v>69.89</v>
      </c>
      <c r="D8" s="43">
        <v>210</v>
      </c>
      <c r="E8" s="43">
        <v>460</v>
      </c>
      <c r="F8" s="43">
        <v>1100</v>
      </c>
      <c r="G8" s="67"/>
      <c r="H8" s="10" t="str">
        <f>IF(ISBLANK(A8),0,IF(ISBLANK(G8),"nd",IF(G8&lt;=$O$1*D8,"R",IF(G8&lt;=$O$2*E8,"A",IF(G8&gt;$O$2*E8,"G","na")))))</f>
        <v>nd</v>
      </c>
      <c r="I8" s="74">
        <f>G8/$S$6</f>
        <v>0</v>
      </c>
      <c r="J8" s="75">
        <f t="shared" ref="J8:J64" si="0">J7+I8</f>
        <v>0</v>
      </c>
    </row>
    <row r="9" spans="1:30" x14ac:dyDescent="0.25">
      <c r="A9" t="s">
        <v>310</v>
      </c>
      <c r="B9" s="22">
        <v>25</v>
      </c>
      <c r="C9" s="43">
        <v>10</v>
      </c>
      <c r="D9" s="43">
        <v>29</v>
      </c>
      <c r="E9" s="43">
        <v>65</v>
      </c>
      <c r="F9" s="43">
        <v>150</v>
      </c>
      <c r="G9" s="67"/>
      <c r="H9" s="10" t="str">
        <f>IF(ISBLANK(A9),0,IF(ISBLANK(G9),"nd",IF(G9&lt;=$O$1*D9,"R",IF(G9&lt;=$O$2*E9,"A",IF(G9&gt;$O$2*E9,"G","na")))))</f>
        <v>nd</v>
      </c>
      <c r="I9" s="74">
        <f>G9/$S$6</f>
        <v>0</v>
      </c>
      <c r="J9" s="75">
        <f t="shared" si="0"/>
        <v>0</v>
      </c>
    </row>
    <row r="10" spans="1:30" x14ac:dyDescent="0.25">
      <c r="A10" t="s">
        <v>18</v>
      </c>
      <c r="B10" s="22">
        <v>27</v>
      </c>
      <c r="C10" s="43">
        <v>49</v>
      </c>
      <c r="D10" s="43">
        <v>140</v>
      </c>
      <c r="E10" s="43">
        <v>320</v>
      </c>
      <c r="F10" s="43">
        <v>750</v>
      </c>
      <c r="G10" s="67"/>
      <c r="H10" s="10" t="str">
        <f>IF(ISBLANK(A10),0,IF(ISBLANK(G10),"nd",IF(G10&lt;=$O$1*D10,"R",IF(G10&lt;=$O$2*E10,"A",IF(G10&gt;$O$2*E10,"G","na")))))</f>
        <v>nd</v>
      </c>
      <c r="I10" s="74">
        <f>G10/$S$6</f>
        <v>0</v>
      </c>
      <c r="J10" s="75">
        <f t="shared" si="0"/>
        <v>0</v>
      </c>
    </row>
    <row r="11" spans="1:30" x14ac:dyDescent="0.25">
      <c r="A11" t="s">
        <v>314</v>
      </c>
      <c r="B11" s="22">
        <v>25</v>
      </c>
      <c r="C11" s="43">
        <v>19.71</v>
      </c>
      <c r="D11" s="43">
        <v>57</v>
      </c>
      <c r="E11" s="43">
        <v>130</v>
      </c>
      <c r="F11" s="43">
        <v>300</v>
      </c>
      <c r="G11" s="67"/>
      <c r="H11" s="10" t="str">
        <f>IF(ISBLANK(A11),0,IF(ISBLANK(G11),"nd",IF(G11&lt;=$O$1*D11,"R",IF(G11&lt;=$O$2*E11,"A",IF(G11&gt;$O$2*E11,"G","na")))))</f>
        <v>nd</v>
      </c>
      <c r="I11" s="74">
        <f>G11/$S$6</f>
        <v>0</v>
      </c>
      <c r="J11" s="75">
        <f t="shared" si="0"/>
        <v>0</v>
      </c>
    </row>
    <row r="12" spans="1:30" x14ac:dyDescent="0.25">
      <c r="A12" t="s">
        <v>25</v>
      </c>
      <c r="B12" s="22">
        <v>24</v>
      </c>
      <c r="C12" s="43">
        <v>39</v>
      </c>
      <c r="D12" s="43">
        <v>110</v>
      </c>
      <c r="E12" s="43">
        <v>260</v>
      </c>
      <c r="F12" s="43">
        <v>590</v>
      </c>
      <c r="G12" s="67"/>
      <c r="H12" s="10" t="str">
        <f>IF(ISBLANK(A12),0,IF(ISBLANK(G12),"nd",IF(G12&lt;=$O$1*D12,"R",IF(G12&lt;=$O$2*E12,"A",IF(G12&gt;$O$2*E12,"G","na")))))</f>
        <v>nd</v>
      </c>
      <c r="I12" s="74">
        <f>G12/$S$6</f>
        <v>0</v>
      </c>
      <c r="J12" s="75">
        <f t="shared" si="0"/>
        <v>0</v>
      </c>
    </row>
    <row r="13" spans="1:30" x14ac:dyDescent="0.25">
      <c r="A13" t="s">
        <v>321</v>
      </c>
      <c r="B13" s="22">
        <v>25</v>
      </c>
      <c r="C13" s="43">
        <v>6</v>
      </c>
      <c r="D13" s="43">
        <v>17</v>
      </c>
      <c r="E13" s="43">
        <v>38</v>
      </c>
      <c r="F13" s="43">
        <v>89</v>
      </c>
      <c r="G13" s="67"/>
      <c r="H13" s="10" t="str">
        <f>IF(ISBLANK(A13),0,IF(ISBLANK(G13),"nd",IF(G13&lt;=$O$1*D13,"R",IF(G13&lt;=$O$2*E13,"A",IF(G13&gt;$O$2*E13,"G","na")))))</f>
        <v>nd</v>
      </c>
      <c r="I13" s="74">
        <f>G13/$S$6</f>
        <v>0</v>
      </c>
      <c r="J13" s="75">
        <f t="shared" si="0"/>
        <v>0</v>
      </c>
    </row>
    <row r="14" spans="1:30" x14ac:dyDescent="0.25">
      <c r="A14" t="s">
        <v>435</v>
      </c>
      <c r="B14" s="22">
        <v>26</v>
      </c>
      <c r="C14" s="43">
        <v>12</v>
      </c>
      <c r="D14" s="43">
        <v>34</v>
      </c>
      <c r="E14" s="43">
        <v>180</v>
      </c>
      <c r="F14" s="43">
        <v>78</v>
      </c>
      <c r="G14" s="67"/>
      <c r="H14" s="10" t="str">
        <f>IF(ISBLANK(A14),0,IF(ISBLANK(G14),"nd",IF(G14&lt;=$O$1*D14,"R",IF(G14&lt;=$O$2*E14,"A",IF(G14&gt;$O$2*E14,"G","na")))))</f>
        <v>nd</v>
      </c>
      <c r="I14" s="74">
        <f>G14/$S$6</f>
        <v>0</v>
      </c>
      <c r="J14" s="75">
        <f t="shared" si="0"/>
        <v>0</v>
      </c>
      <c r="M14" s="72" t="s">
        <v>1456</v>
      </c>
    </row>
    <row r="15" spans="1:30" x14ac:dyDescent="0.25">
      <c r="A15" t="s">
        <v>149</v>
      </c>
      <c r="B15" s="22">
        <v>23</v>
      </c>
      <c r="C15" s="43">
        <v>18.399999999999999</v>
      </c>
      <c r="D15" s="43">
        <v>53</v>
      </c>
      <c r="E15" s="43">
        <v>120</v>
      </c>
      <c r="F15" s="43">
        <v>280</v>
      </c>
      <c r="G15" s="67"/>
      <c r="H15" s="10" t="str">
        <f>IF(ISBLANK(A15),0,IF(ISBLANK(G15),"nd",IF(G15&lt;=$O$1*D15,"R",IF(G15&lt;=$O$2*E15,"A",IF(G15&gt;$O$2*E15,"G","na")))))</f>
        <v>nd</v>
      </c>
      <c r="I15" s="74">
        <f>G15/$S$6</f>
        <v>0</v>
      </c>
      <c r="J15" s="75">
        <f t="shared" si="0"/>
        <v>0</v>
      </c>
      <c r="U15" t="s">
        <v>1457</v>
      </c>
    </row>
    <row r="16" spans="1:30" ht="60" x14ac:dyDescent="0.25">
      <c r="A16" t="s">
        <v>330</v>
      </c>
      <c r="B16" s="22">
        <v>25</v>
      </c>
      <c r="C16" s="43">
        <v>4.7</v>
      </c>
      <c r="D16" s="43">
        <v>13</v>
      </c>
      <c r="E16" s="43">
        <v>30</v>
      </c>
      <c r="F16" s="43">
        <v>70</v>
      </c>
      <c r="G16" s="67"/>
      <c r="H16" s="10" t="str">
        <f>IF(ISBLANK(A16),0,IF(ISBLANK(G16),"nd",IF(G16&lt;=$O$1*D16,"R",IF(G16&lt;=$O$2*E16,"A",IF(G16&gt;$O$2*E16,"G","na")))))</f>
        <v>nd</v>
      </c>
      <c r="I16" s="74">
        <f>G16/$S$6</f>
        <v>0</v>
      </c>
      <c r="J16" s="75">
        <f t="shared" si="0"/>
        <v>0</v>
      </c>
      <c r="L16" t="s">
        <v>1488</v>
      </c>
      <c r="M16" t="s">
        <v>1458</v>
      </c>
      <c r="N16" t="s">
        <v>1444</v>
      </c>
      <c r="O16" s="10" t="s">
        <v>1446</v>
      </c>
      <c r="P16" s="10" t="s">
        <v>1447</v>
      </c>
      <c r="Q16" s="10" t="s">
        <v>2</v>
      </c>
      <c r="R16" s="10" t="s">
        <v>12</v>
      </c>
      <c r="S16" s="73" t="s">
        <v>1495</v>
      </c>
      <c r="T16" s="73" t="s">
        <v>1492</v>
      </c>
      <c r="U16" s="78" t="s">
        <v>1459</v>
      </c>
      <c r="V16" s="79" t="s">
        <v>1460</v>
      </c>
      <c r="W16" s="80" t="s">
        <v>1461</v>
      </c>
      <c r="X16" s="73" t="s">
        <v>1462</v>
      </c>
      <c r="Y16" s="10" t="s">
        <v>1452</v>
      </c>
      <c r="Z16" s="73" t="s">
        <v>1453</v>
      </c>
      <c r="AB16" t="s">
        <v>1488</v>
      </c>
      <c r="AC16" t="s">
        <v>1489</v>
      </c>
      <c r="AD16" t="s">
        <v>749</v>
      </c>
    </row>
    <row r="17" spans="1:30" x14ac:dyDescent="0.25">
      <c r="A17" t="s">
        <v>6</v>
      </c>
      <c r="B17" s="22">
        <v>25</v>
      </c>
      <c r="C17" s="43">
        <v>856.34</v>
      </c>
      <c r="D17" s="43">
        <v>2600</v>
      </c>
      <c r="E17" s="43">
        <v>5900</v>
      </c>
      <c r="F17" s="43">
        <v>14000</v>
      </c>
      <c r="G17" s="67"/>
      <c r="H17" s="10" t="str">
        <f>IF(ISBLANK(A17),0,IF(ISBLANK(G17),"nd",IF(G17&lt;=$O$1*D17,"R",IF(G17&lt;=$O$2*E17,"A",IF(G17&gt;$O$2*E17,"G","na")))))</f>
        <v>nd</v>
      </c>
      <c r="I17" s="74">
        <f>G17/$S$6</f>
        <v>0</v>
      </c>
      <c r="J17" s="75">
        <f t="shared" si="0"/>
        <v>0</v>
      </c>
      <c r="L17">
        <v>1</v>
      </c>
      <c r="M17" t="s">
        <v>1463</v>
      </c>
      <c r="N17" s="10" t="str">
        <f>IF(ISBLANK(S17),"nd",IF(S17&lt;=$O$1*P17,"R",IF(S17&lt;=$O$2*Q17,"A",IF(S17&gt;$O$2*Q17,"G","na"))))</f>
        <v>G</v>
      </c>
      <c r="O17" s="81">
        <v>4849.659999999998</v>
      </c>
      <c r="P17" s="81">
        <v>14473.9</v>
      </c>
      <c r="Q17" s="81">
        <v>32815.599999999999</v>
      </c>
      <c r="R17" s="81">
        <v>76331</v>
      </c>
      <c r="S17" s="81">
        <v>64390.666666666664</v>
      </c>
      <c r="T17" s="82"/>
      <c r="U17" s="10">
        <v>29</v>
      </c>
      <c r="V17" s="10">
        <v>4</v>
      </c>
      <c r="W17" s="10">
        <v>16</v>
      </c>
      <c r="X17" s="10">
        <v>0</v>
      </c>
      <c r="Y17" s="10">
        <v>49</v>
      </c>
      <c r="Z17" s="83">
        <v>0.786228076532831</v>
      </c>
      <c r="AA17" s="82">
        <v>0.92723065454620768</v>
      </c>
      <c r="AB17">
        <v>1</v>
      </c>
      <c r="AC17" t="s">
        <v>1463</v>
      </c>
      <c r="AD17" t="s">
        <v>1464</v>
      </c>
    </row>
    <row r="18" spans="1:30" x14ac:dyDescent="0.25">
      <c r="A18" t="s">
        <v>83</v>
      </c>
      <c r="B18" s="22">
        <v>20</v>
      </c>
      <c r="C18" s="43">
        <v>46.7</v>
      </c>
      <c r="D18" s="43">
        <v>140</v>
      </c>
      <c r="E18" s="43">
        <v>310</v>
      </c>
      <c r="F18" s="43">
        <v>710</v>
      </c>
      <c r="G18" s="67">
        <v>123</v>
      </c>
      <c r="H18" s="10" t="str">
        <f>IF(ISBLANK(A18),0,IF(ISBLANK(G18),"nd",IF(G18&lt;=$O$1*D18,"R",IF(G18&lt;=$O$2*E18,"A",IF(G18&gt;$O$2*E18,"G","na")))))</f>
        <v>R</v>
      </c>
      <c r="I18" s="74">
        <f>G18/$S$6</f>
        <v>0.10272113577841185</v>
      </c>
      <c r="J18" s="75">
        <f t="shared" si="0"/>
        <v>0.10272113577841185</v>
      </c>
      <c r="L18">
        <v>2</v>
      </c>
      <c r="M18" t="s">
        <v>1463</v>
      </c>
      <c r="N18" s="10" t="str">
        <f>IF(ISBLANK(S18),"nd",IF(S18&lt;=$O$1*P18,"R",IF(S18&lt;=$O$2*Q18,"A",IF(S18&gt;$O$2*Q18,"G","na"))))</f>
        <v>G</v>
      </c>
      <c r="O18" s="76">
        <v>3645.0399999999995</v>
      </c>
      <c r="P18" s="76">
        <v>10839.9</v>
      </c>
      <c r="Q18" s="76">
        <v>24539.599999999999</v>
      </c>
      <c r="R18" s="76">
        <v>57086</v>
      </c>
      <c r="S18" s="76">
        <v>24354</v>
      </c>
      <c r="T18" s="82"/>
      <c r="U18">
        <v>29</v>
      </c>
      <c r="V18">
        <v>4</v>
      </c>
      <c r="W18">
        <v>12</v>
      </c>
      <c r="X18">
        <v>0</v>
      </c>
      <c r="Y18">
        <v>45</v>
      </c>
      <c r="Z18" s="82">
        <v>0.74890161780405684</v>
      </c>
      <c r="AA18" s="82">
        <v>0.91717992937505133</v>
      </c>
      <c r="AB18">
        <v>2</v>
      </c>
      <c r="AC18" t="s">
        <v>1463</v>
      </c>
      <c r="AD18" t="s">
        <v>1465</v>
      </c>
    </row>
    <row r="19" spans="1:30" x14ac:dyDescent="0.25">
      <c r="A19" t="s">
        <v>158</v>
      </c>
      <c r="B19" s="22">
        <v>23</v>
      </c>
      <c r="C19" s="43">
        <v>17</v>
      </c>
      <c r="D19" s="43">
        <v>49</v>
      </c>
      <c r="E19" s="43">
        <v>110</v>
      </c>
      <c r="F19" s="43">
        <v>260</v>
      </c>
      <c r="G19" s="67"/>
      <c r="H19" s="10" t="str">
        <f>IF(ISBLANK(A19),0,IF(ISBLANK(G19),"nd",IF(G19&lt;=$O$1*D19,"R",IF(G19&lt;=$O$2*E19,"A",IF(G19&gt;$O$2*E19,"G","na")))))</f>
        <v>nd</v>
      </c>
      <c r="I19" s="74">
        <f>G19/$S$6</f>
        <v>0</v>
      </c>
      <c r="J19" s="75">
        <f t="shared" si="0"/>
        <v>0.10272113577841185</v>
      </c>
      <c r="L19">
        <v>3</v>
      </c>
      <c r="M19" t="s">
        <v>1463</v>
      </c>
      <c r="N19" s="10" t="str">
        <f>IF(ISBLANK(S19),"nd",IF(S19&lt;=$O$1*P19,"R",IF(S19&lt;=$O$2*Q19,"A",IF(S19&gt;$O$2*Q19,"G","na"))))</f>
        <v>G</v>
      </c>
      <c r="O19" s="76">
        <v>2840.84</v>
      </c>
      <c r="P19" s="76">
        <v>8493</v>
      </c>
      <c r="Q19" s="76">
        <v>19107</v>
      </c>
      <c r="R19" s="76">
        <v>44855</v>
      </c>
      <c r="S19" s="76">
        <v>23701.916666666668</v>
      </c>
      <c r="T19" s="82"/>
      <c r="U19">
        <v>4</v>
      </c>
      <c r="V19">
        <v>4</v>
      </c>
      <c r="W19">
        <v>9</v>
      </c>
      <c r="X19">
        <v>0</v>
      </c>
      <c r="Y19">
        <v>17</v>
      </c>
      <c r="Z19" s="82">
        <v>0.76950527910893263</v>
      </c>
      <c r="AA19" s="82">
        <v>0.94241323662291698</v>
      </c>
      <c r="AB19">
        <v>3</v>
      </c>
      <c r="AC19" t="s">
        <v>1463</v>
      </c>
      <c r="AD19" t="s">
        <v>1466</v>
      </c>
    </row>
    <row r="20" spans="1:30" x14ac:dyDescent="0.25">
      <c r="A20" t="s">
        <v>240</v>
      </c>
      <c r="B20" s="22">
        <v>24</v>
      </c>
      <c r="C20" s="43">
        <v>13</v>
      </c>
      <c r="D20" s="43">
        <v>37</v>
      </c>
      <c r="E20" s="43">
        <v>84</v>
      </c>
      <c r="F20" s="43">
        <v>200</v>
      </c>
      <c r="G20" s="67"/>
      <c r="H20" s="10" t="str">
        <f>IF(ISBLANK(A20),0,IF(ISBLANK(G20),"nd",IF(G20&lt;=$O$1*D20,"R",IF(G20&lt;=$O$2*E20,"A",IF(G20&gt;$O$2*E20,"G","na")))))</f>
        <v>nd</v>
      </c>
      <c r="I20" s="74">
        <f>G20/$S$6</f>
        <v>0</v>
      </c>
      <c r="J20" s="75">
        <f t="shared" si="0"/>
        <v>0.10272113577841185</v>
      </c>
      <c r="L20">
        <v>4</v>
      </c>
      <c r="M20" t="s">
        <v>1463</v>
      </c>
      <c r="N20" s="10" t="str">
        <f>IF(ISBLANK(S20),"nd",IF(S20&lt;=$O$1*P20,"R",IF(S20&lt;=$O$2*Q20,"A",IF(S20&gt;$O$2*Q20,"G","na"))))</f>
        <v>R</v>
      </c>
      <c r="O20" s="76">
        <v>845.91000000000008</v>
      </c>
      <c r="P20" s="76">
        <v>2500</v>
      </c>
      <c r="Q20" s="76">
        <v>5640</v>
      </c>
      <c r="R20" s="76">
        <v>13120</v>
      </c>
      <c r="S20" s="76">
        <v>2449.75</v>
      </c>
      <c r="T20" s="82"/>
      <c r="U20">
        <v>3</v>
      </c>
      <c r="V20">
        <v>3</v>
      </c>
      <c r="W20">
        <v>1</v>
      </c>
      <c r="X20">
        <v>0</v>
      </c>
      <c r="Y20">
        <v>7</v>
      </c>
      <c r="Z20" s="82">
        <v>0.92897234411674667</v>
      </c>
      <c r="AA20" s="82">
        <v>1</v>
      </c>
      <c r="AB20">
        <v>4</v>
      </c>
      <c r="AC20" t="s">
        <v>1463</v>
      </c>
      <c r="AD20" t="s">
        <v>1467</v>
      </c>
    </row>
    <row r="21" spans="1:30" x14ac:dyDescent="0.25">
      <c r="A21" t="s">
        <v>17</v>
      </c>
      <c r="B21" s="22">
        <v>26</v>
      </c>
      <c r="C21" s="43">
        <v>101</v>
      </c>
      <c r="D21" s="43">
        <v>300</v>
      </c>
      <c r="E21" s="43">
        <v>670</v>
      </c>
      <c r="F21" s="43">
        <v>1600</v>
      </c>
      <c r="G21" s="67"/>
      <c r="H21" s="10" t="str">
        <f>IF(ISBLANK(A21),0,IF(ISBLANK(G21),"nd",IF(G21&lt;=$O$1*D21,"R",IF(G21&lt;=$O$2*E21,"A",IF(G21&gt;$O$2*E21,"G","na")))))</f>
        <v>nd</v>
      </c>
      <c r="I21" s="74">
        <f>G21/$S$6</f>
        <v>0</v>
      </c>
      <c r="J21" s="75">
        <f t="shared" si="0"/>
        <v>0.10272113577841185</v>
      </c>
      <c r="N21" s="10"/>
      <c r="O21" s="76"/>
      <c r="P21" s="76"/>
      <c r="Q21" s="76"/>
      <c r="R21" s="76"/>
      <c r="S21" s="76"/>
      <c r="T21" s="76"/>
    </row>
    <row r="22" spans="1:30" x14ac:dyDescent="0.25">
      <c r="A22" t="s">
        <v>447</v>
      </c>
      <c r="B22" s="22">
        <v>26</v>
      </c>
      <c r="C22" s="43">
        <v>44</v>
      </c>
      <c r="D22" s="43">
        <v>130</v>
      </c>
      <c r="E22" s="43">
        <v>290</v>
      </c>
      <c r="F22" s="43">
        <v>670</v>
      </c>
      <c r="G22" s="67"/>
      <c r="H22" s="10" t="str">
        <f>IF(ISBLANK(A22),0,IF(ISBLANK(G22),"nd",IF(G22&lt;=$O$1*D22,"R",IF(G22&lt;=$O$2*E22,"A",IF(G22&gt;$O$2*E22,"G","na")))))</f>
        <v>nd</v>
      </c>
      <c r="I22" s="74">
        <f>G22/$S$6</f>
        <v>0</v>
      </c>
      <c r="J22" s="75">
        <f t="shared" si="0"/>
        <v>0.10272113577841185</v>
      </c>
      <c r="N22" s="10"/>
      <c r="O22" s="76"/>
      <c r="P22" s="76"/>
      <c r="Q22" s="76"/>
      <c r="R22" s="76"/>
      <c r="S22" s="76"/>
      <c r="T22" s="76"/>
    </row>
    <row r="23" spans="1:30" x14ac:dyDescent="0.25">
      <c r="A23" t="s">
        <v>246</v>
      </c>
      <c r="B23" s="22">
        <v>24</v>
      </c>
      <c r="C23" s="43">
        <v>248</v>
      </c>
      <c r="D23" s="43">
        <v>740</v>
      </c>
      <c r="E23" s="43">
        <v>1700</v>
      </c>
      <c r="F23" s="43">
        <v>3900</v>
      </c>
      <c r="G23" s="67"/>
      <c r="H23" s="10" t="str">
        <f>IF(ISBLANK(A23),0,IF(ISBLANK(G23),"nd",IF(G23&lt;=$O$1*D23,"R",IF(G23&lt;=$O$2*E23,"A",IF(G23&gt;$O$2*E23,"G","na")))))</f>
        <v>nd</v>
      </c>
      <c r="I23" s="74">
        <f>G23/$S$6</f>
        <v>0</v>
      </c>
      <c r="J23" s="75">
        <f t="shared" si="0"/>
        <v>0.10272113577841185</v>
      </c>
      <c r="L23">
        <v>7</v>
      </c>
      <c r="M23" t="s">
        <v>1468</v>
      </c>
      <c r="N23" s="10" t="str">
        <f t="shared" ref="N23:N31" si="1">IF(ISBLANK(S23),"nd",IF(S23&lt;=$O$1*P23,"R",IF(S23&lt;=$O$2*Q23,"A",IF(S23&gt;$O$2*Q23,"G","na"))))</f>
        <v>G</v>
      </c>
      <c r="O23" s="76">
        <v>1913.4800000000002</v>
      </c>
      <c r="P23" s="76">
        <v>5726.8</v>
      </c>
      <c r="Q23" s="76">
        <v>13055.6</v>
      </c>
      <c r="R23" s="76">
        <v>30272</v>
      </c>
      <c r="S23" s="76">
        <v>15289.5</v>
      </c>
      <c r="T23" s="82"/>
      <c r="U23">
        <v>16</v>
      </c>
      <c r="V23">
        <v>1</v>
      </c>
      <c r="W23">
        <v>6</v>
      </c>
      <c r="X23">
        <v>0</v>
      </c>
      <c r="Y23">
        <v>23</v>
      </c>
      <c r="Z23" s="82">
        <v>0.92681251839497703</v>
      </c>
      <c r="AA23" s="82">
        <v>0.99130121979136021</v>
      </c>
      <c r="AB23">
        <v>7</v>
      </c>
      <c r="AC23" t="s">
        <v>1468</v>
      </c>
      <c r="AD23" t="s">
        <v>1469</v>
      </c>
    </row>
    <row r="24" spans="1:30" x14ac:dyDescent="0.25">
      <c r="A24" t="s">
        <v>348</v>
      </c>
      <c r="B24" s="22">
        <v>25</v>
      </c>
      <c r="C24" s="43">
        <v>14</v>
      </c>
      <c r="D24" s="43">
        <v>40</v>
      </c>
      <c r="E24" s="43">
        <v>91</v>
      </c>
      <c r="F24" s="43">
        <v>210</v>
      </c>
      <c r="G24" s="67"/>
      <c r="H24" s="10" t="str">
        <f>IF(ISBLANK(A24),0,IF(ISBLANK(G24),"nd",IF(G24&lt;=$O$1*D24,"R",IF(G24&lt;=$O$2*E24,"A",IF(G24&gt;$O$2*E24,"G","na")))))</f>
        <v>nd</v>
      </c>
      <c r="I24" s="74">
        <f>G24/$S$6</f>
        <v>0</v>
      </c>
      <c r="J24" s="75">
        <f t="shared" si="0"/>
        <v>0.10272113577841185</v>
      </c>
      <c r="L24">
        <v>8</v>
      </c>
      <c r="M24" t="s">
        <v>1468</v>
      </c>
      <c r="N24" s="10" t="str">
        <f t="shared" si="1"/>
        <v>G</v>
      </c>
      <c r="O24" s="76">
        <v>1057.1400000000001</v>
      </c>
      <c r="P24" s="76">
        <v>3126.8</v>
      </c>
      <c r="Q24" s="76">
        <v>7155.6</v>
      </c>
      <c r="R24" s="76">
        <v>16272</v>
      </c>
      <c r="S24" s="76">
        <v>7079.5</v>
      </c>
      <c r="T24" s="82"/>
      <c r="U24">
        <v>16</v>
      </c>
      <c r="V24">
        <v>1</v>
      </c>
      <c r="W24">
        <v>5</v>
      </c>
      <c r="X24">
        <v>0</v>
      </c>
      <c r="Y24">
        <v>22</v>
      </c>
      <c r="Z24">
        <v>0.90440709089624982</v>
      </c>
      <c r="AA24">
        <v>0.98573345575252502</v>
      </c>
      <c r="AB24">
        <v>8</v>
      </c>
      <c r="AC24" t="s">
        <v>1468</v>
      </c>
      <c r="AD24" t="s">
        <v>1470</v>
      </c>
    </row>
    <row r="25" spans="1:30" x14ac:dyDescent="0.25">
      <c r="A25" t="s">
        <v>11</v>
      </c>
      <c r="B25" s="22">
        <v>25</v>
      </c>
      <c r="C25" s="43">
        <v>109</v>
      </c>
      <c r="D25" s="43">
        <v>320</v>
      </c>
      <c r="E25" s="43">
        <v>730</v>
      </c>
      <c r="F25" s="43">
        <v>1700</v>
      </c>
      <c r="G25" s="67"/>
      <c r="H25" s="10" t="str">
        <f>IF(ISBLANK(A25),0,IF(ISBLANK(G25),"nd",IF(G25&lt;=$O$1*D25,"R",IF(G25&lt;=$O$2*E25,"A",IF(G25&gt;$O$2*E25,"G","na")))))</f>
        <v>nd</v>
      </c>
      <c r="I25" s="74">
        <f>G25/$S$6</f>
        <v>0</v>
      </c>
      <c r="J25" s="75">
        <f t="shared" si="0"/>
        <v>0.10272113577841185</v>
      </c>
      <c r="L25">
        <v>9</v>
      </c>
      <c r="M25" t="s">
        <v>1468</v>
      </c>
      <c r="N25" s="10" t="str">
        <f t="shared" si="1"/>
        <v>A</v>
      </c>
      <c r="O25" s="76">
        <v>987.25000000000011</v>
      </c>
      <c r="P25" s="76">
        <v>2916.8</v>
      </c>
      <c r="Q25" s="76">
        <v>6695.6</v>
      </c>
      <c r="R25" s="76">
        <v>15172</v>
      </c>
      <c r="S25" s="76">
        <v>4003.75</v>
      </c>
      <c r="T25" s="82"/>
      <c r="U25">
        <v>16</v>
      </c>
      <c r="V25">
        <v>1</v>
      </c>
      <c r="W25">
        <v>4</v>
      </c>
      <c r="X25">
        <v>0</v>
      </c>
      <c r="Y25">
        <v>21</v>
      </c>
      <c r="AB25">
        <v>9</v>
      </c>
      <c r="AC25" t="s">
        <v>1468</v>
      </c>
      <c r="AD25" t="s">
        <v>1486</v>
      </c>
    </row>
    <row r="26" spans="1:30" x14ac:dyDescent="0.25">
      <c r="A26" t="s">
        <v>358</v>
      </c>
      <c r="B26" s="22">
        <v>25</v>
      </c>
      <c r="C26" s="43">
        <v>43</v>
      </c>
      <c r="D26" s="43">
        <v>130</v>
      </c>
      <c r="E26" s="43">
        <v>280</v>
      </c>
      <c r="F26" s="43">
        <v>660</v>
      </c>
      <c r="G26" s="67"/>
      <c r="H26" s="10" t="str">
        <f>IF(ISBLANK(A26),0,IF(ISBLANK(G26),"nd",IF(G26&lt;=$O$1*D26,"R",IF(G26&lt;=$O$2*E26,"A",IF(G26&gt;$O$2*E26,"G","na")))))</f>
        <v>nd</v>
      </c>
      <c r="I26" s="74">
        <f>G26/$S$6</f>
        <v>0</v>
      </c>
      <c r="J26" s="75">
        <f t="shared" si="0"/>
        <v>0.10272113577841185</v>
      </c>
      <c r="L26">
        <v>10</v>
      </c>
      <c r="M26" t="s">
        <v>1468</v>
      </c>
      <c r="N26" s="10" t="str">
        <f t="shared" si="1"/>
        <v>A</v>
      </c>
      <c r="O26" s="76">
        <v>720.25</v>
      </c>
      <c r="P26" s="76">
        <v>2140</v>
      </c>
      <c r="Q26" s="76">
        <v>4854</v>
      </c>
      <c r="R26" s="76">
        <v>11225</v>
      </c>
      <c r="S26" s="76">
        <v>3787.1666666666665</v>
      </c>
      <c r="T26" s="82"/>
      <c r="U26">
        <v>2</v>
      </c>
      <c r="V26">
        <v>1</v>
      </c>
      <c r="W26">
        <v>3</v>
      </c>
      <c r="X26">
        <v>0</v>
      </c>
      <c r="Y26">
        <v>6</v>
      </c>
      <c r="AB26">
        <v>10</v>
      </c>
      <c r="AC26" t="s">
        <v>1468</v>
      </c>
      <c r="AD26" t="s">
        <v>1487</v>
      </c>
    </row>
    <row r="27" spans="1:30" x14ac:dyDescent="0.25">
      <c r="A27" t="s">
        <v>455</v>
      </c>
      <c r="B27" s="22">
        <v>26</v>
      </c>
      <c r="C27" s="43">
        <v>20</v>
      </c>
      <c r="D27" s="43">
        <v>58</v>
      </c>
      <c r="E27" s="43">
        <v>130</v>
      </c>
      <c r="F27" s="43">
        <v>300</v>
      </c>
      <c r="G27" s="67"/>
      <c r="H27" s="10" t="str">
        <f>IF(ISBLANK(A27),0,IF(ISBLANK(G27),"nd",IF(G27&lt;=$O$1*D27,"R",IF(G27&lt;=$O$2*E27,"A",IF(G27&gt;$O$2*E27,"G","na")))))</f>
        <v>nd</v>
      </c>
      <c r="I27" s="74">
        <f>G27/$S$6</f>
        <v>0</v>
      </c>
      <c r="J27" s="75">
        <f t="shared" si="0"/>
        <v>0.10272113577841185</v>
      </c>
    </row>
    <row r="28" spans="1:30" x14ac:dyDescent="0.25">
      <c r="A28" t="s">
        <v>7</v>
      </c>
      <c r="B28" s="22">
        <v>27</v>
      </c>
      <c r="C28" s="43">
        <v>167</v>
      </c>
      <c r="D28" s="43">
        <v>500</v>
      </c>
      <c r="E28" s="43">
        <v>1100</v>
      </c>
      <c r="F28" s="43">
        <v>2600</v>
      </c>
      <c r="G28" s="67"/>
      <c r="H28" s="10" t="str">
        <f>IF(ISBLANK(A28),0,IF(ISBLANK(G28),"nd",IF(G28&lt;=$O$1*D28,"R",IF(G28&lt;=$O$2*E28,"A",IF(G28&gt;$O$2*E28,"G","na")))))</f>
        <v>nd</v>
      </c>
      <c r="I28" s="74">
        <f>G28/$S$6</f>
        <v>0</v>
      </c>
      <c r="J28" s="75">
        <f t="shared" si="0"/>
        <v>0.10272113577841185</v>
      </c>
      <c r="L28">
        <v>11</v>
      </c>
      <c r="M28" t="s">
        <v>1471</v>
      </c>
      <c r="N28" s="10" t="str">
        <f>IF(ISBLANK(S28),"nd",IF(S28&lt;=$O$1*P28,"R",IF(S28&lt;=$O$2*Q28,"A",IF(S28&gt;$O$2*Q28,"G","na"))))</f>
        <v>G</v>
      </c>
      <c r="O28" s="76">
        <v>2690.47</v>
      </c>
      <c r="P28" s="76">
        <v>8021.1</v>
      </c>
      <c r="Q28" s="76">
        <v>18145</v>
      </c>
      <c r="R28" s="76">
        <v>42259</v>
      </c>
      <c r="S28" s="76">
        <v>33909.75</v>
      </c>
      <c r="T28" s="82"/>
      <c r="U28">
        <v>13</v>
      </c>
      <c r="V28">
        <v>2</v>
      </c>
      <c r="W28">
        <v>7</v>
      </c>
      <c r="X28">
        <v>0</v>
      </c>
      <c r="Y28">
        <v>22</v>
      </c>
      <c r="Z28" s="82">
        <v>0.96792220526544726</v>
      </c>
      <c r="AA28" s="82">
        <v>0.9945885770316798</v>
      </c>
      <c r="AB28">
        <v>11</v>
      </c>
      <c r="AC28" t="s">
        <v>1471</v>
      </c>
      <c r="AD28" t="s">
        <v>1493</v>
      </c>
    </row>
    <row r="29" spans="1:30" x14ac:dyDescent="0.25">
      <c r="A29" t="s">
        <v>462</v>
      </c>
      <c r="B29" s="22">
        <v>26</v>
      </c>
      <c r="C29" s="43">
        <v>1.4</v>
      </c>
      <c r="D29" s="43">
        <v>3.8</v>
      </c>
      <c r="E29" s="43">
        <v>8.6</v>
      </c>
      <c r="F29" s="43">
        <v>20</v>
      </c>
      <c r="G29" s="67"/>
      <c r="H29" s="10" t="str">
        <f>IF(ISBLANK(A29),0,IF(ISBLANK(G29),"nd",IF(G29&lt;=$O$1*D29,"R",IF(G29&lt;=$O$2*E29,"A",IF(G29&gt;$O$2*E29,"G","na")))))</f>
        <v>nd</v>
      </c>
      <c r="I29" s="74">
        <f>G29/$S$6</f>
        <v>0</v>
      </c>
      <c r="J29" s="75">
        <f t="shared" si="0"/>
        <v>0.10272113577841185</v>
      </c>
      <c r="L29">
        <v>12</v>
      </c>
      <c r="M29" t="s">
        <v>1471</v>
      </c>
      <c r="N29" s="10" t="str">
        <f>IF(ISBLANK(S29),"nd",IF(S29&lt;=$O$1*P29,"R",IF(S29&lt;=$O$2*Q29,"A",IF(S29&gt;$O$2*Q29,"G","na"))))</f>
        <v>A</v>
      </c>
      <c r="O29" s="76">
        <v>1515.5600000000002</v>
      </c>
      <c r="P29" s="76">
        <v>4473.1000000000004</v>
      </c>
      <c r="Q29" s="76">
        <v>10064</v>
      </c>
      <c r="R29" s="76">
        <v>23464</v>
      </c>
      <c r="S29" s="76">
        <v>5959.25</v>
      </c>
      <c r="T29" s="82"/>
      <c r="U29">
        <v>13</v>
      </c>
      <c r="V29">
        <v>2</v>
      </c>
      <c r="W29">
        <v>5</v>
      </c>
      <c r="X29">
        <v>0</v>
      </c>
      <c r="Y29">
        <v>20</v>
      </c>
      <c r="Z29" s="82">
        <v>0.90841968368502746</v>
      </c>
      <c r="AA29" s="82">
        <v>0.98460376725259058</v>
      </c>
      <c r="AB29">
        <v>12</v>
      </c>
      <c r="AC29" t="s">
        <v>1471</v>
      </c>
      <c r="AD29" t="s">
        <v>1472</v>
      </c>
    </row>
    <row r="30" spans="1:30" x14ac:dyDescent="0.25">
      <c r="A30" t="s">
        <v>22</v>
      </c>
      <c r="B30" s="22">
        <v>24</v>
      </c>
      <c r="C30" s="43">
        <v>245</v>
      </c>
      <c r="D30" s="43">
        <v>730</v>
      </c>
      <c r="E30" s="43">
        <v>1600</v>
      </c>
      <c r="F30" s="43">
        <v>3800</v>
      </c>
      <c r="G30" s="67"/>
      <c r="H30" s="10" t="str">
        <f>IF(ISBLANK(A30),0,IF(ISBLANK(G30),"nd",IF(G30&lt;=$O$1*D30,"R",IF(G30&lt;=$O$2*E30,"A",IF(G30&gt;$O$2*E30,"G","na")))))</f>
        <v>nd</v>
      </c>
      <c r="I30" s="74">
        <f>G30/$S$6</f>
        <v>0</v>
      </c>
      <c r="J30" s="75">
        <f t="shared" si="0"/>
        <v>0.10272113577841185</v>
      </c>
      <c r="L30">
        <v>13</v>
      </c>
      <c r="M30" t="s">
        <v>1471</v>
      </c>
      <c r="N30" s="10" t="str">
        <f>IF(ISBLANK(S30),"nd",IF(S30&lt;=$O$1*P30,"R",IF(S30&lt;=$O$2*Q30,"A",IF(S30&gt;$O$2*Q30,"G","na"))))</f>
        <v>R</v>
      </c>
      <c r="O30" s="76">
        <v>1431.5600000000002</v>
      </c>
      <c r="P30" s="76">
        <v>4223.1000000000004</v>
      </c>
      <c r="Q30" s="76">
        <v>9504</v>
      </c>
      <c r="R30" s="76">
        <v>22164</v>
      </c>
      <c r="S30" s="76">
        <v>3215.75</v>
      </c>
      <c r="T30" s="82"/>
      <c r="U30">
        <v>13</v>
      </c>
      <c r="V30">
        <v>2</v>
      </c>
      <c r="W30">
        <v>4</v>
      </c>
      <c r="X30">
        <v>0</v>
      </c>
      <c r="Y30">
        <v>19</v>
      </c>
      <c r="Z30" s="82">
        <v>0.88416388089870168</v>
      </c>
      <c r="AA30" s="82">
        <v>0.98079763663220088</v>
      </c>
      <c r="AB30">
        <v>13</v>
      </c>
      <c r="AC30" t="s">
        <v>1471</v>
      </c>
      <c r="AD30" t="s">
        <v>1490</v>
      </c>
    </row>
    <row r="31" spans="1:30" x14ac:dyDescent="0.25">
      <c r="A31" t="s">
        <v>169</v>
      </c>
      <c r="B31" s="22">
        <v>23</v>
      </c>
      <c r="C31" s="43">
        <v>13</v>
      </c>
      <c r="D31" s="43">
        <v>37</v>
      </c>
      <c r="E31" s="43">
        <v>84</v>
      </c>
      <c r="F31" s="43">
        <v>190</v>
      </c>
      <c r="G31" s="67"/>
      <c r="H31" s="10" t="str">
        <f>IF(ISBLANK(A31),0,IF(ISBLANK(G31),"nd",IF(G31&lt;=$O$1*D31,"R",IF(G31&lt;=$O$2*E31,"A",IF(G31&gt;$O$2*E31,"G","na")))))</f>
        <v>nd</v>
      </c>
      <c r="I31" s="74">
        <f>G31/$S$6</f>
        <v>0</v>
      </c>
      <c r="J31" s="75">
        <f t="shared" si="0"/>
        <v>0.10272113577841185</v>
      </c>
      <c r="L31">
        <v>14</v>
      </c>
      <c r="M31" t="s">
        <v>1471</v>
      </c>
      <c r="N31" s="10" t="str">
        <f>IF(ISBLANK(S31),"nd",IF(S31&lt;=$O$1*P31,"R",IF(S31&lt;=$O$2*Q31,"A",IF(S31&gt;$O$2*Q31,"G","na"))))</f>
        <v>A</v>
      </c>
      <c r="O31" s="76">
        <v>894.36</v>
      </c>
      <c r="P31" s="76">
        <v>2653</v>
      </c>
      <c r="Q31" s="76">
        <v>5913</v>
      </c>
      <c r="R31" s="76">
        <v>13880</v>
      </c>
      <c r="S31" s="76">
        <v>2780.25</v>
      </c>
      <c r="T31" s="82"/>
      <c r="U31">
        <v>2</v>
      </c>
      <c r="V31">
        <v>2</v>
      </c>
      <c r="W31">
        <v>2</v>
      </c>
      <c r="X31">
        <v>0</v>
      </c>
      <c r="Y31">
        <v>6</v>
      </c>
      <c r="Z31" s="82">
        <v>0.98246560561100615</v>
      </c>
      <c r="AA31" s="82">
        <v>1</v>
      </c>
      <c r="AB31">
        <v>14</v>
      </c>
      <c r="AC31" t="s">
        <v>1471</v>
      </c>
      <c r="AD31" t="s">
        <v>1491</v>
      </c>
    </row>
    <row r="32" spans="1:30" x14ac:dyDescent="0.25">
      <c r="A32" t="s">
        <v>366</v>
      </c>
      <c r="B32" s="22">
        <v>25</v>
      </c>
      <c r="C32" s="43">
        <v>7.7</v>
      </c>
      <c r="D32" s="43">
        <v>22</v>
      </c>
      <c r="E32" s="43">
        <v>50</v>
      </c>
      <c r="F32" s="43">
        <v>120</v>
      </c>
      <c r="G32" s="67"/>
      <c r="H32" s="10" t="str">
        <f>IF(ISBLANK(A32),0,IF(ISBLANK(G32),"nd",IF(G32&lt;=$O$1*D32,"R",IF(G32&lt;=$O$2*E32,"A",IF(G32&gt;$O$2*E32,"G","na")))))</f>
        <v>nd</v>
      </c>
      <c r="I32" s="74">
        <f>G32/$S$6</f>
        <v>0</v>
      </c>
      <c r="J32" s="75">
        <f t="shared" si="0"/>
        <v>0.10272113577841185</v>
      </c>
      <c r="L32">
        <v>15</v>
      </c>
      <c r="M32" t="s">
        <v>1471</v>
      </c>
      <c r="N32" s="10" t="str">
        <f>IF(ISBLANK(S32),"nd",IF(S32&lt;=$O$1*P32,"R",IF(S32&lt;=$O$2*Q32,"A",IF(S32&gt;$O$2*Q32,"G","na"))))</f>
        <v>R</v>
      </c>
      <c r="O32" s="76">
        <v>460.36</v>
      </c>
      <c r="P32" s="76">
        <v>1360</v>
      </c>
      <c r="Q32" s="76">
        <v>3030</v>
      </c>
      <c r="R32" s="76">
        <v>7100</v>
      </c>
      <c r="S32" s="76">
        <v>479</v>
      </c>
      <c r="T32" s="82"/>
      <c r="U32">
        <v>2</v>
      </c>
      <c r="V32">
        <v>1</v>
      </c>
      <c r="W32">
        <v>0</v>
      </c>
      <c r="X32">
        <v>0</v>
      </c>
      <c r="Y32">
        <v>3</v>
      </c>
      <c r="Z32">
        <v>1</v>
      </c>
      <c r="AA32">
        <v>1</v>
      </c>
      <c r="AB32">
        <v>15</v>
      </c>
      <c r="AC32" t="s">
        <v>1471</v>
      </c>
      <c r="AD32" t="s">
        <v>1473</v>
      </c>
    </row>
    <row r="33" spans="1:30" x14ac:dyDescent="0.25">
      <c r="A33" t="s">
        <v>21</v>
      </c>
      <c r="B33" s="22">
        <v>24</v>
      </c>
      <c r="C33" s="43">
        <v>116</v>
      </c>
      <c r="D33" s="43">
        <v>340</v>
      </c>
      <c r="E33" s="43">
        <v>770</v>
      </c>
      <c r="F33" s="43">
        <v>1800</v>
      </c>
      <c r="G33" s="67"/>
      <c r="H33" s="10" t="str">
        <f>IF(ISBLANK(A33),0,IF(ISBLANK(G33),"nd",IF(G33&lt;=$O$1*D33,"R",IF(G33&lt;=$O$2*E33,"A",IF(G33&gt;$O$2*E33,"G","na")))))</f>
        <v>nd</v>
      </c>
      <c r="I33" s="74">
        <f>G33/$S$6</f>
        <v>0</v>
      </c>
      <c r="J33" s="75">
        <f t="shared" si="0"/>
        <v>0.10272113577841185</v>
      </c>
    </row>
    <row r="34" spans="1:30" x14ac:dyDescent="0.25">
      <c r="A34" t="s">
        <v>16</v>
      </c>
      <c r="B34" s="22">
        <v>23</v>
      </c>
      <c r="C34" s="43">
        <v>42</v>
      </c>
      <c r="D34" s="43">
        <v>120</v>
      </c>
      <c r="E34" s="43">
        <v>280</v>
      </c>
      <c r="F34" s="43">
        <v>640</v>
      </c>
      <c r="G34" s="67"/>
      <c r="H34" s="10" t="str">
        <f>IF(ISBLANK(A34),0,IF(ISBLANK(G34),"nd",IF(G34&lt;=$O$1*D34,"R",IF(G34&lt;=$O$2*E34,"A",IF(G34&gt;$O$2*E34,"G","na")))))</f>
        <v>nd</v>
      </c>
      <c r="I34" s="74">
        <f>G34/$S$6</f>
        <v>0</v>
      </c>
      <c r="J34" s="75">
        <f t="shared" si="0"/>
        <v>0.10272113577841185</v>
      </c>
      <c r="L34">
        <v>16</v>
      </c>
      <c r="M34" t="s">
        <v>1474</v>
      </c>
      <c r="N34" s="10" t="str">
        <f>IF(ISBLANK(S34),"nd",IF(S34&lt;=$O$1*P34,"R",IF(S34&lt;=$O$2*Q34,"A",IF(S34&gt;$O$2*Q34,"G","na"))))</f>
        <v>G</v>
      </c>
      <c r="O34" s="76">
        <v>216</v>
      </c>
      <c r="P34" s="76">
        <v>640</v>
      </c>
      <c r="Q34" s="76">
        <v>1420</v>
      </c>
      <c r="R34" s="76">
        <v>3350</v>
      </c>
      <c r="S34" s="76">
        <v>3105.25</v>
      </c>
      <c r="T34" s="82"/>
      <c r="U34">
        <v>0</v>
      </c>
      <c r="V34">
        <v>1</v>
      </c>
      <c r="W34">
        <v>1</v>
      </c>
      <c r="X34">
        <v>0</v>
      </c>
      <c r="Y34">
        <v>2</v>
      </c>
      <c r="Z34">
        <v>1</v>
      </c>
      <c r="AA34">
        <v>1</v>
      </c>
      <c r="AB34">
        <v>16</v>
      </c>
      <c r="AC34" t="s">
        <v>1474</v>
      </c>
      <c r="AD34" t="s">
        <v>1475</v>
      </c>
    </row>
    <row r="35" spans="1:30" x14ac:dyDescent="0.25">
      <c r="A35" t="s">
        <v>471</v>
      </c>
      <c r="B35" s="22">
        <v>26</v>
      </c>
      <c r="C35" s="43">
        <v>16.5</v>
      </c>
      <c r="D35" s="43">
        <v>48</v>
      </c>
      <c r="E35" s="43">
        <v>110</v>
      </c>
      <c r="F35" s="43">
        <v>250</v>
      </c>
      <c r="G35" s="67"/>
      <c r="H35" s="10" t="str">
        <f>IF(ISBLANK(A35),0,IF(ISBLANK(G35),"nd",IF(G35&lt;=$O$1*D35,"R",IF(G35&lt;=$O$2*E35,"A",IF(G35&gt;$O$2*E35,"G","na")))))</f>
        <v>nd</v>
      </c>
      <c r="I35" s="74">
        <f>G35/$S$6</f>
        <v>0</v>
      </c>
      <c r="J35" s="75">
        <f t="shared" si="0"/>
        <v>0.10272113577841185</v>
      </c>
    </row>
    <row r="36" spans="1:30" x14ac:dyDescent="0.25">
      <c r="A36" t="s">
        <v>122</v>
      </c>
      <c r="B36" s="22">
        <v>22</v>
      </c>
      <c r="C36" s="43">
        <v>117.91000000000001</v>
      </c>
      <c r="D36" s="43">
        <v>348</v>
      </c>
      <c r="E36" s="43">
        <v>781</v>
      </c>
      <c r="F36" s="43">
        <v>1795</v>
      </c>
      <c r="G36" s="67"/>
      <c r="H36" s="10" t="str">
        <f>IF(ISBLANK(A36),0,IF(ISBLANK(G36),"nd",IF(G36&lt;=$O$1*D36,"R",IF(G36&lt;=$O$2*E36,"A",IF(G36&gt;$O$2*E36,"G","na")))))</f>
        <v>nd</v>
      </c>
      <c r="I36" s="74">
        <f>G36/$S$6</f>
        <v>0</v>
      </c>
      <c r="J36" s="75">
        <f t="shared" si="0"/>
        <v>0.10272113577841185</v>
      </c>
    </row>
    <row r="37" spans="1:30" x14ac:dyDescent="0.25">
      <c r="A37" t="s">
        <v>481</v>
      </c>
      <c r="B37" s="22">
        <v>26</v>
      </c>
      <c r="C37" s="43">
        <v>16.7</v>
      </c>
      <c r="D37" s="43">
        <v>48</v>
      </c>
      <c r="E37" s="43">
        <v>110</v>
      </c>
      <c r="F37" s="43">
        <v>250</v>
      </c>
      <c r="G37" s="67"/>
      <c r="H37" s="10" t="str">
        <f>IF(ISBLANK(A37),0,IF(ISBLANK(G37),"nd",IF(G37&lt;=$O$1*D37,"R",IF(G37&lt;=$O$2*E37,"A",IF(G37&gt;$O$2*E37,"G","na")))))</f>
        <v>nd</v>
      </c>
      <c r="I37" s="74">
        <f>G37/$S$6</f>
        <v>0</v>
      </c>
      <c r="J37" s="75">
        <f t="shared" si="0"/>
        <v>0.10272113577841185</v>
      </c>
    </row>
    <row r="38" spans="1:30" x14ac:dyDescent="0.25">
      <c r="A38" t="s">
        <v>375</v>
      </c>
      <c r="B38" s="22">
        <v>25</v>
      </c>
      <c r="C38" s="43">
        <v>10</v>
      </c>
      <c r="D38" s="43">
        <v>28</v>
      </c>
      <c r="E38" s="43">
        <v>64</v>
      </c>
      <c r="F38" s="43">
        <v>150</v>
      </c>
      <c r="G38" s="67"/>
      <c r="H38" s="10" t="str">
        <f>IF(ISBLANK(A38),0,IF(ISBLANK(G38),"nd",IF(G38&lt;=$O$1*D38,"R",IF(G38&lt;=$O$2*E38,"A",IF(G38&gt;$O$2*E38,"G","na")))))</f>
        <v>nd</v>
      </c>
      <c r="I38" s="74">
        <f>G38/$S$6</f>
        <v>0</v>
      </c>
      <c r="J38" s="75">
        <f t="shared" si="0"/>
        <v>0.10272113577841185</v>
      </c>
    </row>
    <row r="39" spans="1:30" x14ac:dyDescent="0.25">
      <c r="A39" t="s">
        <v>9</v>
      </c>
      <c r="B39" s="22">
        <v>20</v>
      </c>
      <c r="C39" s="43">
        <v>380</v>
      </c>
      <c r="D39" s="43">
        <v>1139</v>
      </c>
      <c r="E39" s="43">
        <v>2525</v>
      </c>
      <c r="F39" s="43">
        <v>5960</v>
      </c>
      <c r="G39" s="67">
        <v>1074.4166666666667</v>
      </c>
      <c r="H39" s="10" t="str">
        <f>IF(ISBLANK(A39),0,IF(ISBLANK(G39),"nd",IF(G39&lt;=$O$1*D39,"R",IF(G39&lt;=$O$2*E39,"A",IF(G39&gt;$O$2*E39,"G","na")))))</f>
        <v>R</v>
      </c>
      <c r="I39" s="74">
        <f>G39/$S$6</f>
        <v>0.8972788642215882</v>
      </c>
      <c r="J39" s="75">
        <f t="shared" si="0"/>
        <v>1</v>
      </c>
    </row>
    <row r="40" spans="1:30" x14ac:dyDescent="0.25">
      <c r="A40" t="s">
        <v>8</v>
      </c>
      <c r="B40" s="22">
        <v>23</v>
      </c>
      <c r="C40" s="43">
        <v>84</v>
      </c>
      <c r="D40" s="43">
        <v>250</v>
      </c>
      <c r="E40" s="43">
        <v>560</v>
      </c>
      <c r="F40" s="43">
        <v>1300</v>
      </c>
      <c r="G40" s="67"/>
      <c r="H40" s="10" t="str">
        <f>IF(ISBLANK(A40),0,IF(ISBLANK(G40),"nd",IF(G40&lt;=$O$1*D40,"R",IF(G40&lt;=$O$2*E40,"A",IF(G40&gt;$O$2*E40,"G","na")))))</f>
        <v>nd</v>
      </c>
      <c r="I40" s="74">
        <f>G40/$S$6</f>
        <v>0</v>
      </c>
      <c r="J40" s="75">
        <f t="shared" si="0"/>
        <v>1</v>
      </c>
    </row>
    <row r="41" spans="1:30" x14ac:dyDescent="0.25">
      <c r="A41" t="s">
        <v>195</v>
      </c>
      <c r="B41" s="22">
        <v>23</v>
      </c>
      <c r="C41" s="43">
        <v>1057</v>
      </c>
      <c r="D41" s="43">
        <v>3200</v>
      </c>
      <c r="E41" s="43">
        <v>7300</v>
      </c>
      <c r="F41" s="43">
        <v>17000</v>
      </c>
      <c r="G41" s="67"/>
      <c r="H41" s="10" t="str">
        <f>IF(ISBLANK(A41),0,IF(ISBLANK(G41),"nd",IF(G41&lt;=$O$1*D41,"R",IF(G41&lt;=$O$2*E41,"A",IF(G41&gt;$O$2*E41,"G","na")))))</f>
        <v>nd</v>
      </c>
      <c r="I41" s="74">
        <f>G41/$S$6</f>
        <v>0</v>
      </c>
      <c r="J41" s="75">
        <f t="shared" si="0"/>
        <v>1</v>
      </c>
    </row>
    <row r="42" spans="1:30" x14ac:dyDescent="0.25">
      <c r="A42" t="s">
        <v>61</v>
      </c>
      <c r="B42" s="22">
        <v>20</v>
      </c>
      <c r="C42" s="43">
        <v>38.1</v>
      </c>
      <c r="D42" s="43">
        <v>106.6</v>
      </c>
      <c r="E42" s="43">
        <v>245</v>
      </c>
      <c r="F42" s="43">
        <v>575</v>
      </c>
      <c r="G42" s="67">
        <v>0</v>
      </c>
      <c r="H42" s="10" t="str">
        <f>IF(ISBLANK(A42),0,IF(ISBLANK(G42),"nd",IF(G42&lt;=$O$1*D42,"R",IF(G42&lt;=$O$2*E42,"A",IF(G42&gt;$O$2*E42,"G","na")))))</f>
        <v>R</v>
      </c>
      <c r="I42" s="74">
        <f>G42/$S$6</f>
        <v>0</v>
      </c>
      <c r="J42" s="75">
        <f t="shared" si="0"/>
        <v>1</v>
      </c>
    </row>
    <row r="43" spans="1:30" x14ac:dyDescent="0.25">
      <c r="A43" t="s">
        <v>377</v>
      </c>
      <c r="B43" s="22">
        <v>25</v>
      </c>
      <c r="C43" s="43">
        <v>25</v>
      </c>
      <c r="D43" s="43">
        <v>72</v>
      </c>
      <c r="E43" s="43">
        <v>160</v>
      </c>
      <c r="F43" s="43">
        <v>380</v>
      </c>
      <c r="G43" s="67"/>
      <c r="H43" s="10" t="str">
        <f>IF(ISBLANK(A43),0,IF(ISBLANK(G43),"nd",IF(G43&lt;=$O$1*D43,"R",IF(G43&lt;=$O$2*E43,"A",IF(G43&gt;$O$2*E43,"G","na")))))</f>
        <v>nd</v>
      </c>
      <c r="I43" s="74">
        <f>G43/$S$6</f>
        <v>0</v>
      </c>
      <c r="J43" s="75">
        <f t="shared" si="0"/>
        <v>1</v>
      </c>
    </row>
    <row r="44" spans="1:30" x14ac:dyDescent="0.25">
      <c r="A44" t="s">
        <v>270</v>
      </c>
      <c r="B44" s="22">
        <v>24</v>
      </c>
      <c r="C44" s="43">
        <v>14</v>
      </c>
      <c r="D44" s="43">
        <v>40</v>
      </c>
      <c r="E44" s="43">
        <v>91</v>
      </c>
      <c r="F44" s="43">
        <v>210</v>
      </c>
      <c r="G44" s="67"/>
      <c r="H44" s="10" t="str">
        <f>IF(ISBLANK(A44),0,IF(ISBLANK(G44),"nd",IF(G44&lt;=$O$1*D44,"R",IF(G44&lt;=$O$2*E44,"A",IF(G44&gt;$O$2*E44,"G","na")))))</f>
        <v>nd</v>
      </c>
      <c r="I44" s="74">
        <f>G44/$S$6</f>
        <v>0</v>
      </c>
      <c r="J44" s="75">
        <f t="shared" si="0"/>
        <v>1</v>
      </c>
    </row>
    <row r="45" spans="1:30" x14ac:dyDescent="0.25">
      <c r="A45" t="s">
        <v>13</v>
      </c>
      <c r="B45" s="22">
        <v>25</v>
      </c>
      <c r="C45" s="43">
        <v>77</v>
      </c>
      <c r="D45" s="43">
        <v>230</v>
      </c>
      <c r="E45" s="43">
        <v>510</v>
      </c>
      <c r="F45" s="43">
        <v>1200</v>
      </c>
      <c r="G45" s="67"/>
      <c r="H45" s="10" t="str">
        <f>IF(ISBLANK(A45),0,IF(ISBLANK(G45),"nd",IF(G45&lt;=$O$1*D45,"R",IF(G45&lt;=$O$2*E45,"A",IF(G45&gt;$O$2*E45,"G","na")))))</f>
        <v>nd</v>
      </c>
      <c r="I45" s="74">
        <f>G45/$S$6</f>
        <v>0</v>
      </c>
      <c r="J45" s="75">
        <f t="shared" si="0"/>
        <v>1</v>
      </c>
    </row>
    <row r="46" spans="1:30" x14ac:dyDescent="0.25">
      <c r="A46" t="s">
        <v>10</v>
      </c>
      <c r="B46" s="22">
        <v>26</v>
      </c>
      <c r="C46" s="43">
        <v>172</v>
      </c>
      <c r="D46" s="43">
        <v>510</v>
      </c>
      <c r="E46" s="43">
        <v>1200</v>
      </c>
      <c r="F46" s="43">
        <v>2700</v>
      </c>
      <c r="G46" s="67"/>
      <c r="H46" s="10" t="str">
        <f>IF(ISBLANK(A46),0,IF(ISBLANK(G46),"nd",IF(G46&lt;=$O$1*D46,"R",IF(G46&lt;=$O$2*E46,"A",IF(G46&gt;$O$2*E46,"G","na")))))</f>
        <v>nd</v>
      </c>
      <c r="I46" s="74">
        <f>G46/$S$6</f>
        <v>0</v>
      </c>
      <c r="J46" s="75">
        <f t="shared" si="0"/>
        <v>1</v>
      </c>
    </row>
    <row r="47" spans="1:30" x14ac:dyDescent="0.25">
      <c r="A47" t="s">
        <v>205</v>
      </c>
      <c r="B47" s="22">
        <v>23</v>
      </c>
      <c r="C47" s="43">
        <v>2</v>
      </c>
      <c r="D47" s="43">
        <v>5.5</v>
      </c>
      <c r="E47" s="43">
        <v>12</v>
      </c>
      <c r="F47" s="43">
        <v>29</v>
      </c>
      <c r="G47" s="67"/>
      <c r="H47" s="10" t="str">
        <f>IF(ISBLANK(A47),0,IF(ISBLANK(G47),"nd",IF(G47&lt;=$O$1*D47,"R",IF(G47&lt;=$O$2*E47,"A",IF(G47&gt;$O$2*E47,"G","na")))))</f>
        <v>nd</v>
      </c>
      <c r="I47" s="74">
        <f>G47/$S$6</f>
        <v>0</v>
      </c>
      <c r="J47" s="75">
        <f t="shared" si="0"/>
        <v>1</v>
      </c>
    </row>
    <row r="48" spans="1:30" x14ac:dyDescent="0.25">
      <c r="A48" t="s">
        <v>395</v>
      </c>
      <c r="B48" s="22">
        <v>25</v>
      </c>
      <c r="C48" s="43">
        <v>20</v>
      </c>
      <c r="D48" s="43">
        <v>58</v>
      </c>
      <c r="E48" s="43">
        <v>130</v>
      </c>
      <c r="F48" s="43">
        <v>300</v>
      </c>
      <c r="G48" s="67"/>
      <c r="H48" s="10" t="str">
        <f>IF(ISBLANK(A48),0,IF(ISBLANK(G48),"nd",IF(G48&lt;=$O$1*D48,"R",IF(G48&lt;=$O$2*E48,"A",IF(G48&gt;$O$2*E48,"G","na")))))</f>
        <v>nd</v>
      </c>
      <c r="I48" s="74">
        <f>G48/$S$6</f>
        <v>0</v>
      </c>
      <c r="J48" s="75">
        <f t="shared" si="0"/>
        <v>1</v>
      </c>
    </row>
    <row r="49" spans="1:13" x14ac:dyDescent="0.25">
      <c r="A49" t="s">
        <v>280</v>
      </c>
      <c r="B49" s="22">
        <v>24</v>
      </c>
      <c r="C49" s="43">
        <v>10</v>
      </c>
      <c r="D49" s="43">
        <v>29</v>
      </c>
      <c r="E49" s="43">
        <v>65</v>
      </c>
      <c r="F49" s="43">
        <v>150</v>
      </c>
      <c r="G49" s="67"/>
      <c r="H49" s="10" t="str">
        <f>IF(ISBLANK(A49),0,IF(ISBLANK(G49),"nd",IF(G49&lt;=$O$1*D49,"R",IF(G49&lt;=$O$2*E49,"A",IF(G49&gt;$O$2*E49,"G","na")))))</f>
        <v>nd</v>
      </c>
      <c r="I49" s="74">
        <f>G49/$S$6</f>
        <v>0</v>
      </c>
      <c r="J49" s="75">
        <f t="shared" si="0"/>
        <v>1</v>
      </c>
    </row>
    <row r="50" spans="1:13" x14ac:dyDescent="0.25">
      <c r="A50" t="s">
        <v>215</v>
      </c>
      <c r="B50" s="22">
        <v>23</v>
      </c>
      <c r="C50" s="43">
        <v>56</v>
      </c>
      <c r="D50" s="43">
        <v>160</v>
      </c>
      <c r="E50" s="43">
        <v>370</v>
      </c>
      <c r="F50" s="43">
        <v>860</v>
      </c>
      <c r="G50" s="67"/>
      <c r="H50" s="10" t="str">
        <f>IF(ISBLANK(A50),0,IF(ISBLANK(G50),"nd",IF(G50&lt;=$O$1*D50,"R",IF(G50&lt;=$O$2*E50,"A",IF(G50&gt;$O$2*E50,"G","na")))))</f>
        <v>nd</v>
      </c>
      <c r="I50" s="74">
        <f>G50/$S$6</f>
        <v>0</v>
      </c>
      <c r="J50" s="75">
        <f t="shared" si="0"/>
        <v>1</v>
      </c>
    </row>
    <row r="51" spans="1:13" x14ac:dyDescent="0.25">
      <c r="A51" t="s">
        <v>20</v>
      </c>
      <c r="B51" s="22">
        <v>24</v>
      </c>
      <c r="C51" s="43">
        <v>12</v>
      </c>
      <c r="D51" s="43">
        <v>34</v>
      </c>
      <c r="E51" s="43">
        <v>78</v>
      </c>
      <c r="F51" s="43">
        <v>180</v>
      </c>
      <c r="G51" s="67"/>
      <c r="H51" s="10" t="str">
        <f>IF(ISBLANK(A51),0,IF(ISBLANK(G51),"nd",IF(G51&lt;=$O$1*D51,"R",IF(G51&lt;=$O$2*E51,"A",IF(G51&gt;$O$2*E51,"G","na")))))</f>
        <v>nd</v>
      </c>
      <c r="I51" s="74">
        <f>G51/$S$6</f>
        <v>0</v>
      </c>
      <c r="J51" s="75">
        <f t="shared" si="0"/>
        <v>1</v>
      </c>
    </row>
    <row r="52" spans="1:13" x14ac:dyDescent="0.25">
      <c r="A52" t="s">
        <v>403</v>
      </c>
      <c r="B52" s="22">
        <v>25</v>
      </c>
      <c r="C52" s="43">
        <v>26</v>
      </c>
      <c r="D52" s="43">
        <v>75</v>
      </c>
      <c r="E52" s="43">
        <v>170</v>
      </c>
      <c r="F52" s="43">
        <v>400</v>
      </c>
      <c r="G52" s="67"/>
      <c r="H52" s="10" t="str">
        <f>IF(ISBLANK(A52),0,IF(ISBLANK(G52),"nd",IF(G52&lt;=$O$1*D52,"R",IF(G52&lt;=$O$2*E52,"A",IF(G52&gt;$O$2*E52,"G","na")))))</f>
        <v>nd</v>
      </c>
      <c r="I52" s="74">
        <f>G52/$S$6</f>
        <v>0</v>
      </c>
      <c r="J52" s="75">
        <f t="shared" si="0"/>
        <v>1</v>
      </c>
    </row>
    <row r="53" spans="1:13" x14ac:dyDescent="0.25">
      <c r="A53" t="s">
        <v>291</v>
      </c>
      <c r="B53" s="22">
        <v>24</v>
      </c>
      <c r="C53" s="43">
        <v>22</v>
      </c>
      <c r="D53" s="43">
        <v>63</v>
      </c>
      <c r="E53" s="43">
        <v>140</v>
      </c>
      <c r="F53" s="43">
        <v>330</v>
      </c>
      <c r="G53" s="67"/>
      <c r="H53" s="10" t="str">
        <f>IF(ISBLANK(A53),0,IF(ISBLANK(G53),"nd",IF(G53&lt;=$O$1*D53,"R",IF(G53&lt;=$O$2*E53,"A",IF(G53&gt;$O$2*E53,"G","na")))))</f>
        <v>nd</v>
      </c>
      <c r="I53" s="74">
        <f>G53/$S$6</f>
        <v>0</v>
      </c>
      <c r="J53" s="75">
        <f t="shared" si="0"/>
        <v>1</v>
      </c>
    </row>
    <row r="54" spans="1:13" x14ac:dyDescent="0.25">
      <c r="A54" t="s">
        <v>14</v>
      </c>
      <c r="B54" s="22">
        <v>25</v>
      </c>
      <c r="C54" s="43">
        <v>197.7</v>
      </c>
      <c r="D54" s="43">
        <v>590</v>
      </c>
      <c r="E54" s="43">
        <v>1324</v>
      </c>
      <c r="F54" s="43">
        <v>3055</v>
      </c>
      <c r="G54" s="67"/>
      <c r="H54" s="10" t="str">
        <f>IF(ISBLANK(A54),0,IF(ISBLANK(G54),"nd",IF(G54&lt;=$O$1*D54,"R",IF(G54&lt;=$O$2*E54,"A",IF(G54&gt;$O$2*E54,"G","na")))))</f>
        <v>nd</v>
      </c>
      <c r="I54" s="74">
        <f>G54/$S$6</f>
        <v>0</v>
      </c>
      <c r="J54" s="75">
        <f t="shared" si="0"/>
        <v>1</v>
      </c>
    </row>
    <row r="55" spans="1:13" x14ac:dyDescent="0.25">
      <c r="H55" s="10">
        <f>IF(ISBLANK(A55),0,IF(ISBLANK(G55),"nd",IF(G55&lt;=$O$1*D55,"R",IF(G55&lt;=$O$2*E55,"A",IF(G55&gt;$O$2*E55,"G","na")))))</f>
        <v>0</v>
      </c>
      <c r="I55" s="74">
        <f>G55/$S$6</f>
        <v>0</v>
      </c>
      <c r="J55" s="75">
        <f t="shared" si="0"/>
        <v>1</v>
      </c>
    </row>
    <row r="56" spans="1:13" x14ac:dyDescent="0.25">
      <c r="H56" s="10">
        <f>IF(ISBLANK(A56),0,IF(ISBLANK(G56),"nd",IF(G56&lt;=$O$1*D56,"R",IF(G56&lt;=$O$2*E56,"A",IF(G56&gt;$O$2*E56,"G","na")))))</f>
        <v>0</v>
      </c>
      <c r="I56" s="74">
        <f>G56/$S$6</f>
        <v>0</v>
      </c>
      <c r="J56" s="75">
        <f t="shared" si="0"/>
        <v>1</v>
      </c>
    </row>
    <row r="57" spans="1:13" x14ac:dyDescent="0.25">
      <c r="H57" s="10">
        <f>IF(ISBLANK(A57),0,IF(ISBLANK(G57),"nd",IF(G57&lt;=$O$1*D57,"R",IF(G57&lt;=$O$2*E57,"A",IF(G57&gt;$O$2*E57,"G","na")))))</f>
        <v>0</v>
      </c>
      <c r="I57" s="74">
        <f>G57/$S$6</f>
        <v>0</v>
      </c>
      <c r="J57" s="75">
        <f t="shared" si="0"/>
        <v>1</v>
      </c>
    </row>
    <row r="58" spans="1:13" x14ac:dyDescent="0.25">
      <c r="H58" s="10">
        <f>IF(ISBLANK(A58),0,IF(ISBLANK(G58),"nd",IF(G58&lt;=$O$1*D58,"R",IF(G58&lt;=$O$2*E58,"A",IF(G58&gt;$O$2*E58,"G","na")))))</f>
        <v>0</v>
      </c>
      <c r="I58" s="74">
        <f>G58/$S$6</f>
        <v>0</v>
      </c>
      <c r="J58" s="75">
        <f t="shared" si="0"/>
        <v>1</v>
      </c>
      <c r="K58" s="10"/>
      <c r="L58" s="10"/>
      <c r="M58" s="10"/>
    </row>
    <row r="59" spans="1:13" x14ac:dyDescent="0.25">
      <c r="H59" s="10">
        <f>IF(ISBLANK(A59),0,IF(ISBLANK(G59),"nd",IF(G59&lt;=$O$1*D59,"R",IF(G59&lt;=$O$2*E59,"A",IF(G59&gt;$O$2*E59,"G","na")))))</f>
        <v>0</v>
      </c>
      <c r="I59" s="74">
        <f>G59/$S$6</f>
        <v>0</v>
      </c>
      <c r="J59" s="75">
        <f t="shared" si="0"/>
        <v>1</v>
      </c>
    </row>
    <row r="60" spans="1:13" x14ac:dyDescent="0.25">
      <c r="H60" s="10">
        <f>IF(ISBLANK(A60),0,IF(ISBLANK(G60),"nd",IF(G60&lt;=$O$1*D60,"R",IF(G60&lt;=$O$2*E60,"A",IF(G60&gt;$O$2*E60,"G","na")))))</f>
        <v>0</v>
      </c>
      <c r="I60" s="74">
        <f>G60/$S$6</f>
        <v>0</v>
      </c>
      <c r="J60" s="75">
        <f t="shared" si="0"/>
        <v>1</v>
      </c>
    </row>
    <row r="61" spans="1:13" x14ac:dyDescent="0.25">
      <c r="H61" s="10">
        <f>IF(ISBLANK(A61),0,IF(ISBLANK(G61),"nd",IF(G61&lt;=$O$1*D61,"R",IF(G61&lt;=$O$2*E61,"A",IF(G61&gt;$O$2*E61,"G","na")))))</f>
        <v>0</v>
      </c>
      <c r="I61" s="74">
        <f>G61/$S$6</f>
        <v>0</v>
      </c>
      <c r="J61" s="75">
        <f t="shared" si="0"/>
        <v>1</v>
      </c>
    </row>
    <row r="62" spans="1:13" x14ac:dyDescent="0.25">
      <c r="H62" s="10">
        <f>IF(ISBLANK(A62),0,IF(ISBLANK(G62),"nd",IF(G62&lt;=$O$1*D62,"R",IF(G62&lt;=$O$2*E62,"A",IF(G62&gt;$O$2*E62,"G","na")))))</f>
        <v>0</v>
      </c>
      <c r="I62" s="74">
        <f>G62/$S$6</f>
        <v>0</v>
      </c>
      <c r="J62" s="75">
        <f t="shared" si="0"/>
        <v>1</v>
      </c>
    </row>
    <row r="63" spans="1:13" x14ac:dyDescent="0.25">
      <c r="H63" s="10">
        <f>IF(ISBLANK(A63),0,IF(ISBLANK(G63),"nd",IF(G63&lt;=$O$1*D63,"R",IF(G63&lt;=$O$2*E63,"A",IF(G63&gt;$O$2*E63,"G","na")))))</f>
        <v>0</v>
      </c>
      <c r="I63" s="74">
        <f>G63/$S$6</f>
        <v>0</v>
      </c>
      <c r="J63" s="75">
        <f t="shared" si="0"/>
        <v>1</v>
      </c>
    </row>
    <row r="64" spans="1:13" x14ac:dyDescent="0.25">
      <c r="H64" s="10">
        <f>IF(ISBLANK(A64),0,IF(ISBLANK(G64),"nd",IF(G64&lt;=$O$1*D64,"R",IF(G64&lt;=$O$2*E64,"A",IF(G64&gt;$O$2*E64,"G","na")))))</f>
        <v>0</v>
      </c>
      <c r="I64" s="74">
        <f>G64/$S$6</f>
        <v>0</v>
      </c>
      <c r="J64" s="75">
        <f t="shared" si="0"/>
        <v>1</v>
      </c>
    </row>
    <row r="65" spans="8:10" x14ac:dyDescent="0.25">
      <c r="H65" s="10"/>
      <c r="I65" s="74"/>
      <c r="J65" s="10"/>
    </row>
    <row r="66" spans="8:10" x14ac:dyDescent="0.25">
      <c r="H66" s="10"/>
      <c r="I66" s="74"/>
      <c r="J66" s="10"/>
    </row>
    <row r="67" spans="8:10" x14ac:dyDescent="0.25">
      <c r="H67" s="10"/>
      <c r="I67" s="74"/>
      <c r="J67" s="10"/>
    </row>
    <row r="68" spans="8:10" x14ac:dyDescent="0.25">
      <c r="H68" s="10"/>
      <c r="I68" s="74"/>
      <c r="J68" s="10"/>
    </row>
    <row r="69" spans="8:10" x14ac:dyDescent="0.25">
      <c r="H69" s="10"/>
      <c r="I69" s="74"/>
      <c r="J69" s="10"/>
    </row>
    <row r="70" spans="8:10" x14ac:dyDescent="0.25">
      <c r="I70" s="74"/>
    </row>
    <row r="71" spans="8:10" x14ac:dyDescent="0.25">
      <c r="I71" s="74"/>
    </row>
    <row r="72" spans="8:10" x14ac:dyDescent="0.25">
      <c r="I72" s="74"/>
    </row>
    <row r="73" spans="8:10" x14ac:dyDescent="0.25">
      <c r="I73" s="74"/>
    </row>
    <row r="74" spans="8:10" x14ac:dyDescent="0.25">
      <c r="I74" s="74"/>
    </row>
    <row r="75" spans="8:10" x14ac:dyDescent="0.25">
      <c r="I75" s="74"/>
    </row>
    <row r="76" spans="8:10" x14ac:dyDescent="0.25">
      <c r="I76" s="74"/>
    </row>
    <row r="77" spans="8:10" x14ac:dyDescent="0.25">
      <c r="I77" s="74"/>
    </row>
    <row r="78" spans="8:10" x14ac:dyDescent="0.25">
      <c r="I78" s="74"/>
    </row>
    <row r="79" spans="8:10" x14ac:dyDescent="0.25">
      <c r="I79" s="74"/>
    </row>
    <row r="80" spans="8:10" x14ac:dyDescent="0.25">
      <c r="I80" s="74"/>
    </row>
    <row r="81" spans="9:9" x14ac:dyDescent="0.25">
      <c r="I81" s="74"/>
    </row>
    <row r="82" spans="9:9" x14ac:dyDescent="0.25">
      <c r="I82" s="74"/>
    </row>
    <row r="83" spans="9:9" x14ac:dyDescent="0.25">
      <c r="I83" s="74"/>
    </row>
    <row r="84" spans="9:9" x14ac:dyDescent="0.25">
      <c r="I84" s="74"/>
    </row>
    <row r="85" spans="9:9" x14ac:dyDescent="0.25">
      <c r="I85" s="74"/>
    </row>
    <row r="86" spans="9:9" x14ac:dyDescent="0.25">
      <c r="I86" s="74"/>
    </row>
    <row r="87" spans="9:9" x14ac:dyDescent="0.25">
      <c r="I87" s="74"/>
    </row>
    <row r="88" spans="9:9" x14ac:dyDescent="0.25">
      <c r="I88" s="74"/>
    </row>
    <row r="89" spans="9:9" x14ac:dyDescent="0.25">
      <c r="I89" s="74"/>
    </row>
    <row r="90" spans="9:9" x14ac:dyDescent="0.25">
      <c r="I90" s="74"/>
    </row>
    <row r="91" spans="9:9" x14ac:dyDescent="0.25">
      <c r="I91" s="74"/>
    </row>
    <row r="92" spans="9:9" x14ac:dyDescent="0.25">
      <c r="I92" s="74"/>
    </row>
    <row r="93" spans="9:9" x14ac:dyDescent="0.25">
      <c r="I93" s="74"/>
    </row>
    <row r="94" spans="9:9" x14ac:dyDescent="0.25">
      <c r="I94" s="74"/>
    </row>
    <row r="95" spans="9:9" x14ac:dyDescent="0.25">
      <c r="I95" s="74"/>
    </row>
    <row r="96" spans="9:9" x14ac:dyDescent="0.25">
      <c r="I96" s="74"/>
    </row>
  </sheetData>
  <conditionalFormatting sqref="H6:J6 I7:I96 J7:J69 H7:H69 K58:M58 N22:N26 N28:N32 N34">
    <cfRule type="containsText" dxfId="105" priority="28" operator="containsText" text="A">
      <formula>NOT(ISERROR(SEARCH("A",H6)))</formula>
    </cfRule>
    <cfRule type="containsText" dxfId="104" priority="29" operator="containsText" text="R">
      <formula>NOT(ISERROR(SEARCH("R",H6)))</formula>
    </cfRule>
    <cfRule type="containsText" dxfId="103" priority="30" operator="containsText" text="G">
      <formula>NOT(ISERROR(SEARCH("G",H6)))</formula>
    </cfRule>
  </conditionalFormatting>
  <conditionalFormatting sqref="U5">
    <cfRule type="containsText" dxfId="102" priority="25" operator="containsText" text="A">
      <formula>NOT(ISERROR(SEARCH("A",U5)))</formula>
    </cfRule>
    <cfRule type="containsText" dxfId="101" priority="26" operator="containsText" text="R">
      <formula>NOT(ISERROR(SEARCH("R",U5)))</formula>
    </cfRule>
    <cfRule type="containsText" dxfId="100" priority="27" operator="containsText" text="G">
      <formula>NOT(ISERROR(SEARCH("G",U5)))</formula>
    </cfRule>
  </conditionalFormatting>
  <conditionalFormatting sqref="V5">
    <cfRule type="containsText" dxfId="99" priority="22" operator="containsText" text="A">
      <formula>NOT(ISERROR(SEARCH("A",V5)))</formula>
    </cfRule>
    <cfRule type="containsText" dxfId="98" priority="23" operator="containsText" text="R">
      <formula>NOT(ISERROR(SEARCH("R",V5)))</formula>
    </cfRule>
    <cfRule type="containsText" dxfId="97" priority="24" operator="containsText" text="G">
      <formula>NOT(ISERROR(SEARCH("G",V5)))</formula>
    </cfRule>
  </conditionalFormatting>
  <conditionalFormatting sqref="W5">
    <cfRule type="containsText" dxfId="96" priority="19" operator="containsText" text="A">
      <formula>NOT(ISERROR(SEARCH("A",W5)))</formula>
    </cfRule>
    <cfRule type="containsText" dxfId="95" priority="20" operator="containsText" text="R">
      <formula>NOT(ISERROR(SEARCH("R",W5)))</formula>
    </cfRule>
    <cfRule type="containsText" dxfId="94" priority="21" operator="containsText" text="G">
      <formula>NOT(ISERROR(SEARCH("G",W5)))</formula>
    </cfRule>
  </conditionalFormatting>
  <conditionalFormatting sqref="U17">
    <cfRule type="containsText" dxfId="93" priority="16" operator="containsText" text="A">
      <formula>NOT(ISERROR(SEARCH("A",U17)))</formula>
    </cfRule>
    <cfRule type="containsText" dxfId="92" priority="17" operator="containsText" text="R">
      <formula>NOT(ISERROR(SEARCH("R",U17)))</formula>
    </cfRule>
    <cfRule type="containsText" dxfId="91" priority="18" operator="containsText" text="G">
      <formula>NOT(ISERROR(SEARCH("G",U17)))</formula>
    </cfRule>
  </conditionalFormatting>
  <conditionalFormatting sqref="V17">
    <cfRule type="containsText" dxfId="90" priority="13" operator="containsText" text="A">
      <formula>NOT(ISERROR(SEARCH("A",V17)))</formula>
    </cfRule>
    <cfRule type="containsText" dxfId="89" priority="14" operator="containsText" text="R">
      <formula>NOT(ISERROR(SEARCH("R",V17)))</formula>
    </cfRule>
    <cfRule type="containsText" dxfId="88" priority="15" operator="containsText" text="G">
      <formula>NOT(ISERROR(SEARCH("G",V17)))</formula>
    </cfRule>
  </conditionalFormatting>
  <conditionalFormatting sqref="W17">
    <cfRule type="containsText" dxfId="87" priority="10" operator="containsText" text="A">
      <formula>NOT(ISERROR(SEARCH("A",W17)))</formula>
    </cfRule>
    <cfRule type="containsText" dxfId="86" priority="11" operator="containsText" text="R">
      <formula>NOT(ISERROR(SEARCH("R",W17)))</formula>
    </cfRule>
    <cfRule type="containsText" dxfId="85" priority="12" operator="containsText" text="G">
      <formula>NOT(ISERROR(SEARCH("G",W17)))</formula>
    </cfRule>
  </conditionalFormatting>
  <conditionalFormatting sqref="N21">
    <cfRule type="containsText" dxfId="84" priority="7" operator="containsText" text="A">
      <formula>NOT(ISERROR(SEARCH("A",N21)))</formula>
    </cfRule>
    <cfRule type="containsText" dxfId="83" priority="8" operator="containsText" text="R">
      <formula>NOT(ISERROR(SEARCH("R",N21)))</formula>
    </cfRule>
    <cfRule type="containsText" dxfId="82" priority="9" operator="containsText" text="G">
      <formula>NOT(ISERROR(SEARCH("G",N21)))</formula>
    </cfRule>
  </conditionalFormatting>
  <conditionalFormatting sqref="N6">
    <cfRule type="containsText" dxfId="81" priority="4" operator="containsText" text="A">
      <formula>NOT(ISERROR(SEARCH("A",N6)))</formula>
    </cfRule>
    <cfRule type="containsText" dxfId="80" priority="5" operator="containsText" text="R">
      <formula>NOT(ISERROR(SEARCH("R",N6)))</formula>
    </cfRule>
    <cfRule type="containsText" dxfId="79" priority="6" operator="containsText" text="G">
      <formula>NOT(ISERROR(SEARCH("G",N6)))</formula>
    </cfRule>
  </conditionalFormatting>
  <conditionalFormatting sqref="N17:N20">
    <cfRule type="containsText" dxfId="78" priority="1" operator="containsText" text="A">
      <formula>NOT(ISERROR(SEARCH("A",N17)))</formula>
    </cfRule>
    <cfRule type="containsText" dxfId="77" priority="2" operator="containsText" text="R">
      <formula>NOT(ISERROR(SEARCH("R",N17)))</formula>
    </cfRule>
    <cfRule type="containsText" dxfId="76" priority="3" operator="containsText" text="G">
      <formula>NOT(ISERROR(SEARCH("G",N17)))</formula>
    </cfRule>
  </conditionalFormatting>
  <pageMargins left="0.7" right="0.7" top="0.75" bottom="0.75" header="0.3" footer="0.3"/>
  <pageSetup orientation="portrait" horizontalDpi="0"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E20CA-4147-45E1-8A4B-76731F28A74A}">
  <sheetPr>
    <tabColor theme="8" tint="0.79998168889431442"/>
  </sheetPr>
  <dimension ref="A1:AD96"/>
  <sheetViews>
    <sheetView topLeftCell="E5" zoomScale="90" zoomScaleNormal="90" workbookViewId="0">
      <selection activeCell="Q15" sqref="Q15"/>
    </sheetView>
  </sheetViews>
  <sheetFormatPr defaultRowHeight="15" x14ac:dyDescent="0.25"/>
  <cols>
    <col min="1" max="1" width="23.85546875" customWidth="1"/>
    <col min="2" max="2" width="7.140625" bestFit="1" customWidth="1"/>
    <col min="3" max="3" width="10.5703125" customWidth="1"/>
    <col min="4" max="7" width="9.28515625" customWidth="1"/>
    <col min="11" max="11" width="5.85546875" customWidth="1"/>
    <col min="12" max="12" width="4.85546875" customWidth="1"/>
    <col min="14" max="14" width="7.85546875" customWidth="1"/>
    <col min="15" max="19" width="8.7109375" customWidth="1"/>
    <col min="20" max="20" width="8.140625" customWidth="1"/>
    <col min="21" max="23" width="8.5703125" customWidth="1"/>
    <col min="24" max="27" width="8.28515625" customWidth="1"/>
    <col min="28" max="28" width="5" customWidth="1"/>
    <col min="31" max="31" width="23.85546875" customWidth="1"/>
  </cols>
  <sheetData>
    <row r="1" spans="1:30" x14ac:dyDescent="0.25">
      <c r="A1" s="56" t="s">
        <v>0</v>
      </c>
      <c r="B1" t="s">
        <v>1436</v>
      </c>
      <c r="N1" t="s">
        <v>1437</v>
      </c>
      <c r="O1">
        <v>1</v>
      </c>
      <c r="P1" t="s">
        <v>1438</v>
      </c>
    </row>
    <row r="2" spans="1:30" x14ac:dyDescent="0.25">
      <c r="A2" s="56" t="s">
        <v>1</v>
      </c>
      <c r="B2" t="s">
        <v>493</v>
      </c>
      <c r="N2" t="s">
        <v>1439</v>
      </c>
      <c r="O2">
        <v>0.85</v>
      </c>
      <c r="P2" t="s">
        <v>2</v>
      </c>
    </row>
    <row r="4" spans="1:30" x14ac:dyDescent="0.25">
      <c r="C4" s="56" t="s">
        <v>1440</v>
      </c>
      <c r="N4" s="72" t="s">
        <v>1441</v>
      </c>
    </row>
    <row r="5" spans="1:30" ht="90" x14ac:dyDescent="0.25">
      <c r="A5" s="56" t="s">
        <v>3</v>
      </c>
      <c r="B5" s="56" t="s">
        <v>4</v>
      </c>
      <c r="C5" s="11" t="s">
        <v>1442</v>
      </c>
      <c r="D5" s="11" t="s">
        <v>1482</v>
      </c>
      <c r="E5" s="11" t="s">
        <v>1483</v>
      </c>
      <c r="F5" s="11" t="s">
        <v>1484</v>
      </c>
      <c r="G5" s="11" t="s">
        <v>1494</v>
      </c>
      <c r="H5" s="73" t="s">
        <v>1444</v>
      </c>
      <c r="I5" s="73"/>
      <c r="J5" s="73"/>
      <c r="N5" s="73" t="s">
        <v>1445</v>
      </c>
      <c r="O5" s="10" t="s">
        <v>1446</v>
      </c>
      <c r="P5" s="10" t="s">
        <v>1447</v>
      </c>
      <c r="Q5" s="10" t="s">
        <v>2</v>
      </c>
      <c r="R5" s="10" t="s">
        <v>12</v>
      </c>
      <c r="S5" s="73" t="s">
        <v>1495</v>
      </c>
      <c r="T5" s="73"/>
      <c r="U5" s="10" t="s">
        <v>1448</v>
      </c>
      <c r="V5" s="10" t="s">
        <v>1449</v>
      </c>
      <c r="W5" s="10" t="s">
        <v>1450</v>
      </c>
      <c r="X5" s="10" t="s">
        <v>1451</v>
      </c>
      <c r="Y5" s="10" t="s">
        <v>1452</v>
      </c>
      <c r="Z5" s="73" t="s">
        <v>1453</v>
      </c>
      <c r="AA5" s="73" t="s">
        <v>1454</v>
      </c>
    </row>
    <row r="6" spans="1:30" x14ac:dyDescent="0.25">
      <c r="A6" t="s">
        <v>7</v>
      </c>
      <c r="B6" s="22">
        <v>27</v>
      </c>
      <c r="C6" s="43">
        <v>167</v>
      </c>
      <c r="D6" s="43">
        <v>500</v>
      </c>
      <c r="E6" s="43">
        <v>1100</v>
      </c>
      <c r="F6" s="43">
        <v>2600</v>
      </c>
      <c r="G6" s="43">
        <v>2852.75</v>
      </c>
      <c r="H6" s="10" t="str">
        <f>IF(ISBLANK(A6),0,IF(ISBLANK(G6),"nd",IF(G6&lt;=$O$1*D6,"R",IF(G6&lt;=$O$2*E6,"A",IF(G6&gt;$O$2*E6,"G","na")))))</f>
        <v>G</v>
      </c>
      <c r="I6" s="74">
        <f>G6/$S$6</f>
        <v>0.91868609612752594</v>
      </c>
      <c r="J6" s="75">
        <f>I6</f>
        <v>0.91868609612752594</v>
      </c>
      <c r="N6" s="10" t="str">
        <f>IF(ISBLANK(S6),"nd",IF(S6&lt;=$O$1*P6,"R",IF(S6&lt;=$O$2*Q6,"A",IF(S6&gt;$O$2*Q6,"G","na"))))</f>
        <v>G</v>
      </c>
      <c r="O6" s="76">
        <f>SUM(C6:C65)</f>
        <v>216</v>
      </c>
      <c r="P6" s="76">
        <f>SUM(D6:D65)</f>
        <v>640</v>
      </c>
      <c r="Q6" s="76">
        <f>SUM(E6:E65)</f>
        <v>1420</v>
      </c>
      <c r="R6" s="76">
        <f>SUM(F6:F65)</f>
        <v>3350</v>
      </c>
      <c r="S6" s="76">
        <f>SUM(G6:G65)</f>
        <v>3105.25</v>
      </c>
      <c r="T6" s="76"/>
      <c r="U6">
        <f>COUNTIF($H$6:$H$69,$U5)</f>
        <v>0</v>
      </c>
      <c r="V6">
        <f>COUNTIF($H$6:$H$69,$V5)</f>
        <v>1</v>
      </c>
      <c r="W6">
        <f>COUNTIF($H$6:$H$69,$W5)</f>
        <v>1</v>
      </c>
      <c r="X6">
        <f>COUNTIF($H$6:$H$69,$X5)</f>
        <v>0</v>
      </c>
      <c r="Y6">
        <f>SUM(U6:X6)</f>
        <v>2</v>
      </c>
      <c r="Z6" s="77">
        <f>J10</f>
        <v>1</v>
      </c>
      <c r="AA6" s="77">
        <f>J15</f>
        <v>1</v>
      </c>
    </row>
    <row r="7" spans="1:30" x14ac:dyDescent="0.25">
      <c r="A7" t="s">
        <v>18</v>
      </c>
      <c r="B7" s="22">
        <v>27</v>
      </c>
      <c r="C7" s="43">
        <v>49</v>
      </c>
      <c r="D7" s="43">
        <v>140</v>
      </c>
      <c r="E7" s="43">
        <v>320</v>
      </c>
      <c r="F7" s="43">
        <v>750</v>
      </c>
      <c r="G7" s="43">
        <v>252.5</v>
      </c>
      <c r="H7" s="10" t="str">
        <f>IF(ISBLANK(A7),0,IF(ISBLANK(G7),"nd",IF(G7&lt;=$O$1*D7,"R",IF(G7&lt;=$O$2*E7,"A",IF(G7&gt;$O$2*E7,"G","na")))))</f>
        <v>A</v>
      </c>
      <c r="I7" s="74">
        <f>G7/$S$6</f>
        <v>8.131390387247403E-2</v>
      </c>
      <c r="J7" s="75">
        <f>J6+I7</f>
        <v>1</v>
      </c>
      <c r="S7" s="76">
        <v>72917</v>
      </c>
      <c r="T7" s="76"/>
      <c r="U7" t="s">
        <v>1455</v>
      </c>
    </row>
    <row r="8" spans="1:30" x14ac:dyDescent="0.25">
      <c r="H8" s="10">
        <f>IF(ISBLANK(A8),0,IF(ISBLANK(G8),"nd",IF(G8&lt;=$O$1*D8,"R",IF(G8&lt;=$O$2*E8,"A",IF(G8&gt;$O$2*E8,"G","na")))))</f>
        <v>0</v>
      </c>
      <c r="I8" s="74">
        <f>G8/$S$6</f>
        <v>0</v>
      </c>
      <c r="J8" s="75">
        <f t="shared" ref="J8:J64" si="0">J7+I8</f>
        <v>1</v>
      </c>
    </row>
    <row r="9" spans="1:30" x14ac:dyDescent="0.25">
      <c r="H9" s="10">
        <f>IF(ISBLANK(A9),0,IF(ISBLANK(G9),"nd",IF(G9&lt;=$O$1*D9,"R",IF(G9&lt;=$O$2*E9,"A",IF(G9&gt;$O$2*E9,"G","na")))))</f>
        <v>0</v>
      </c>
      <c r="I9" s="74">
        <f>G9/$S$6</f>
        <v>0</v>
      </c>
      <c r="J9" s="75">
        <f t="shared" si="0"/>
        <v>1</v>
      </c>
    </row>
    <row r="10" spans="1:30" x14ac:dyDescent="0.25">
      <c r="H10" s="10">
        <f>IF(ISBLANK(A10),0,IF(ISBLANK(G10),"nd",IF(G10&lt;=$O$1*D10,"R",IF(G10&lt;=$O$2*E10,"A",IF(G10&gt;$O$2*E10,"G","na")))))</f>
        <v>0</v>
      </c>
      <c r="I10" s="74">
        <f>G10/$S$6</f>
        <v>0</v>
      </c>
      <c r="J10" s="75">
        <f t="shared" si="0"/>
        <v>1</v>
      </c>
    </row>
    <row r="11" spans="1:30" x14ac:dyDescent="0.25">
      <c r="H11" s="10">
        <f>IF(ISBLANK(A11),0,IF(ISBLANK(G11),"nd",IF(G11&lt;=$O$1*D11,"R",IF(G11&lt;=$O$2*E11,"A",IF(G11&gt;$O$2*E11,"G","na")))))</f>
        <v>0</v>
      </c>
      <c r="I11" s="74">
        <f>G11/$S$6</f>
        <v>0</v>
      </c>
      <c r="J11" s="75">
        <f t="shared" si="0"/>
        <v>1</v>
      </c>
    </row>
    <row r="12" spans="1:30" x14ac:dyDescent="0.25">
      <c r="H12" s="10">
        <f>IF(ISBLANK(A12),0,IF(ISBLANK(G12),"nd",IF(G12&lt;=$O$1*D12,"R",IF(G12&lt;=$O$2*E12,"A",IF(G12&gt;$O$2*E12,"G","na")))))</f>
        <v>0</v>
      </c>
      <c r="I12" s="74">
        <f>G12/$S$6</f>
        <v>0</v>
      </c>
      <c r="J12" s="75">
        <f t="shared" si="0"/>
        <v>1</v>
      </c>
    </row>
    <row r="13" spans="1:30" x14ac:dyDescent="0.25">
      <c r="H13" s="10">
        <f>IF(ISBLANK(A13),0,IF(ISBLANK(G13),"nd",IF(G13&lt;=$O$1*D13,"R",IF(G13&lt;=$O$2*E13,"A",IF(G13&gt;$O$2*E13,"G","na")))))</f>
        <v>0</v>
      </c>
      <c r="I13" s="74">
        <f>G13/$S$6</f>
        <v>0</v>
      </c>
      <c r="J13" s="75">
        <f t="shared" si="0"/>
        <v>1</v>
      </c>
    </row>
    <row r="14" spans="1:30" x14ac:dyDescent="0.25">
      <c r="H14" s="10">
        <f>IF(ISBLANK(A14),0,IF(ISBLANK(G14),"nd",IF(G14&lt;=$O$1*D14,"R",IF(G14&lt;=$O$2*E14,"A",IF(G14&gt;$O$2*E14,"G","na")))))</f>
        <v>0</v>
      </c>
      <c r="I14" s="74">
        <f>G14/$S$6</f>
        <v>0</v>
      </c>
      <c r="J14" s="75">
        <f t="shared" si="0"/>
        <v>1</v>
      </c>
      <c r="M14" s="72" t="s">
        <v>1456</v>
      </c>
    </row>
    <row r="15" spans="1:30" x14ac:dyDescent="0.25">
      <c r="H15" s="10">
        <f>IF(ISBLANK(A15),0,IF(ISBLANK(G15),"nd",IF(G15&lt;=$O$1*D15,"R",IF(G15&lt;=$O$2*E15,"A",IF(G15&gt;$O$2*E15,"G","na")))))</f>
        <v>0</v>
      </c>
      <c r="I15" s="74">
        <f>G15/$S$6</f>
        <v>0</v>
      </c>
      <c r="J15" s="75">
        <f t="shared" si="0"/>
        <v>1</v>
      </c>
      <c r="U15" t="s">
        <v>1457</v>
      </c>
    </row>
    <row r="16" spans="1:30" ht="60" x14ac:dyDescent="0.25">
      <c r="H16" s="10">
        <f>IF(ISBLANK(A16),0,IF(ISBLANK(G16),"nd",IF(G16&lt;=$O$1*D16,"R",IF(G16&lt;=$O$2*E16,"A",IF(G16&gt;$O$2*E16,"G","na")))))</f>
        <v>0</v>
      </c>
      <c r="I16" s="74">
        <f>G16/$S$6</f>
        <v>0</v>
      </c>
      <c r="J16" s="75">
        <f t="shared" si="0"/>
        <v>1</v>
      </c>
      <c r="L16" t="s">
        <v>1488</v>
      </c>
      <c r="M16" t="s">
        <v>1458</v>
      </c>
      <c r="N16" t="s">
        <v>1444</v>
      </c>
      <c r="O16" s="10" t="s">
        <v>1446</v>
      </c>
      <c r="P16" s="10" t="s">
        <v>1447</v>
      </c>
      <c r="Q16" s="10" t="s">
        <v>2</v>
      </c>
      <c r="R16" s="10" t="s">
        <v>12</v>
      </c>
      <c r="S16" s="73" t="s">
        <v>1495</v>
      </c>
      <c r="T16" s="73" t="s">
        <v>1492</v>
      </c>
      <c r="U16" s="78" t="s">
        <v>1459</v>
      </c>
      <c r="V16" s="79" t="s">
        <v>1460</v>
      </c>
      <c r="W16" s="80" t="s">
        <v>1461</v>
      </c>
      <c r="X16" s="73" t="s">
        <v>1462</v>
      </c>
      <c r="Y16" s="10" t="s">
        <v>1452</v>
      </c>
      <c r="Z16" s="73" t="s">
        <v>1453</v>
      </c>
      <c r="AB16" t="s">
        <v>1488</v>
      </c>
      <c r="AC16" t="s">
        <v>1489</v>
      </c>
      <c r="AD16" t="s">
        <v>749</v>
      </c>
    </row>
    <row r="17" spans="8:30" x14ac:dyDescent="0.25">
      <c r="H17" s="10">
        <f>IF(ISBLANK(A17),0,IF(ISBLANK(G17),"nd",IF(G17&lt;=$O$1*D17,"R",IF(G17&lt;=$O$2*E17,"A",IF(G17&gt;$O$2*E17,"G","na")))))</f>
        <v>0</v>
      </c>
      <c r="I17" s="74">
        <f>G17/$S$6</f>
        <v>0</v>
      </c>
      <c r="J17" s="75">
        <f t="shared" si="0"/>
        <v>1</v>
      </c>
      <c r="L17">
        <v>1</v>
      </c>
      <c r="M17" t="s">
        <v>1463</v>
      </c>
      <c r="N17" s="10" t="str">
        <f>IF(ISBLANK(S17),"nd",IF(S17&lt;=$O$1*P17,"R",IF(S17&lt;=$O$2*Q17,"A",IF(S17&gt;$O$2*Q17,"G","na"))))</f>
        <v>G</v>
      </c>
      <c r="O17" s="81">
        <v>4849.659999999998</v>
      </c>
      <c r="P17" s="81">
        <v>14473.9</v>
      </c>
      <c r="Q17" s="81">
        <v>32815.599999999999</v>
      </c>
      <c r="R17" s="81">
        <v>76331</v>
      </c>
      <c r="S17" s="81">
        <v>64390.666666666664</v>
      </c>
      <c r="T17" s="82"/>
      <c r="U17" s="10">
        <v>29</v>
      </c>
      <c r="V17" s="10">
        <v>4</v>
      </c>
      <c r="W17" s="10">
        <v>16</v>
      </c>
      <c r="X17" s="10">
        <v>0</v>
      </c>
      <c r="Y17" s="10">
        <v>49</v>
      </c>
      <c r="Z17" s="83">
        <v>0.786228076532831</v>
      </c>
      <c r="AA17" s="82">
        <v>0.92723065454620768</v>
      </c>
      <c r="AB17">
        <v>1</v>
      </c>
      <c r="AC17" t="s">
        <v>1463</v>
      </c>
      <c r="AD17" t="s">
        <v>1464</v>
      </c>
    </row>
    <row r="18" spans="8:30" x14ac:dyDescent="0.25">
      <c r="H18" s="10">
        <f>IF(ISBLANK(A18),0,IF(ISBLANK(G18),"nd",IF(G18&lt;=$O$1*D18,"R",IF(G18&lt;=$O$2*E18,"A",IF(G18&gt;$O$2*E18,"G","na")))))</f>
        <v>0</v>
      </c>
      <c r="I18" s="74">
        <f>G18/$S$6</f>
        <v>0</v>
      </c>
      <c r="J18" s="75">
        <f t="shared" si="0"/>
        <v>1</v>
      </c>
      <c r="L18">
        <v>2</v>
      </c>
      <c r="M18" t="s">
        <v>1463</v>
      </c>
      <c r="N18" s="10" t="str">
        <f>IF(ISBLANK(S18),"nd",IF(S18&lt;=$O$1*P18,"R",IF(S18&lt;=$O$2*Q18,"A",IF(S18&gt;$O$2*Q18,"G","na"))))</f>
        <v>G</v>
      </c>
      <c r="O18" s="76">
        <v>3645.0399999999995</v>
      </c>
      <c r="P18" s="76">
        <v>10839.9</v>
      </c>
      <c r="Q18" s="76">
        <v>24539.599999999999</v>
      </c>
      <c r="R18" s="76">
        <v>57086</v>
      </c>
      <c r="S18" s="76">
        <v>24354</v>
      </c>
      <c r="T18" s="82"/>
      <c r="U18">
        <v>29</v>
      </c>
      <c r="V18">
        <v>4</v>
      </c>
      <c r="W18">
        <v>12</v>
      </c>
      <c r="X18">
        <v>0</v>
      </c>
      <c r="Y18">
        <v>45</v>
      </c>
      <c r="Z18" s="82">
        <v>0.74890161780405684</v>
      </c>
      <c r="AA18" s="82">
        <v>0.91717992937505133</v>
      </c>
      <c r="AB18">
        <v>2</v>
      </c>
      <c r="AC18" t="s">
        <v>1463</v>
      </c>
      <c r="AD18" t="s">
        <v>1465</v>
      </c>
    </row>
    <row r="19" spans="8:30" x14ac:dyDescent="0.25">
      <c r="H19" s="10">
        <f>IF(ISBLANK(A19),0,IF(ISBLANK(G19),"nd",IF(G19&lt;=$O$1*D19,"R",IF(G19&lt;=$O$2*E19,"A",IF(G19&gt;$O$2*E19,"G","na")))))</f>
        <v>0</v>
      </c>
      <c r="I19" s="74">
        <f>G19/$S$6</f>
        <v>0</v>
      </c>
      <c r="J19" s="75">
        <f t="shared" si="0"/>
        <v>1</v>
      </c>
      <c r="L19">
        <v>3</v>
      </c>
      <c r="M19" t="s">
        <v>1463</v>
      </c>
      <c r="N19" s="10" t="str">
        <f>IF(ISBLANK(S19),"nd",IF(S19&lt;=$O$1*P19,"R",IF(S19&lt;=$O$2*Q19,"A",IF(S19&gt;$O$2*Q19,"G","na"))))</f>
        <v>G</v>
      </c>
      <c r="O19" s="76">
        <v>2840.84</v>
      </c>
      <c r="P19" s="76">
        <v>8493</v>
      </c>
      <c r="Q19" s="76">
        <v>19107</v>
      </c>
      <c r="R19" s="76">
        <v>44855</v>
      </c>
      <c r="S19" s="76">
        <v>23701.916666666668</v>
      </c>
      <c r="T19" s="82"/>
      <c r="U19">
        <v>4</v>
      </c>
      <c r="V19">
        <v>4</v>
      </c>
      <c r="W19">
        <v>9</v>
      </c>
      <c r="X19">
        <v>0</v>
      </c>
      <c r="Y19">
        <v>17</v>
      </c>
      <c r="Z19" s="82">
        <v>0.76950527910893263</v>
      </c>
      <c r="AA19" s="82">
        <v>0.94241323662291698</v>
      </c>
      <c r="AB19">
        <v>3</v>
      </c>
      <c r="AC19" t="s">
        <v>1463</v>
      </c>
      <c r="AD19" t="s">
        <v>1466</v>
      </c>
    </row>
    <row r="20" spans="8:30" x14ac:dyDescent="0.25">
      <c r="H20" s="10">
        <f>IF(ISBLANK(A20),0,IF(ISBLANK(G20),"nd",IF(G20&lt;=$O$1*D20,"R",IF(G20&lt;=$O$2*E20,"A",IF(G20&gt;$O$2*E20,"G","na")))))</f>
        <v>0</v>
      </c>
      <c r="I20" s="74">
        <f>G20/$S$6</f>
        <v>0</v>
      </c>
      <c r="J20" s="75">
        <f t="shared" si="0"/>
        <v>1</v>
      </c>
      <c r="L20">
        <v>4</v>
      </c>
      <c r="M20" t="s">
        <v>1463</v>
      </c>
      <c r="N20" s="10" t="str">
        <f>IF(ISBLANK(S20),"nd",IF(S20&lt;=$O$1*P20,"R",IF(S20&lt;=$O$2*Q20,"A",IF(S20&gt;$O$2*Q20,"G","na"))))</f>
        <v>R</v>
      </c>
      <c r="O20" s="76">
        <v>845.91000000000008</v>
      </c>
      <c r="P20" s="76">
        <v>2500</v>
      </c>
      <c r="Q20" s="76">
        <v>5640</v>
      </c>
      <c r="R20" s="76">
        <v>13120</v>
      </c>
      <c r="S20" s="76">
        <v>2449.75</v>
      </c>
      <c r="T20" s="82"/>
      <c r="U20">
        <v>3</v>
      </c>
      <c r="V20">
        <v>3</v>
      </c>
      <c r="W20">
        <v>1</v>
      </c>
      <c r="X20">
        <v>0</v>
      </c>
      <c r="Y20">
        <v>7</v>
      </c>
      <c r="Z20" s="82">
        <v>0.92897234411674667</v>
      </c>
      <c r="AA20" s="82">
        <v>1</v>
      </c>
      <c r="AB20">
        <v>4</v>
      </c>
      <c r="AC20" t="s">
        <v>1463</v>
      </c>
      <c r="AD20" t="s">
        <v>1467</v>
      </c>
    </row>
    <row r="21" spans="8:30" x14ac:dyDescent="0.25">
      <c r="H21" s="10">
        <f>IF(ISBLANK(A21),0,IF(ISBLANK(G21),"nd",IF(G21&lt;=$O$1*D21,"R",IF(G21&lt;=$O$2*E21,"A",IF(G21&gt;$O$2*E21,"G","na")))))</f>
        <v>0</v>
      </c>
      <c r="I21" s="74">
        <f>G21/$S$6</f>
        <v>0</v>
      </c>
      <c r="J21" s="75">
        <f t="shared" si="0"/>
        <v>1</v>
      </c>
      <c r="N21" s="10"/>
      <c r="O21" s="76"/>
      <c r="P21" s="76"/>
      <c r="Q21" s="76"/>
      <c r="R21" s="76"/>
      <c r="S21" s="76"/>
      <c r="T21" s="76"/>
    </row>
    <row r="22" spans="8:30" x14ac:dyDescent="0.25">
      <c r="H22" s="10">
        <f>IF(ISBLANK(A22),0,IF(ISBLANK(G22),"nd",IF(G22&lt;=$O$1*D22,"R",IF(G22&lt;=$O$2*E22,"A",IF(G22&gt;$O$2*E22,"G","na")))))</f>
        <v>0</v>
      </c>
      <c r="I22" s="74">
        <f>G22/$S$6</f>
        <v>0</v>
      </c>
      <c r="J22" s="75">
        <f t="shared" si="0"/>
        <v>1</v>
      </c>
      <c r="N22" s="10"/>
      <c r="O22" s="76"/>
      <c r="P22" s="76"/>
      <c r="Q22" s="76"/>
      <c r="R22" s="76"/>
      <c r="S22" s="76"/>
      <c r="T22" s="76"/>
    </row>
    <row r="23" spans="8:30" x14ac:dyDescent="0.25">
      <c r="H23" s="10">
        <f>IF(ISBLANK(A23),0,IF(ISBLANK(G23),"nd",IF(G23&lt;=$O$1*D23,"R",IF(G23&lt;=$O$2*E23,"A",IF(G23&gt;$O$2*E23,"G","na")))))</f>
        <v>0</v>
      </c>
      <c r="I23" s="74">
        <f>G23/$S$6</f>
        <v>0</v>
      </c>
      <c r="J23" s="75">
        <f t="shared" si="0"/>
        <v>1</v>
      </c>
      <c r="L23">
        <v>7</v>
      </c>
      <c r="M23" t="s">
        <v>1468</v>
      </c>
      <c r="N23" s="10" t="str">
        <f t="shared" ref="N23:N31" si="1">IF(ISBLANK(S23),"nd",IF(S23&lt;=$O$1*P23,"R",IF(S23&lt;=$O$2*Q23,"A",IF(S23&gt;$O$2*Q23,"G","na"))))</f>
        <v>G</v>
      </c>
      <c r="O23" s="76">
        <v>1913.4800000000002</v>
      </c>
      <c r="P23" s="76">
        <v>5726.8</v>
      </c>
      <c r="Q23" s="76">
        <v>13055.6</v>
      </c>
      <c r="R23" s="76">
        <v>30272</v>
      </c>
      <c r="S23" s="76">
        <v>15289.5</v>
      </c>
      <c r="T23" s="82"/>
      <c r="U23">
        <v>16</v>
      </c>
      <c r="V23">
        <v>1</v>
      </c>
      <c r="W23">
        <v>6</v>
      </c>
      <c r="X23">
        <v>0</v>
      </c>
      <c r="Y23">
        <v>23</v>
      </c>
      <c r="Z23" s="82">
        <v>0.92681251839497703</v>
      </c>
      <c r="AA23" s="82">
        <v>0.99130121979136021</v>
      </c>
      <c r="AB23">
        <v>7</v>
      </c>
      <c r="AC23" t="s">
        <v>1468</v>
      </c>
      <c r="AD23" t="s">
        <v>1469</v>
      </c>
    </row>
    <row r="24" spans="8:30" x14ac:dyDescent="0.25">
      <c r="H24" s="10">
        <f>IF(ISBLANK(A24),0,IF(ISBLANK(G24),"nd",IF(G24&lt;=$O$1*D24,"R",IF(G24&lt;=$O$2*E24,"A",IF(G24&gt;$O$2*E24,"G","na")))))</f>
        <v>0</v>
      </c>
      <c r="I24" s="74">
        <f>G24/$S$6</f>
        <v>0</v>
      </c>
      <c r="J24" s="75">
        <f t="shared" si="0"/>
        <v>1</v>
      </c>
      <c r="L24">
        <v>8</v>
      </c>
      <c r="M24" t="s">
        <v>1468</v>
      </c>
      <c r="N24" s="10" t="str">
        <f t="shared" si="1"/>
        <v>G</v>
      </c>
      <c r="O24" s="76">
        <v>1057.1400000000001</v>
      </c>
      <c r="P24" s="76">
        <v>3126.8</v>
      </c>
      <c r="Q24" s="76">
        <v>7155.6</v>
      </c>
      <c r="R24" s="76">
        <v>16272</v>
      </c>
      <c r="S24" s="76">
        <v>7079.5</v>
      </c>
      <c r="T24" s="82"/>
      <c r="U24">
        <v>16</v>
      </c>
      <c r="V24">
        <v>1</v>
      </c>
      <c r="W24">
        <v>5</v>
      </c>
      <c r="X24">
        <v>0</v>
      </c>
      <c r="Y24">
        <v>22</v>
      </c>
      <c r="Z24">
        <v>0.90440709089624982</v>
      </c>
      <c r="AA24">
        <v>0.98573345575252502</v>
      </c>
      <c r="AB24">
        <v>8</v>
      </c>
      <c r="AC24" t="s">
        <v>1468</v>
      </c>
      <c r="AD24" t="s">
        <v>1470</v>
      </c>
    </row>
    <row r="25" spans="8:30" x14ac:dyDescent="0.25">
      <c r="H25" s="10">
        <f>IF(ISBLANK(A25),0,IF(ISBLANK(G25),"nd",IF(G25&lt;=$O$1*D25,"R",IF(G25&lt;=$O$2*E25,"A",IF(G25&gt;$O$2*E25,"G","na")))))</f>
        <v>0</v>
      </c>
      <c r="I25" s="74">
        <f>G25/$S$6</f>
        <v>0</v>
      </c>
      <c r="J25" s="75">
        <f t="shared" si="0"/>
        <v>1</v>
      </c>
      <c r="L25">
        <v>9</v>
      </c>
      <c r="M25" t="s">
        <v>1468</v>
      </c>
      <c r="N25" s="10" t="str">
        <f t="shared" si="1"/>
        <v>A</v>
      </c>
      <c r="O25" s="76">
        <v>987.25000000000011</v>
      </c>
      <c r="P25" s="76">
        <v>2916.8</v>
      </c>
      <c r="Q25" s="76">
        <v>6695.6</v>
      </c>
      <c r="R25" s="76">
        <v>15172</v>
      </c>
      <c r="S25" s="76">
        <v>4003.75</v>
      </c>
      <c r="T25" s="82"/>
      <c r="U25">
        <v>16</v>
      </c>
      <c r="V25">
        <v>1</v>
      </c>
      <c r="W25">
        <v>4</v>
      </c>
      <c r="X25">
        <v>0</v>
      </c>
      <c r="Y25">
        <v>21</v>
      </c>
      <c r="AB25">
        <v>9</v>
      </c>
      <c r="AC25" t="s">
        <v>1468</v>
      </c>
      <c r="AD25" t="s">
        <v>1486</v>
      </c>
    </row>
    <row r="26" spans="8:30" x14ac:dyDescent="0.25">
      <c r="H26" s="10">
        <f>IF(ISBLANK(A26),0,IF(ISBLANK(G26),"nd",IF(G26&lt;=$O$1*D26,"R",IF(G26&lt;=$O$2*E26,"A",IF(G26&gt;$O$2*E26,"G","na")))))</f>
        <v>0</v>
      </c>
      <c r="I26" s="74">
        <f>G26/$S$6</f>
        <v>0</v>
      </c>
      <c r="J26" s="75">
        <f t="shared" si="0"/>
        <v>1</v>
      </c>
      <c r="L26">
        <v>10</v>
      </c>
      <c r="M26" t="s">
        <v>1468</v>
      </c>
      <c r="N26" s="10" t="str">
        <f t="shared" si="1"/>
        <v>A</v>
      </c>
      <c r="O26" s="76">
        <v>720.25</v>
      </c>
      <c r="P26" s="76">
        <v>2140</v>
      </c>
      <c r="Q26" s="76">
        <v>4854</v>
      </c>
      <c r="R26" s="76">
        <v>11225</v>
      </c>
      <c r="S26" s="76">
        <v>3787.1666666666665</v>
      </c>
      <c r="T26" s="82"/>
      <c r="U26">
        <v>2</v>
      </c>
      <c r="V26">
        <v>1</v>
      </c>
      <c r="W26">
        <v>3</v>
      </c>
      <c r="X26">
        <v>0</v>
      </c>
      <c r="Y26">
        <v>6</v>
      </c>
      <c r="AB26">
        <v>10</v>
      </c>
      <c r="AC26" t="s">
        <v>1468</v>
      </c>
      <c r="AD26" t="s">
        <v>1487</v>
      </c>
    </row>
    <row r="27" spans="8:30" x14ac:dyDescent="0.25">
      <c r="H27" s="10">
        <f>IF(ISBLANK(A27),0,IF(ISBLANK(G27),"nd",IF(G27&lt;=$O$1*D27,"R",IF(G27&lt;=$O$2*E27,"A",IF(G27&gt;$O$2*E27,"G","na")))))</f>
        <v>0</v>
      </c>
      <c r="I27" s="74">
        <f>G27/$S$6</f>
        <v>0</v>
      </c>
      <c r="J27" s="75">
        <f t="shared" si="0"/>
        <v>1</v>
      </c>
    </row>
    <row r="28" spans="8:30" x14ac:dyDescent="0.25">
      <c r="H28" s="10">
        <f>IF(ISBLANK(A28),0,IF(ISBLANK(G28),"nd",IF(G28&lt;=$O$1*D28,"R",IF(G28&lt;=$O$2*E28,"A",IF(G28&gt;$O$2*E28,"G","na")))))</f>
        <v>0</v>
      </c>
      <c r="I28" s="74">
        <f>G28/$S$6</f>
        <v>0</v>
      </c>
      <c r="J28" s="75">
        <f t="shared" si="0"/>
        <v>1</v>
      </c>
      <c r="L28">
        <v>11</v>
      </c>
      <c r="M28" t="s">
        <v>1471</v>
      </c>
      <c r="N28" s="10" t="str">
        <f>IF(ISBLANK(S28),"nd",IF(S28&lt;=$O$1*P28,"R",IF(S28&lt;=$O$2*Q28,"A",IF(S28&gt;$O$2*Q28,"G","na"))))</f>
        <v>G</v>
      </c>
      <c r="O28" s="76">
        <v>2690.47</v>
      </c>
      <c r="P28" s="76">
        <v>8021.1</v>
      </c>
      <c r="Q28" s="76">
        <v>18145</v>
      </c>
      <c r="R28" s="76">
        <v>42259</v>
      </c>
      <c r="S28" s="76">
        <v>33909.75</v>
      </c>
      <c r="T28" s="82"/>
      <c r="U28">
        <v>13</v>
      </c>
      <c r="V28">
        <v>2</v>
      </c>
      <c r="W28">
        <v>7</v>
      </c>
      <c r="X28">
        <v>0</v>
      </c>
      <c r="Y28">
        <v>22</v>
      </c>
      <c r="Z28" s="82">
        <v>0.96792220526544726</v>
      </c>
      <c r="AA28" s="82">
        <v>0.9945885770316798</v>
      </c>
      <c r="AB28">
        <v>11</v>
      </c>
      <c r="AC28" t="s">
        <v>1471</v>
      </c>
      <c r="AD28" t="s">
        <v>1493</v>
      </c>
    </row>
    <row r="29" spans="8:30" x14ac:dyDescent="0.25">
      <c r="H29" s="10">
        <f>IF(ISBLANK(A29),0,IF(ISBLANK(G29),"nd",IF(G29&lt;=$O$1*D29,"R",IF(G29&lt;=$O$2*E29,"A",IF(G29&gt;$O$2*E29,"G","na")))))</f>
        <v>0</v>
      </c>
      <c r="I29" s="74">
        <f>G29/$S$6</f>
        <v>0</v>
      </c>
      <c r="J29" s="75">
        <f t="shared" si="0"/>
        <v>1</v>
      </c>
      <c r="L29">
        <v>12</v>
      </c>
      <c r="M29" t="s">
        <v>1471</v>
      </c>
      <c r="N29" s="10" t="str">
        <f>IF(ISBLANK(S29),"nd",IF(S29&lt;=$O$1*P29,"R",IF(S29&lt;=$O$2*Q29,"A",IF(S29&gt;$O$2*Q29,"G","na"))))</f>
        <v>A</v>
      </c>
      <c r="O29" s="76">
        <v>1515.5600000000002</v>
      </c>
      <c r="P29" s="76">
        <v>4473.1000000000004</v>
      </c>
      <c r="Q29" s="76">
        <v>10064</v>
      </c>
      <c r="R29" s="76">
        <v>23464</v>
      </c>
      <c r="S29" s="76">
        <v>5959.25</v>
      </c>
      <c r="T29" s="82"/>
      <c r="U29">
        <v>13</v>
      </c>
      <c r="V29">
        <v>2</v>
      </c>
      <c r="W29">
        <v>5</v>
      </c>
      <c r="X29">
        <v>0</v>
      </c>
      <c r="Y29">
        <v>20</v>
      </c>
      <c r="Z29" s="82">
        <v>0.90841968368502746</v>
      </c>
      <c r="AA29" s="82">
        <v>0.98460376725259058</v>
      </c>
      <c r="AB29">
        <v>12</v>
      </c>
      <c r="AC29" t="s">
        <v>1471</v>
      </c>
      <c r="AD29" t="s">
        <v>1472</v>
      </c>
    </row>
    <row r="30" spans="8:30" x14ac:dyDescent="0.25">
      <c r="H30" s="10">
        <f>IF(ISBLANK(A30),0,IF(ISBLANK(G30),"nd",IF(G30&lt;=$O$1*D30,"R",IF(G30&lt;=$O$2*E30,"A",IF(G30&gt;$O$2*E30,"G","na")))))</f>
        <v>0</v>
      </c>
      <c r="I30" s="74">
        <f>G30/$S$6</f>
        <v>0</v>
      </c>
      <c r="J30" s="75">
        <f t="shared" si="0"/>
        <v>1</v>
      </c>
      <c r="L30">
        <v>13</v>
      </c>
      <c r="M30" t="s">
        <v>1471</v>
      </c>
      <c r="N30" s="10" t="str">
        <f>IF(ISBLANK(S30),"nd",IF(S30&lt;=$O$1*P30,"R",IF(S30&lt;=$O$2*Q30,"A",IF(S30&gt;$O$2*Q30,"G","na"))))</f>
        <v>R</v>
      </c>
      <c r="O30" s="76">
        <v>1431.5600000000002</v>
      </c>
      <c r="P30" s="76">
        <v>4223.1000000000004</v>
      </c>
      <c r="Q30" s="76">
        <v>9504</v>
      </c>
      <c r="R30" s="76">
        <v>22164</v>
      </c>
      <c r="S30" s="76">
        <v>3215.75</v>
      </c>
      <c r="T30" s="82"/>
      <c r="U30">
        <v>13</v>
      </c>
      <c r="V30">
        <v>2</v>
      </c>
      <c r="W30">
        <v>4</v>
      </c>
      <c r="X30">
        <v>0</v>
      </c>
      <c r="Y30">
        <v>19</v>
      </c>
      <c r="Z30" s="82">
        <v>0.88416388089870168</v>
      </c>
      <c r="AA30" s="82">
        <v>0.98079763663220088</v>
      </c>
      <c r="AB30">
        <v>13</v>
      </c>
      <c r="AC30" t="s">
        <v>1471</v>
      </c>
      <c r="AD30" t="s">
        <v>1490</v>
      </c>
    </row>
    <row r="31" spans="8:30" x14ac:dyDescent="0.25">
      <c r="H31" s="10">
        <f>IF(ISBLANK(A31),0,IF(ISBLANK(G31),"nd",IF(G31&lt;=$O$1*D31,"R",IF(G31&lt;=$O$2*E31,"A",IF(G31&gt;$O$2*E31,"G","na")))))</f>
        <v>0</v>
      </c>
      <c r="I31" s="74">
        <f>G31/$S$6</f>
        <v>0</v>
      </c>
      <c r="J31" s="75">
        <f t="shared" si="0"/>
        <v>1</v>
      </c>
      <c r="L31">
        <v>14</v>
      </c>
      <c r="M31" t="s">
        <v>1471</v>
      </c>
      <c r="N31" s="10" t="str">
        <f>IF(ISBLANK(S31),"nd",IF(S31&lt;=$O$1*P31,"R",IF(S31&lt;=$O$2*Q31,"A",IF(S31&gt;$O$2*Q31,"G","na"))))</f>
        <v>A</v>
      </c>
      <c r="O31" s="76">
        <v>894.36</v>
      </c>
      <c r="P31" s="76">
        <v>2653</v>
      </c>
      <c r="Q31" s="76">
        <v>5913</v>
      </c>
      <c r="R31" s="76">
        <v>13880</v>
      </c>
      <c r="S31" s="76">
        <v>2780.25</v>
      </c>
      <c r="T31" s="82"/>
      <c r="U31">
        <v>2</v>
      </c>
      <c r="V31">
        <v>2</v>
      </c>
      <c r="W31">
        <v>2</v>
      </c>
      <c r="X31">
        <v>0</v>
      </c>
      <c r="Y31">
        <v>6</v>
      </c>
      <c r="Z31" s="82">
        <v>0.98246560561100615</v>
      </c>
      <c r="AA31" s="82">
        <v>1</v>
      </c>
      <c r="AB31">
        <v>14</v>
      </c>
      <c r="AC31" t="s">
        <v>1471</v>
      </c>
      <c r="AD31" t="s">
        <v>1491</v>
      </c>
    </row>
    <row r="32" spans="8:30" x14ac:dyDescent="0.25">
      <c r="H32" s="10">
        <f>IF(ISBLANK(A32),0,IF(ISBLANK(G32),"nd",IF(G32&lt;=$O$1*D32,"R",IF(G32&lt;=$O$2*E32,"A",IF(G32&gt;$O$2*E32,"G","na")))))</f>
        <v>0</v>
      </c>
      <c r="I32" s="74">
        <f>G32/$S$6</f>
        <v>0</v>
      </c>
      <c r="J32" s="75">
        <f t="shared" si="0"/>
        <v>1</v>
      </c>
      <c r="L32">
        <v>15</v>
      </c>
      <c r="M32" t="s">
        <v>1471</v>
      </c>
      <c r="N32" s="10" t="str">
        <f>IF(ISBLANK(S32),"nd",IF(S32&lt;=$O$1*P32,"R",IF(S32&lt;=$O$2*Q32,"A",IF(S32&gt;$O$2*Q32,"G","na"))))</f>
        <v>R</v>
      </c>
      <c r="O32" s="76">
        <v>460.36</v>
      </c>
      <c r="P32" s="76">
        <v>1360</v>
      </c>
      <c r="Q32" s="76">
        <v>3030</v>
      </c>
      <c r="R32" s="76">
        <v>7100</v>
      </c>
      <c r="S32" s="76">
        <v>479</v>
      </c>
      <c r="T32" s="82"/>
      <c r="U32">
        <v>2</v>
      </c>
      <c r="V32">
        <v>1</v>
      </c>
      <c r="W32">
        <v>0</v>
      </c>
      <c r="X32">
        <v>0</v>
      </c>
      <c r="Y32">
        <v>3</v>
      </c>
      <c r="Z32">
        <v>1</v>
      </c>
      <c r="AA32">
        <v>1</v>
      </c>
      <c r="AB32">
        <v>15</v>
      </c>
      <c r="AC32" t="s">
        <v>1471</v>
      </c>
      <c r="AD32" t="s">
        <v>1473</v>
      </c>
    </row>
    <row r="33" spans="8:30" x14ac:dyDescent="0.25">
      <c r="H33" s="10">
        <f>IF(ISBLANK(A33),0,IF(ISBLANK(G33),"nd",IF(G33&lt;=$O$1*D33,"R",IF(G33&lt;=$O$2*E33,"A",IF(G33&gt;$O$2*E33,"G","na")))))</f>
        <v>0</v>
      </c>
      <c r="I33" s="74">
        <f>G33/$S$6</f>
        <v>0</v>
      </c>
      <c r="J33" s="75">
        <f t="shared" si="0"/>
        <v>1</v>
      </c>
    </row>
    <row r="34" spans="8:30" x14ac:dyDescent="0.25">
      <c r="H34" s="10">
        <f>IF(ISBLANK(A34),0,IF(ISBLANK(G34),"nd",IF(G34&lt;=$O$1*D34,"R",IF(G34&lt;=$O$2*E34,"A",IF(G34&gt;$O$2*E34,"G","na")))))</f>
        <v>0</v>
      </c>
      <c r="I34" s="74">
        <f>G34/$S$6</f>
        <v>0</v>
      </c>
      <c r="J34" s="75">
        <f t="shared" si="0"/>
        <v>1</v>
      </c>
      <c r="L34">
        <v>16</v>
      </c>
      <c r="M34" t="s">
        <v>1474</v>
      </c>
      <c r="N34" s="10" t="str">
        <f>IF(ISBLANK(S34),"nd",IF(S34&lt;=$O$1*P34,"R",IF(S34&lt;=$O$2*Q34,"A",IF(S34&gt;$O$2*Q34,"G","na"))))</f>
        <v>G</v>
      </c>
      <c r="O34" s="76">
        <v>216</v>
      </c>
      <c r="P34" s="76">
        <v>640</v>
      </c>
      <c r="Q34" s="76">
        <v>1420</v>
      </c>
      <c r="R34" s="76">
        <v>3350</v>
      </c>
      <c r="S34" s="76">
        <v>3105.25</v>
      </c>
      <c r="T34" s="82"/>
      <c r="U34">
        <v>0</v>
      </c>
      <c r="V34">
        <v>1</v>
      </c>
      <c r="W34">
        <v>1</v>
      </c>
      <c r="X34">
        <v>0</v>
      </c>
      <c r="Y34">
        <v>2</v>
      </c>
      <c r="Z34">
        <v>1</v>
      </c>
      <c r="AA34">
        <v>1</v>
      </c>
      <c r="AB34">
        <v>16</v>
      </c>
      <c r="AC34" t="s">
        <v>1474</v>
      </c>
      <c r="AD34" t="s">
        <v>1475</v>
      </c>
    </row>
    <row r="35" spans="8:30" x14ac:dyDescent="0.25">
      <c r="H35" s="10">
        <f>IF(ISBLANK(A35),0,IF(ISBLANK(G35),"nd",IF(G35&lt;=$O$1*D35,"R",IF(G35&lt;=$O$2*E35,"A",IF(G35&gt;$O$2*E35,"G","na")))))</f>
        <v>0</v>
      </c>
      <c r="I35" s="74">
        <f>G35/$S$6</f>
        <v>0</v>
      </c>
      <c r="J35" s="75">
        <f t="shared" si="0"/>
        <v>1</v>
      </c>
    </row>
    <row r="36" spans="8:30" x14ac:dyDescent="0.25">
      <c r="H36" s="10">
        <f>IF(ISBLANK(A36),0,IF(ISBLANK(G36),"nd",IF(G36&lt;=$O$1*D36,"R",IF(G36&lt;=$O$2*E36,"A",IF(G36&gt;$O$2*E36,"G","na")))))</f>
        <v>0</v>
      </c>
      <c r="I36" s="74">
        <f>G36/$S$6</f>
        <v>0</v>
      </c>
      <c r="J36" s="75">
        <f t="shared" si="0"/>
        <v>1</v>
      </c>
    </row>
    <row r="37" spans="8:30" x14ac:dyDescent="0.25">
      <c r="H37" s="10">
        <f>IF(ISBLANK(A37),0,IF(ISBLANK(G37),"nd",IF(G37&lt;=$O$1*D37,"R",IF(G37&lt;=$O$2*E37,"A",IF(G37&gt;$O$2*E37,"G","na")))))</f>
        <v>0</v>
      </c>
      <c r="I37" s="74">
        <f>G37/$S$6</f>
        <v>0</v>
      </c>
      <c r="J37" s="75">
        <f t="shared" si="0"/>
        <v>1</v>
      </c>
    </row>
    <row r="38" spans="8:30" x14ac:dyDescent="0.25">
      <c r="H38" s="10">
        <f>IF(ISBLANK(A38),0,IF(ISBLANK(G38),"nd",IF(G38&lt;=$O$1*D38,"R",IF(G38&lt;=$O$2*E38,"A",IF(G38&gt;$O$2*E38,"G","na")))))</f>
        <v>0</v>
      </c>
      <c r="I38" s="74">
        <f>G38/$S$6</f>
        <v>0</v>
      </c>
      <c r="J38" s="75">
        <f t="shared" si="0"/>
        <v>1</v>
      </c>
    </row>
    <row r="39" spans="8:30" x14ac:dyDescent="0.25">
      <c r="H39" s="10">
        <f>IF(ISBLANK(A39),0,IF(ISBLANK(G39),"nd",IF(G39&lt;=$O$1*D39,"R",IF(G39&lt;=$O$2*E39,"A",IF(G39&gt;$O$2*E39,"G","na")))))</f>
        <v>0</v>
      </c>
      <c r="I39" s="74">
        <f>G39/$S$6</f>
        <v>0</v>
      </c>
      <c r="J39" s="75">
        <f t="shared" si="0"/>
        <v>1</v>
      </c>
    </row>
    <row r="40" spans="8:30" x14ac:dyDescent="0.25">
      <c r="H40" s="10">
        <f>IF(ISBLANK(A40),0,IF(ISBLANK(G40),"nd",IF(G40&lt;=$O$1*D40,"R",IF(G40&lt;=$O$2*E40,"A",IF(G40&gt;$O$2*E40,"G","na")))))</f>
        <v>0</v>
      </c>
      <c r="I40" s="74">
        <f>G40/$S$6</f>
        <v>0</v>
      </c>
      <c r="J40" s="75">
        <f t="shared" si="0"/>
        <v>1</v>
      </c>
    </row>
    <row r="41" spans="8:30" x14ac:dyDescent="0.25">
      <c r="H41" s="10">
        <f>IF(ISBLANK(A41),0,IF(ISBLANK(G41),"nd",IF(G41&lt;=$O$1*D41,"R",IF(G41&lt;=$O$2*E41,"A",IF(G41&gt;$O$2*E41,"G","na")))))</f>
        <v>0</v>
      </c>
      <c r="I41" s="74">
        <f>G41/$S$6</f>
        <v>0</v>
      </c>
      <c r="J41" s="75">
        <f t="shared" si="0"/>
        <v>1</v>
      </c>
    </row>
    <row r="42" spans="8:30" x14ac:dyDescent="0.25">
      <c r="H42" s="10">
        <f>IF(ISBLANK(A42),0,IF(ISBLANK(G42),"nd",IF(G42&lt;=$O$1*D42,"R",IF(G42&lt;=$O$2*E42,"A",IF(G42&gt;$O$2*E42,"G","na")))))</f>
        <v>0</v>
      </c>
      <c r="I42" s="74">
        <f>G42/$S$6</f>
        <v>0</v>
      </c>
      <c r="J42" s="75">
        <f t="shared" si="0"/>
        <v>1</v>
      </c>
    </row>
    <row r="43" spans="8:30" x14ac:dyDescent="0.25">
      <c r="H43" s="10">
        <f>IF(ISBLANK(A43),0,IF(ISBLANK(G43),"nd",IF(G43&lt;=$O$1*D43,"R",IF(G43&lt;=$O$2*E43,"A",IF(G43&gt;$O$2*E43,"G","na")))))</f>
        <v>0</v>
      </c>
      <c r="I43" s="74">
        <f>G43/$S$6</f>
        <v>0</v>
      </c>
      <c r="J43" s="75">
        <f t="shared" si="0"/>
        <v>1</v>
      </c>
    </row>
    <row r="44" spans="8:30" x14ac:dyDescent="0.25">
      <c r="H44" s="10">
        <f>IF(ISBLANK(A44),0,IF(ISBLANK(G44),"nd",IF(G44&lt;=$O$1*D44,"R",IF(G44&lt;=$O$2*E44,"A",IF(G44&gt;$O$2*E44,"G","na")))))</f>
        <v>0</v>
      </c>
      <c r="I44" s="74">
        <f>G44/$S$6</f>
        <v>0</v>
      </c>
      <c r="J44" s="75">
        <f t="shared" si="0"/>
        <v>1</v>
      </c>
    </row>
    <row r="45" spans="8:30" x14ac:dyDescent="0.25">
      <c r="H45" s="10">
        <f>IF(ISBLANK(A45),0,IF(ISBLANK(G45),"nd",IF(G45&lt;=$O$1*D45,"R",IF(G45&lt;=$O$2*E45,"A",IF(G45&gt;$O$2*E45,"G","na")))))</f>
        <v>0</v>
      </c>
      <c r="I45" s="74">
        <f>G45/$S$6</f>
        <v>0</v>
      </c>
      <c r="J45" s="75">
        <f t="shared" si="0"/>
        <v>1</v>
      </c>
    </row>
    <row r="46" spans="8:30" x14ac:dyDescent="0.25">
      <c r="H46" s="10">
        <f>IF(ISBLANK(A46),0,IF(ISBLANK(G46),"nd",IF(G46&lt;=$O$1*D46,"R",IF(G46&lt;=$O$2*E46,"A",IF(G46&gt;$O$2*E46,"G","na")))))</f>
        <v>0</v>
      </c>
      <c r="I46" s="74">
        <f>G46/$S$6</f>
        <v>0</v>
      </c>
      <c r="J46" s="75">
        <f t="shared" si="0"/>
        <v>1</v>
      </c>
    </row>
    <row r="47" spans="8:30" x14ac:dyDescent="0.25">
      <c r="H47" s="10">
        <f>IF(ISBLANK(A47),0,IF(ISBLANK(G47),"nd",IF(G47&lt;=$O$1*D47,"R",IF(G47&lt;=$O$2*E47,"A",IF(G47&gt;$O$2*E47,"G","na")))))</f>
        <v>0</v>
      </c>
      <c r="I47" s="74">
        <f>G47/$S$6</f>
        <v>0</v>
      </c>
      <c r="J47" s="75">
        <f t="shared" si="0"/>
        <v>1</v>
      </c>
    </row>
    <row r="48" spans="8:30" x14ac:dyDescent="0.25">
      <c r="H48" s="10">
        <f>IF(ISBLANK(A48),0,IF(ISBLANK(G48),"nd",IF(G48&lt;=$O$1*D48,"R",IF(G48&lt;=$O$2*E48,"A",IF(G48&gt;$O$2*E48,"G","na")))))</f>
        <v>0</v>
      </c>
      <c r="I48" s="74">
        <f>G48/$S$6</f>
        <v>0</v>
      </c>
      <c r="J48" s="75">
        <f t="shared" si="0"/>
        <v>1</v>
      </c>
    </row>
    <row r="49" spans="8:13" x14ac:dyDescent="0.25">
      <c r="H49" s="10">
        <f>IF(ISBLANK(A49),0,IF(ISBLANK(G49),"nd",IF(G49&lt;=$O$1*D49,"R",IF(G49&lt;=$O$2*E49,"A",IF(G49&gt;$O$2*E49,"G","na")))))</f>
        <v>0</v>
      </c>
      <c r="I49" s="74">
        <f>G49/$S$6</f>
        <v>0</v>
      </c>
      <c r="J49" s="75">
        <f t="shared" si="0"/>
        <v>1</v>
      </c>
    </row>
    <row r="50" spans="8:13" x14ac:dyDescent="0.25">
      <c r="H50" s="10">
        <f>IF(ISBLANK(A50),0,IF(ISBLANK(G50),"nd",IF(G50&lt;=$O$1*D50,"R",IF(G50&lt;=$O$2*E50,"A",IF(G50&gt;$O$2*E50,"G","na")))))</f>
        <v>0</v>
      </c>
      <c r="I50" s="74">
        <f>G50/$S$6</f>
        <v>0</v>
      </c>
      <c r="J50" s="75">
        <f t="shared" si="0"/>
        <v>1</v>
      </c>
    </row>
    <row r="51" spans="8:13" x14ac:dyDescent="0.25">
      <c r="H51" s="10">
        <f>IF(ISBLANK(A51),0,IF(ISBLANK(G51),"nd",IF(G51&lt;=$O$1*D51,"R",IF(G51&lt;=$O$2*E51,"A",IF(G51&gt;$O$2*E51,"G","na")))))</f>
        <v>0</v>
      </c>
      <c r="I51" s="74">
        <f>G51/$S$6</f>
        <v>0</v>
      </c>
      <c r="J51" s="75">
        <f t="shared" si="0"/>
        <v>1</v>
      </c>
    </row>
    <row r="52" spans="8:13" x14ac:dyDescent="0.25">
      <c r="H52" s="10">
        <f>IF(ISBLANK(A52),0,IF(ISBLANK(G52),"nd",IF(G52&lt;=$O$1*D52,"R",IF(G52&lt;=$O$2*E52,"A",IF(G52&gt;$O$2*E52,"G","na")))))</f>
        <v>0</v>
      </c>
      <c r="I52" s="74">
        <f>G52/$S$6</f>
        <v>0</v>
      </c>
      <c r="J52" s="75">
        <f t="shared" si="0"/>
        <v>1</v>
      </c>
    </row>
    <row r="53" spans="8:13" x14ac:dyDescent="0.25">
      <c r="H53" s="10">
        <f>IF(ISBLANK(A53),0,IF(ISBLANK(G53),"nd",IF(G53&lt;=$O$1*D53,"R",IF(G53&lt;=$O$2*E53,"A",IF(G53&gt;$O$2*E53,"G","na")))))</f>
        <v>0</v>
      </c>
      <c r="I53" s="74">
        <f>G53/$S$6</f>
        <v>0</v>
      </c>
      <c r="J53" s="75">
        <f t="shared" si="0"/>
        <v>1</v>
      </c>
    </row>
    <row r="54" spans="8:13" x14ac:dyDescent="0.25">
      <c r="H54" s="10">
        <f>IF(ISBLANK(A54),0,IF(ISBLANK(G54),"nd",IF(G54&lt;=$O$1*D54,"R",IF(G54&lt;=$O$2*E54,"A",IF(G54&gt;$O$2*E54,"G","na")))))</f>
        <v>0</v>
      </c>
      <c r="I54" s="74">
        <f>G54/$S$6</f>
        <v>0</v>
      </c>
      <c r="J54" s="75">
        <f t="shared" si="0"/>
        <v>1</v>
      </c>
    </row>
    <row r="55" spans="8:13" x14ac:dyDescent="0.25">
      <c r="H55" s="10">
        <f>IF(ISBLANK(A55),0,IF(ISBLANK(G55),"nd",IF(G55&lt;=$O$1*D55,"R",IF(G55&lt;=$O$2*E55,"A",IF(G55&gt;$O$2*E55,"G","na")))))</f>
        <v>0</v>
      </c>
      <c r="I55" s="74">
        <f>G55/$S$6</f>
        <v>0</v>
      </c>
      <c r="J55" s="75">
        <f t="shared" si="0"/>
        <v>1</v>
      </c>
    </row>
    <row r="56" spans="8:13" x14ac:dyDescent="0.25">
      <c r="H56" s="10">
        <f>IF(ISBLANK(A56),0,IF(ISBLANK(G56),"nd",IF(G56&lt;=$O$1*D56,"R",IF(G56&lt;=$O$2*E56,"A",IF(G56&gt;$O$2*E56,"G","na")))))</f>
        <v>0</v>
      </c>
      <c r="I56" s="74">
        <f>G56/$S$6</f>
        <v>0</v>
      </c>
      <c r="J56" s="75">
        <f t="shared" si="0"/>
        <v>1</v>
      </c>
    </row>
    <row r="57" spans="8:13" x14ac:dyDescent="0.25">
      <c r="H57" s="10">
        <f>IF(ISBLANK(A57),0,IF(ISBLANK(G57),"nd",IF(G57&lt;=$O$1*D57,"R",IF(G57&lt;=$O$2*E57,"A",IF(G57&gt;$O$2*E57,"G","na")))))</f>
        <v>0</v>
      </c>
      <c r="I57" s="74">
        <f>G57/$S$6</f>
        <v>0</v>
      </c>
      <c r="J57" s="75">
        <f t="shared" si="0"/>
        <v>1</v>
      </c>
    </row>
    <row r="58" spans="8:13" x14ac:dyDescent="0.25">
      <c r="H58" s="10">
        <f>IF(ISBLANK(A58),0,IF(ISBLANK(G58),"nd",IF(G58&lt;=$O$1*D58,"R",IF(G58&lt;=$O$2*E58,"A",IF(G58&gt;$O$2*E58,"G","na")))))</f>
        <v>0</v>
      </c>
      <c r="I58" s="74">
        <f>G58/$S$6</f>
        <v>0</v>
      </c>
      <c r="J58" s="75">
        <f t="shared" si="0"/>
        <v>1</v>
      </c>
      <c r="K58" s="10"/>
      <c r="L58" s="10"/>
      <c r="M58" s="10"/>
    </row>
    <row r="59" spans="8:13" x14ac:dyDescent="0.25">
      <c r="H59" s="10">
        <f>IF(ISBLANK(A59),0,IF(ISBLANK(G59),"nd",IF(G59&lt;=$O$1*D59,"R",IF(G59&lt;=$O$2*E59,"A",IF(G59&gt;$O$2*E59,"G","na")))))</f>
        <v>0</v>
      </c>
      <c r="I59" s="74">
        <f>G59/$S$6</f>
        <v>0</v>
      </c>
      <c r="J59" s="75">
        <f t="shared" si="0"/>
        <v>1</v>
      </c>
    </row>
    <row r="60" spans="8:13" x14ac:dyDescent="0.25">
      <c r="H60" s="10">
        <f>IF(ISBLANK(A60),0,IF(ISBLANK(G60),"nd",IF(G60&lt;=$O$1*D60,"R",IF(G60&lt;=$O$2*E60,"A",IF(G60&gt;$O$2*E60,"G","na")))))</f>
        <v>0</v>
      </c>
      <c r="I60" s="74">
        <f>G60/$S$6</f>
        <v>0</v>
      </c>
      <c r="J60" s="75">
        <f t="shared" si="0"/>
        <v>1</v>
      </c>
    </row>
    <row r="61" spans="8:13" x14ac:dyDescent="0.25">
      <c r="H61" s="10">
        <f>IF(ISBLANK(A61),0,IF(ISBLANK(G61),"nd",IF(G61&lt;=$O$1*D61,"R",IF(G61&lt;=$O$2*E61,"A",IF(G61&gt;$O$2*E61,"G","na")))))</f>
        <v>0</v>
      </c>
      <c r="I61" s="74">
        <f>G61/$S$6</f>
        <v>0</v>
      </c>
      <c r="J61" s="75">
        <f t="shared" si="0"/>
        <v>1</v>
      </c>
    </row>
    <row r="62" spans="8:13" x14ac:dyDescent="0.25">
      <c r="H62" s="10">
        <f>IF(ISBLANK(A62),0,IF(ISBLANK(G62),"nd",IF(G62&lt;=$O$1*D62,"R",IF(G62&lt;=$O$2*E62,"A",IF(G62&gt;$O$2*E62,"G","na")))))</f>
        <v>0</v>
      </c>
      <c r="I62" s="74">
        <f>G62/$S$6</f>
        <v>0</v>
      </c>
      <c r="J62" s="75">
        <f t="shared" si="0"/>
        <v>1</v>
      </c>
    </row>
    <row r="63" spans="8:13" x14ac:dyDescent="0.25">
      <c r="H63" s="10">
        <f>IF(ISBLANK(A63),0,IF(ISBLANK(G63),"nd",IF(G63&lt;=$O$1*D63,"R",IF(G63&lt;=$O$2*E63,"A",IF(G63&gt;$O$2*E63,"G","na")))))</f>
        <v>0</v>
      </c>
      <c r="I63" s="74">
        <f>G63/$S$6</f>
        <v>0</v>
      </c>
      <c r="J63" s="75">
        <f t="shared" si="0"/>
        <v>1</v>
      </c>
    </row>
    <row r="64" spans="8:13" x14ac:dyDescent="0.25">
      <c r="H64" s="10">
        <f>IF(ISBLANK(A64),0,IF(ISBLANK(G64),"nd",IF(G64&lt;=$O$1*D64,"R",IF(G64&lt;=$O$2*E64,"A",IF(G64&gt;$O$2*E64,"G","na")))))</f>
        <v>0</v>
      </c>
      <c r="I64" s="74">
        <f>G64/$S$6</f>
        <v>0</v>
      </c>
      <c r="J64" s="75">
        <f t="shared" si="0"/>
        <v>1</v>
      </c>
    </row>
    <row r="65" spans="8:10" x14ac:dyDescent="0.25">
      <c r="H65" s="10"/>
      <c r="I65" s="74"/>
      <c r="J65" s="10"/>
    </row>
    <row r="66" spans="8:10" x14ac:dyDescent="0.25">
      <c r="H66" s="10"/>
      <c r="I66" s="74"/>
      <c r="J66" s="10"/>
    </row>
    <row r="67" spans="8:10" x14ac:dyDescent="0.25">
      <c r="H67" s="10"/>
      <c r="I67" s="74"/>
      <c r="J67" s="10"/>
    </row>
    <row r="68" spans="8:10" x14ac:dyDescent="0.25">
      <c r="H68" s="10"/>
      <c r="I68" s="74"/>
      <c r="J68" s="10"/>
    </row>
    <row r="69" spans="8:10" x14ac:dyDescent="0.25">
      <c r="H69" s="10"/>
      <c r="I69" s="74"/>
      <c r="J69" s="10"/>
    </row>
    <row r="70" spans="8:10" x14ac:dyDescent="0.25">
      <c r="I70" s="74"/>
    </row>
    <row r="71" spans="8:10" x14ac:dyDescent="0.25">
      <c r="I71" s="74"/>
    </row>
    <row r="72" spans="8:10" x14ac:dyDescent="0.25">
      <c r="I72" s="74"/>
    </row>
    <row r="73" spans="8:10" x14ac:dyDescent="0.25">
      <c r="I73" s="74"/>
    </row>
    <row r="74" spans="8:10" x14ac:dyDescent="0.25">
      <c r="I74" s="74"/>
    </row>
    <row r="75" spans="8:10" x14ac:dyDescent="0.25">
      <c r="I75" s="74"/>
    </row>
    <row r="76" spans="8:10" x14ac:dyDescent="0.25">
      <c r="I76" s="74"/>
    </row>
    <row r="77" spans="8:10" x14ac:dyDescent="0.25">
      <c r="I77" s="74"/>
    </row>
    <row r="78" spans="8:10" x14ac:dyDescent="0.25">
      <c r="I78" s="74"/>
    </row>
    <row r="79" spans="8:10" x14ac:dyDescent="0.25">
      <c r="I79" s="74"/>
    </row>
    <row r="80" spans="8:10" x14ac:dyDescent="0.25">
      <c r="I80" s="74"/>
    </row>
    <row r="81" spans="9:9" x14ac:dyDescent="0.25">
      <c r="I81" s="74"/>
    </row>
    <row r="82" spans="9:9" x14ac:dyDescent="0.25">
      <c r="I82" s="74"/>
    </row>
    <row r="83" spans="9:9" x14ac:dyDescent="0.25">
      <c r="I83" s="74"/>
    </row>
    <row r="84" spans="9:9" x14ac:dyDescent="0.25">
      <c r="I84" s="74"/>
    </row>
    <row r="85" spans="9:9" x14ac:dyDescent="0.25">
      <c r="I85" s="74"/>
    </row>
    <row r="86" spans="9:9" x14ac:dyDescent="0.25">
      <c r="I86" s="74"/>
    </row>
    <row r="87" spans="9:9" x14ac:dyDescent="0.25">
      <c r="I87" s="74"/>
    </row>
    <row r="88" spans="9:9" x14ac:dyDescent="0.25">
      <c r="I88" s="74"/>
    </row>
    <row r="89" spans="9:9" x14ac:dyDescent="0.25">
      <c r="I89" s="74"/>
    </row>
    <row r="90" spans="9:9" x14ac:dyDescent="0.25">
      <c r="I90" s="74"/>
    </row>
    <row r="91" spans="9:9" x14ac:dyDescent="0.25">
      <c r="I91" s="74"/>
    </row>
    <row r="92" spans="9:9" x14ac:dyDescent="0.25">
      <c r="I92" s="74"/>
    </row>
    <row r="93" spans="9:9" x14ac:dyDescent="0.25">
      <c r="I93" s="74"/>
    </row>
    <row r="94" spans="9:9" x14ac:dyDescent="0.25">
      <c r="I94" s="74"/>
    </row>
    <row r="95" spans="9:9" x14ac:dyDescent="0.25">
      <c r="I95" s="74"/>
    </row>
    <row r="96" spans="9:9" x14ac:dyDescent="0.25">
      <c r="I96" s="74"/>
    </row>
  </sheetData>
  <conditionalFormatting sqref="H6:J6 I7:I96 J7:J69 H7:H69 K58:M58 N22:N26 N28:N32 N34">
    <cfRule type="containsText" dxfId="75" priority="28" operator="containsText" text="A">
      <formula>NOT(ISERROR(SEARCH("A",H6)))</formula>
    </cfRule>
    <cfRule type="containsText" dxfId="74" priority="29" operator="containsText" text="R">
      <formula>NOT(ISERROR(SEARCH("R",H6)))</formula>
    </cfRule>
    <cfRule type="containsText" dxfId="73" priority="30" operator="containsText" text="G">
      <formula>NOT(ISERROR(SEARCH("G",H6)))</formula>
    </cfRule>
  </conditionalFormatting>
  <conditionalFormatting sqref="U5">
    <cfRule type="containsText" dxfId="72" priority="25" operator="containsText" text="A">
      <formula>NOT(ISERROR(SEARCH("A",U5)))</formula>
    </cfRule>
    <cfRule type="containsText" dxfId="71" priority="26" operator="containsText" text="R">
      <formula>NOT(ISERROR(SEARCH("R",U5)))</formula>
    </cfRule>
    <cfRule type="containsText" dxfId="70" priority="27" operator="containsText" text="G">
      <formula>NOT(ISERROR(SEARCH("G",U5)))</formula>
    </cfRule>
  </conditionalFormatting>
  <conditionalFormatting sqref="V5">
    <cfRule type="containsText" dxfId="69" priority="22" operator="containsText" text="A">
      <formula>NOT(ISERROR(SEARCH("A",V5)))</formula>
    </cfRule>
    <cfRule type="containsText" dxfId="68" priority="23" operator="containsText" text="R">
      <formula>NOT(ISERROR(SEARCH("R",V5)))</formula>
    </cfRule>
    <cfRule type="containsText" dxfId="67" priority="24" operator="containsText" text="G">
      <formula>NOT(ISERROR(SEARCH("G",V5)))</formula>
    </cfRule>
  </conditionalFormatting>
  <conditionalFormatting sqref="W5">
    <cfRule type="containsText" dxfId="66" priority="19" operator="containsText" text="A">
      <formula>NOT(ISERROR(SEARCH("A",W5)))</formula>
    </cfRule>
    <cfRule type="containsText" dxfId="65" priority="20" operator="containsText" text="R">
      <formula>NOT(ISERROR(SEARCH("R",W5)))</formula>
    </cfRule>
    <cfRule type="containsText" dxfId="64" priority="21" operator="containsText" text="G">
      <formula>NOT(ISERROR(SEARCH("G",W5)))</formula>
    </cfRule>
  </conditionalFormatting>
  <conditionalFormatting sqref="U17">
    <cfRule type="containsText" dxfId="63" priority="16" operator="containsText" text="A">
      <formula>NOT(ISERROR(SEARCH("A",U17)))</formula>
    </cfRule>
    <cfRule type="containsText" dxfId="62" priority="17" operator="containsText" text="R">
      <formula>NOT(ISERROR(SEARCH("R",U17)))</formula>
    </cfRule>
    <cfRule type="containsText" dxfId="61" priority="18" operator="containsText" text="G">
      <formula>NOT(ISERROR(SEARCH("G",U17)))</formula>
    </cfRule>
  </conditionalFormatting>
  <conditionalFormatting sqref="V17">
    <cfRule type="containsText" dxfId="60" priority="13" operator="containsText" text="A">
      <formula>NOT(ISERROR(SEARCH("A",V17)))</formula>
    </cfRule>
    <cfRule type="containsText" dxfId="59" priority="14" operator="containsText" text="R">
      <formula>NOT(ISERROR(SEARCH("R",V17)))</formula>
    </cfRule>
    <cfRule type="containsText" dxfId="58" priority="15" operator="containsText" text="G">
      <formula>NOT(ISERROR(SEARCH("G",V17)))</formula>
    </cfRule>
  </conditionalFormatting>
  <conditionalFormatting sqref="W17">
    <cfRule type="containsText" dxfId="57" priority="10" operator="containsText" text="A">
      <formula>NOT(ISERROR(SEARCH("A",W17)))</formula>
    </cfRule>
    <cfRule type="containsText" dxfId="56" priority="11" operator="containsText" text="R">
      <formula>NOT(ISERROR(SEARCH("R",W17)))</formula>
    </cfRule>
    <cfRule type="containsText" dxfId="55" priority="12" operator="containsText" text="G">
      <formula>NOT(ISERROR(SEARCH("G",W17)))</formula>
    </cfRule>
  </conditionalFormatting>
  <conditionalFormatting sqref="N21">
    <cfRule type="containsText" dxfId="54" priority="7" operator="containsText" text="A">
      <formula>NOT(ISERROR(SEARCH("A",N21)))</formula>
    </cfRule>
    <cfRule type="containsText" dxfId="53" priority="8" operator="containsText" text="R">
      <formula>NOT(ISERROR(SEARCH("R",N21)))</formula>
    </cfRule>
    <cfRule type="containsText" dxfId="52" priority="9" operator="containsText" text="G">
      <formula>NOT(ISERROR(SEARCH("G",N21)))</formula>
    </cfRule>
  </conditionalFormatting>
  <conditionalFormatting sqref="N6">
    <cfRule type="containsText" dxfId="51" priority="4" operator="containsText" text="A">
      <formula>NOT(ISERROR(SEARCH("A",N6)))</formula>
    </cfRule>
    <cfRule type="containsText" dxfId="50" priority="5" operator="containsText" text="R">
      <formula>NOT(ISERROR(SEARCH("R",N6)))</formula>
    </cfRule>
    <cfRule type="containsText" dxfId="49" priority="6" operator="containsText" text="G">
      <formula>NOT(ISERROR(SEARCH("G",N6)))</formula>
    </cfRule>
  </conditionalFormatting>
  <conditionalFormatting sqref="N17:N20">
    <cfRule type="containsText" dxfId="48" priority="1" operator="containsText" text="A">
      <formula>NOT(ISERROR(SEARCH("A",N17)))</formula>
    </cfRule>
    <cfRule type="containsText" dxfId="47" priority="2" operator="containsText" text="R">
      <formula>NOT(ISERROR(SEARCH("R",N17)))</formula>
    </cfRule>
    <cfRule type="containsText" dxfId="46" priority="3" operator="containsText" text="G">
      <formula>NOT(ISERROR(SEARCH("G",N17)))</formula>
    </cfRule>
  </conditionalFormatting>
  <pageMargins left="0.7" right="0.7" top="0.75" bottom="0.75" header="0.3" footer="0.3"/>
  <pageSetup orientation="portrait" horizontalDpi="0"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53874-70B3-45E1-B8D8-456404DF6876}">
  <sheetPr>
    <tabColor theme="8" tint="0.79998168889431442"/>
  </sheetPr>
  <dimension ref="A1:AE96"/>
  <sheetViews>
    <sheetView topLeftCell="G1" zoomScale="90" zoomScaleNormal="90" workbookViewId="0">
      <selection activeCell="T13" sqref="T13"/>
    </sheetView>
  </sheetViews>
  <sheetFormatPr defaultRowHeight="15" x14ac:dyDescent="0.25"/>
  <cols>
    <col min="1" max="1" width="23.85546875" customWidth="1"/>
    <col min="2" max="2" width="7.140625" bestFit="1" customWidth="1"/>
    <col min="3" max="3" width="10.5703125" customWidth="1"/>
    <col min="4" max="7" width="9.28515625" customWidth="1"/>
    <col min="13" max="13" width="4.85546875" customWidth="1"/>
    <col min="14" max="14" width="9.28515625" customWidth="1"/>
    <col min="15" max="15" width="6.42578125" customWidth="1"/>
    <col min="21" max="21" width="7.28515625" customWidth="1"/>
    <col min="29" max="29" width="5" customWidth="1"/>
    <col min="32" max="32" width="23.85546875" customWidth="1"/>
  </cols>
  <sheetData>
    <row r="1" spans="1:31" x14ac:dyDescent="0.25">
      <c r="A1" s="56" t="s">
        <v>0</v>
      </c>
      <c r="B1" t="s">
        <v>1485</v>
      </c>
      <c r="O1" t="s">
        <v>1437</v>
      </c>
      <c r="P1">
        <v>1</v>
      </c>
      <c r="Q1" t="s">
        <v>1438</v>
      </c>
    </row>
    <row r="2" spans="1:31" x14ac:dyDescent="0.25">
      <c r="A2" s="56" t="s">
        <v>1</v>
      </c>
      <c r="B2" t="s">
        <v>24</v>
      </c>
      <c r="O2" t="s">
        <v>1439</v>
      </c>
      <c r="P2">
        <v>0.85</v>
      </c>
      <c r="Q2" t="s">
        <v>2</v>
      </c>
    </row>
    <row r="4" spans="1:31" x14ac:dyDescent="0.25">
      <c r="C4" s="56" t="s">
        <v>1440</v>
      </c>
      <c r="O4" s="72" t="s">
        <v>1441</v>
      </c>
    </row>
    <row r="5" spans="1:31" ht="45" x14ac:dyDescent="0.25">
      <c r="A5" s="56" t="s">
        <v>3</v>
      </c>
      <c r="B5" s="56" t="s">
        <v>4</v>
      </c>
      <c r="C5" t="s">
        <v>1442</v>
      </c>
      <c r="D5" t="s">
        <v>1482</v>
      </c>
      <c r="E5" t="s">
        <v>1483</v>
      </c>
      <c r="F5" t="s">
        <v>1484</v>
      </c>
      <c r="G5" t="s">
        <v>1443</v>
      </c>
      <c r="H5" s="73" t="s">
        <v>1444</v>
      </c>
      <c r="I5" s="73"/>
      <c r="J5" s="73"/>
      <c r="K5" s="73"/>
      <c r="M5" s="66" t="s">
        <v>1524</v>
      </c>
      <c r="N5" t="s">
        <v>1519</v>
      </c>
      <c r="O5" s="73" t="s">
        <v>1444</v>
      </c>
      <c r="P5" s="10" t="s">
        <v>1446</v>
      </c>
      <c r="Q5" s="10" t="s">
        <v>1447</v>
      </c>
      <c r="R5" s="10" t="s">
        <v>2</v>
      </c>
      <c r="S5" s="10" t="s">
        <v>12</v>
      </c>
      <c r="T5" s="73" t="s">
        <v>1500</v>
      </c>
      <c r="U5" s="73"/>
      <c r="V5" s="10" t="s">
        <v>1448</v>
      </c>
      <c r="W5" s="10" t="s">
        <v>1449</v>
      </c>
      <c r="X5" s="10" t="s">
        <v>1450</v>
      </c>
      <c r="Y5" s="10" t="s">
        <v>1451</v>
      </c>
      <c r="Z5" s="10" t="s">
        <v>1452</v>
      </c>
      <c r="AA5" s="73" t="s">
        <v>1453</v>
      </c>
      <c r="AB5" s="73" t="s">
        <v>1454</v>
      </c>
    </row>
    <row r="6" spans="1:31" x14ac:dyDescent="0.25">
      <c r="A6" t="s">
        <v>9</v>
      </c>
      <c r="B6" s="22">
        <v>20</v>
      </c>
      <c r="C6" s="43">
        <v>380</v>
      </c>
      <c r="D6" s="43">
        <v>1139</v>
      </c>
      <c r="E6" s="43">
        <v>2525</v>
      </c>
      <c r="F6" s="43">
        <v>5960</v>
      </c>
      <c r="G6" s="43">
        <v>1492.4027777777778</v>
      </c>
      <c r="H6" s="10" t="str">
        <f>IF(ISBLANK(A6),0,IF(ISBLANK(G6),"nd",IF(G6&lt;=$P$1*D6,"R",IF(G6&lt;=$P$2*E6,"A",IF(G6&gt;$P$2*E6,"G","na")))))</f>
        <v>A</v>
      </c>
      <c r="I6" s="99">
        <f>G6</f>
        <v>1492.4027777777778</v>
      </c>
      <c r="J6" s="74">
        <f>G6/$T$6</f>
        <v>0.5397440443959105</v>
      </c>
      <c r="K6" s="75">
        <f>J6</f>
        <v>0.5397440443959105</v>
      </c>
      <c r="M6" s="66">
        <v>3</v>
      </c>
      <c r="N6" t="s">
        <v>1463</v>
      </c>
      <c r="O6" s="10" t="str">
        <f>IF(ISBLANK(T6),"nd",IF(T6&lt;=$P$1*Q6,"R",IF(T6&lt;=$P$2*R6,"A",IF(T6&gt;$P$2*R6,"G","na"))))</f>
        <v>A</v>
      </c>
      <c r="P6" s="76">
        <f>SUM(C6:C65)</f>
        <v>894.36</v>
      </c>
      <c r="Q6" s="76">
        <f>SUM(D6:D65)</f>
        <v>2653</v>
      </c>
      <c r="R6" s="76">
        <f>SUM(E6:E65)</f>
        <v>5913</v>
      </c>
      <c r="S6" s="76">
        <f>SUM(F6:F65)</f>
        <v>13880</v>
      </c>
      <c r="T6" s="76">
        <f>SUM(G6:G65)</f>
        <v>2765.0194444444442</v>
      </c>
      <c r="U6" s="76"/>
      <c r="V6">
        <f>COUNTIF($H$6:$H$69,$V5)</f>
        <v>2</v>
      </c>
      <c r="W6">
        <f>COUNTIF($H$6:$H$69,$W5)</f>
        <v>2</v>
      </c>
      <c r="X6">
        <f>COUNTIF($H$6:$H$69,$X5)</f>
        <v>2</v>
      </c>
      <c r="Y6">
        <f>COUNTIF($H$6:$H$69,$Y5)</f>
        <v>0</v>
      </c>
      <c r="Z6">
        <f>SUM(V6:Y6)</f>
        <v>6</v>
      </c>
      <c r="AA6" s="77">
        <f>K10</f>
        <v>0.98393621905411566</v>
      </c>
      <c r="AB6" s="77">
        <f>K15</f>
        <v>1</v>
      </c>
    </row>
    <row r="7" spans="1:31" x14ac:dyDescent="0.25">
      <c r="A7" t="s">
        <v>16</v>
      </c>
      <c r="B7" s="22">
        <v>23</v>
      </c>
      <c r="C7" s="43">
        <v>42</v>
      </c>
      <c r="D7" s="43">
        <v>120</v>
      </c>
      <c r="E7" s="43">
        <v>280</v>
      </c>
      <c r="F7" s="43">
        <v>640</v>
      </c>
      <c r="G7" s="43">
        <v>461.58333333333331</v>
      </c>
      <c r="H7" s="10" t="str">
        <f>IF(ISBLANK(A7),0,IF(ISBLANK(G7),"nd",IF(G7&lt;=$P$1*D7,"R",IF(G7&lt;=$P$2*E7,"A",IF(G7&gt;$P$2*E7,"G","na")))))</f>
        <v>G</v>
      </c>
      <c r="I7" s="10"/>
      <c r="J7" s="74">
        <f>G7/$T$6</f>
        <v>0.16693674044888174</v>
      </c>
      <c r="K7" s="75">
        <f>K6+J7</f>
        <v>0.70668078484479224</v>
      </c>
      <c r="M7" s="66">
        <v>3</v>
      </c>
      <c r="S7" s="10"/>
      <c r="U7" s="81" t="s">
        <v>1523</v>
      </c>
      <c r="V7" s="22">
        <f>SUMIF($H$6:$H$80,V$5,$G$6:$G$80)</f>
        <v>131.11666666666667</v>
      </c>
      <c r="W7" s="22">
        <f t="shared" ref="W7:X8" si="0">SUMIF($H$6:$H$80,W$5,$G$6:$G$80)</f>
        <v>1951.9861111111111</v>
      </c>
      <c r="X7" s="22">
        <f t="shared" si="0"/>
        <v>681.91666666666663</v>
      </c>
      <c r="Z7" s="76">
        <f>SUM(V7:X7)</f>
        <v>2765.0194444444442</v>
      </c>
    </row>
    <row r="8" spans="1:31" x14ac:dyDescent="0.25">
      <c r="A8" t="s">
        <v>15</v>
      </c>
      <c r="B8" s="22">
        <v>24</v>
      </c>
      <c r="C8" s="43">
        <v>99.36</v>
      </c>
      <c r="D8" s="43">
        <v>290</v>
      </c>
      <c r="E8" s="43">
        <v>660</v>
      </c>
      <c r="F8" s="43">
        <v>1500</v>
      </c>
      <c r="G8" s="43">
        <v>459.58333333333331</v>
      </c>
      <c r="H8" s="10" t="str">
        <f>IF(ISBLANK(A8),0,IF(ISBLANK(G8),"nd",IF(G8&lt;=$P$1*D8,"R",IF(G8&lt;=$P$2*E8,"A",IF(G8&gt;$P$2*E8,"G","na")))))</f>
        <v>A</v>
      </c>
      <c r="I8" s="10"/>
      <c r="J8" s="74">
        <f>G8/$T$6</f>
        <v>0.16621341822993008</v>
      </c>
      <c r="K8" s="75">
        <f t="shared" ref="K8:K64" si="1">K7+J8</f>
        <v>0.87289420307472232</v>
      </c>
      <c r="M8" s="66">
        <v>3</v>
      </c>
      <c r="U8" s="10" t="s">
        <v>1525</v>
      </c>
      <c r="V8" s="82">
        <f>V7/$Z$7</f>
        <v>4.7419799137438261E-2</v>
      </c>
      <c r="W8" s="82">
        <f t="shared" ref="W8:X8" si="2">W7/$Z$7</f>
        <v>0.70595746262584058</v>
      </c>
      <c r="X8" s="82">
        <f t="shared" si="2"/>
        <v>0.24662273823672126</v>
      </c>
    </row>
    <row r="9" spans="1:31" x14ac:dyDescent="0.25">
      <c r="A9" t="s">
        <v>20</v>
      </c>
      <c r="B9" s="22">
        <v>24</v>
      </c>
      <c r="C9" s="43">
        <v>12</v>
      </c>
      <c r="D9" s="43">
        <v>34</v>
      </c>
      <c r="E9" s="43">
        <v>78</v>
      </c>
      <c r="F9" s="43">
        <v>180</v>
      </c>
      <c r="G9" s="43">
        <v>220.33333333333334</v>
      </c>
      <c r="H9" s="10" t="str">
        <f>IF(ISBLANK(A9),0,IF(ISBLANK(G9),"nd",IF(G9&lt;=$P$1*D9,"R",IF(G9&lt;=$P$2*E9,"A",IF(G9&gt;$P$2*E9,"G","na")))))</f>
        <v>G</v>
      </c>
      <c r="I9" s="10"/>
      <c r="J9" s="74">
        <f>G9/$T$6</f>
        <v>7.9685997787839552E-2</v>
      </c>
      <c r="K9" s="75">
        <f t="shared" si="1"/>
        <v>0.9525802008625619</v>
      </c>
      <c r="M9" s="66">
        <v>3</v>
      </c>
      <c r="U9" s="10" t="s">
        <v>1526</v>
      </c>
      <c r="V9" s="22">
        <f>SUMIF($H$6:$H$80,V$5,$C$6:$C$80)</f>
        <v>361</v>
      </c>
      <c r="W9" s="22">
        <f t="shared" ref="W8:X9" si="3">SUMIF($H$6:$H$80,W$5,$C$6:$C$80)</f>
        <v>479.36</v>
      </c>
      <c r="X9" s="22">
        <f t="shared" si="3"/>
        <v>54</v>
      </c>
      <c r="Z9" s="76">
        <f>SUM(V9:X9)</f>
        <v>894.36</v>
      </c>
    </row>
    <row r="10" spans="1:31" x14ac:dyDescent="0.25">
      <c r="A10" t="s">
        <v>21</v>
      </c>
      <c r="B10" s="22">
        <v>24</v>
      </c>
      <c r="C10" s="43">
        <v>116</v>
      </c>
      <c r="D10" s="43">
        <v>340</v>
      </c>
      <c r="E10" s="43">
        <v>770</v>
      </c>
      <c r="F10" s="43">
        <v>1800</v>
      </c>
      <c r="G10" s="43">
        <v>86.7</v>
      </c>
      <c r="H10" s="10" t="str">
        <f>IF(ISBLANK(A10),0,IF(ISBLANK(G10),"nd",IF(G10&lt;=$P$1*D10,"R",IF(G10&lt;=$P$2*E10,"A",IF(G10&gt;$P$2*E10,"G","na")))))</f>
        <v>R</v>
      </c>
      <c r="I10" s="10"/>
      <c r="J10" s="74">
        <f>G10/$T$6</f>
        <v>3.1356018191553814E-2</v>
      </c>
      <c r="K10" s="75">
        <f t="shared" si="1"/>
        <v>0.98393621905411566</v>
      </c>
      <c r="M10" s="66">
        <v>3</v>
      </c>
      <c r="U10" s="10" t="s">
        <v>1527</v>
      </c>
      <c r="V10" s="82">
        <f>V9/$Z$9</f>
        <v>0.40364059215528419</v>
      </c>
      <c r="W10" s="82">
        <f>W9/$Z$9</f>
        <v>0.53598103671899455</v>
      </c>
      <c r="X10" s="82">
        <f>X9/$Z$9</f>
        <v>6.0378371125721184E-2</v>
      </c>
    </row>
    <row r="11" spans="1:31" x14ac:dyDescent="0.25">
      <c r="A11" t="s">
        <v>22</v>
      </c>
      <c r="B11" s="22">
        <v>24</v>
      </c>
      <c r="C11" s="43">
        <v>245</v>
      </c>
      <c r="D11" s="43">
        <v>730</v>
      </c>
      <c r="E11" s="43">
        <v>1600</v>
      </c>
      <c r="F11" s="43">
        <v>3800</v>
      </c>
      <c r="G11" s="43">
        <v>44.416666666666664</v>
      </c>
      <c r="H11" s="10" t="str">
        <f>IF(ISBLANK(A11),0,IF(ISBLANK(G11),"nd",IF(G11&lt;=$P$1*D11,"R",IF(G11&lt;=$P$2*E11,"A",IF(G11&gt;$P$2*E11,"G","na")))))</f>
        <v>R</v>
      </c>
      <c r="I11" s="10"/>
      <c r="J11" s="74">
        <f>G11/$T$6</f>
        <v>1.6063780945884447E-2</v>
      </c>
      <c r="K11" s="75">
        <f t="shared" si="1"/>
        <v>1</v>
      </c>
    </row>
    <row r="12" spans="1:31" x14ac:dyDescent="0.25">
      <c r="H12" s="10">
        <f>IF(ISBLANK(A12),0,IF(ISBLANK(G12),"nd",IF(G12&lt;=$P$1*D12,"R",IF(G12&lt;=$P$2*E12,"A",IF(G12&gt;$P$2*E12,"G","na")))))</f>
        <v>0</v>
      </c>
      <c r="I12" s="10"/>
      <c r="J12" s="74">
        <f>G12/$T$6</f>
        <v>0</v>
      </c>
      <c r="K12" s="75">
        <f t="shared" si="1"/>
        <v>1</v>
      </c>
    </row>
    <row r="13" spans="1:31" x14ac:dyDescent="0.25">
      <c r="H13" s="10">
        <f>IF(ISBLANK(A13),0,IF(ISBLANK(G13),"nd",IF(G13&lt;=$P$1*D13,"R",IF(G13&lt;=$P$2*E13,"A",IF(G13&gt;$P$2*E13,"G","na")))))</f>
        <v>0</v>
      </c>
      <c r="I13" s="10"/>
      <c r="J13" s="74">
        <f>G13/$T$6</f>
        <v>0</v>
      </c>
      <c r="K13" s="75">
        <f t="shared" si="1"/>
        <v>1</v>
      </c>
    </row>
    <row r="14" spans="1:31" x14ac:dyDescent="0.25">
      <c r="H14" s="10">
        <f>IF(ISBLANK(A14),0,IF(ISBLANK(G14),"nd",IF(G14&lt;=$P$1*D14,"R",IF(G14&lt;=$P$2*E14,"A",IF(G14&gt;$P$2*E14,"G","na")))))</f>
        <v>0</v>
      </c>
      <c r="I14" s="10"/>
      <c r="J14" s="74">
        <f>G14/$T$6</f>
        <v>0</v>
      </c>
      <c r="K14" s="75">
        <f t="shared" si="1"/>
        <v>1</v>
      </c>
      <c r="N14" s="72" t="s">
        <v>1456</v>
      </c>
    </row>
    <row r="15" spans="1:31" x14ac:dyDescent="0.25">
      <c r="H15" s="10">
        <f>IF(ISBLANK(A15),0,IF(ISBLANK(G15),"nd",IF(G15&lt;=$P$1*D15,"R",IF(G15&lt;=$P$2*E15,"A",IF(G15&gt;$P$2*E15,"G","na")))))</f>
        <v>0</v>
      </c>
      <c r="I15" s="10"/>
      <c r="J15" s="74">
        <f>G15/$T$6</f>
        <v>0</v>
      </c>
      <c r="K15" s="75">
        <f t="shared" si="1"/>
        <v>1</v>
      </c>
      <c r="V15" t="s">
        <v>1457</v>
      </c>
    </row>
    <row r="16" spans="1:31" ht="45" x14ac:dyDescent="0.25">
      <c r="H16" s="10">
        <f>IF(ISBLANK(A16),0,IF(ISBLANK(G16),"nd",IF(G16&lt;=$P$1*D16,"R",IF(G16&lt;=$P$2*E16,"A",IF(G16&gt;$P$2*E16,"G","na")))))</f>
        <v>0</v>
      </c>
      <c r="I16" s="10"/>
      <c r="J16" s="74">
        <f>G16/$T$6</f>
        <v>0</v>
      </c>
      <c r="K16" s="75">
        <f t="shared" si="1"/>
        <v>1</v>
      </c>
      <c r="M16" s="66" t="s">
        <v>1488</v>
      </c>
      <c r="N16" t="s">
        <v>1519</v>
      </c>
      <c r="O16" t="s">
        <v>1444</v>
      </c>
      <c r="P16" s="10" t="s">
        <v>1446</v>
      </c>
      <c r="Q16" s="10" t="s">
        <v>1502</v>
      </c>
      <c r="R16" s="10" t="s">
        <v>1503</v>
      </c>
      <c r="S16" s="10" t="s">
        <v>1533</v>
      </c>
      <c r="T16" s="73" t="s">
        <v>1500</v>
      </c>
      <c r="U16" s="73" t="s">
        <v>1521</v>
      </c>
      <c r="V16" s="78" t="s">
        <v>1459</v>
      </c>
      <c r="W16" s="79" t="s">
        <v>1460</v>
      </c>
      <c r="X16" s="80" t="s">
        <v>1461</v>
      </c>
      <c r="Y16" s="73" t="s">
        <v>1520</v>
      </c>
      <c r="Z16" s="10" t="s">
        <v>1452</v>
      </c>
      <c r="AA16" s="73" t="s">
        <v>1453</v>
      </c>
      <c r="AC16" t="s">
        <v>1488</v>
      </c>
      <c r="AD16" t="s">
        <v>1489</v>
      </c>
      <c r="AE16" t="s">
        <v>749</v>
      </c>
    </row>
    <row r="17" spans="8:31" x14ac:dyDescent="0.25">
      <c r="H17" s="10">
        <f>IF(ISBLANK(A17),0,IF(ISBLANK(G17),"nd",IF(G17&lt;=$P$1*D17,"R",IF(G17&lt;=$P$2*E17,"A",IF(G17&gt;$P$2*E17,"G","na")))))</f>
        <v>0</v>
      </c>
      <c r="I17" s="10"/>
      <c r="J17" s="74">
        <f>G17/$T$6</f>
        <v>0</v>
      </c>
      <c r="K17" s="75">
        <f t="shared" si="1"/>
        <v>1</v>
      </c>
      <c r="M17" s="66">
        <v>1</v>
      </c>
      <c r="N17" t="s">
        <v>1463</v>
      </c>
      <c r="O17" s="10" t="str">
        <f>IF(ISBLANK(T17),"nd",IF(T17&lt;=$P$1*Q17,"R",IF(T17&lt;=$P$2*R17,"A",IF(T17&gt;$P$2*R17,"G","na"))))</f>
        <v>G</v>
      </c>
      <c r="P17" s="81">
        <v>4849.6599999999989</v>
      </c>
      <c r="Q17" s="81">
        <v>14473.9</v>
      </c>
      <c r="R17" s="81">
        <v>32815.599999999999</v>
      </c>
      <c r="S17" s="81">
        <v>76331</v>
      </c>
      <c r="T17" s="81">
        <v>72917.202128427103</v>
      </c>
      <c r="U17" s="82">
        <f>T17/$T$17</f>
        <v>1</v>
      </c>
      <c r="V17" s="10">
        <v>26</v>
      </c>
      <c r="W17" s="10">
        <v>6</v>
      </c>
      <c r="X17" s="10">
        <v>17</v>
      </c>
      <c r="Y17" s="10">
        <v>0</v>
      </c>
      <c r="Z17" s="10">
        <v>49</v>
      </c>
      <c r="AA17" s="83">
        <v>0.76104334636171211</v>
      </c>
      <c r="AB17" s="82">
        <v>0.89399989380807765</v>
      </c>
      <c r="AC17">
        <v>1</v>
      </c>
      <c r="AD17" t="s">
        <v>1463</v>
      </c>
      <c r="AE17" t="s">
        <v>1464</v>
      </c>
    </row>
    <row r="18" spans="8:31" x14ac:dyDescent="0.25">
      <c r="H18" s="10">
        <f>IF(ISBLANK(A18),0,IF(ISBLANK(G18),"nd",IF(G18&lt;=$P$1*D18,"R",IF(G18&lt;=$P$2*E18,"A",IF(G18&gt;$P$2*E18,"G","na")))))</f>
        <v>0</v>
      </c>
      <c r="I18" s="10"/>
      <c r="J18" s="74">
        <f>G18/$T$6</f>
        <v>0</v>
      </c>
      <c r="K18" s="75">
        <f t="shared" si="1"/>
        <v>1</v>
      </c>
      <c r="M18" s="66">
        <v>2</v>
      </c>
      <c r="N18" t="s">
        <v>1463</v>
      </c>
      <c r="O18" s="10" t="str">
        <f>IF(ISBLANK(T18),"nd",IF(T18&lt;=$P$1*Q18,"R",IF(T18&lt;=$P$2*R18,"A",IF(T18&gt;$P$2*R18,"G","na"))))</f>
        <v>G</v>
      </c>
      <c r="P18" s="76">
        <v>3645.0399999999995</v>
      </c>
      <c r="Q18" s="76">
        <v>10839.9</v>
      </c>
      <c r="R18" s="76">
        <v>24539.599999999999</v>
      </c>
      <c r="S18" s="76">
        <v>57086</v>
      </c>
      <c r="T18" s="76">
        <v>22855.383946608948</v>
      </c>
      <c r="U18" s="82">
        <f t="shared" ref="U18:U20" si="4">T18/$T$17</f>
        <v>0.31344296379274644</v>
      </c>
      <c r="V18">
        <v>26</v>
      </c>
      <c r="W18">
        <v>6</v>
      </c>
      <c r="X18">
        <v>13</v>
      </c>
      <c r="Y18">
        <v>0</v>
      </c>
      <c r="Z18">
        <v>45</v>
      </c>
      <c r="AA18" s="82">
        <v>0.62200454873071731</v>
      </c>
      <c r="AB18" s="82">
        <v>0.80540407841958883</v>
      </c>
      <c r="AC18">
        <v>2</v>
      </c>
      <c r="AD18" t="s">
        <v>1463</v>
      </c>
      <c r="AE18" t="s">
        <v>1465</v>
      </c>
    </row>
    <row r="19" spans="8:31" x14ac:dyDescent="0.25">
      <c r="H19" s="10">
        <f>IF(ISBLANK(A19),0,IF(ISBLANK(G19),"nd",IF(G19&lt;=$P$1*D19,"R",IF(G19&lt;=$P$2*E19,"A",IF(G19&gt;$P$2*E19,"G","na")))))</f>
        <v>0</v>
      </c>
      <c r="I19" s="10"/>
      <c r="J19" s="74">
        <f>G19/$T$6</f>
        <v>0</v>
      </c>
      <c r="K19" s="75">
        <f t="shared" si="1"/>
        <v>1</v>
      </c>
      <c r="M19" s="66">
        <v>3</v>
      </c>
      <c r="N19" t="s">
        <v>1463</v>
      </c>
      <c r="O19" s="10" t="str">
        <f>IF(ISBLANK(T19),"nd",IF(T19&lt;=$P$1*Q19,"R",IF(T19&lt;=$P$2*R19,"A",IF(T19&gt;$P$2*R19,"G","na"))))</f>
        <v>G</v>
      </c>
      <c r="P19" s="76">
        <v>2840.84</v>
      </c>
      <c r="Q19" s="76">
        <v>8493</v>
      </c>
      <c r="R19" s="76">
        <v>19107</v>
      </c>
      <c r="S19" s="76">
        <v>44855</v>
      </c>
      <c r="T19" s="76">
        <v>19466.136111111111</v>
      </c>
      <c r="U19" s="82">
        <f t="shared" si="4"/>
        <v>0.26696219195061721</v>
      </c>
      <c r="V19">
        <v>3</v>
      </c>
      <c r="W19">
        <v>6</v>
      </c>
      <c r="X19">
        <v>8</v>
      </c>
      <c r="Y19">
        <v>0</v>
      </c>
      <c r="Z19">
        <v>17</v>
      </c>
      <c r="AA19" s="82">
        <v>0.7303017248329684</v>
      </c>
      <c r="AB19" s="82">
        <v>0.90444773823030844</v>
      </c>
      <c r="AC19">
        <v>3</v>
      </c>
      <c r="AD19" t="s">
        <v>1463</v>
      </c>
      <c r="AE19" t="s">
        <v>1466</v>
      </c>
    </row>
    <row r="20" spans="8:31" x14ac:dyDescent="0.25">
      <c r="H20" s="10">
        <f>IF(ISBLANK(A20),0,IF(ISBLANK(G20),"nd",IF(G20&lt;=$P$1*D20,"R",IF(G20&lt;=$P$2*E20,"A",IF(G20&gt;$P$2*E20,"G","na")))))</f>
        <v>0</v>
      </c>
      <c r="I20" s="10"/>
      <c r="J20" s="74">
        <f>G20/$T$6</f>
        <v>0</v>
      </c>
      <c r="K20" s="75">
        <f t="shared" si="1"/>
        <v>1</v>
      </c>
      <c r="M20" s="66">
        <v>4</v>
      </c>
      <c r="N20" t="s">
        <v>1463</v>
      </c>
      <c r="O20" s="10" t="str">
        <f>IF(ISBLANK(T20),"nd",IF(T20&lt;=$P$1*Q20,"R",IF(T20&lt;=$P$2*R20,"A",IF(T20&gt;$P$2*R20,"G","na"))))</f>
        <v>A</v>
      </c>
      <c r="P20" s="76">
        <v>845.91000000000008</v>
      </c>
      <c r="Q20" s="76">
        <v>2500</v>
      </c>
      <c r="R20" s="76">
        <v>5640</v>
      </c>
      <c r="S20" s="76">
        <v>13120</v>
      </c>
      <c r="T20" s="76">
        <v>2506.2833333333333</v>
      </c>
      <c r="U20" s="82">
        <f t="shared" si="4"/>
        <v>3.4371633307036166E-2</v>
      </c>
      <c r="V20">
        <v>2</v>
      </c>
      <c r="W20">
        <v>4</v>
      </c>
      <c r="X20">
        <v>1</v>
      </c>
      <c r="Y20">
        <v>0</v>
      </c>
      <c r="Z20">
        <v>7</v>
      </c>
      <c r="AA20" s="82">
        <v>0.94768481882202737</v>
      </c>
      <c r="AB20" s="82">
        <v>1</v>
      </c>
      <c r="AC20">
        <v>4</v>
      </c>
      <c r="AD20" t="s">
        <v>1463</v>
      </c>
      <c r="AE20" t="s">
        <v>1467</v>
      </c>
    </row>
    <row r="21" spans="8:31" x14ac:dyDescent="0.25">
      <c r="H21" s="10">
        <f>IF(ISBLANK(A21),0,IF(ISBLANK(G21),"nd",IF(G21&lt;=$P$1*D21,"R",IF(G21&lt;=$P$2*E21,"A",IF(G21&gt;$P$2*E21,"G","na")))))</f>
        <v>0</v>
      </c>
      <c r="I21" s="10"/>
      <c r="J21" s="74">
        <f>G21/$T$6</f>
        <v>0</v>
      </c>
      <c r="K21" s="75">
        <f t="shared" si="1"/>
        <v>1</v>
      </c>
      <c r="M21" s="66"/>
      <c r="O21" s="10"/>
      <c r="P21" s="76"/>
      <c r="Q21" s="76"/>
      <c r="R21" s="76"/>
      <c r="S21" s="76"/>
      <c r="T21" s="76"/>
      <c r="U21" s="76"/>
    </row>
    <row r="22" spans="8:31" x14ac:dyDescent="0.25">
      <c r="H22" s="10">
        <f>IF(ISBLANK(A22),0,IF(ISBLANK(G22),"nd",IF(G22&lt;=$P$1*D22,"R",IF(G22&lt;=$P$2*E22,"A",IF(G22&gt;$P$2*E22,"G","na")))))</f>
        <v>0</v>
      </c>
      <c r="I22" s="10"/>
      <c r="J22" s="74">
        <f>G22/$T$6</f>
        <v>0</v>
      </c>
      <c r="K22" s="75">
        <f t="shared" si="1"/>
        <v>1</v>
      </c>
      <c r="M22" s="66">
        <v>1</v>
      </c>
      <c r="N22" t="s">
        <v>1468</v>
      </c>
      <c r="O22" s="10" t="str">
        <f t="shared" ref="O22" si="5">IF(ISBLANK(T22),"nd",IF(T22&lt;=$P$1*Q22,"R",IF(T22&lt;=$P$2*R22,"A",IF(T22&gt;$P$2*R22,"G","na"))))</f>
        <v>G</v>
      </c>
      <c r="P22" s="76">
        <v>1943.1900000000003</v>
      </c>
      <c r="Q22" s="76">
        <v>5812.8</v>
      </c>
      <c r="R22" s="76">
        <v>13250.6</v>
      </c>
      <c r="S22" s="76">
        <v>30722</v>
      </c>
      <c r="T22" s="76">
        <v>33227.223809523806</v>
      </c>
      <c r="U22" s="82">
        <f>T22/$T$22</f>
        <v>1</v>
      </c>
      <c r="V22">
        <v>14</v>
      </c>
      <c r="W22">
        <v>4</v>
      </c>
      <c r="X22">
        <v>7</v>
      </c>
      <c r="Y22">
        <v>0</v>
      </c>
      <c r="Z22">
        <v>25</v>
      </c>
      <c r="AC22" s="66">
        <v>1</v>
      </c>
      <c r="AD22" t="s">
        <v>1468</v>
      </c>
      <c r="AE22" t="s">
        <v>1532</v>
      </c>
    </row>
    <row r="23" spans="8:31" x14ac:dyDescent="0.25">
      <c r="H23" s="10">
        <f>IF(ISBLANK(A23),0,IF(ISBLANK(G23),"nd",IF(G23&lt;=$P$1*D23,"R",IF(G23&lt;=$P$2*E23,"A",IF(G23&gt;$P$2*E23,"G","na")))))</f>
        <v>0</v>
      </c>
      <c r="I23" s="10"/>
      <c r="J23" s="74">
        <f>G23/$T$6</f>
        <v>0</v>
      </c>
      <c r="K23" s="75">
        <f t="shared" si="1"/>
        <v>1</v>
      </c>
      <c r="M23" s="66">
        <v>2</v>
      </c>
      <c r="N23" t="s">
        <v>1468</v>
      </c>
      <c r="O23" s="10" t="str">
        <f t="shared" ref="O23:O31" si="6">IF(ISBLANK(T23),"nd",IF(T23&lt;=$P$1*Q23,"R",IF(T23&lt;=$P$2*R23,"A",IF(T23&gt;$P$2*R23,"G","na"))))</f>
        <v>G</v>
      </c>
      <c r="P23" s="76">
        <v>1913.4800000000002</v>
      </c>
      <c r="Q23" s="76">
        <v>5726.8</v>
      </c>
      <c r="R23" s="76">
        <v>13055.6</v>
      </c>
      <c r="S23" s="76">
        <v>30272</v>
      </c>
      <c r="T23" s="76">
        <v>12406.223809523812</v>
      </c>
      <c r="U23" s="82">
        <f t="shared" ref="U23:U26" si="7">T23/$T$22</f>
        <v>0.37337527446297991</v>
      </c>
      <c r="V23">
        <v>14</v>
      </c>
      <c r="W23">
        <v>4</v>
      </c>
      <c r="X23">
        <v>5</v>
      </c>
      <c r="Y23">
        <v>0</v>
      </c>
      <c r="Z23">
        <v>23</v>
      </c>
      <c r="AA23" s="82">
        <v>0.821052950765495</v>
      </c>
      <c r="AB23" s="82">
        <v>0.98141197947113312</v>
      </c>
      <c r="AC23" s="66">
        <v>2</v>
      </c>
      <c r="AD23" t="s">
        <v>1468</v>
      </c>
      <c r="AE23" t="s">
        <v>1469</v>
      </c>
    </row>
    <row r="24" spans="8:31" x14ac:dyDescent="0.25">
      <c r="H24" s="10">
        <f>IF(ISBLANK(A24),0,IF(ISBLANK(G24),"nd",IF(G24&lt;=$P$1*D24,"R",IF(G24&lt;=$P$2*E24,"A",IF(G24&gt;$P$2*E24,"G","na")))))</f>
        <v>0</v>
      </c>
      <c r="I24" s="10"/>
      <c r="J24" s="74">
        <f>G24/$T$6</f>
        <v>0</v>
      </c>
      <c r="K24" s="75">
        <f t="shared" si="1"/>
        <v>1</v>
      </c>
      <c r="M24" s="66">
        <v>3</v>
      </c>
      <c r="N24" t="s">
        <v>1468</v>
      </c>
      <c r="O24" s="10" t="str">
        <f t="shared" si="6"/>
        <v>G</v>
      </c>
      <c r="P24" s="76">
        <v>1646.48</v>
      </c>
      <c r="Q24" s="76">
        <v>4950</v>
      </c>
      <c r="R24" s="76">
        <v>11214</v>
      </c>
      <c r="S24" s="76">
        <v>26325</v>
      </c>
      <c r="T24" s="76">
        <v>11385.700000000003</v>
      </c>
      <c r="U24" s="82">
        <f t="shared" si="7"/>
        <v>0.34266179038215522</v>
      </c>
      <c r="V24">
        <v>1</v>
      </c>
      <c r="W24">
        <v>4</v>
      </c>
      <c r="X24">
        <v>3</v>
      </c>
      <c r="Y24">
        <v>0</v>
      </c>
      <c r="Z24">
        <v>8</v>
      </c>
      <c r="AC24" s="66">
        <v>3</v>
      </c>
      <c r="AD24" t="s">
        <v>1468</v>
      </c>
      <c r="AE24" t="s">
        <v>1528</v>
      </c>
    </row>
    <row r="25" spans="8:31" x14ac:dyDescent="0.25">
      <c r="H25" s="10">
        <f>IF(ISBLANK(A25),0,IF(ISBLANK(G25),"nd",IF(G25&lt;=$P$1*D25,"R",IF(G25&lt;=$P$2*E25,"A",IF(G25&gt;$P$2*E25,"G","na")))))</f>
        <v>0</v>
      </c>
      <c r="I25" s="10"/>
      <c r="J25" s="74">
        <f>G25/$T$6</f>
        <v>0</v>
      </c>
      <c r="K25" s="75">
        <f t="shared" si="1"/>
        <v>1</v>
      </c>
      <c r="M25" s="66" t="s">
        <v>1530</v>
      </c>
      <c r="N25" t="s">
        <v>1468</v>
      </c>
      <c r="O25" s="10" t="str">
        <f t="shared" si="6"/>
        <v>A</v>
      </c>
      <c r="P25" s="76">
        <v>720.25</v>
      </c>
      <c r="Q25" s="76">
        <v>2140</v>
      </c>
      <c r="R25" s="76">
        <v>4854</v>
      </c>
      <c r="S25" s="76">
        <v>11225</v>
      </c>
      <c r="T25" s="76">
        <v>3618.7000000000003</v>
      </c>
      <c r="U25" s="82">
        <f t="shared" si="7"/>
        <v>0.10890768427553026</v>
      </c>
      <c r="V25">
        <v>1</v>
      </c>
      <c r="W25">
        <v>3</v>
      </c>
      <c r="X25">
        <v>2</v>
      </c>
      <c r="Y25">
        <v>0</v>
      </c>
      <c r="Z25">
        <v>6</v>
      </c>
      <c r="AC25" s="66" t="s">
        <v>1530</v>
      </c>
      <c r="AD25" t="s">
        <v>1468</v>
      </c>
      <c r="AE25" t="s">
        <v>1529</v>
      </c>
    </row>
    <row r="26" spans="8:31" x14ac:dyDescent="0.25">
      <c r="H26" s="10">
        <f>IF(ISBLANK(A26),0,IF(ISBLANK(G26),"nd",IF(G26&lt;=$P$1*D26,"R",IF(G26&lt;=$P$2*E26,"A",IF(G26&gt;$P$2*E26,"G","na")))))</f>
        <v>0</v>
      </c>
      <c r="I26" s="10"/>
      <c r="J26" s="74">
        <f>G26/$T$6</f>
        <v>0</v>
      </c>
      <c r="K26" s="75">
        <f t="shared" si="1"/>
        <v>1</v>
      </c>
      <c r="M26" s="66">
        <v>4</v>
      </c>
      <c r="N26" t="s">
        <v>1468</v>
      </c>
      <c r="O26" s="10" t="str">
        <f t="shared" si="6"/>
        <v>A</v>
      </c>
      <c r="P26" s="76">
        <v>336.55</v>
      </c>
      <c r="Q26" s="76">
        <v>1000</v>
      </c>
      <c r="R26" s="76">
        <v>2290</v>
      </c>
      <c r="S26" s="76">
        <v>5270</v>
      </c>
      <c r="T26" s="76">
        <v>1556.9166666666667</v>
      </c>
      <c r="U26" s="82">
        <f t="shared" si="7"/>
        <v>4.6856658130445823E-2</v>
      </c>
      <c r="V26">
        <v>0</v>
      </c>
      <c r="W26">
        <v>3</v>
      </c>
      <c r="X26">
        <v>0</v>
      </c>
      <c r="Y26">
        <v>0</v>
      </c>
      <c r="Z26">
        <v>3</v>
      </c>
      <c r="AC26" s="66">
        <v>4</v>
      </c>
      <c r="AD26" t="s">
        <v>1468</v>
      </c>
      <c r="AE26" t="s">
        <v>1531</v>
      </c>
    </row>
    <row r="27" spans="8:31" x14ac:dyDescent="0.25">
      <c r="H27" s="10">
        <f>IF(ISBLANK(A27),0,IF(ISBLANK(G27),"nd",IF(G27&lt;=$P$1*D27,"R",IF(G27&lt;=$P$2*E27,"A",IF(G27&gt;$P$2*E27,"G","na")))))</f>
        <v>0</v>
      </c>
      <c r="I27" s="10"/>
      <c r="J27" s="74">
        <f>G27/$T$6</f>
        <v>0</v>
      </c>
      <c r="K27" s="75">
        <f t="shared" si="1"/>
        <v>1</v>
      </c>
      <c r="M27" s="66"/>
      <c r="AC27" s="66"/>
    </row>
    <row r="28" spans="8:31" x14ac:dyDescent="0.25">
      <c r="H28" s="10">
        <f>IF(ISBLANK(A28),0,IF(ISBLANK(G28),"nd",IF(G28&lt;=$P$1*D28,"R",IF(G28&lt;=$P$2*E28,"A",IF(G28&gt;$P$2*E28,"G","na")))))</f>
        <v>0</v>
      </c>
      <c r="I28" s="10"/>
      <c r="J28" s="74">
        <f>G28/$T$6</f>
        <v>0</v>
      </c>
      <c r="K28" s="75">
        <f t="shared" si="1"/>
        <v>1</v>
      </c>
      <c r="M28" s="66">
        <v>1</v>
      </c>
      <c r="N28" t="s">
        <v>1471</v>
      </c>
      <c r="O28" s="10" t="str">
        <f>IF(ISBLANK(T28),"nd",IF(T28&lt;=$P$1*Q28,"R",IF(T28&lt;=$P$2*R28,"A",IF(T28&gt;$P$2*R28,"G","na"))))</f>
        <v>G</v>
      </c>
      <c r="P28" s="76">
        <v>2690.47</v>
      </c>
      <c r="Q28" s="76">
        <v>8021.1</v>
      </c>
      <c r="R28" s="76">
        <v>18145</v>
      </c>
      <c r="S28" s="76">
        <v>42259</v>
      </c>
      <c r="T28" s="76">
        <v>36365.728318903326</v>
      </c>
      <c r="U28" s="82">
        <f>T28/$T$28</f>
        <v>1</v>
      </c>
      <c r="V28">
        <v>12</v>
      </c>
      <c r="W28">
        <v>2</v>
      </c>
      <c r="X28">
        <v>8</v>
      </c>
      <c r="Y28">
        <v>0</v>
      </c>
      <c r="Z28">
        <v>22</v>
      </c>
      <c r="AA28" s="82">
        <v>0.92489245179723478</v>
      </c>
      <c r="AB28" s="82">
        <v>0.98857878800065724</v>
      </c>
      <c r="AC28" s="66">
        <v>1</v>
      </c>
      <c r="AD28" t="s">
        <v>1471</v>
      </c>
      <c r="AE28" t="s">
        <v>1493</v>
      </c>
    </row>
    <row r="29" spans="8:31" x14ac:dyDescent="0.25">
      <c r="H29" s="10">
        <f>IF(ISBLANK(A29),0,IF(ISBLANK(G29),"nd",IF(G29&lt;=$P$1*D29,"R",IF(G29&lt;=$P$2*E29,"A",IF(G29&gt;$P$2*E29,"G","na")))))</f>
        <v>0</v>
      </c>
      <c r="I29" s="10"/>
      <c r="J29" s="74">
        <f>G29/$T$6</f>
        <v>0</v>
      </c>
      <c r="K29" s="75">
        <f t="shared" si="1"/>
        <v>1</v>
      </c>
      <c r="M29" s="66">
        <v>2</v>
      </c>
      <c r="N29" t="s">
        <v>1471</v>
      </c>
      <c r="O29" s="10" t="str">
        <f>IF(ISBLANK(T29),"nd",IF(T29&lt;=$P$1*Q29,"R",IF(T29&lt;=$P$2*R29,"A",IF(T29&gt;$P$2*R29,"G","na"))))</f>
        <v>A</v>
      </c>
      <c r="P29" s="76">
        <v>1515.5600000000002</v>
      </c>
      <c r="Q29" s="76">
        <v>4473.1000000000004</v>
      </c>
      <c r="R29" s="76">
        <v>10064</v>
      </c>
      <c r="S29" s="76">
        <v>23464</v>
      </c>
      <c r="T29" s="76">
        <v>7124.9101370851367</v>
      </c>
      <c r="U29" s="82">
        <f t="shared" ref="U29:U32" si="8">T29/$T$28</f>
        <v>0.1959237575170886</v>
      </c>
      <c r="V29">
        <v>12</v>
      </c>
      <c r="W29">
        <v>2</v>
      </c>
      <c r="X29">
        <v>6</v>
      </c>
      <c r="Y29">
        <v>0</v>
      </c>
      <c r="Z29">
        <v>20</v>
      </c>
      <c r="AA29" s="82">
        <v>0.8024877040929137</v>
      </c>
      <c r="AB29" s="82">
        <v>0.97546532434177846</v>
      </c>
      <c r="AC29" s="66">
        <v>2</v>
      </c>
      <c r="AD29" t="s">
        <v>1471</v>
      </c>
      <c r="AE29" t="s">
        <v>1472</v>
      </c>
    </row>
    <row r="30" spans="8:31" x14ac:dyDescent="0.25">
      <c r="H30" s="10">
        <f>IF(ISBLANK(A30),0,IF(ISBLANK(G30),"nd",IF(G30&lt;=$P$1*D30,"R",IF(G30&lt;=$P$2*E30,"A",IF(G30&gt;$P$2*E30,"G","na")))))</f>
        <v>0</v>
      </c>
      <c r="I30" s="10"/>
      <c r="J30" s="74">
        <f>G30/$T$6</f>
        <v>0</v>
      </c>
      <c r="K30" s="75">
        <f t="shared" si="1"/>
        <v>1</v>
      </c>
      <c r="M30" s="66">
        <v>3</v>
      </c>
      <c r="N30" t="s">
        <v>1471</v>
      </c>
      <c r="O30" s="10" t="str">
        <f>IF(ISBLANK(T30),"nd",IF(T30&lt;=$P$1*Q30,"R",IF(T30&lt;=$P$2*R30,"A",IF(T30&gt;$P$2*R30,"G","na"))))</f>
        <v>A</v>
      </c>
      <c r="P30" s="76">
        <v>978.36</v>
      </c>
      <c r="Q30" s="76">
        <v>2903</v>
      </c>
      <c r="R30" s="76">
        <v>6473</v>
      </c>
      <c r="S30" s="76">
        <v>15180</v>
      </c>
      <c r="T30" s="76">
        <v>4756.1861111111111</v>
      </c>
      <c r="U30" s="82">
        <f t="shared" si="8"/>
        <v>0.13078759400616186</v>
      </c>
      <c r="V30">
        <v>2</v>
      </c>
      <c r="W30">
        <v>2</v>
      </c>
      <c r="X30">
        <v>3</v>
      </c>
      <c r="Y30">
        <v>0</v>
      </c>
      <c r="Z30">
        <v>7</v>
      </c>
      <c r="AA30" s="82"/>
      <c r="AB30" s="82"/>
      <c r="AC30" s="66">
        <v>3</v>
      </c>
      <c r="AD30" t="s">
        <v>1471</v>
      </c>
      <c r="AE30" t="s">
        <v>1528</v>
      </c>
    </row>
    <row r="31" spans="8:31" x14ac:dyDescent="0.25">
      <c r="H31" s="10">
        <f>IF(ISBLANK(A31),0,IF(ISBLANK(G31),"nd",IF(G31&lt;=$P$1*D31,"R",IF(G31&lt;=$P$2*E31,"A",IF(G31&gt;$P$2*E31,"G","na")))))</f>
        <v>0</v>
      </c>
      <c r="I31" s="10"/>
      <c r="J31" s="74">
        <f>G31/$T$6</f>
        <v>0</v>
      </c>
      <c r="K31" s="75">
        <f t="shared" si="1"/>
        <v>1</v>
      </c>
      <c r="M31" s="66" t="s">
        <v>1530</v>
      </c>
      <c r="N31" t="s">
        <v>1471</v>
      </c>
      <c r="O31" s="10" t="str">
        <f>IF(ISBLANK(T31),"nd",IF(T31&lt;=$P$1*Q31,"R",IF(T31&lt;=$P$2*R31,"A",IF(T31&gt;$P$2*R31,"G","na"))))</f>
        <v>A</v>
      </c>
      <c r="P31" s="76">
        <v>894.36</v>
      </c>
      <c r="Q31" s="76">
        <v>2653</v>
      </c>
      <c r="R31" s="76">
        <v>5913</v>
      </c>
      <c r="S31" s="76">
        <v>13880</v>
      </c>
      <c r="T31" s="76">
        <v>2765.0194444444442</v>
      </c>
      <c r="U31" s="82">
        <f t="shared" si="8"/>
        <v>7.6033660599261393E-2</v>
      </c>
      <c r="V31">
        <v>2</v>
      </c>
      <c r="W31">
        <v>2</v>
      </c>
      <c r="X31">
        <v>2</v>
      </c>
      <c r="Y31">
        <v>0</v>
      </c>
      <c r="Z31">
        <v>6</v>
      </c>
      <c r="AA31" s="82"/>
      <c r="AB31" s="82"/>
      <c r="AC31" s="66" t="s">
        <v>1530</v>
      </c>
      <c r="AD31" t="s">
        <v>1471</v>
      </c>
      <c r="AE31" t="s">
        <v>1534</v>
      </c>
    </row>
    <row r="32" spans="8:31" x14ac:dyDescent="0.25">
      <c r="H32" s="10">
        <f>IF(ISBLANK(A32),0,IF(ISBLANK(G32),"nd",IF(G32&lt;=$P$1*D32,"R",IF(G32&lt;=$P$2*E32,"A",IF(G32&gt;$P$2*E32,"G","na")))))</f>
        <v>0</v>
      </c>
      <c r="I32" s="10"/>
      <c r="J32" s="74">
        <f>G32/$T$6</f>
        <v>0</v>
      </c>
      <c r="K32" s="75">
        <f t="shared" si="1"/>
        <v>1</v>
      </c>
      <c r="M32" s="66">
        <v>4</v>
      </c>
      <c r="N32" t="s">
        <v>1471</v>
      </c>
      <c r="O32" s="10" t="str">
        <f>IF(ISBLANK(T32),"nd",IF(T32&lt;=$P$1*Q32,"R",IF(T32&lt;=$P$2*R32,"A",IF(T32&gt;$P$2*R32,"G","na"))))</f>
        <v>R</v>
      </c>
      <c r="P32" s="76">
        <v>460.36</v>
      </c>
      <c r="Q32" s="76">
        <v>1360</v>
      </c>
      <c r="R32" s="76">
        <v>3030</v>
      </c>
      <c r="S32" s="76">
        <v>7100</v>
      </c>
      <c r="T32" s="76">
        <v>590.69999999999993</v>
      </c>
      <c r="U32" s="82">
        <f t="shared" si="8"/>
        <v>1.6243315542038717E-2</v>
      </c>
      <c r="V32">
        <v>2</v>
      </c>
      <c r="W32">
        <v>1</v>
      </c>
      <c r="X32">
        <v>0</v>
      </c>
      <c r="Y32">
        <v>0</v>
      </c>
      <c r="Z32">
        <v>3</v>
      </c>
      <c r="AC32" s="66">
        <v>4</v>
      </c>
      <c r="AD32" t="s">
        <v>1471</v>
      </c>
      <c r="AE32" t="s">
        <v>1473</v>
      </c>
    </row>
    <row r="33" spans="8:31" x14ac:dyDescent="0.25">
      <c r="H33" s="10">
        <f>IF(ISBLANK(A33),0,IF(ISBLANK(G33),"nd",IF(G33&lt;=$P$1*D33,"R",IF(G33&lt;=$P$2*E33,"A",IF(G33&gt;$P$2*E33,"G","na")))))</f>
        <v>0</v>
      </c>
      <c r="I33" s="10"/>
      <c r="J33" s="74">
        <f>G33/$T$6</f>
        <v>0</v>
      </c>
      <c r="K33" s="75">
        <f t="shared" si="1"/>
        <v>1</v>
      </c>
      <c r="M33" s="66"/>
      <c r="AC33" s="66"/>
    </row>
    <row r="34" spans="8:31" x14ac:dyDescent="0.25">
      <c r="H34" s="10">
        <f>IF(ISBLANK(A34),0,IF(ISBLANK(G34),"nd",IF(G34&lt;=$P$1*D34,"R",IF(G34&lt;=$P$2*E34,"A",IF(G34&gt;$P$2*E34,"G","na")))))</f>
        <v>0</v>
      </c>
      <c r="I34" s="10"/>
      <c r="J34" s="74">
        <f>G34/$T$6</f>
        <v>0</v>
      </c>
      <c r="K34" s="75">
        <f t="shared" si="1"/>
        <v>1</v>
      </c>
      <c r="M34" s="66">
        <v>3</v>
      </c>
      <c r="N34" t="s">
        <v>1474</v>
      </c>
      <c r="O34" s="10" t="str">
        <f>IF(ISBLANK(T34),"nd",IF(T34&lt;=$P$1*Q34,"R",IF(T34&lt;=$P$2*R34,"A",IF(T34&gt;$P$2*R34,"G","na"))))</f>
        <v>G</v>
      </c>
      <c r="P34" s="76">
        <v>216</v>
      </c>
      <c r="Q34" s="76">
        <v>640</v>
      </c>
      <c r="R34" s="76">
        <v>1420</v>
      </c>
      <c r="S34" s="76">
        <v>3350</v>
      </c>
      <c r="T34" s="76">
        <v>3324.25</v>
      </c>
      <c r="U34" s="82"/>
      <c r="V34">
        <v>0</v>
      </c>
      <c r="W34">
        <v>0</v>
      </c>
      <c r="X34">
        <v>2</v>
      </c>
      <c r="Y34">
        <v>0</v>
      </c>
      <c r="Z34">
        <v>2</v>
      </c>
      <c r="AC34" s="66">
        <v>3</v>
      </c>
      <c r="AD34" t="s">
        <v>1474</v>
      </c>
      <c r="AE34" t="s">
        <v>1475</v>
      </c>
    </row>
    <row r="35" spans="8:31" x14ac:dyDescent="0.25">
      <c r="H35" s="10">
        <f>IF(ISBLANK(A35),0,IF(ISBLANK(G35),"nd",IF(G35&lt;=$P$1*D35,"R",IF(G35&lt;=$P$2*E35,"A",IF(G35&gt;$P$2*E35,"G","na")))))</f>
        <v>0</v>
      </c>
      <c r="I35" s="10"/>
      <c r="J35" s="74">
        <f>G35/$T$6</f>
        <v>0</v>
      </c>
      <c r="K35" s="75">
        <f t="shared" si="1"/>
        <v>1</v>
      </c>
    </row>
    <row r="36" spans="8:31" x14ac:dyDescent="0.25">
      <c r="H36" s="10">
        <f>IF(ISBLANK(A36),0,IF(ISBLANK(G36),"nd",IF(G36&lt;=$P$1*D36,"R",IF(G36&lt;=$P$2*E36,"A",IF(G36&gt;$P$2*E36,"G","na")))))</f>
        <v>0</v>
      </c>
      <c r="I36" s="10"/>
      <c r="J36" s="74">
        <f>G36/$T$6</f>
        <v>0</v>
      </c>
      <c r="K36" s="75">
        <f t="shared" si="1"/>
        <v>1</v>
      </c>
    </row>
    <row r="37" spans="8:31" x14ac:dyDescent="0.25">
      <c r="H37" s="10">
        <f>IF(ISBLANK(A37),0,IF(ISBLANK(G37),"nd",IF(G37&lt;=$P$1*D37,"R",IF(G37&lt;=$P$2*E37,"A",IF(G37&gt;$P$2*E37,"G","na")))))</f>
        <v>0</v>
      </c>
      <c r="I37" s="10"/>
      <c r="J37" s="74">
        <f>G37/$T$6</f>
        <v>0</v>
      </c>
      <c r="K37" s="75">
        <f t="shared" si="1"/>
        <v>1</v>
      </c>
    </row>
    <row r="38" spans="8:31" x14ac:dyDescent="0.25">
      <c r="H38" s="10">
        <f>IF(ISBLANK(A38),0,IF(ISBLANK(G38),"nd",IF(G38&lt;=$P$1*D38,"R",IF(G38&lt;=$P$2*E38,"A",IF(G38&gt;$P$2*E38,"G","na")))))</f>
        <v>0</v>
      </c>
      <c r="I38" s="10"/>
      <c r="J38" s="74">
        <f>G38/$T$6</f>
        <v>0</v>
      </c>
      <c r="K38" s="75">
        <f t="shared" si="1"/>
        <v>1</v>
      </c>
    </row>
    <row r="39" spans="8:31" x14ac:dyDescent="0.25">
      <c r="H39" s="10">
        <f>IF(ISBLANK(A39),0,IF(ISBLANK(G39),"nd",IF(G39&lt;=$P$1*D39,"R",IF(G39&lt;=$P$2*E39,"A",IF(G39&gt;$P$2*E39,"G","na")))))</f>
        <v>0</v>
      </c>
      <c r="I39" s="10"/>
      <c r="J39" s="74">
        <f>G39/$T$6</f>
        <v>0</v>
      </c>
      <c r="K39" s="75">
        <f t="shared" si="1"/>
        <v>1</v>
      </c>
    </row>
    <row r="40" spans="8:31" x14ac:dyDescent="0.25">
      <c r="H40" s="10">
        <f>IF(ISBLANK(A40),0,IF(ISBLANK(G40),"nd",IF(G40&lt;=$P$1*D40,"R",IF(G40&lt;=$P$2*E40,"A",IF(G40&gt;$P$2*E40,"G","na")))))</f>
        <v>0</v>
      </c>
      <c r="I40" s="10"/>
      <c r="J40" s="74">
        <f>G40/$T$6</f>
        <v>0</v>
      </c>
      <c r="K40" s="75">
        <f t="shared" si="1"/>
        <v>1</v>
      </c>
    </row>
    <row r="41" spans="8:31" x14ac:dyDescent="0.25">
      <c r="H41" s="10">
        <f>IF(ISBLANK(A41),0,IF(ISBLANK(G41),"nd",IF(G41&lt;=$P$1*D41,"R",IF(G41&lt;=$P$2*E41,"A",IF(G41&gt;$P$2*E41,"G","na")))))</f>
        <v>0</v>
      </c>
      <c r="I41" s="10"/>
      <c r="J41" s="74">
        <f>G41/$T$6</f>
        <v>0</v>
      </c>
      <c r="K41" s="75">
        <f t="shared" si="1"/>
        <v>1</v>
      </c>
    </row>
    <row r="42" spans="8:31" x14ac:dyDescent="0.25">
      <c r="H42" s="10">
        <f>IF(ISBLANK(A42),0,IF(ISBLANK(G42),"nd",IF(G42&lt;=$P$1*D42,"R",IF(G42&lt;=$P$2*E42,"A",IF(G42&gt;$P$2*E42,"G","na")))))</f>
        <v>0</v>
      </c>
      <c r="I42" s="10"/>
      <c r="J42" s="74">
        <f>G42/$T$6</f>
        <v>0</v>
      </c>
      <c r="K42" s="75">
        <f t="shared" si="1"/>
        <v>1</v>
      </c>
    </row>
    <row r="43" spans="8:31" x14ac:dyDescent="0.25">
      <c r="H43" s="10">
        <f>IF(ISBLANK(A43),0,IF(ISBLANK(G43),"nd",IF(G43&lt;=$P$1*D43,"R",IF(G43&lt;=$P$2*E43,"A",IF(G43&gt;$P$2*E43,"G","na")))))</f>
        <v>0</v>
      </c>
      <c r="I43" s="10"/>
      <c r="J43" s="74">
        <f>G43/$T$6</f>
        <v>0</v>
      </c>
      <c r="K43" s="75">
        <f t="shared" si="1"/>
        <v>1</v>
      </c>
    </row>
    <row r="44" spans="8:31" x14ac:dyDescent="0.25">
      <c r="H44" s="10">
        <f>IF(ISBLANK(A44),0,IF(ISBLANK(G44),"nd",IF(G44&lt;=$P$1*D44,"R",IF(G44&lt;=$P$2*E44,"A",IF(G44&gt;$P$2*E44,"G","na")))))</f>
        <v>0</v>
      </c>
      <c r="I44" s="10"/>
      <c r="J44" s="74">
        <f>G44/$T$6</f>
        <v>0</v>
      </c>
      <c r="K44" s="75">
        <f t="shared" si="1"/>
        <v>1</v>
      </c>
    </row>
    <row r="45" spans="8:31" x14ac:dyDescent="0.25">
      <c r="H45" s="10">
        <f>IF(ISBLANK(A45),0,IF(ISBLANK(G45),"nd",IF(G45&lt;=$P$1*D45,"R",IF(G45&lt;=$P$2*E45,"A",IF(G45&gt;$P$2*E45,"G","na")))))</f>
        <v>0</v>
      </c>
      <c r="I45" s="10"/>
      <c r="J45" s="74">
        <f>G45/$T$6</f>
        <v>0</v>
      </c>
      <c r="K45" s="75">
        <f t="shared" si="1"/>
        <v>1</v>
      </c>
    </row>
    <row r="46" spans="8:31" x14ac:dyDescent="0.25">
      <c r="H46" s="10">
        <f>IF(ISBLANK(A46),0,IF(ISBLANK(G46),"nd",IF(G46&lt;=$P$1*D46,"R",IF(G46&lt;=$P$2*E46,"A",IF(G46&gt;$P$2*E46,"G","na")))))</f>
        <v>0</v>
      </c>
      <c r="I46" s="10"/>
      <c r="J46" s="74">
        <f>G46/$T$6</f>
        <v>0</v>
      </c>
      <c r="K46" s="75">
        <f t="shared" si="1"/>
        <v>1</v>
      </c>
    </row>
    <row r="47" spans="8:31" x14ac:dyDescent="0.25">
      <c r="H47" s="10">
        <f>IF(ISBLANK(A47),0,IF(ISBLANK(G47),"nd",IF(G47&lt;=$P$1*D47,"R",IF(G47&lt;=$P$2*E47,"A",IF(G47&gt;$P$2*E47,"G","na")))))</f>
        <v>0</v>
      </c>
      <c r="I47" s="10"/>
      <c r="J47" s="74">
        <f>G47/$T$6</f>
        <v>0</v>
      </c>
      <c r="K47" s="75">
        <f t="shared" si="1"/>
        <v>1</v>
      </c>
    </row>
    <row r="48" spans="8:31" x14ac:dyDescent="0.25">
      <c r="H48" s="10">
        <f>IF(ISBLANK(A48),0,IF(ISBLANK(G48),"nd",IF(G48&lt;=$P$1*D48,"R",IF(G48&lt;=$P$2*E48,"A",IF(G48&gt;$P$2*E48,"G","na")))))</f>
        <v>0</v>
      </c>
      <c r="I48" s="10"/>
      <c r="J48" s="74">
        <f>G48/$T$6</f>
        <v>0</v>
      </c>
      <c r="K48" s="75">
        <f t="shared" si="1"/>
        <v>1</v>
      </c>
    </row>
    <row r="49" spans="8:14" x14ac:dyDescent="0.25">
      <c r="H49" s="10">
        <f>IF(ISBLANK(A49),0,IF(ISBLANK(G49),"nd",IF(G49&lt;=$P$1*D49,"R",IF(G49&lt;=$P$2*E49,"A",IF(G49&gt;$P$2*E49,"G","na")))))</f>
        <v>0</v>
      </c>
      <c r="I49" s="10"/>
      <c r="J49" s="74">
        <f>G49/$T$6</f>
        <v>0</v>
      </c>
      <c r="K49" s="75">
        <f t="shared" si="1"/>
        <v>1</v>
      </c>
    </row>
    <row r="50" spans="8:14" x14ac:dyDescent="0.25">
      <c r="H50" s="10">
        <f>IF(ISBLANK(A50),0,IF(ISBLANK(G50),"nd",IF(G50&lt;=$P$1*D50,"R",IF(G50&lt;=$P$2*E50,"A",IF(G50&gt;$P$2*E50,"G","na")))))</f>
        <v>0</v>
      </c>
      <c r="I50" s="10"/>
      <c r="J50" s="74">
        <f>G50/$T$6</f>
        <v>0</v>
      </c>
      <c r="K50" s="75">
        <f t="shared" si="1"/>
        <v>1</v>
      </c>
    </row>
    <row r="51" spans="8:14" x14ac:dyDescent="0.25">
      <c r="H51" s="10">
        <f>IF(ISBLANK(A51),0,IF(ISBLANK(G51),"nd",IF(G51&lt;=$P$1*D51,"R",IF(G51&lt;=$P$2*E51,"A",IF(G51&gt;$P$2*E51,"G","na")))))</f>
        <v>0</v>
      </c>
      <c r="I51" s="10"/>
      <c r="J51" s="74">
        <f>G51/$T$6</f>
        <v>0</v>
      </c>
      <c r="K51" s="75">
        <f t="shared" si="1"/>
        <v>1</v>
      </c>
    </row>
    <row r="52" spans="8:14" x14ac:dyDescent="0.25">
      <c r="H52" s="10">
        <f>IF(ISBLANK(A52),0,IF(ISBLANK(G52),"nd",IF(G52&lt;=$P$1*D52,"R",IF(G52&lt;=$P$2*E52,"A",IF(G52&gt;$P$2*E52,"G","na")))))</f>
        <v>0</v>
      </c>
      <c r="I52" s="10"/>
      <c r="J52" s="74">
        <f>G52/$T$6</f>
        <v>0</v>
      </c>
      <c r="K52" s="75">
        <f t="shared" si="1"/>
        <v>1</v>
      </c>
    </row>
    <row r="53" spans="8:14" x14ac:dyDescent="0.25">
      <c r="H53" s="10">
        <f>IF(ISBLANK(A53),0,IF(ISBLANK(G53),"nd",IF(G53&lt;=$P$1*D53,"R",IF(G53&lt;=$P$2*E53,"A",IF(G53&gt;$P$2*E53,"G","na")))))</f>
        <v>0</v>
      </c>
      <c r="I53" s="10"/>
      <c r="J53" s="74">
        <f>G53/$T$6</f>
        <v>0</v>
      </c>
      <c r="K53" s="75">
        <f t="shared" si="1"/>
        <v>1</v>
      </c>
    </row>
    <row r="54" spans="8:14" x14ac:dyDescent="0.25">
      <c r="H54" s="10">
        <f>IF(ISBLANK(A54),0,IF(ISBLANK(G54),"nd",IF(G54&lt;=$P$1*D54,"R",IF(G54&lt;=$P$2*E54,"A",IF(G54&gt;$P$2*E54,"G","na")))))</f>
        <v>0</v>
      </c>
      <c r="I54" s="10"/>
      <c r="J54" s="74">
        <f>G54/$T$6</f>
        <v>0</v>
      </c>
      <c r="K54" s="75">
        <f t="shared" si="1"/>
        <v>1</v>
      </c>
    </row>
    <row r="55" spans="8:14" x14ac:dyDescent="0.25">
      <c r="H55" s="10">
        <f>IF(ISBLANK(A55),0,IF(ISBLANK(G55),"nd",IF(G55&lt;=$P$1*D55,"R",IF(G55&lt;=$P$2*E55,"A",IF(G55&gt;$P$2*E55,"G","na")))))</f>
        <v>0</v>
      </c>
      <c r="I55" s="10"/>
      <c r="J55" s="74">
        <f>G55/$T$6</f>
        <v>0</v>
      </c>
      <c r="K55" s="75">
        <f t="shared" si="1"/>
        <v>1</v>
      </c>
    </row>
    <row r="56" spans="8:14" x14ac:dyDescent="0.25">
      <c r="H56" s="10">
        <f>IF(ISBLANK(A56),0,IF(ISBLANK(G56),"nd",IF(G56&lt;=$P$1*D56,"R",IF(G56&lt;=$P$2*E56,"A",IF(G56&gt;$P$2*E56,"G","na")))))</f>
        <v>0</v>
      </c>
      <c r="I56" s="10"/>
      <c r="J56" s="74">
        <f>G56/$T$6</f>
        <v>0</v>
      </c>
      <c r="K56" s="75">
        <f t="shared" si="1"/>
        <v>1</v>
      </c>
    </row>
    <row r="57" spans="8:14" x14ac:dyDescent="0.25">
      <c r="H57" s="10">
        <f>IF(ISBLANK(A57),0,IF(ISBLANK(G57),"nd",IF(G57&lt;=$P$1*D57,"R",IF(G57&lt;=$P$2*E57,"A",IF(G57&gt;$P$2*E57,"G","na")))))</f>
        <v>0</v>
      </c>
      <c r="I57" s="10"/>
      <c r="J57" s="74">
        <f>G57/$T$6</f>
        <v>0</v>
      </c>
      <c r="K57" s="75">
        <f t="shared" si="1"/>
        <v>1</v>
      </c>
    </row>
    <row r="58" spans="8:14" x14ac:dyDescent="0.25">
      <c r="H58" s="10">
        <f>IF(ISBLANK(A58),0,IF(ISBLANK(G58),"nd",IF(G58&lt;=$P$1*D58,"R",IF(G58&lt;=$P$2*E58,"A",IF(G58&gt;$P$2*E58,"G","na")))))</f>
        <v>0</v>
      </c>
      <c r="I58" s="10"/>
      <c r="J58" s="74">
        <f>G58/$T$6</f>
        <v>0</v>
      </c>
      <c r="K58" s="75">
        <f t="shared" si="1"/>
        <v>1</v>
      </c>
      <c r="L58" s="10"/>
      <c r="M58" s="10"/>
      <c r="N58" s="10"/>
    </row>
    <row r="59" spans="8:14" x14ac:dyDescent="0.25">
      <c r="H59" s="10">
        <f>IF(ISBLANK(A59),0,IF(ISBLANK(G59),"nd",IF(G59&lt;=$P$1*D59,"R",IF(G59&lt;=$P$2*E59,"A",IF(G59&gt;$P$2*E59,"G","na")))))</f>
        <v>0</v>
      </c>
      <c r="I59" s="10"/>
      <c r="J59" s="74">
        <f>G59/$T$6</f>
        <v>0</v>
      </c>
      <c r="K59" s="75">
        <f t="shared" si="1"/>
        <v>1</v>
      </c>
    </row>
    <row r="60" spans="8:14" x14ac:dyDescent="0.25">
      <c r="H60" s="10">
        <f>IF(ISBLANK(A60),0,IF(ISBLANK(G60),"nd",IF(G60&lt;=$P$1*D60,"R",IF(G60&lt;=$P$2*E60,"A",IF(G60&gt;$P$2*E60,"G","na")))))</f>
        <v>0</v>
      </c>
      <c r="I60" s="10"/>
      <c r="J60" s="74">
        <f>G60/$T$6</f>
        <v>0</v>
      </c>
      <c r="K60" s="75">
        <f t="shared" si="1"/>
        <v>1</v>
      </c>
    </row>
    <row r="61" spans="8:14" x14ac:dyDescent="0.25">
      <c r="H61" s="10">
        <f>IF(ISBLANK(A61),0,IF(ISBLANK(G61),"nd",IF(G61&lt;=$P$1*D61,"R",IF(G61&lt;=$P$2*E61,"A",IF(G61&gt;$P$2*E61,"G","na")))))</f>
        <v>0</v>
      </c>
      <c r="I61" s="10"/>
      <c r="J61" s="74">
        <f>G61/$T$6</f>
        <v>0</v>
      </c>
      <c r="K61" s="75">
        <f t="shared" si="1"/>
        <v>1</v>
      </c>
    </row>
    <row r="62" spans="8:14" x14ac:dyDescent="0.25">
      <c r="H62" s="10">
        <f>IF(ISBLANK(A62),0,IF(ISBLANK(G62),"nd",IF(G62&lt;=$P$1*D62,"R",IF(G62&lt;=$P$2*E62,"A",IF(G62&gt;$P$2*E62,"G","na")))))</f>
        <v>0</v>
      </c>
      <c r="I62" s="10"/>
      <c r="J62" s="74">
        <f>G62/$T$6</f>
        <v>0</v>
      </c>
      <c r="K62" s="75">
        <f t="shared" si="1"/>
        <v>1</v>
      </c>
    </row>
    <row r="63" spans="8:14" x14ac:dyDescent="0.25">
      <c r="H63" s="10">
        <f>IF(ISBLANK(A63),0,IF(ISBLANK(G63),"nd",IF(G63&lt;=$P$1*D63,"R",IF(G63&lt;=$P$2*E63,"A",IF(G63&gt;$P$2*E63,"G","na")))))</f>
        <v>0</v>
      </c>
      <c r="I63" s="10"/>
      <c r="J63" s="74">
        <f>G63/$T$6</f>
        <v>0</v>
      </c>
      <c r="K63" s="75">
        <f t="shared" si="1"/>
        <v>1</v>
      </c>
    </row>
    <row r="64" spans="8:14" x14ac:dyDescent="0.25">
      <c r="H64" s="10">
        <f>IF(ISBLANK(A64),0,IF(ISBLANK(G64),"nd",IF(G64&lt;=$P$1*D64,"R",IF(G64&lt;=$P$2*E64,"A",IF(G64&gt;$P$2*E64,"G","na")))))</f>
        <v>0</v>
      </c>
      <c r="I64" s="10"/>
      <c r="J64" s="74">
        <f>G64/$T$6</f>
        <v>0</v>
      </c>
      <c r="K64" s="75">
        <f t="shared" si="1"/>
        <v>1</v>
      </c>
    </row>
    <row r="65" spans="8:11" x14ac:dyDescent="0.25">
      <c r="H65" s="10"/>
      <c r="I65" s="10"/>
      <c r="J65" s="74"/>
      <c r="K65" s="10"/>
    </row>
    <row r="66" spans="8:11" x14ac:dyDescent="0.25">
      <c r="H66" s="10"/>
      <c r="I66" s="10"/>
      <c r="J66" s="74"/>
      <c r="K66" s="10"/>
    </row>
    <row r="67" spans="8:11" x14ac:dyDescent="0.25">
      <c r="H67" s="10"/>
      <c r="I67" s="10"/>
      <c r="J67" s="74"/>
      <c r="K67" s="10"/>
    </row>
    <row r="68" spans="8:11" x14ac:dyDescent="0.25">
      <c r="H68" s="10"/>
      <c r="I68" s="10"/>
      <c r="J68" s="74"/>
      <c r="K68" s="10"/>
    </row>
    <row r="69" spans="8:11" x14ac:dyDescent="0.25">
      <c r="H69" s="10"/>
      <c r="I69" s="10"/>
      <c r="J69" s="74"/>
      <c r="K69" s="10"/>
    </row>
    <row r="70" spans="8:11" x14ac:dyDescent="0.25">
      <c r="J70" s="74"/>
    </row>
    <row r="71" spans="8:11" x14ac:dyDescent="0.25">
      <c r="J71" s="74"/>
    </row>
    <row r="72" spans="8:11" x14ac:dyDescent="0.25">
      <c r="J72" s="74"/>
    </row>
    <row r="73" spans="8:11" x14ac:dyDescent="0.25">
      <c r="J73" s="74"/>
    </row>
    <row r="74" spans="8:11" x14ac:dyDescent="0.25">
      <c r="J74" s="74"/>
    </row>
    <row r="75" spans="8:11" x14ac:dyDescent="0.25">
      <c r="J75" s="74"/>
    </row>
    <row r="76" spans="8:11" x14ac:dyDescent="0.25">
      <c r="J76" s="74"/>
    </row>
    <row r="77" spans="8:11" x14ac:dyDescent="0.25">
      <c r="J77" s="74"/>
    </row>
    <row r="78" spans="8:11" x14ac:dyDescent="0.25">
      <c r="J78" s="74"/>
    </row>
    <row r="79" spans="8:11" x14ac:dyDescent="0.25">
      <c r="J79" s="74"/>
    </row>
    <row r="80" spans="8:11" x14ac:dyDescent="0.25">
      <c r="J80" s="74"/>
    </row>
    <row r="81" spans="10:10" x14ac:dyDescent="0.25">
      <c r="J81" s="74"/>
    </row>
    <row r="82" spans="10:10" x14ac:dyDescent="0.25">
      <c r="J82" s="74"/>
    </row>
    <row r="83" spans="10:10" x14ac:dyDescent="0.25">
      <c r="J83" s="74"/>
    </row>
    <row r="84" spans="10:10" x14ac:dyDescent="0.25">
      <c r="J84" s="74"/>
    </row>
    <row r="85" spans="10:10" x14ac:dyDescent="0.25">
      <c r="J85" s="74"/>
    </row>
    <row r="86" spans="10:10" x14ac:dyDescent="0.25">
      <c r="J86" s="74"/>
    </row>
    <row r="87" spans="10:10" x14ac:dyDescent="0.25">
      <c r="J87" s="74"/>
    </row>
    <row r="88" spans="10:10" x14ac:dyDescent="0.25">
      <c r="J88" s="74"/>
    </row>
    <row r="89" spans="10:10" x14ac:dyDescent="0.25">
      <c r="J89" s="74"/>
    </row>
    <row r="90" spans="10:10" x14ac:dyDescent="0.25">
      <c r="J90" s="74"/>
    </row>
    <row r="91" spans="10:10" x14ac:dyDescent="0.25">
      <c r="J91" s="74"/>
    </row>
    <row r="92" spans="10:10" x14ac:dyDescent="0.25">
      <c r="J92" s="74"/>
    </row>
    <row r="93" spans="10:10" x14ac:dyDescent="0.25">
      <c r="J93" s="74"/>
    </row>
    <row r="94" spans="10:10" x14ac:dyDescent="0.25">
      <c r="J94" s="74"/>
    </row>
    <row r="95" spans="10:10" x14ac:dyDescent="0.25">
      <c r="J95" s="74"/>
    </row>
    <row r="96" spans="10:10" x14ac:dyDescent="0.25">
      <c r="J96" s="74"/>
    </row>
  </sheetData>
  <conditionalFormatting sqref="H6:K6 J7:J96 K7:K69 H7:I69 L58:N58 O28:O32 O34 O22:O26">
    <cfRule type="containsText" dxfId="45" priority="31" operator="containsText" text="A">
      <formula>NOT(ISERROR(SEARCH("A",H6)))</formula>
    </cfRule>
    <cfRule type="containsText" dxfId="44" priority="32" operator="containsText" text="R">
      <formula>NOT(ISERROR(SEARCH("R",H6)))</formula>
    </cfRule>
    <cfRule type="containsText" dxfId="43" priority="33" operator="containsText" text="G">
      <formula>NOT(ISERROR(SEARCH("G",H6)))</formula>
    </cfRule>
  </conditionalFormatting>
  <conditionalFormatting sqref="V5">
    <cfRule type="containsText" dxfId="42" priority="28" operator="containsText" text="A">
      <formula>NOT(ISERROR(SEARCH("A",V5)))</formula>
    </cfRule>
    <cfRule type="containsText" dxfId="41" priority="29" operator="containsText" text="R">
      <formula>NOT(ISERROR(SEARCH("R",V5)))</formula>
    </cfRule>
    <cfRule type="containsText" dxfId="40" priority="30" operator="containsText" text="G">
      <formula>NOT(ISERROR(SEARCH("G",V5)))</formula>
    </cfRule>
  </conditionalFormatting>
  <conditionalFormatting sqref="W5">
    <cfRule type="containsText" dxfId="39" priority="25" operator="containsText" text="A">
      <formula>NOT(ISERROR(SEARCH("A",W5)))</formula>
    </cfRule>
    <cfRule type="containsText" dxfId="38" priority="26" operator="containsText" text="R">
      <formula>NOT(ISERROR(SEARCH("R",W5)))</formula>
    </cfRule>
    <cfRule type="containsText" dxfId="37" priority="27" operator="containsText" text="G">
      <formula>NOT(ISERROR(SEARCH("G",W5)))</formula>
    </cfRule>
  </conditionalFormatting>
  <conditionalFormatting sqref="X5">
    <cfRule type="containsText" dxfId="36" priority="22" operator="containsText" text="A">
      <formula>NOT(ISERROR(SEARCH("A",X5)))</formula>
    </cfRule>
    <cfRule type="containsText" dxfId="35" priority="23" operator="containsText" text="R">
      <formula>NOT(ISERROR(SEARCH("R",X5)))</formula>
    </cfRule>
    <cfRule type="containsText" dxfId="34" priority="24" operator="containsText" text="G">
      <formula>NOT(ISERROR(SEARCH("G",X5)))</formula>
    </cfRule>
  </conditionalFormatting>
  <conditionalFormatting sqref="V17">
    <cfRule type="containsText" dxfId="33" priority="19" operator="containsText" text="A">
      <formula>NOT(ISERROR(SEARCH("A",V17)))</formula>
    </cfRule>
    <cfRule type="containsText" dxfId="32" priority="20" operator="containsText" text="R">
      <formula>NOT(ISERROR(SEARCH("R",V17)))</formula>
    </cfRule>
    <cfRule type="containsText" dxfId="31" priority="21" operator="containsText" text="G">
      <formula>NOT(ISERROR(SEARCH("G",V17)))</formula>
    </cfRule>
  </conditionalFormatting>
  <conditionalFormatting sqref="W17">
    <cfRule type="containsText" dxfId="30" priority="16" operator="containsText" text="A">
      <formula>NOT(ISERROR(SEARCH("A",W17)))</formula>
    </cfRule>
    <cfRule type="containsText" dxfId="29" priority="17" operator="containsText" text="R">
      <formula>NOT(ISERROR(SEARCH("R",W17)))</formula>
    </cfRule>
    <cfRule type="containsText" dxfId="28" priority="18" operator="containsText" text="G">
      <formula>NOT(ISERROR(SEARCH("G",W17)))</formula>
    </cfRule>
  </conditionalFormatting>
  <conditionalFormatting sqref="X17">
    <cfRule type="containsText" dxfId="27" priority="13" operator="containsText" text="A">
      <formula>NOT(ISERROR(SEARCH("A",X17)))</formula>
    </cfRule>
    <cfRule type="containsText" dxfId="26" priority="14" operator="containsText" text="R">
      <formula>NOT(ISERROR(SEARCH("R",X17)))</formula>
    </cfRule>
    <cfRule type="containsText" dxfId="25" priority="15" operator="containsText" text="G">
      <formula>NOT(ISERROR(SEARCH("G",X17)))</formula>
    </cfRule>
  </conditionalFormatting>
  <conditionalFormatting sqref="O21">
    <cfRule type="containsText" dxfId="24" priority="10" operator="containsText" text="A">
      <formula>NOT(ISERROR(SEARCH("A",O21)))</formula>
    </cfRule>
    <cfRule type="containsText" dxfId="23" priority="11" operator="containsText" text="R">
      <formula>NOT(ISERROR(SEARCH("R",O21)))</formula>
    </cfRule>
    <cfRule type="containsText" dxfId="22" priority="12" operator="containsText" text="G">
      <formula>NOT(ISERROR(SEARCH("G",O21)))</formula>
    </cfRule>
  </conditionalFormatting>
  <conditionalFormatting sqref="O6">
    <cfRule type="containsText" dxfId="21" priority="7" operator="containsText" text="A">
      <formula>NOT(ISERROR(SEARCH("A",O6)))</formula>
    </cfRule>
    <cfRule type="containsText" dxfId="20" priority="8" operator="containsText" text="R">
      <formula>NOT(ISERROR(SEARCH("R",O6)))</formula>
    </cfRule>
    <cfRule type="containsText" dxfId="19" priority="9" operator="containsText" text="G">
      <formula>NOT(ISERROR(SEARCH("G",O6)))</formula>
    </cfRule>
  </conditionalFormatting>
  <conditionalFormatting sqref="O17:O20">
    <cfRule type="containsText" dxfId="18" priority="4" operator="containsText" text="A">
      <formula>NOT(ISERROR(SEARCH("A",O17)))</formula>
    </cfRule>
    <cfRule type="containsText" dxfId="17" priority="5" operator="containsText" text="R">
      <formula>NOT(ISERROR(SEARCH("R",O17)))</formula>
    </cfRule>
    <cfRule type="containsText" dxfId="16" priority="6" operator="containsText" text="G">
      <formula>NOT(ISERROR(SEARCH("G",O17)))</formula>
    </cfRule>
  </conditionalFormatting>
  <pageMargins left="0.7" right="0.7" top="0.75" bottom="0.75" header="0.3" footer="0.3"/>
  <pageSetup orientation="portrait" horizontalDpi="0" verticalDpi="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B2E09-557E-4FCD-A09F-C7FC94136F24}">
  <dimension ref="A1:M34"/>
  <sheetViews>
    <sheetView workbookViewId="0">
      <selection activeCell="R29" sqref="R29"/>
    </sheetView>
  </sheetViews>
  <sheetFormatPr defaultRowHeight="15" x14ac:dyDescent="0.25"/>
  <cols>
    <col min="1" max="1" width="15.140625" customWidth="1"/>
    <col min="2" max="2" width="7.7109375" customWidth="1"/>
    <col min="3" max="3" width="21.140625" customWidth="1"/>
    <col min="4" max="4" width="11" customWidth="1"/>
    <col min="5" max="11" width="10.140625" customWidth="1"/>
  </cols>
  <sheetData>
    <row r="1" spans="1:13" ht="18.75" x14ac:dyDescent="0.35">
      <c r="A1" t="s">
        <v>1513</v>
      </c>
      <c r="B1" s="95" t="s">
        <v>1514</v>
      </c>
    </row>
    <row r="4" spans="1:13" x14ac:dyDescent="0.25">
      <c r="A4" s="56" t="s">
        <v>0</v>
      </c>
      <c r="B4" t="s">
        <v>1485</v>
      </c>
    </row>
    <row r="5" spans="1:13" x14ac:dyDescent="0.25">
      <c r="A5" s="98"/>
      <c r="B5" s="98"/>
      <c r="C5" s="98"/>
      <c r="D5" s="98"/>
      <c r="E5" s="15" t="s">
        <v>1515</v>
      </c>
      <c r="F5" s="15"/>
      <c r="G5" s="15"/>
      <c r="H5" s="97" t="s">
        <v>1516</v>
      </c>
      <c r="I5" s="97"/>
      <c r="J5" s="97"/>
      <c r="K5" s="96" t="s">
        <v>1517</v>
      </c>
      <c r="L5" s="96"/>
      <c r="M5" s="96"/>
    </row>
    <row r="6" spans="1:13" hidden="1" x14ac:dyDescent="0.25">
      <c r="D6" s="56" t="s">
        <v>1440</v>
      </c>
    </row>
    <row r="7" spans="1:13" ht="45" x14ac:dyDescent="0.25">
      <c r="A7" s="56" t="s">
        <v>1</v>
      </c>
      <c r="B7" s="56" t="s">
        <v>4</v>
      </c>
      <c r="C7" s="56" t="s">
        <v>3</v>
      </c>
      <c r="D7" s="73" t="s">
        <v>1518</v>
      </c>
      <c r="E7" s="92" t="s">
        <v>1482</v>
      </c>
      <c r="F7" s="92" t="s">
        <v>1483</v>
      </c>
      <c r="G7" s="92" t="s">
        <v>1484</v>
      </c>
      <c r="H7" s="93" t="s">
        <v>1504</v>
      </c>
      <c r="I7" s="93" t="s">
        <v>1505</v>
      </c>
      <c r="J7" s="93" t="s">
        <v>1506</v>
      </c>
      <c r="K7" s="94" t="s">
        <v>1507</v>
      </c>
      <c r="L7" s="94" t="s">
        <v>1508</v>
      </c>
      <c r="M7" s="94" t="s">
        <v>1509</v>
      </c>
    </row>
    <row r="8" spans="1:13" x14ac:dyDescent="0.25">
      <c r="A8" t="s">
        <v>24</v>
      </c>
      <c r="B8" s="22">
        <v>20</v>
      </c>
      <c r="C8" t="s">
        <v>9</v>
      </c>
      <c r="D8" s="43">
        <v>380</v>
      </c>
      <c r="E8" s="43">
        <v>1139</v>
      </c>
      <c r="F8" s="43">
        <v>2525</v>
      </c>
      <c r="G8" s="43">
        <v>5960</v>
      </c>
      <c r="H8" s="43">
        <v>962</v>
      </c>
      <c r="I8" s="43">
        <v>2523</v>
      </c>
      <c r="J8" s="43">
        <v>5960</v>
      </c>
      <c r="K8" s="43">
        <v>229.8</v>
      </c>
      <c r="L8" s="43">
        <v>2061</v>
      </c>
      <c r="M8" s="43">
        <v>5960</v>
      </c>
    </row>
    <row r="9" spans="1:13" x14ac:dyDescent="0.25">
      <c r="B9" s="22" t="s">
        <v>1424</v>
      </c>
      <c r="D9" s="43">
        <v>380</v>
      </c>
      <c r="E9" s="43">
        <v>1139</v>
      </c>
      <c r="F9" s="43">
        <v>2525</v>
      </c>
      <c r="G9" s="43">
        <v>5960</v>
      </c>
      <c r="H9" s="43">
        <v>962</v>
      </c>
      <c r="I9" s="43">
        <v>2523</v>
      </c>
      <c r="J9" s="43">
        <v>5960</v>
      </c>
      <c r="K9" s="43">
        <v>229.8</v>
      </c>
      <c r="L9" s="43">
        <v>2061</v>
      </c>
      <c r="M9" s="43">
        <v>5960</v>
      </c>
    </row>
    <row r="10" spans="1:13" x14ac:dyDescent="0.25">
      <c r="B10" s="22">
        <v>23</v>
      </c>
      <c r="C10" t="s">
        <v>16</v>
      </c>
      <c r="D10" s="43">
        <v>42</v>
      </c>
      <c r="E10" s="43">
        <v>120</v>
      </c>
      <c r="F10" s="43">
        <v>280</v>
      </c>
      <c r="G10" s="43">
        <v>640</v>
      </c>
      <c r="H10" s="43">
        <v>100</v>
      </c>
      <c r="I10" s="43">
        <v>270</v>
      </c>
      <c r="J10" s="43">
        <v>640</v>
      </c>
      <c r="K10" s="43">
        <v>25</v>
      </c>
      <c r="L10" s="43">
        <v>220</v>
      </c>
      <c r="M10" s="43">
        <v>640</v>
      </c>
    </row>
    <row r="11" spans="1:13" x14ac:dyDescent="0.25">
      <c r="C11" t="s">
        <v>8</v>
      </c>
      <c r="D11" s="43">
        <v>84</v>
      </c>
      <c r="E11" s="43">
        <v>250</v>
      </c>
      <c r="F11" s="43">
        <v>560</v>
      </c>
      <c r="G11" s="43">
        <v>1300</v>
      </c>
      <c r="H11" s="43">
        <v>210</v>
      </c>
      <c r="I11" s="43">
        <v>540</v>
      </c>
      <c r="J11" s="43">
        <v>1300</v>
      </c>
      <c r="K11" s="43">
        <v>50</v>
      </c>
      <c r="L11" s="43">
        <v>440</v>
      </c>
      <c r="M11" s="43">
        <v>1300</v>
      </c>
    </row>
    <row r="12" spans="1:13" x14ac:dyDescent="0.25">
      <c r="B12" s="22" t="s">
        <v>1425</v>
      </c>
      <c r="D12" s="43">
        <v>126</v>
      </c>
      <c r="E12" s="43">
        <v>370</v>
      </c>
      <c r="F12" s="43">
        <v>840</v>
      </c>
      <c r="G12" s="43">
        <v>1940</v>
      </c>
      <c r="H12" s="43">
        <v>310</v>
      </c>
      <c r="I12" s="43">
        <v>810</v>
      </c>
      <c r="J12" s="43">
        <v>1940</v>
      </c>
      <c r="K12" s="43">
        <v>75</v>
      </c>
      <c r="L12" s="43">
        <v>660</v>
      </c>
      <c r="M12" s="43">
        <v>1940</v>
      </c>
    </row>
    <row r="13" spans="1:13" x14ac:dyDescent="0.25">
      <c r="B13" s="22">
        <v>24</v>
      </c>
      <c r="C13" t="s">
        <v>15</v>
      </c>
      <c r="D13" s="43">
        <v>99.36</v>
      </c>
      <c r="E13" s="43">
        <v>290</v>
      </c>
      <c r="F13" s="43">
        <v>660</v>
      </c>
      <c r="G13" s="43">
        <v>1500</v>
      </c>
      <c r="H13" s="43">
        <v>250</v>
      </c>
      <c r="I13" s="43">
        <v>650</v>
      </c>
      <c r="J13" s="43">
        <v>1500</v>
      </c>
      <c r="K13" s="43">
        <v>59</v>
      </c>
      <c r="L13" s="43">
        <v>520</v>
      </c>
      <c r="M13" s="43">
        <v>1500</v>
      </c>
    </row>
    <row r="14" spans="1:13" x14ac:dyDescent="0.25">
      <c r="C14" t="s">
        <v>22</v>
      </c>
      <c r="D14" s="43">
        <v>245</v>
      </c>
      <c r="E14" s="43">
        <v>730</v>
      </c>
      <c r="F14" s="43">
        <v>1600</v>
      </c>
      <c r="G14" s="43">
        <v>3800</v>
      </c>
      <c r="H14" s="43">
        <v>620</v>
      </c>
      <c r="I14" s="43">
        <v>1600</v>
      </c>
      <c r="J14" s="43">
        <v>3800</v>
      </c>
      <c r="K14" s="43">
        <v>150</v>
      </c>
      <c r="L14" s="43">
        <v>1300</v>
      </c>
      <c r="M14" s="43">
        <v>3800</v>
      </c>
    </row>
    <row r="15" spans="1:13" x14ac:dyDescent="0.25">
      <c r="C15" t="s">
        <v>21</v>
      </c>
      <c r="D15" s="43">
        <v>116</v>
      </c>
      <c r="E15" s="43">
        <v>340</v>
      </c>
      <c r="F15" s="43">
        <v>770</v>
      </c>
      <c r="G15" s="43">
        <v>1800</v>
      </c>
      <c r="H15" s="43">
        <v>290</v>
      </c>
      <c r="I15" s="43">
        <v>760</v>
      </c>
      <c r="J15" s="43">
        <v>1800</v>
      </c>
      <c r="K15" s="43">
        <v>69</v>
      </c>
      <c r="L15" s="43">
        <v>610</v>
      </c>
      <c r="M15" s="43">
        <v>1800</v>
      </c>
    </row>
    <row r="16" spans="1:13" x14ac:dyDescent="0.25">
      <c r="C16" t="s">
        <v>20</v>
      </c>
      <c r="D16" s="43">
        <v>12</v>
      </c>
      <c r="E16" s="43">
        <v>34</v>
      </c>
      <c r="F16" s="43">
        <v>78</v>
      </c>
      <c r="G16" s="43">
        <v>180</v>
      </c>
      <c r="H16" s="43">
        <v>29</v>
      </c>
      <c r="I16" s="43">
        <v>76</v>
      </c>
      <c r="J16" s="43">
        <v>180</v>
      </c>
      <c r="K16" s="43">
        <v>7</v>
      </c>
      <c r="L16" s="43">
        <v>62</v>
      </c>
      <c r="M16" s="43">
        <v>180</v>
      </c>
    </row>
    <row r="17" spans="1:13" x14ac:dyDescent="0.25">
      <c r="B17" s="22" t="s">
        <v>1426</v>
      </c>
      <c r="D17" s="43">
        <v>472.36</v>
      </c>
      <c r="E17" s="43">
        <v>1394</v>
      </c>
      <c r="F17" s="43">
        <v>3108</v>
      </c>
      <c r="G17" s="43">
        <v>7280</v>
      </c>
      <c r="H17" s="43">
        <v>1189</v>
      </c>
      <c r="I17" s="43">
        <v>3086</v>
      </c>
      <c r="J17" s="43">
        <v>7280</v>
      </c>
      <c r="K17" s="43">
        <v>285</v>
      </c>
      <c r="L17" s="43">
        <v>2492</v>
      </c>
      <c r="M17" s="43">
        <v>7280</v>
      </c>
    </row>
    <row r="18" spans="1:13" x14ac:dyDescent="0.25">
      <c r="A18" t="s">
        <v>1512</v>
      </c>
      <c r="D18" s="43">
        <v>978.36</v>
      </c>
      <c r="E18" s="43">
        <v>2903</v>
      </c>
      <c r="F18" s="43">
        <v>6473</v>
      </c>
      <c r="G18" s="43">
        <v>15180</v>
      </c>
      <c r="H18" s="43">
        <v>2461</v>
      </c>
      <c r="I18" s="43">
        <v>6419</v>
      </c>
      <c r="J18" s="43">
        <v>15180</v>
      </c>
      <c r="K18" s="43">
        <v>589.79999999999995</v>
      </c>
      <c r="L18" s="43">
        <v>5213</v>
      </c>
      <c r="M18" s="43">
        <v>15180</v>
      </c>
    </row>
    <row r="19" spans="1:13" x14ac:dyDescent="0.25">
      <c r="A19" t="s">
        <v>299</v>
      </c>
      <c r="B19" s="22">
        <v>25</v>
      </c>
      <c r="C19" t="s">
        <v>5</v>
      </c>
      <c r="D19" s="43">
        <v>69.89</v>
      </c>
      <c r="E19" s="43">
        <v>210</v>
      </c>
      <c r="F19" s="43">
        <v>460</v>
      </c>
      <c r="G19" s="43">
        <v>1100</v>
      </c>
      <c r="H19" s="43">
        <v>100</v>
      </c>
      <c r="I19" s="43">
        <v>420</v>
      </c>
      <c r="J19" s="43">
        <v>1100</v>
      </c>
      <c r="K19" s="43">
        <v>41</v>
      </c>
      <c r="L19" s="43">
        <v>370</v>
      </c>
      <c r="M19" s="43">
        <v>1100</v>
      </c>
    </row>
    <row r="20" spans="1:13" x14ac:dyDescent="0.25">
      <c r="C20" t="s">
        <v>6</v>
      </c>
      <c r="D20" s="43">
        <v>856.34</v>
      </c>
      <c r="E20" s="43">
        <v>2600</v>
      </c>
      <c r="F20" s="43">
        <v>5900</v>
      </c>
      <c r="G20" s="43">
        <v>14000</v>
      </c>
      <c r="H20" s="43">
        <v>1300</v>
      </c>
      <c r="I20" s="43">
        <v>5300</v>
      </c>
      <c r="J20" s="43">
        <v>14000</v>
      </c>
      <c r="K20" s="43">
        <v>530</v>
      </c>
      <c r="L20" s="43">
        <v>4700</v>
      </c>
      <c r="M20" s="43">
        <v>14000</v>
      </c>
    </row>
    <row r="21" spans="1:13" x14ac:dyDescent="0.25">
      <c r="C21" t="s">
        <v>11</v>
      </c>
      <c r="D21" s="43">
        <v>109</v>
      </c>
      <c r="E21" s="43">
        <v>320</v>
      </c>
      <c r="F21" s="43">
        <v>730</v>
      </c>
      <c r="G21" s="43">
        <v>1700</v>
      </c>
      <c r="H21" s="43">
        <v>160</v>
      </c>
      <c r="I21" s="43">
        <v>660</v>
      </c>
      <c r="J21" s="43">
        <v>1700</v>
      </c>
      <c r="K21" s="43">
        <v>65</v>
      </c>
      <c r="L21" s="43">
        <v>580</v>
      </c>
      <c r="M21" s="43">
        <v>1700</v>
      </c>
    </row>
    <row r="22" spans="1:13" x14ac:dyDescent="0.25">
      <c r="C22" t="s">
        <v>13</v>
      </c>
      <c r="D22" s="43">
        <v>77</v>
      </c>
      <c r="E22" s="43">
        <v>230</v>
      </c>
      <c r="F22" s="43">
        <v>510</v>
      </c>
      <c r="G22" s="43">
        <v>1200</v>
      </c>
      <c r="H22" s="43">
        <v>110</v>
      </c>
      <c r="I22" s="43">
        <v>460</v>
      </c>
      <c r="J22" s="43">
        <v>1200</v>
      </c>
      <c r="K22" s="43">
        <v>46</v>
      </c>
      <c r="L22" s="43">
        <v>410</v>
      </c>
      <c r="M22" s="43">
        <v>1200</v>
      </c>
    </row>
    <row r="23" spans="1:13" x14ac:dyDescent="0.25">
      <c r="C23" t="s">
        <v>14</v>
      </c>
      <c r="D23" s="43">
        <v>197.7</v>
      </c>
      <c r="E23" s="43">
        <v>590</v>
      </c>
      <c r="F23" s="43">
        <v>1324</v>
      </c>
      <c r="G23" s="43">
        <v>3055</v>
      </c>
      <c r="H23" s="43">
        <v>285.10000000000002</v>
      </c>
      <c r="I23" s="43">
        <v>1221</v>
      </c>
      <c r="J23" s="43">
        <v>3055</v>
      </c>
      <c r="K23" s="43">
        <v>122.1</v>
      </c>
      <c r="L23" s="43">
        <v>1019</v>
      </c>
      <c r="M23" s="43">
        <v>3055</v>
      </c>
    </row>
    <row r="24" spans="1:13" x14ac:dyDescent="0.25">
      <c r="B24" s="22" t="s">
        <v>1427</v>
      </c>
      <c r="D24" s="43">
        <v>1309.93</v>
      </c>
      <c r="E24" s="43">
        <v>3950</v>
      </c>
      <c r="F24" s="43">
        <v>8924</v>
      </c>
      <c r="G24" s="43">
        <v>21055</v>
      </c>
      <c r="H24" s="43">
        <v>1955.1</v>
      </c>
      <c r="I24" s="43">
        <v>8061</v>
      </c>
      <c r="J24" s="43">
        <v>21055</v>
      </c>
      <c r="K24" s="43">
        <v>804.1</v>
      </c>
      <c r="L24" s="43">
        <v>7079</v>
      </c>
      <c r="M24" s="43">
        <v>21055</v>
      </c>
    </row>
    <row r="25" spans="1:13" x14ac:dyDescent="0.25">
      <c r="B25" s="22">
        <v>26</v>
      </c>
      <c r="C25" t="s">
        <v>19</v>
      </c>
      <c r="D25" s="43">
        <v>63.55</v>
      </c>
      <c r="E25" s="43">
        <v>190</v>
      </c>
      <c r="F25" s="43">
        <v>420</v>
      </c>
      <c r="G25" s="43">
        <v>970</v>
      </c>
      <c r="H25" s="43">
        <v>91</v>
      </c>
      <c r="I25" s="43">
        <v>380</v>
      </c>
      <c r="J25" s="43">
        <v>970</v>
      </c>
      <c r="K25" s="43">
        <v>38</v>
      </c>
      <c r="L25" s="43">
        <v>330</v>
      </c>
      <c r="M25" s="43">
        <v>970</v>
      </c>
    </row>
    <row r="26" spans="1:13" x14ac:dyDescent="0.25">
      <c r="C26" t="s">
        <v>17</v>
      </c>
      <c r="D26" s="43">
        <v>101</v>
      </c>
      <c r="E26" s="43">
        <v>300</v>
      </c>
      <c r="F26" s="43">
        <v>670</v>
      </c>
      <c r="G26" s="43">
        <v>1600</v>
      </c>
      <c r="H26" s="43">
        <v>150</v>
      </c>
      <c r="I26" s="43">
        <v>610</v>
      </c>
      <c r="J26" s="43">
        <v>1600</v>
      </c>
      <c r="K26" s="43">
        <v>60</v>
      </c>
      <c r="L26" s="43">
        <v>530</v>
      </c>
      <c r="M26" s="43">
        <v>1600</v>
      </c>
    </row>
    <row r="27" spans="1:13" x14ac:dyDescent="0.25">
      <c r="C27" t="s">
        <v>10</v>
      </c>
      <c r="D27" s="43">
        <v>172</v>
      </c>
      <c r="E27" s="43">
        <v>510</v>
      </c>
      <c r="F27" s="43">
        <v>1200</v>
      </c>
      <c r="G27" s="43">
        <v>2700</v>
      </c>
      <c r="H27" s="43">
        <v>250</v>
      </c>
      <c r="I27" s="43">
        <v>1000</v>
      </c>
      <c r="J27" s="43">
        <v>2700</v>
      </c>
      <c r="K27" s="43">
        <v>100</v>
      </c>
      <c r="L27" s="43">
        <v>910</v>
      </c>
      <c r="M27" s="43">
        <v>2700</v>
      </c>
    </row>
    <row r="28" spans="1:13" x14ac:dyDescent="0.25">
      <c r="B28" s="22" t="s">
        <v>1428</v>
      </c>
      <c r="D28" s="43">
        <v>336.55</v>
      </c>
      <c r="E28" s="43">
        <v>1000</v>
      </c>
      <c r="F28" s="43">
        <v>2290</v>
      </c>
      <c r="G28" s="43">
        <v>5270</v>
      </c>
      <c r="H28" s="43">
        <v>491</v>
      </c>
      <c r="I28" s="43">
        <v>1990</v>
      </c>
      <c r="J28" s="43">
        <v>5270</v>
      </c>
      <c r="K28" s="43">
        <v>198</v>
      </c>
      <c r="L28" s="43">
        <v>1770</v>
      </c>
      <c r="M28" s="43">
        <v>5270</v>
      </c>
    </row>
    <row r="29" spans="1:13" x14ac:dyDescent="0.25">
      <c r="A29" t="s">
        <v>1510</v>
      </c>
      <c r="D29" s="43">
        <v>1646.48</v>
      </c>
      <c r="E29" s="43">
        <v>4950</v>
      </c>
      <c r="F29" s="43">
        <v>11214</v>
      </c>
      <c r="G29" s="43">
        <v>26325</v>
      </c>
      <c r="H29" s="43">
        <v>2446.1</v>
      </c>
      <c r="I29" s="43">
        <v>10051</v>
      </c>
      <c r="J29" s="43">
        <v>26325</v>
      </c>
      <c r="K29" s="43">
        <v>1002.1</v>
      </c>
      <c r="L29" s="43">
        <v>8849</v>
      </c>
      <c r="M29" s="43">
        <v>26325</v>
      </c>
    </row>
    <row r="30" spans="1:13" x14ac:dyDescent="0.25">
      <c r="A30" t="s">
        <v>493</v>
      </c>
      <c r="B30" s="22">
        <v>27</v>
      </c>
      <c r="C30" t="s">
        <v>18</v>
      </c>
      <c r="D30" s="43">
        <v>49</v>
      </c>
      <c r="E30" s="43">
        <v>140</v>
      </c>
      <c r="F30" s="43">
        <v>320</v>
      </c>
      <c r="G30" s="43">
        <v>750</v>
      </c>
      <c r="H30" s="43">
        <v>75</v>
      </c>
      <c r="I30" s="43">
        <v>290</v>
      </c>
      <c r="J30" s="43">
        <v>750</v>
      </c>
      <c r="K30" s="43">
        <v>29</v>
      </c>
      <c r="L30" s="43">
        <v>260</v>
      </c>
      <c r="M30" s="43">
        <v>750</v>
      </c>
    </row>
    <row r="31" spans="1:13" x14ac:dyDescent="0.25">
      <c r="C31" t="s">
        <v>7</v>
      </c>
      <c r="D31" s="43">
        <v>167</v>
      </c>
      <c r="E31" s="43">
        <v>500</v>
      </c>
      <c r="F31" s="43">
        <v>1100</v>
      </c>
      <c r="G31" s="43">
        <v>2600</v>
      </c>
      <c r="H31" s="43">
        <v>260</v>
      </c>
      <c r="I31" s="43">
        <v>1000</v>
      </c>
      <c r="J31" s="43">
        <v>2600</v>
      </c>
      <c r="K31" s="43">
        <v>100</v>
      </c>
      <c r="L31" s="43">
        <v>890</v>
      </c>
      <c r="M31" s="43">
        <v>2600</v>
      </c>
    </row>
    <row r="32" spans="1:13" x14ac:dyDescent="0.25">
      <c r="B32" s="22" t="s">
        <v>1429</v>
      </c>
      <c r="D32" s="43">
        <v>216</v>
      </c>
      <c r="E32" s="43">
        <v>640</v>
      </c>
      <c r="F32" s="43">
        <v>1420</v>
      </c>
      <c r="G32" s="43">
        <v>3350</v>
      </c>
      <c r="H32" s="43">
        <v>335</v>
      </c>
      <c r="I32" s="43">
        <v>1290</v>
      </c>
      <c r="J32" s="43">
        <v>3350</v>
      </c>
      <c r="K32" s="43">
        <v>129</v>
      </c>
      <c r="L32" s="43">
        <v>1150</v>
      </c>
      <c r="M32" s="43">
        <v>3350</v>
      </c>
    </row>
    <row r="33" spans="1:13" x14ac:dyDescent="0.25">
      <c r="A33" t="s">
        <v>1511</v>
      </c>
      <c r="D33" s="43">
        <v>216</v>
      </c>
      <c r="E33" s="43">
        <v>640</v>
      </c>
      <c r="F33" s="43">
        <v>1420</v>
      </c>
      <c r="G33" s="43">
        <v>3350</v>
      </c>
      <c r="H33" s="43">
        <v>335</v>
      </c>
      <c r="I33" s="43">
        <v>1290</v>
      </c>
      <c r="J33" s="43">
        <v>3350</v>
      </c>
      <c r="K33" s="43">
        <v>129</v>
      </c>
      <c r="L33" s="43">
        <v>1150</v>
      </c>
      <c r="M33" s="43">
        <v>3350</v>
      </c>
    </row>
    <row r="34" spans="1:13" x14ac:dyDescent="0.25">
      <c r="A34" t="s">
        <v>23</v>
      </c>
      <c r="D34" s="43">
        <v>2840.84</v>
      </c>
      <c r="E34" s="43">
        <v>8493</v>
      </c>
      <c r="F34" s="43">
        <v>19107</v>
      </c>
      <c r="G34" s="43">
        <v>44855</v>
      </c>
      <c r="H34" s="43">
        <v>5242.1000000000004</v>
      </c>
      <c r="I34" s="43">
        <v>17760</v>
      </c>
      <c r="J34" s="43">
        <v>44855</v>
      </c>
      <c r="K34" s="43">
        <v>1720.8999999999999</v>
      </c>
      <c r="L34" s="43">
        <v>15212</v>
      </c>
      <c r="M34" s="43">
        <v>44855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063AA-7E70-40A5-B52E-5A1D8599C9B1}">
  <sheetPr>
    <tabColor theme="7" tint="0.79998168889431442"/>
  </sheetPr>
  <dimension ref="A3:CE62"/>
  <sheetViews>
    <sheetView workbookViewId="0">
      <selection activeCell="D19" sqref="D19"/>
    </sheetView>
  </sheetViews>
  <sheetFormatPr defaultRowHeight="15" x14ac:dyDescent="0.25"/>
  <cols>
    <col min="1" max="1" width="17.5703125" customWidth="1"/>
    <col min="8" max="8" width="7.42578125" customWidth="1"/>
    <col min="9" max="9" width="20.85546875" customWidth="1"/>
    <col min="10" max="10" width="10.140625" customWidth="1"/>
    <col min="11" max="11" width="24.140625" customWidth="1"/>
    <col min="12" max="82" width="6.42578125" customWidth="1"/>
    <col min="83" max="83" width="12" bestFit="1" customWidth="1"/>
  </cols>
  <sheetData>
    <row r="3" spans="1:83" x14ac:dyDescent="0.25">
      <c r="H3" s="56" t="s">
        <v>37</v>
      </c>
      <c r="I3" t="s">
        <v>63</v>
      </c>
    </row>
    <row r="4" spans="1:83" x14ac:dyDescent="0.25">
      <c r="A4" t="s">
        <v>1434</v>
      </c>
    </row>
    <row r="5" spans="1:83" x14ac:dyDescent="0.25">
      <c r="A5" s="60" t="s">
        <v>513</v>
      </c>
      <c r="B5" t="s">
        <v>1432</v>
      </c>
      <c r="C5" t="s">
        <v>1433</v>
      </c>
      <c r="D5" t="s">
        <v>1499</v>
      </c>
      <c r="G5">
        <v>0.85</v>
      </c>
      <c r="H5" s="56" t="s">
        <v>532</v>
      </c>
      <c r="L5" s="56" t="s">
        <v>512</v>
      </c>
    </row>
    <row r="6" spans="1:83" x14ac:dyDescent="0.25">
      <c r="B6" s="10" t="s">
        <v>1497</v>
      </c>
      <c r="C6" s="10" t="s">
        <v>1496</v>
      </c>
      <c r="D6" s="10" t="s">
        <v>1498</v>
      </c>
      <c r="F6" s="10" t="s">
        <v>1502</v>
      </c>
      <c r="G6" s="10" t="s">
        <v>1503</v>
      </c>
      <c r="H6" s="56" t="s">
        <v>4</v>
      </c>
      <c r="I6" s="56" t="s">
        <v>3</v>
      </c>
      <c r="J6" s="56" t="s">
        <v>0</v>
      </c>
      <c r="K6" s="56" t="s">
        <v>36</v>
      </c>
      <c r="L6">
        <v>2023</v>
      </c>
      <c r="M6">
        <v>2022</v>
      </c>
      <c r="N6">
        <v>2021</v>
      </c>
      <c r="O6">
        <v>2020</v>
      </c>
      <c r="P6">
        <v>2019</v>
      </c>
      <c r="Q6">
        <v>2018</v>
      </c>
      <c r="R6">
        <v>2017</v>
      </c>
      <c r="S6">
        <v>2016</v>
      </c>
      <c r="T6">
        <v>2015</v>
      </c>
      <c r="U6">
        <v>2014</v>
      </c>
      <c r="V6">
        <v>2013</v>
      </c>
      <c r="W6">
        <v>2012</v>
      </c>
      <c r="X6">
        <v>2011</v>
      </c>
      <c r="Y6">
        <v>2010</v>
      </c>
      <c r="Z6">
        <v>2009</v>
      </c>
      <c r="AA6">
        <v>2008</v>
      </c>
      <c r="AB6">
        <v>2007</v>
      </c>
      <c r="AC6">
        <v>2006</v>
      </c>
      <c r="AD6">
        <v>2005</v>
      </c>
      <c r="AE6">
        <v>2004</v>
      </c>
      <c r="AF6">
        <v>2003</v>
      </c>
      <c r="AG6">
        <v>2002</v>
      </c>
      <c r="AH6">
        <v>2001</v>
      </c>
      <c r="AI6">
        <v>2000</v>
      </c>
      <c r="AJ6">
        <v>1999</v>
      </c>
      <c r="AK6">
        <v>1998</v>
      </c>
      <c r="AL6">
        <v>1997</v>
      </c>
      <c r="AM6">
        <v>1996</v>
      </c>
      <c r="AN6">
        <v>1995</v>
      </c>
      <c r="AO6">
        <v>1994</v>
      </c>
      <c r="AP6">
        <v>1993</v>
      </c>
      <c r="AQ6">
        <v>1992</v>
      </c>
      <c r="AR6">
        <v>1991</v>
      </c>
      <c r="AS6">
        <v>1990</v>
      </c>
      <c r="AT6">
        <v>1989</v>
      </c>
      <c r="AU6">
        <v>1988</v>
      </c>
      <c r="AV6">
        <v>1987</v>
      </c>
      <c r="AW6">
        <v>1986</v>
      </c>
      <c r="AX6">
        <v>1985</v>
      </c>
      <c r="AY6">
        <v>1984</v>
      </c>
      <c r="AZ6">
        <v>1983</v>
      </c>
      <c r="BA6">
        <v>1982</v>
      </c>
      <c r="BB6">
        <v>1981</v>
      </c>
      <c r="BC6">
        <v>1980</v>
      </c>
      <c r="BD6">
        <v>1979</v>
      </c>
      <c r="BE6">
        <v>1978</v>
      </c>
      <c r="BF6">
        <v>1977</v>
      </c>
      <c r="BG6">
        <v>1976</v>
      </c>
      <c r="BH6">
        <v>1975</v>
      </c>
      <c r="BI6">
        <v>1974</v>
      </c>
      <c r="BJ6">
        <v>1973</v>
      </c>
      <c r="BK6">
        <v>1972</v>
      </c>
      <c r="BL6">
        <v>1971</v>
      </c>
      <c r="BM6">
        <v>1970</v>
      </c>
      <c r="BN6">
        <v>1969</v>
      </c>
      <c r="BO6">
        <v>1968</v>
      </c>
      <c r="BP6">
        <v>1967</v>
      </c>
      <c r="BQ6">
        <v>1966</v>
      </c>
      <c r="BR6">
        <v>1965</v>
      </c>
      <c r="BS6">
        <v>1964</v>
      </c>
      <c r="BT6">
        <v>1963</v>
      </c>
      <c r="BU6">
        <v>1962</v>
      </c>
      <c r="BV6">
        <v>1961</v>
      </c>
      <c r="BW6">
        <v>1960</v>
      </c>
      <c r="BX6">
        <v>1959</v>
      </c>
      <c r="BY6">
        <v>1958</v>
      </c>
      <c r="BZ6">
        <v>1957</v>
      </c>
      <c r="CA6">
        <v>1956</v>
      </c>
      <c r="CB6">
        <v>1955</v>
      </c>
      <c r="CC6">
        <v>1954</v>
      </c>
      <c r="CD6">
        <v>1953</v>
      </c>
      <c r="CE6" t="s">
        <v>23</v>
      </c>
    </row>
    <row r="7" spans="1:83" x14ac:dyDescent="0.25">
      <c r="A7" t="str">
        <f>K7</f>
        <v>GORDON RIVER</v>
      </c>
      <c r="B7" s="22">
        <f>IFERROR(AVERAGE(L7:W7),"")</f>
        <v>51.75</v>
      </c>
      <c r="C7" s="22">
        <f>IFERROR(AVERAGE(L7:O7),"")</f>
        <v>30</v>
      </c>
      <c r="D7" s="22">
        <f>IFERROR(AVERAGE(P7:S7),"")</f>
        <v>123</v>
      </c>
      <c r="E7" s="22"/>
      <c r="F7" s="22">
        <f>VLOOKUP(A7,RiverEscData!$H$4:$P$58,4,FALSE)</f>
        <v>140</v>
      </c>
      <c r="G7" s="22">
        <f>VLOOKUP(A7,RiverEscData!$H$4:$P$58,6,FALSE)*$G$5</f>
        <v>263.5</v>
      </c>
      <c r="H7" s="22">
        <v>20</v>
      </c>
      <c r="I7" t="s">
        <v>83</v>
      </c>
      <c r="J7" t="s">
        <v>60</v>
      </c>
      <c r="K7" t="s">
        <v>83</v>
      </c>
      <c r="L7" s="67">
        <v>14</v>
      </c>
      <c r="M7" s="67">
        <v>46</v>
      </c>
      <c r="N7" s="67"/>
      <c r="O7" s="67"/>
      <c r="P7" s="67">
        <v>123</v>
      </c>
      <c r="Q7" s="67"/>
      <c r="R7" s="67"/>
      <c r="S7" s="67"/>
      <c r="T7" s="67"/>
      <c r="U7" s="67"/>
      <c r="V7" s="67">
        <v>24</v>
      </c>
      <c r="W7" s="67"/>
      <c r="X7" s="67"/>
      <c r="Y7" s="67"/>
      <c r="Z7" s="67">
        <v>5</v>
      </c>
      <c r="AA7" s="67">
        <v>2</v>
      </c>
      <c r="AB7" s="67"/>
      <c r="AC7" s="67"/>
      <c r="AD7" s="67"/>
      <c r="AE7" s="67"/>
      <c r="AF7" s="67"/>
      <c r="AG7" s="67">
        <v>239</v>
      </c>
      <c r="AH7" s="67">
        <v>20</v>
      </c>
      <c r="AI7" s="67">
        <v>13</v>
      </c>
      <c r="AJ7" s="67">
        <v>50</v>
      </c>
      <c r="AK7" s="67">
        <v>224</v>
      </c>
      <c r="AL7" s="67">
        <v>120</v>
      </c>
      <c r="AM7" s="67">
        <v>94</v>
      </c>
      <c r="AN7" s="67">
        <v>59</v>
      </c>
      <c r="AO7" s="67">
        <v>9</v>
      </c>
      <c r="AP7" s="67">
        <v>12</v>
      </c>
      <c r="AQ7" s="67">
        <v>30</v>
      </c>
      <c r="AR7" s="67">
        <v>24</v>
      </c>
      <c r="AS7" s="67">
        <v>27</v>
      </c>
      <c r="AT7" s="67">
        <v>30</v>
      </c>
      <c r="AU7" s="67">
        <v>85</v>
      </c>
      <c r="AV7" s="67">
        <v>6</v>
      </c>
      <c r="AW7" s="67">
        <v>75</v>
      </c>
      <c r="AX7" s="67">
        <v>8</v>
      </c>
      <c r="AY7" s="67">
        <v>150</v>
      </c>
      <c r="AZ7" s="67">
        <v>75</v>
      </c>
      <c r="BA7" s="67">
        <v>75</v>
      </c>
      <c r="BB7" s="67">
        <v>75</v>
      </c>
      <c r="BC7" s="67">
        <v>20</v>
      </c>
      <c r="BD7" s="67">
        <v>25</v>
      </c>
      <c r="BE7" s="67">
        <v>50</v>
      </c>
      <c r="BF7" s="67">
        <v>25</v>
      </c>
      <c r="BG7" s="67"/>
      <c r="BH7" s="67">
        <v>25</v>
      </c>
      <c r="BI7" s="67">
        <v>200</v>
      </c>
      <c r="BJ7" s="67">
        <v>400</v>
      </c>
      <c r="BK7" s="67">
        <v>3500</v>
      </c>
      <c r="BL7" s="67">
        <v>750</v>
      </c>
      <c r="BM7" s="67">
        <v>750</v>
      </c>
      <c r="BN7" s="67">
        <v>200</v>
      </c>
      <c r="BO7" s="67">
        <v>400</v>
      </c>
      <c r="BP7" s="67">
        <v>750</v>
      </c>
      <c r="BQ7" s="67">
        <v>75</v>
      </c>
      <c r="BR7" s="67">
        <v>200</v>
      </c>
      <c r="BS7" s="67">
        <v>200</v>
      </c>
      <c r="BT7" s="67">
        <v>750</v>
      </c>
      <c r="BU7" s="67">
        <v>200</v>
      </c>
      <c r="BV7" s="67">
        <v>75</v>
      </c>
      <c r="BW7" s="67">
        <v>200</v>
      </c>
      <c r="BX7" s="67">
        <v>75</v>
      </c>
      <c r="BY7" s="67">
        <v>200</v>
      </c>
      <c r="BZ7" s="67">
        <v>25</v>
      </c>
      <c r="CA7" s="67">
        <v>25</v>
      </c>
      <c r="CB7" s="67">
        <v>75</v>
      </c>
      <c r="CC7" s="67">
        <v>200</v>
      </c>
      <c r="CD7" s="67">
        <v>200</v>
      </c>
      <c r="CE7" s="67">
        <v>11309</v>
      </c>
    </row>
    <row r="8" spans="1:83" x14ac:dyDescent="0.25">
      <c r="A8" t="str">
        <f t="shared" ref="A8:A62" si="0">K8</f>
        <v>HARRIS CREEK</v>
      </c>
      <c r="B8" s="22">
        <f t="shared" ref="B8:B62" si="1">IFERROR(AVERAGE(L8:W8),"")</f>
        <v>88.875</v>
      </c>
      <c r="C8" s="22">
        <f t="shared" ref="C8:C62" si="2">IFERROR(AVERAGE(L8:O8),"")</f>
        <v>160.5</v>
      </c>
      <c r="D8" s="22">
        <f t="shared" ref="D8:D60" si="3">IFERROR(AVERAGE(P8:S8),"")</f>
        <v>66.25</v>
      </c>
      <c r="E8" s="22"/>
      <c r="F8" s="22">
        <f>VLOOKUP(A8,RiverEscData!$H$4:$P$58,4,FALSE)</f>
        <v>120</v>
      </c>
      <c r="G8" s="22">
        <f>VLOOKUP(A8,RiverEscData!$H$4:$P$58,6,FALSE)*$G$5</f>
        <v>221</v>
      </c>
      <c r="H8" s="22">
        <v>20</v>
      </c>
      <c r="I8" t="s">
        <v>9</v>
      </c>
      <c r="J8" t="s">
        <v>92</v>
      </c>
      <c r="K8" t="s">
        <v>93</v>
      </c>
      <c r="L8" s="67">
        <v>24</v>
      </c>
      <c r="M8" s="67"/>
      <c r="N8" s="67"/>
      <c r="O8" s="67">
        <v>297</v>
      </c>
      <c r="P8" s="67">
        <v>191</v>
      </c>
      <c r="Q8" s="67">
        <v>30</v>
      </c>
      <c r="R8" s="67">
        <v>40</v>
      </c>
      <c r="S8" s="67">
        <v>4</v>
      </c>
      <c r="T8" s="67"/>
      <c r="U8" s="67"/>
      <c r="V8" s="67">
        <v>76</v>
      </c>
      <c r="W8" s="67">
        <v>49</v>
      </c>
      <c r="X8" s="67">
        <v>27</v>
      </c>
      <c r="Y8" s="67"/>
      <c r="Z8" s="67">
        <v>43</v>
      </c>
      <c r="AA8" s="67">
        <v>10</v>
      </c>
      <c r="AB8" s="67"/>
      <c r="AC8" s="67"/>
      <c r="AD8" s="67">
        <v>2</v>
      </c>
      <c r="AE8" s="67"/>
      <c r="AF8" s="67">
        <v>31</v>
      </c>
      <c r="AG8" s="67"/>
      <c r="AH8" s="67">
        <v>5</v>
      </c>
      <c r="AI8" s="67"/>
      <c r="AJ8" s="67"/>
      <c r="AK8" s="67">
        <v>73</v>
      </c>
      <c r="AL8" s="67">
        <v>15</v>
      </c>
      <c r="AM8" s="67"/>
      <c r="AN8" s="67">
        <v>5</v>
      </c>
      <c r="AO8" s="67"/>
      <c r="AP8" s="67"/>
      <c r="AQ8" s="67">
        <v>47</v>
      </c>
      <c r="AR8" s="67"/>
      <c r="AS8" s="67"/>
      <c r="AT8" s="67"/>
      <c r="AU8" s="67"/>
      <c r="AV8" s="67"/>
      <c r="AW8" s="67"/>
      <c r="AX8" s="67"/>
      <c r="AY8" s="67">
        <v>100</v>
      </c>
      <c r="AZ8" s="67"/>
      <c r="BA8" s="67"/>
      <c r="BB8" s="67">
        <v>25</v>
      </c>
      <c r="BC8" s="67">
        <v>20</v>
      </c>
      <c r="BD8" s="67"/>
      <c r="BE8" s="67"/>
      <c r="BF8" s="67"/>
      <c r="BG8" s="67"/>
      <c r="BH8" s="67"/>
      <c r="BI8" s="67"/>
      <c r="BJ8" s="67"/>
      <c r="BK8" s="67"/>
      <c r="BL8" s="67"/>
      <c r="BM8" s="67"/>
      <c r="BN8" s="67"/>
      <c r="BO8" s="67"/>
      <c r="BP8" s="67"/>
      <c r="BQ8" s="67"/>
      <c r="BR8" s="67"/>
      <c r="BS8" s="67"/>
      <c r="BT8" s="67"/>
      <c r="BU8" s="67"/>
      <c r="BV8" s="67"/>
      <c r="BW8" s="67"/>
      <c r="BX8" s="67"/>
      <c r="BY8" s="67"/>
      <c r="BZ8" s="67"/>
      <c r="CA8" s="67"/>
      <c r="CB8" s="67"/>
      <c r="CC8" s="67"/>
      <c r="CD8" s="67"/>
      <c r="CE8" s="67">
        <v>1114</v>
      </c>
    </row>
    <row r="9" spans="1:83" x14ac:dyDescent="0.25">
      <c r="A9" t="str">
        <f t="shared" si="0"/>
        <v>LENS CREEK</v>
      </c>
      <c r="B9" s="22">
        <f t="shared" si="1"/>
        <v>36.111111111111114</v>
      </c>
      <c r="C9" s="22">
        <f t="shared" si="2"/>
        <v>14</v>
      </c>
      <c r="D9" s="22">
        <f t="shared" si="3"/>
        <v>38.666666666666664</v>
      </c>
      <c r="E9" s="22"/>
      <c r="F9" s="22">
        <f>VLOOKUP(A9,RiverEscData!$H$4:$P$58,4,FALSE)</f>
        <v>29</v>
      </c>
      <c r="G9" s="22">
        <f>VLOOKUP(A9,RiverEscData!$H$4:$P$58,6,FALSE)*$G$5</f>
        <v>55.25</v>
      </c>
      <c r="H9" s="22">
        <v>20</v>
      </c>
      <c r="I9" t="s">
        <v>9</v>
      </c>
      <c r="J9" t="s">
        <v>92</v>
      </c>
      <c r="K9" t="s">
        <v>102</v>
      </c>
      <c r="L9" s="67">
        <v>21</v>
      </c>
      <c r="M9" s="67">
        <v>1</v>
      </c>
      <c r="N9" s="67"/>
      <c r="O9" s="67">
        <v>20</v>
      </c>
      <c r="P9" s="67"/>
      <c r="Q9" s="67">
        <v>9</v>
      </c>
      <c r="R9" s="67">
        <v>104</v>
      </c>
      <c r="S9" s="67">
        <v>3</v>
      </c>
      <c r="T9" s="67">
        <v>20</v>
      </c>
      <c r="U9" s="67"/>
      <c r="V9" s="67">
        <v>103</v>
      </c>
      <c r="W9" s="67">
        <v>44</v>
      </c>
      <c r="X9" s="67"/>
      <c r="Y9" s="67"/>
      <c r="Z9" s="67"/>
      <c r="AA9" s="67"/>
      <c r="AB9" s="67"/>
      <c r="AC9" s="67"/>
      <c r="AD9" s="67"/>
      <c r="AE9" s="67"/>
      <c r="AF9" s="67"/>
      <c r="AG9" s="67"/>
      <c r="AH9" s="67"/>
      <c r="AI9" s="67"/>
      <c r="AJ9" s="67"/>
      <c r="AK9" s="67"/>
      <c r="AL9" s="67"/>
      <c r="AM9" s="67"/>
      <c r="AN9" s="67"/>
      <c r="AO9" s="67"/>
      <c r="AP9" s="67"/>
      <c r="AQ9" s="67"/>
      <c r="AR9" s="67"/>
      <c r="AS9" s="67"/>
      <c r="AT9" s="67"/>
      <c r="AU9" s="67"/>
      <c r="AV9" s="67"/>
      <c r="AW9" s="67"/>
      <c r="AX9" s="67"/>
      <c r="AY9" s="67"/>
      <c r="AZ9" s="67"/>
      <c r="BA9" s="67"/>
      <c r="BB9" s="67"/>
      <c r="BC9" s="67"/>
      <c r="BD9" s="67"/>
      <c r="BE9" s="67"/>
      <c r="BF9" s="67"/>
      <c r="BG9" s="67"/>
      <c r="BH9" s="67"/>
      <c r="BI9" s="67"/>
      <c r="BJ9" s="67"/>
      <c r="BK9" s="67"/>
      <c r="BL9" s="67"/>
      <c r="BM9" s="67"/>
      <c r="BN9" s="67"/>
      <c r="BO9" s="67"/>
      <c r="BP9" s="67"/>
      <c r="BQ9" s="67"/>
      <c r="BR9" s="67"/>
      <c r="BS9" s="67"/>
      <c r="BT9" s="67"/>
      <c r="BU9" s="67"/>
      <c r="BV9" s="67"/>
      <c r="BW9" s="67"/>
      <c r="BX9" s="67"/>
      <c r="BY9" s="67"/>
      <c r="BZ9" s="67"/>
      <c r="CA9" s="67"/>
      <c r="CB9" s="67"/>
      <c r="CC9" s="67"/>
      <c r="CD9" s="67"/>
      <c r="CE9" s="67">
        <v>325</v>
      </c>
    </row>
    <row r="10" spans="1:83" x14ac:dyDescent="0.25">
      <c r="A10" t="str">
        <f t="shared" si="0"/>
        <v>SAN JUAN RIVER</v>
      </c>
      <c r="B10" s="22">
        <f t="shared" si="1"/>
        <v>1367.4166666666667</v>
      </c>
      <c r="C10" s="22">
        <f t="shared" si="2"/>
        <v>1182.25</v>
      </c>
      <c r="D10" s="22">
        <f t="shared" si="3"/>
        <v>969.5</v>
      </c>
      <c r="E10" s="22"/>
      <c r="F10" s="22">
        <f>VLOOKUP(A10,RiverEscData!$H$4:$P$58,4,FALSE)</f>
        <v>990</v>
      </c>
      <c r="G10" s="22">
        <f>VLOOKUP(A10,RiverEscData!$H$4:$P$58,6,FALSE)*$G$5</f>
        <v>1870</v>
      </c>
      <c r="H10" s="22">
        <v>20</v>
      </c>
      <c r="I10" t="s">
        <v>9</v>
      </c>
      <c r="J10" t="s">
        <v>92</v>
      </c>
      <c r="K10" t="s">
        <v>111</v>
      </c>
      <c r="L10" s="67">
        <v>2642</v>
      </c>
      <c r="M10" s="67">
        <v>494</v>
      </c>
      <c r="N10" s="67">
        <v>794</v>
      </c>
      <c r="O10" s="67">
        <v>799</v>
      </c>
      <c r="P10" s="67">
        <v>1243</v>
      </c>
      <c r="Q10" s="67">
        <v>580</v>
      </c>
      <c r="R10" s="67">
        <v>1156</v>
      </c>
      <c r="S10" s="67">
        <v>899</v>
      </c>
      <c r="T10" s="67">
        <v>2061</v>
      </c>
      <c r="U10" s="67">
        <v>4007</v>
      </c>
      <c r="V10" s="67">
        <v>874</v>
      </c>
      <c r="W10" s="67">
        <v>860</v>
      </c>
      <c r="X10" s="67">
        <v>300</v>
      </c>
      <c r="Y10" s="67">
        <v>832</v>
      </c>
      <c r="Z10" s="67">
        <v>2870</v>
      </c>
      <c r="AA10" s="67">
        <v>900</v>
      </c>
      <c r="AB10" s="67">
        <v>1500</v>
      </c>
      <c r="AC10" s="67">
        <v>3712</v>
      </c>
      <c r="AD10" s="67">
        <v>900</v>
      </c>
      <c r="AE10" s="67">
        <v>3500</v>
      </c>
      <c r="AF10" s="67">
        <v>1000</v>
      </c>
      <c r="AG10" s="67">
        <v>582</v>
      </c>
      <c r="AH10" s="67">
        <v>357</v>
      </c>
      <c r="AI10" s="67">
        <v>250</v>
      </c>
      <c r="AJ10" s="67">
        <v>1054</v>
      </c>
      <c r="AK10" s="67">
        <v>3840</v>
      </c>
      <c r="AL10" s="67">
        <v>827</v>
      </c>
      <c r="AM10" s="67">
        <v>760</v>
      </c>
      <c r="AN10" s="67">
        <v>376</v>
      </c>
      <c r="AO10" s="67">
        <v>600</v>
      </c>
      <c r="AP10" s="67">
        <v>1300</v>
      </c>
      <c r="AQ10" s="67">
        <v>500</v>
      </c>
      <c r="AR10" s="67">
        <v>450</v>
      </c>
      <c r="AS10" s="67">
        <v>500</v>
      </c>
      <c r="AT10" s="67">
        <v>300</v>
      </c>
      <c r="AU10" s="67">
        <v>1500</v>
      </c>
      <c r="AV10" s="67">
        <v>600</v>
      </c>
      <c r="AW10" s="67">
        <v>487</v>
      </c>
      <c r="AX10" s="67">
        <v>150</v>
      </c>
      <c r="AY10" s="67">
        <v>1200</v>
      </c>
      <c r="AZ10" s="67">
        <v>775</v>
      </c>
      <c r="BA10" s="67">
        <v>775</v>
      </c>
      <c r="BB10" s="67">
        <v>750</v>
      </c>
      <c r="BC10" s="67">
        <v>500</v>
      </c>
      <c r="BD10" s="67">
        <v>400</v>
      </c>
      <c r="BE10" s="67">
        <v>50</v>
      </c>
      <c r="BF10" s="67">
        <v>75</v>
      </c>
      <c r="BG10" s="67">
        <v>75</v>
      </c>
      <c r="BH10" s="67">
        <v>200</v>
      </c>
      <c r="BI10" s="67">
        <v>750</v>
      </c>
      <c r="BJ10" s="67">
        <v>3500</v>
      </c>
      <c r="BK10" s="67">
        <v>3500</v>
      </c>
      <c r="BL10" s="67">
        <v>400</v>
      </c>
      <c r="BM10" s="67">
        <v>7500</v>
      </c>
      <c r="BN10" s="67">
        <v>400</v>
      </c>
      <c r="BO10" s="67">
        <v>750</v>
      </c>
      <c r="BP10" s="67">
        <v>400</v>
      </c>
      <c r="BQ10" s="67">
        <v>1500</v>
      </c>
      <c r="BR10" s="67">
        <v>750</v>
      </c>
      <c r="BS10" s="67">
        <v>1500</v>
      </c>
      <c r="BT10" s="67">
        <v>400</v>
      </c>
      <c r="BU10" s="67">
        <v>400</v>
      </c>
      <c r="BV10" s="67">
        <v>400</v>
      </c>
      <c r="BW10" s="67">
        <v>1500</v>
      </c>
      <c r="BX10" s="67">
        <v>200</v>
      </c>
      <c r="BY10" s="67">
        <v>200</v>
      </c>
      <c r="BZ10" s="67">
        <v>200</v>
      </c>
      <c r="CA10" s="67">
        <v>25</v>
      </c>
      <c r="CB10" s="67">
        <v>200</v>
      </c>
      <c r="CC10" s="67">
        <v>400</v>
      </c>
      <c r="CD10" s="67">
        <v>400</v>
      </c>
      <c r="CE10" s="67">
        <v>76431</v>
      </c>
    </row>
    <row r="11" spans="1:83" x14ac:dyDescent="0.25">
      <c r="A11" t="str">
        <f t="shared" si="0"/>
        <v>CHARTERS RIVER</v>
      </c>
      <c r="B11" s="22" t="str">
        <f t="shared" si="1"/>
        <v/>
      </c>
      <c r="C11" s="22" t="str">
        <f t="shared" si="2"/>
        <v/>
      </c>
      <c r="D11" s="22" t="str">
        <f t="shared" si="3"/>
        <v/>
      </c>
      <c r="E11" s="22"/>
      <c r="F11" s="22">
        <f>VLOOKUP(A11,RiverEscData!$H$4:$P$58,4,FALSE)</f>
        <v>6.6</v>
      </c>
      <c r="G11" s="22">
        <f>VLOOKUP(A11,RiverEscData!$H$4:$P$58,6,FALSE)*$G$5</f>
        <v>12.75</v>
      </c>
      <c r="H11" s="22">
        <v>20</v>
      </c>
      <c r="I11" t="s">
        <v>61</v>
      </c>
      <c r="J11" t="s">
        <v>60</v>
      </c>
      <c r="K11" t="s">
        <v>65</v>
      </c>
      <c r="L11" s="67"/>
      <c r="M11" s="67"/>
      <c r="N11" s="67"/>
      <c r="O11" s="67"/>
      <c r="P11" s="67"/>
      <c r="Q11" s="67"/>
      <c r="R11" s="67"/>
      <c r="S11" s="67"/>
      <c r="T11" s="67"/>
      <c r="U11" s="67"/>
      <c r="V11" s="67"/>
      <c r="W11" s="67"/>
      <c r="X11" s="67"/>
      <c r="Y11" s="67"/>
      <c r="Z11" s="67"/>
      <c r="AA11" s="67"/>
      <c r="AB11" s="67"/>
      <c r="AC11" s="67"/>
      <c r="AD11" s="67"/>
      <c r="AE11" s="67"/>
      <c r="AF11" s="67"/>
      <c r="AG11" s="67"/>
      <c r="AH11" s="67"/>
      <c r="AI11" s="67"/>
      <c r="AJ11" s="67">
        <v>30</v>
      </c>
      <c r="AK11" s="67"/>
      <c r="AL11" s="67">
        <v>150</v>
      </c>
      <c r="AM11" s="67">
        <v>15</v>
      </c>
      <c r="AN11" s="67"/>
      <c r="AO11" s="67"/>
      <c r="AP11" s="67"/>
      <c r="AQ11" s="67"/>
      <c r="AR11" s="67"/>
      <c r="AS11" s="67"/>
      <c r="AT11" s="67"/>
      <c r="AU11" s="67"/>
      <c r="AV11" s="67"/>
      <c r="AW11" s="67"/>
      <c r="AX11" s="67">
        <v>3</v>
      </c>
      <c r="AY11" s="67"/>
      <c r="AZ11" s="67"/>
      <c r="BA11" s="67"/>
      <c r="BB11" s="67"/>
      <c r="BC11" s="67"/>
      <c r="BD11" s="67"/>
      <c r="BE11" s="67"/>
      <c r="BF11" s="67"/>
      <c r="BG11" s="67"/>
      <c r="BH11" s="67"/>
      <c r="BI11" s="67"/>
      <c r="BJ11" s="67"/>
      <c r="BK11" s="67"/>
      <c r="BL11" s="67"/>
      <c r="BM11" s="67"/>
      <c r="BN11" s="67"/>
      <c r="BO11" s="67"/>
      <c r="BP11" s="67"/>
      <c r="BQ11" s="67"/>
      <c r="BR11" s="67"/>
      <c r="BS11" s="67"/>
      <c r="BT11" s="67"/>
      <c r="BU11" s="67"/>
      <c r="BV11" s="67"/>
      <c r="BW11" s="67"/>
      <c r="BX11" s="67"/>
      <c r="BY11" s="67"/>
      <c r="BZ11" s="67"/>
      <c r="CA11" s="67"/>
      <c r="CB11" s="67"/>
      <c r="CC11" s="67"/>
      <c r="CD11" s="67"/>
      <c r="CE11" s="67">
        <v>198</v>
      </c>
    </row>
    <row r="12" spans="1:83" x14ac:dyDescent="0.25">
      <c r="A12" t="str">
        <f t="shared" si="0"/>
        <v>DE MAMIEL CREEK</v>
      </c>
      <c r="B12" s="22">
        <f t="shared" si="1"/>
        <v>75</v>
      </c>
      <c r="C12" s="22" t="str">
        <f t="shared" si="2"/>
        <v/>
      </c>
      <c r="D12" s="22" t="str">
        <f t="shared" si="3"/>
        <v/>
      </c>
      <c r="E12" s="22"/>
      <c r="F12" s="22">
        <f>VLOOKUP(A12,RiverEscData!$H$4:$P$58,4,FALSE)</f>
        <v>100</v>
      </c>
      <c r="G12" s="22">
        <f>VLOOKUP(A12,RiverEscData!$H$4:$P$58,6,FALSE)*$G$5</f>
        <v>195.5</v>
      </c>
      <c r="H12" s="22">
        <v>20</v>
      </c>
      <c r="I12" t="s">
        <v>61</v>
      </c>
      <c r="J12" t="s">
        <v>60</v>
      </c>
      <c r="K12" t="s">
        <v>74</v>
      </c>
      <c r="L12" s="67"/>
      <c r="M12" s="67"/>
      <c r="N12" s="67"/>
      <c r="O12" s="67"/>
      <c r="P12" s="67"/>
      <c r="Q12" s="67"/>
      <c r="R12" s="67"/>
      <c r="S12" s="67"/>
      <c r="T12" s="67"/>
      <c r="U12" s="67"/>
      <c r="V12" s="67"/>
      <c r="W12" s="67">
        <v>75</v>
      </c>
      <c r="X12" s="67"/>
      <c r="Y12" s="67"/>
      <c r="Z12" s="67"/>
      <c r="AA12" s="67"/>
      <c r="AB12" s="67"/>
      <c r="AC12" s="67"/>
      <c r="AD12" s="67"/>
      <c r="AE12" s="67"/>
      <c r="AF12" s="67"/>
      <c r="AG12" s="67"/>
      <c r="AH12" s="67"/>
      <c r="AI12" s="67">
        <v>7</v>
      </c>
      <c r="AJ12" s="67">
        <v>3</v>
      </c>
      <c r="AK12" s="67">
        <v>2</v>
      </c>
      <c r="AL12" s="67">
        <v>210</v>
      </c>
      <c r="AM12" s="67">
        <v>10</v>
      </c>
      <c r="AN12" s="67">
        <v>3</v>
      </c>
      <c r="AO12" s="67">
        <v>9</v>
      </c>
      <c r="AP12" s="67"/>
      <c r="AQ12" s="67">
        <v>2</v>
      </c>
      <c r="AR12" s="67"/>
      <c r="AS12" s="67">
        <v>4</v>
      </c>
      <c r="AT12" s="67">
        <v>6</v>
      </c>
      <c r="AU12" s="67">
        <v>28</v>
      </c>
      <c r="AV12" s="67"/>
      <c r="AW12" s="67"/>
      <c r="AX12" s="67">
        <v>4</v>
      </c>
      <c r="AY12" s="67"/>
      <c r="AZ12" s="67"/>
      <c r="BA12" s="67"/>
      <c r="BB12" s="67"/>
      <c r="BC12" s="67"/>
      <c r="BD12" s="67">
        <v>12</v>
      </c>
      <c r="BE12" s="67">
        <v>15</v>
      </c>
      <c r="BF12" s="67">
        <v>25</v>
      </c>
      <c r="BG12" s="67"/>
      <c r="BH12" s="67"/>
      <c r="BI12" s="67">
        <v>2</v>
      </c>
      <c r="BJ12" s="67"/>
      <c r="BK12" s="67"/>
      <c r="BL12" s="67"/>
      <c r="BM12" s="67"/>
      <c r="BN12" s="67"/>
      <c r="BO12" s="67"/>
      <c r="BP12" s="67"/>
      <c r="BQ12" s="67"/>
      <c r="BR12" s="67"/>
      <c r="BS12" s="67"/>
      <c r="BT12" s="67"/>
      <c r="BU12" s="67"/>
      <c r="BV12" s="67"/>
      <c r="BW12" s="67"/>
      <c r="BX12" s="67"/>
      <c r="BY12" s="67"/>
      <c r="BZ12" s="67"/>
      <c r="CA12" s="67"/>
      <c r="CB12" s="67"/>
      <c r="CC12" s="67"/>
      <c r="CD12" s="67"/>
      <c r="CE12" s="67">
        <v>417</v>
      </c>
    </row>
    <row r="13" spans="1:83" x14ac:dyDescent="0.25">
      <c r="A13" t="str">
        <f t="shared" si="0"/>
        <v>Sooke River</v>
      </c>
      <c r="B13" s="22">
        <f t="shared" si="1"/>
        <v>237</v>
      </c>
      <c r="C13" s="22">
        <f t="shared" si="2"/>
        <v>237</v>
      </c>
      <c r="D13" s="22" t="str">
        <f t="shared" si="3"/>
        <v/>
      </c>
      <c r="E13" s="22"/>
      <c r="F13" s="22">
        <f>VLOOKUP(A13,RiverEscData!$H$4:$P$58,4,FALSE)</f>
        <v>0</v>
      </c>
      <c r="G13" s="22">
        <f>VLOOKUP(A13,RiverEscData!$H$4:$P$58,6,FALSE)*$G$5</f>
        <v>0</v>
      </c>
      <c r="H13" s="22">
        <v>20</v>
      </c>
      <c r="I13" t="s">
        <v>61</v>
      </c>
      <c r="J13" t="s">
        <v>60</v>
      </c>
      <c r="K13" t="s">
        <v>62</v>
      </c>
      <c r="L13" s="67"/>
      <c r="M13" s="67">
        <v>237</v>
      </c>
      <c r="N13" s="67"/>
      <c r="O13" s="67"/>
      <c r="P13" s="67"/>
      <c r="Q13" s="67"/>
      <c r="R13" s="67"/>
      <c r="S13" s="67"/>
      <c r="T13" s="67"/>
      <c r="U13" s="67"/>
      <c r="V13" s="67"/>
      <c r="W13" s="67"/>
      <c r="X13" s="67"/>
      <c r="Y13" s="67"/>
      <c r="Z13" s="67"/>
      <c r="AA13" s="67"/>
      <c r="AB13" s="67"/>
      <c r="AC13" s="67"/>
      <c r="AD13" s="67"/>
      <c r="AE13" s="67"/>
      <c r="AF13" s="67"/>
      <c r="AG13" s="67"/>
      <c r="AH13" s="67"/>
      <c r="AI13" s="67"/>
      <c r="AJ13" s="67"/>
      <c r="AK13" s="67"/>
      <c r="AL13" s="67"/>
      <c r="AM13" s="67"/>
      <c r="AN13" s="67"/>
      <c r="AO13" s="67"/>
      <c r="AP13" s="67"/>
      <c r="AQ13" s="67"/>
      <c r="AR13" s="67"/>
      <c r="AS13" s="67"/>
      <c r="AT13" s="67"/>
      <c r="AU13" s="67"/>
      <c r="AV13" s="67"/>
      <c r="AW13" s="67"/>
      <c r="AX13" s="67"/>
      <c r="AY13" s="67"/>
      <c r="AZ13" s="67"/>
      <c r="BA13" s="67"/>
      <c r="BB13" s="67"/>
      <c r="BC13" s="67"/>
      <c r="BD13" s="67"/>
      <c r="BE13" s="67"/>
      <c r="BF13" s="67"/>
      <c r="BG13" s="67"/>
      <c r="BH13" s="67"/>
      <c r="BI13" s="67"/>
      <c r="BJ13" s="67"/>
      <c r="BK13" s="67"/>
      <c r="BL13" s="67"/>
      <c r="BM13" s="67"/>
      <c r="BN13" s="67"/>
      <c r="BO13" s="67"/>
      <c r="BP13" s="67"/>
      <c r="BQ13" s="67"/>
      <c r="BR13" s="67"/>
      <c r="BS13" s="67"/>
      <c r="BT13" s="67"/>
      <c r="BU13" s="67"/>
      <c r="BV13" s="67"/>
      <c r="BW13" s="67"/>
      <c r="BX13" s="67"/>
      <c r="BY13" s="67"/>
      <c r="BZ13" s="67"/>
      <c r="CA13" s="67"/>
      <c r="CB13" s="67"/>
      <c r="CC13" s="67"/>
      <c r="CD13" s="67"/>
      <c r="CE13" s="67">
        <v>237</v>
      </c>
    </row>
    <row r="14" spans="1:83" x14ac:dyDescent="0.25">
      <c r="A14" t="str">
        <f t="shared" si="0"/>
        <v>CAMPUS CREEK</v>
      </c>
      <c r="B14" s="22">
        <f t="shared" si="1"/>
        <v>72.333333333333329</v>
      </c>
      <c r="C14" s="22">
        <f t="shared" si="2"/>
        <v>72.333333333333329</v>
      </c>
      <c r="D14" s="22" t="str">
        <f t="shared" si="3"/>
        <v/>
      </c>
      <c r="E14" s="22"/>
      <c r="F14" s="22">
        <f>VLOOKUP(A14,RiverEscData!$H$4:$P$58,4,FALSE)</f>
        <v>18</v>
      </c>
      <c r="G14" s="22">
        <f>VLOOKUP(A14,RiverEscData!$H$4:$P$58,6,FALSE)*$G$5</f>
        <v>34.85</v>
      </c>
      <c r="H14" s="22">
        <v>22</v>
      </c>
      <c r="I14" t="s">
        <v>122</v>
      </c>
      <c r="J14" t="s">
        <v>121</v>
      </c>
      <c r="K14" t="s">
        <v>123</v>
      </c>
      <c r="L14" s="67"/>
      <c r="M14" s="67">
        <v>11</v>
      </c>
      <c r="N14" s="67">
        <v>204</v>
      </c>
      <c r="O14" s="67">
        <v>2</v>
      </c>
      <c r="P14" s="67"/>
      <c r="Q14" s="67"/>
      <c r="R14" s="67"/>
      <c r="S14" s="67"/>
      <c r="T14" s="67"/>
      <c r="U14" s="67"/>
      <c r="V14" s="67"/>
      <c r="W14" s="67"/>
      <c r="X14" s="67"/>
      <c r="Y14" s="67"/>
      <c r="Z14" s="67"/>
      <c r="AA14" s="67"/>
      <c r="AB14" s="67"/>
      <c r="AC14" s="67"/>
      <c r="AD14" s="67"/>
      <c r="AE14" s="67"/>
      <c r="AF14" s="67"/>
      <c r="AG14" s="67"/>
      <c r="AH14" s="67"/>
      <c r="AI14" s="67"/>
      <c r="AJ14" s="67"/>
      <c r="AK14" s="67"/>
      <c r="AL14" s="67"/>
      <c r="AM14" s="67"/>
      <c r="AN14" s="67"/>
      <c r="AO14" s="67"/>
      <c r="AP14" s="67"/>
      <c r="AQ14" s="67"/>
      <c r="AR14" s="67">
        <v>1500</v>
      </c>
      <c r="AS14" s="67"/>
      <c r="AT14" s="67"/>
      <c r="AU14" s="67"/>
      <c r="AV14" s="67"/>
      <c r="AW14" s="67"/>
      <c r="AX14" s="67"/>
      <c r="AY14" s="67"/>
      <c r="AZ14" s="67"/>
      <c r="BA14" s="67"/>
      <c r="BB14" s="67"/>
      <c r="BC14" s="67"/>
      <c r="BD14" s="67"/>
      <c r="BE14" s="67"/>
      <c r="BF14" s="67"/>
      <c r="BG14" s="67"/>
      <c r="BH14" s="67"/>
      <c r="BI14" s="67"/>
      <c r="BJ14" s="67"/>
      <c r="BK14" s="67"/>
      <c r="BL14" s="67"/>
      <c r="BM14" s="67"/>
      <c r="BN14" s="67"/>
      <c r="BO14" s="67"/>
      <c r="BP14" s="67"/>
      <c r="BQ14" s="67"/>
      <c r="BR14" s="67"/>
      <c r="BS14" s="67"/>
      <c r="BT14" s="67"/>
      <c r="BU14" s="67"/>
      <c r="BV14" s="67"/>
      <c r="BW14" s="67"/>
      <c r="BX14" s="67"/>
      <c r="BY14" s="67"/>
      <c r="BZ14" s="67"/>
      <c r="CA14" s="67"/>
      <c r="CB14" s="67"/>
      <c r="CC14" s="67"/>
      <c r="CD14" s="67"/>
      <c r="CE14" s="67">
        <v>1717</v>
      </c>
    </row>
    <row r="15" spans="1:83" x14ac:dyDescent="0.25">
      <c r="A15" t="str">
        <f t="shared" si="0"/>
        <v>NITINAT RIVER</v>
      </c>
      <c r="B15" s="22">
        <f t="shared" si="1"/>
        <v>13556.666666666666</v>
      </c>
      <c r="C15" s="22">
        <f t="shared" si="2"/>
        <v>13474.5</v>
      </c>
      <c r="D15" s="22">
        <f t="shared" si="3"/>
        <v>16079.5</v>
      </c>
      <c r="E15" s="22"/>
      <c r="F15" s="22">
        <f>VLOOKUP(A15,RiverEscData!$H$4:$P$58,4,FALSE)</f>
        <v>330</v>
      </c>
      <c r="G15" s="22">
        <f>VLOOKUP(A15,RiverEscData!$H$4:$P$58,6,FALSE)*$G$5</f>
        <v>629</v>
      </c>
      <c r="H15" s="22">
        <v>22</v>
      </c>
      <c r="I15" t="s">
        <v>122</v>
      </c>
      <c r="J15" t="s">
        <v>121</v>
      </c>
      <c r="K15" t="s">
        <v>139</v>
      </c>
      <c r="L15" s="67">
        <v>14247</v>
      </c>
      <c r="M15" s="67">
        <v>11752</v>
      </c>
      <c r="N15" s="67">
        <v>13740</v>
      </c>
      <c r="O15" s="67">
        <v>14159</v>
      </c>
      <c r="P15" s="67">
        <v>16890</v>
      </c>
      <c r="Q15" s="67">
        <v>22059</v>
      </c>
      <c r="R15" s="67">
        <v>13243</v>
      </c>
      <c r="S15" s="67">
        <v>12126</v>
      </c>
      <c r="T15" s="67">
        <v>20464</v>
      </c>
      <c r="U15" s="67">
        <v>9000</v>
      </c>
      <c r="V15" s="67">
        <v>10000</v>
      </c>
      <c r="W15" s="67">
        <v>5000</v>
      </c>
      <c r="X15" s="67">
        <v>10000</v>
      </c>
      <c r="Y15" s="67">
        <v>4500</v>
      </c>
      <c r="Z15" s="67">
        <v>5346</v>
      </c>
      <c r="AA15" s="67">
        <v>8849</v>
      </c>
      <c r="AB15" s="67">
        <v>6500</v>
      </c>
      <c r="AC15" s="67">
        <v>12580</v>
      </c>
      <c r="AD15" s="67">
        <v>12000</v>
      </c>
      <c r="AE15" s="67">
        <v>18790</v>
      </c>
      <c r="AF15" s="67">
        <v>25821</v>
      </c>
      <c r="AG15" s="67">
        <v>18204</v>
      </c>
      <c r="AH15" s="67">
        <v>11481</v>
      </c>
      <c r="AI15" s="67">
        <v>6393</v>
      </c>
      <c r="AJ15" s="67">
        <v>18183</v>
      </c>
      <c r="AK15" s="67">
        <v>31654</v>
      </c>
      <c r="AL15" s="67">
        <v>28969</v>
      </c>
      <c r="AM15" s="67">
        <v>21843</v>
      </c>
      <c r="AN15" s="67">
        <v>7535</v>
      </c>
      <c r="AO15" s="67">
        <v>11000</v>
      </c>
      <c r="AP15" s="67">
        <v>25000</v>
      </c>
      <c r="AQ15" s="67">
        <v>30000</v>
      </c>
      <c r="AR15" s="67">
        <v>12000</v>
      </c>
      <c r="AS15" s="67">
        <v>19000</v>
      </c>
      <c r="AT15" s="67">
        <v>17000</v>
      </c>
      <c r="AU15" s="67">
        <v>21047</v>
      </c>
      <c r="AV15" s="67">
        <v>2500</v>
      </c>
      <c r="AW15" s="67">
        <v>8000</v>
      </c>
      <c r="AX15" s="67">
        <v>12000</v>
      </c>
      <c r="AY15" s="67">
        <v>2200</v>
      </c>
      <c r="AZ15" s="67">
        <v>1300</v>
      </c>
      <c r="BA15" s="67">
        <v>2000</v>
      </c>
      <c r="BB15" s="67">
        <v>1000</v>
      </c>
      <c r="BC15" s="67">
        <v>3000</v>
      </c>
      <c r="BD15" s="67">
        <v>3500</v>
      </c>
      <c r="BE15" s="67">
        <v>1200</v>
      </c>
      <c r="BF15" s="67">
        <v>1000</v>
      </c>
      <c r="BG15" s="67">
        <v>650</v>
      </c>
      <c r="BH15" s="67">
        <v>800</v>
      </c>
      <c r="BI15" s="67">
        <v>3000</v>
      </c>
      <c r="BJ15" s="67">
        <v>850</v>
      </c>
      <c r="BK15" s="67">
        <v>800</v>
      </c>
      <c r="BL15" s="67">
        <v>1200</v>
      </c>
      <c r="BM15" s="67">
        <v>750</v>
      </c>
      <c r="BN15" s="67">
        <v>1500</v>
      </c>
      <c r="BO15" s="67">
        <v>3500</v>
      </c>
      <c r="BP15" s="67">
        <v>1500</v>
      </c>
      <c r="BQ15" s="67">
        <v>3500</v>
      </c>
      <c r="BR15" s="67">
        <v>3500</v>
      </c>
      <c r="BS15" s="67">
        <v>3500</v>
      </c>
      <c r="BT15" s="67">
        <v>1500</v>
      </c>
      <c r="BU15" s="67">
        <v>1500</v>
      </c>
      <c r="BV15" s="67">
        <v>1500</v>
      </c>
      <c r="BW15" s="67">
        <v>750</v>
      </c>
      <c r="BX15" s="67">
        <v>400</v>
      </c>
      <c r="BY15" s="67">
        <v>1500</v>
      </c>
      <c r="BZ15" s="67">
        <v>3500</v>
      </c>
      <c r="CA15" s="67">
        <v>400</v>
      </c>
      <c r="CB15" s="67">
        <v>750</v>
      </c>
      <c r="CC15" s="67">
        <v>750</v>
      </c>
      <c r="CD15" s="67">
        <v>750</v>
      </c>
      <c r="CE15" s="67">
        <v>622425</v>
      </c>
    </row>
    <row r="16" spans="1:83" x14ac:dyDescent="0.25">
      <c r="A16" t="str">
        <f t="shared" si="0"/>
        <v>EFFINGHAM RIVER</v>
      </c>
      <c r="B16" s="22">
        <f t="shared" si="1"/>
        <v>19.428571428571427</v>
      </c>
      <c r="C16" s="22">
        <f t="shared" si="2"/>
        <v>11.75</v>
      </c>
      <c r="D16" s="22">
        <f t="shared" si="3"/>
        <v>29.666666666666668</v>
      </c>
      <c r="E16" s="22"/>
      <c r="F16" s="22">
        <f>VLOOKUP(A16,RiverEscData!$H$4:$P$58,4,FALSE)</f>
        <v>53</v>
      </c>
      <c r="G16" s="22">
        <f>VLOOKUP(A16,RiverEscData!$H$4:$P$58,6,FALSE)*$G$5</f>
        <v>102</v>
      </c>
      <c r="H16" s="22">
        <v>23</v>
      </c>
      <c r="I16" t="s">
        <v>149</v>
      </c>
      <c r="J16" t="s">
        <v>60</v>
      </c>
      <c r="K16" t="s">
        <v>149</v>
      </c>
      <c r="L16" s="67">
        <v>7</v>
      </c>
      <c r="M16" s="67">
        <v>11</v>
      </c>
      <c r="N16" s="67">
        <v>12</v>
      </c>
      <c r="O16" s="67">
        <v>17</v>
      </c>
      <c r="P16" s="67">
        <v>11</v>
      </c>
      <c r="Q16" s="67">
        <v>5</v>
      </c>
      <c r="R16" s="67">
        <v>73</v>
      </c>
      <c r="S16" s="67"/>
      <c r="T16" s="67"/>
      <c r="U16" s="67"/>
      <c r="V16" s="67"/>
      <c r="W16" s="67"/>
      <c r="X16" s="67"/>
      <c r="Y16" s="67"/>
      <c r="Z16" s="67"/>
      <c r="AA16" s="67"/>
      <c r="AB16" s="67"/>
      <c r="AC16" s="67"/>
      <c r="AD16" s="67"/>
      <c r="AE16" s="67"/>
      <c r="AF16" s="67"/>
      <c r="AG16" s="67"/>
      <c r="AH16" s="67"/>
      <c r="AI16" s="67"/>
      <c r="AJ16" s="67">
        <v>50</v>
      </c>
      <c r="AK16" s="67">
        <v>200</v>
      </c>
      <c r="AL16" s="67"/>
      <c r="AM16" s="67">
        <v>6</v>
      </c>
      <c r="AN16" s="67"/>
      <c r="AO16" s="67"/>
      <c r="AP16" s="67"/>
      <c r="AQ16" s="67">
        <v>10</v>
      </c>
      <c r="AR16" s="67">
        <v>10</v>
      </c>
      <c r="AS16" s="67"/>
      <c r="AT16" s="67">
        <v>10</v>
      </c>
      <c r="AU16" s="67"/>
      <c r="AV16" s="67"/>
      <c r="AW16" s="67"/>
      <c r="AX16" s="67"/>
      <c r="AY16" s="67"/>
      <c r="AZ16" s="67"/>
      <c r="BA16" s="67"/>
      <c r="BB16" s="67"/>
      <c r="BC16" s="67"/>
      <c r="BD16" s="67"/>
      <c r="BE16" s="67"/>
      <c r="BF16" s="67"/>
      <c r="BG16" s="67"/>
      <c r="BH16" s="67"/>
      <c r="BI16" s="67">
        <v>40</v>
      </c>
      <c r="BJ16" s="67">
        <v>50</v>
      </c>
      <c r="BK16" s="67">
        <v>25</v>
      </c>
      <c r="BL16" s="67">
        <v>25</v>
      </c>
      <c r="BM16" s="67"/>
      <c r="BN16" s="67"/>
      <c r="BO16" s="67">
        <v>25</v>
      </c>
      <c r="BP16" s="67">
        <v>25</v>
      </c>
      <c r="BQ16" s="67">
        <v>25</v>
      </c>
      <c r="BR16" s="67">
        <v>25</v>
      </c>
      <c r="BS16" s="67">
        <v>25</v>
      </c>
      <c r="BT16" s="67">
        <v>25</v>
      </c>
      <c r="BU16" s="67">
        <v>25</v>
      </c>
      <c r="BV16" s="67">
        <v>25</v>
      </c>
      <c r="BW16" s="67">
        <v>25</v>
      </c>
      <c r="BX16" s="67"/>
      <c r="BY16" s="67">
        <v>25</v>
      </c>
      <c r="BZ16" s="67">
        <v>25</v>
      </c>
      <c r="CA16" s="67">
        <v>25</v>
      </c>
      <c r="CB16" s="67">
        <v>25</v>
      </c>
      <c r="CC16" s="67"/>
      <c r="CD16" s="67">
        <v>25</v>
      </c>
      <c r="CE16" s="67">
        <v>912</v>
      </c>
    </row>
    <row r="17" spans="1:83" x14ac:dyDescent="0.25">
      <c r="A17" t="str">
        <f t="shared" si="0"/>
        <v>CLEMENS CREEK</v>
      </c>
      <c r="B17" s="22">
        <f t="shared" si="1"/>
        <v>32.545454545454547</v>
      </c>
      <c r="C17" s="22">
        <f t="shared" si="2"/>
        <v>27</v>
      </c>
      <c r="D17" s="22">
        <f t="shared" si="3"/>
        <v>27.75</v>
      </c>
      <c r="E17" s="22"/>
      <c r="F17" s="22">
        <f>VLOOKUP(A17,RiverEscData!$H$4:$P$58,4,FALSE)</f>
        <v>49</v>
      </c>
      <c r="G17" s="22">
        <f>VLOOKUP(A17,RiverEscData!$H$4:$P$58,6,FALSE)*$G$5</f>
        <v>93.5</v>
      </c>
      <c r="H17" s="22">
        <v>23</v>
      </c>
      <c r="I17" t="s">
        <v>158</v>
      </c>
      <c r="J17" t="s">
        <v>60</v>
      </c>
      <c r="K17" t="s">
        <v>159</v>
      </c>
      <c r="L17" s="67"/>
      <c r="M17" s="67">
        <v>29</v>
      </c>
      <c r="N17" s="67">
        <v>20</v>
      </c>
      <c r="O17" s="67">
        <v>32</v>
      </c>
      <c r="P17" s="67">
        <v>25</v>
      </c>
      <c r="Q17" s="67">
        <v>35</v>
      </c>
      <c r="R17" s="67">
        <v>3</v>
      </c>
      <c r="S17" s="67">
        <v>48</v>
      </c>
      <c r="T17" s="67">
        <v>81</v>
      </c>
      <c r="U17" s="67">
        <v>8</v>
      </c>
      <c r="V17" s="67">
        <v>62</v>
      </c>
      <c r="W17" s="67">
        <v>15</v>
      </c>
      <c r="X17" s="67">
        <v>704</v>
      </c>
      <c r="Y17" s="67">
        <v>1</v>
      </c>
      <c r="Z17" s="67">
        <v>75</v>
      </c>
      <c r="AA17" s="67">
        <v>123</v>
      </c>
      <c r="AB17" s="67">
        <v>182</v>
      </c>
      <c r="AC17" s="67">
        <v>37</v>
      </c>
      <c r="AD17" s="67">
        <v>37</v>
      </c>
      <c r="AE17" s="67"/>
      <c r="AF17" s="67">
        <v>78</v>
      </c>
      <c r="AG17" s="67">
        <v>2</v>
      </c>
      <c r="AH17" s="67"/>
      <c r="AI17" s="67"/>
      <c r="AJ17" s="67"/>
      <c r="AK17" s="67"/>
      <c r="AL17" s="67"/>
      <c r="AM17" s="67"/>
      <c r="AN17" s="67"/>
      <c r="AO17" s="67"/>
      <c r="AP17" s="67"/>
      <c r="AQ17" s="67"/>
      <c r="AR17" s="67"/>
      <c r="AS17" s="67"/>
      <c r="AT17" s="67"/>
      <c r="AU17" s="67"/>
      <c r="AV17" s="67"/>
      <c r="AW17" s="67"/>
      <c r="AX17" s="67"/>
      <c r="AY17" s="67"/>
      <c r="AZ17" s="67"/>
      <c r="BA17" s="67"/>
      <c r="BB17" s="67"/>
      <c r="BC17" s="67"/>
      <c r="BD17" s="67"/>
      <c r="BE17" s="67"/>
      <c r="BF17" s="67"/>
      <c r="BG17" s="67"/>
      <c r="BH17" s="67"/>
      <c r="BI17" s="67"/>
      <c r="BJ17" s="67"/>
      <c r="BK17" s="67"/>
      <c r="BL17" s="67"/>
      <c r="BM17" s="67"/>
      <c r="BN17" s="67"/>
      <c r="BO17" s="67"/>
      <c r="BP17" s="67"/>
      <c r="BQ17" s="67"/>
      <c r="BR17" s="67"/>
      <c r="BS17" s="67"/>
      <c r="BT17" s="67"/>
      <c r="BU17" s="67"/>
      <c r="BV17" s="67"/>
      <c r="BW17" s="67"/>
      <c r="BX17" s="67"/>
      <c r="BY17" s="67"/>
      <c r="BZ17" s="67"/>
      <c r="CA17" s="67"/>
      <c r="CB17" s="67"/>
      <c r="CC17" s="67"/>
      <c r="CD17" s="67"/>
      <c r="CE17" s="67">
        <v>1597</v>
      </c>
    </row>
    <row r="18" spans="1:83" x14ac:dyDescent="0.25">
      <c r="A18" t="str">
        <f t="shared" si="0"/>
        <v>MERCANTILE CREEK</v>
      </c>
      <c r="B18" s="22">
        <f t="shared" si="1"/>
        <v>25</v>
      </c>
      <c r="C18" s="22" t="str">
        <f t="shared" si="2"/>
        <v/>
      </c>
      <c r="D18" s="22" t="str">
        <f t="shared" si="3"/>
        <v/>
      </c>
      <c r="E18" s="22"/>
      <c r="F18" s="22">
        <f>VLOOKUP(A18,RiverEscData!$H$4:$P$58,4,FALSE)</f>
        <v>37</v>
      </c>
      <c r="G18" s="22">
        <f>VLOOKUP(A18,RiverEscData!$H$4:$P$58,6,FALSE)*$G$5</f>
        <v>71.399999999999991</v>
      </c>
      <c r="H18" s="22">
        <v>23</v>
      </c>
      <c r="I18" t="s">
        <v>169</v>
      </c>
      <c r="J18" t="s">
        <v>60</v>
      </c>
      <c r="K18" t="s">
        <v>169</v>
      </c>
      <c r="L18" s="67"/>
      <c r="M18" s="67"/>
      <c r="N18" s="67"/>
      <c r="O18" s="67"/>
      <c r="P18" s="67"/>
      <c r="Q18" s="67"/>
      <c r="R18" s="67"/>
      <c r="S18" s="67"/>
      <c r="T18" s="67"/>
      <c r="U18" s="67"/>
      <c r="V18" s="67">
        <v>25</v>
      </c>
      <c r="W18" s="67"/>
      <c r="X18" s="67"/>
      <c r="Y18" s="67"/>
      <c r="Z18" s="67"/>
      <c r="AA18" s="67"/>
      <c r="AB18" s="67">
        <v>35</v>
      </c>
      <c r="AC18" s="67">
        <v>24</v>
      </c>
      <c r="AD18" s="67">
        <v>54</v>
      </c>
      <c r="AE18" s="67">
        <v>55</v>
      </c>
      <c r="AF18" s="67"/>
      <c r="AG18" s="67">
        <v>135</v>
      </c>
      <c r="AH18" s="67">
        <v>120</v>
      </c>
      <c r="AI18" s="67">
        <v>40</v>
      </c>
      <c r="AJ18" s="67">
        <v>16</v>
      </c>
      <c r="AK18" s="67">
        <v>125</v>
      </c>
      <c r="AL18" s="67">
        <v>60</v>
      </c>
      <c r="AM18" s="67">
        <v>20</v>
      </c>
      <c r="AN18" s="67">
        <v>1</v>
      </c>
      <c r="AO18" s="67">
        <v>4</v>
      </c>
      <c r="AP18" s="67"/>
      <c r="AQ18" s="67">
        <v>30</v>
      </c>
      <c r="AR18" s="67">
        <v>30</v>
      </c>
      <c r="AS18" s="67">
        <v>5</v>
      </c>
      <c r="AT18" s="67"/>
      <c r="AU18" s="67"/>
      <c r="AV18" s="67"/>
      <c r="AW18" s="67"/>
      <c r="AX18" s="67">
        <v>2</v>
      </c>
      <c r="AY18" s="67"/>
      <c r="AZ18" s="67"/>
      <c r="BA18" s="67"/>
      <c r="BB18" s="67"/>
      <c r="BC18" s="67"/>
      <c r="BD18" s="67"/>
      <c r="BE18" s="67"/>
      <c r="BF18" s="67"/>
      <c r="BG18" s="67"/>
      <c r="BH18" s="67"/>
      <c r="BI18" s="67"/>
      <c r="BJ18" s="67"/>
      <c r="BK18" s="67"/>
      <c r="BL18" s="67"/>
      <c r="BM18" s="67"/>
      <c r="BN18" s="67"/>
      <c r="BO18" s="67"/>
      <c r="BP18" s="67"/>
      <c r="BQ18" s="67"/>
      <c r="BR18" s="67"/>
      <c r="BS18" s="67"/>
      <c r="BT18" s="67"/>
      <c r="BU18" s="67"/>
      <c r="BV18" s="67"/>
      <c r="BW18" s="67"/>
      <c r="BX18" s="67"/>
      <c r="BY18" s="67"/>
      <c r="BZ18" s="67"/>
      <c r="CA18" s="67"/>
      <c r="CB18" s="67"/>
      <c r="CC18" s="67"/>
      <c r="CD18" s="67"/>
      <c r="CE18" s="67">
        <v>781</v>
      </c>
    </row>
    <row r="19" spans="1:83" x14ac:dyDescent="0.25">
      <c r="A19" t="str">
        <f t="shared" si="0"/>
        <v>NAHMINT RIVER</v>
      </c>
      <c r="B19" s="22">
        <f t="shared" si="1"/>
        <v>461.58333333333331</v>
      </c>
      <c r="C19" s="22">
        <f t="shared" si="2"/>
        <v>771.25</v>
      </c>
      <c r="D19" s="22">
        <f t="shared" si="3"/>
        <v>403.75</v>
      </c>
      <c r="E19" s="22"/>
      <c r="F19" s="22">
        <f>VLOOKUP(A19,RiverEscData!$H$4:$P$58,4,FALSE)</f>
        <v>120</v>
      </c>
      <c r="G19" s="22">
        <f>VLOOKUP(A19,RiverEscData!$H$4:$P$58,6,FALSE)*$G$5</f>
        <v>238</v>
      </c>
      <c r="H19" s="22">
        <v>23</v>
      </c>
      <c r="I19" t="s">
        <v>16</v>
      </c>
      <c r="J19" t="s">
        <v>92</v>
      </c>
      <c r="K19" t="s">
        <v>16</v>
      </c>
      <c r="L19" s="67">
        <v>1019</v>
      </c>
      <c r="M19" s="67">
        <v>865</v>
      </c>
      <c r="N19" s="67">
        <v>310</v>
      </c>
      <c r="O19" s="67">
        <v>891</v>
      </c>
      <c r="P19" s="67">
        <v>485</v>
      </c>
      <c r="Q19" s="67">
        <v>171</v>
      </c>
      <c r="R19" s="67">
        <v>112</v>
      </c>
      <c r="S19" s="67">
        <v>847</v>
      </c>
      <c r="T19" s="67">
        <v>396</v>
      </c>
      <c r="U19" s="67">
        <v>73</v>
      </c>
      <c r="V19" s="67">
        <v>192</v>
      </c>
      <c r="W19" s="67">
        <v>178</v>
      </c>
      <c r="X19" s="67">
        <v>640</v>
      </c>
      <c r="Y19" s="67">
        <v>400</v>
      </c>
      <c r="Z19" s="67">
        <v>100</v>
      </c>
      <c r="AA19" s="67">
        <v>140</v>
      </c>
      <c r="AB19" s="67">
        <v>166</v>
      </c>
      <c r="AC19" s="67">
        <v>351</v>
      </c>
      <c r="AD19" s="67">
        <v>159</v>
      </c>
      <c r="AE19" s="67">
        <v>1192</v>
      </c>
      <c r="AF19" s="67">
        <v>630</v>
      </c>
      <c r="AG19" s="67">
        <v>319</v>
      </c>
      <c r="AH19" s="67">
        <v>213</v>
      </c>
      <c r="AI19" s="67">
        <v>68</v>
      </c>
      <c r="AJ19" s="67">
        <v>740</v>
      </c>
      <c r="AK19" s="67">
        <v>739</v>
      </c>
      <c r="AL19" s="67">
        <v>236</v>
      </c>
      <c r="AM19" s="67">
        <v>232</v>
      </c>
      <c r="AN19" s="67">
        <v>212</v>
      </c>
      <c r="AO19" s="67">
        <v>450</v>
      </c>
      <c r="AP19" s="67">
        <v>83</v>
      </c>
      <c r="AQ19" s="67">
        <v>150</v>
      </c>
      <c r="AR19" s="67">
        <v>171</v>
      </c>
      <c r="AS19" s="67">
        <v>230</v>
      </c>
      <c r="AT19" s="67">
        <v>300</v>
      </c>
      <c r="AU19" s="67">
        <v>50</v>
      </c>
      <c r="AV19" s="67"/>
      <c r="AW19" s="67">
        <v>300</v>
      </c>
      <c r="AX19" s="67">
        <v>250</v>
      </c>
      <c r="AY19" s="67">
        <v>35</v>
      </c>
      <c r="AZ19" s="67">
        <v>100</v>
      </c>
      <c r="BA19" s="67">
        <v>425</v>
      </c>
      <c r="BB19" s="67">
        <v>250</v>
      </c>
      <c r="BC19" s="67">
        <v>175</v>
      </c>
      <c r="BD19" s="67">
        <v>200</v>
      </c>
      <c r="BE19" s="67">
        <v>300</v>
      </c>
      <c r="BF19" s="67">
        <v>450</v>
      </c>
      <c r="BG19" s="67">
        <v>550</v>
      </c>
      <c r="BH19" s="67">
        <v>750</v>
      </c>
      <c r="BI19" s="67">
        <v>600</v>
      </c>
      <c r="BJ19" s="67">
        <v>750</v>
      </c>
      <c r="BK19" s="67">
        <v>900</v>
      </c>
      <c r="BL19" s="67">
        <v>1200</v>
      </c>
      <c r="BM19" s="67">
        <v>750</v>
      </c>
      <c r="BN19" s="67">
        <v>750</v>
      </c>
      <c r="BO19" s="67">
        <v>400</v>
      </c>
      <c r="BP19" s="67">
        <v>400</v>
      </c>
      <c r="BQ19" s="67">
        <v>750</v>
      </c>
      <c r="BR19" s="67">
        <v>400</v>
      </c>
      <c r="BS19" s="67">
        <v>400</v>
      </c>
      <c r="BT19" s="67">
        <v>1500</v>
      </c>
      <c r="BU19" s="67">
        <v>400</v>
      </c>
      <c r="BV19" s="67">
        <v>1500</v>
      </c>
      <c r="BW19" s="67">
        <v>750</v>
      </c>
      <c r="BX19" s="67">
        <v>1500</v>
      </c>
      <c r="BY19" s="67">
        <v>400</v>
      </c>
      <c r="BZ19" s="67">
        <v>400</v>
      </c>
      <c r="CA19" s="67">
        <v>750</v>
      </c>
      <c r="CB19" s="67">
        <v>3500</v>
      </c>
      <c r="CC19" s="67">
        <v>3500</v>
      </c>
      <c r="CD19" s="67">
        <v>3500</v>
      </c>
      <c r="CE19" s="67">
        <v>42295</v>
      </c>
    </row>
    <row r="20" spans="1:83" x14ac:dyDescent="0.25">
      <c r="A20" t="str">
        <f t="shared" si="0"/>
        <v>SARITA RIVER</v>
      </c>
      <c r="B20" s="22">
        <f t="shared" si="1"/>
        <v>1991.1666666666667</v>
      </c>
      <c r="C20" s="22">
        <f t="shared" si="2"/>
        <v>2743.5</v>
      </c>
      <c r="D20" s="22">
        <f t="shared" si="3"/>
        <v>1841</v>
      </c>
      <c r="E20" s="22"/>
      <c r="F20" s="22">
        <f>VLOOKUP(A20,RiverEscData!$H$4:$P$58,4,FALSE)</f>
        <v>250</v>
      </c>
      <c r="G20" s="22">
        <f>VLOOKUP(A20,RiverEscData!$H$4:$P$58,6,FALSE)*$G$5</f>
        <v>476</v>
      </c>
      <c r="H20" s="22">
        <v>23</v>
      </c>
      <c r="I20" t="s">
        <v>8</v>
      </c>
      <c r="J20" t="s">
        <v>92</v>
      </c>
      <c r="K20" t="s">
        <v>8</v>
      </c>
      <c r="L20" s="67">
        <v>3008</v>
      </c>
      <c r="M20" s="67">
        <v>3081</v>
      </c>
      <c r="N20" s="67">
        <v>3495</v>
      </c>
      <c r="O20" s="67">
        <v>1390</v>
      </c>
      <c r="P20" s="67">
        <v>1329</v>
      </c>
      <c r="Q20" s="67">
        <v>1613</v>
      </c>
      <c r="R20" s="67">
        <v>2063</v>
      </c>
      <c r="S20" s="67">
        <v>2359</v>
      </c>
      <c r="T20" s="67">
        <v>2517</v>
      </c>
      <c r="U20" s="67">
        <v>384</v>
      </c>
      <c r="V20" s="67">
        <v>1171</v>
      </c>
      <c r="W20" s="67">
        <v>1484</v>
      </c>
      <c r="X20" s="67">
        <v>1300</v>
      </c>
      <c r="Y20" s="67">
        <v>725</v>
      </c>
      <c r="Z20" s="67">
        <v>505</v>
      </c>
      <c r="AA20" s="67">
        <v>718</v>
      </c>
      <c r="AB20" s="67">
        <v>1300</v>
      </c>
      <c r="AC20" s="67">
        <v>2904</v>
      </c>
      <c r="AD20" s="67">
        <v>1000</v>
      </c>
      <c r="AE20" s="67">
        <v>3104</v>
      </c>
      <c r="AF20" s="67">
        <v>3380</v>
      </c>
      <c r="AG20" s="67">
        <v>2968</v>
      </c>
      <c r="AH20" s="67">
        <v>1247</v>
      </c>
      <c r="AI20" s="67">
        <v>175</v>
      </c>
      <c r="AJ20" s="67">
        <v>570</v>
      </c>
      <c r="AK20" s="67">
        <v>2231</v>
      </c>
      <c r="AL20" s="67">
        <v>1570</v>
      </c>
      <c r="AM20" s="67">
        <v>431</v>
      </c>
      <c r="AN20" s="67">
        <v>136</v>
      </c>
      <c r="AO20" s="67">
        <v>800</v>
      </c>
      <c r="AP20" s="67">
        <v>1200</v>
      </c>
      <c r="AQ20" s="67">
        <v>750</v>
      </c>
      <c r="AR20" s="67">
        <v>1500</v>
      </c>
      <c r="AS20" s="67">
        <v>550</v>
      </c>
      <c r="AT20" s="67">
        <v>600</v>
      </c>
      <c r="AU20" s="67">
        <v>300</v>
      </c>
      <c r="AV20" s="67"/>
      <c r="AW20" s="67">
        <v>350</v>
      </c>
      <c r="AX20" s="67">
        <v>300</v>
      </c>
      <c r="AY20" s="67">
        <v>90</v>
      </c>
      <c r="AZ20" s="67">
        <v>127</v>
      </c>
      <c r="BA20" s="67">
        <v>145</v>
      </c>
      <c r="BB20" s="67">
        <v>160</v>
      </c>
      <c r="BC20" s="67">
        <v>300</v>
      </c>
      <c r="BD20" s="67">
        <v>400</v>
      </c>
      <c r="BE20" s="67">
        <v>25</v>
      </c>
      <c r="BF20" s="67">
        <v>390</v>
      </c>
      <c r="BG20" s="67">
        <v>475</v>
      </c>
      <c r="BH20" s="67">
        <v>400</v>
      </c>
      <c r="BI20" s="67">
        <v>700</v>
      </c>
      <c r="BJ20" s="67">
        <v>75</v>
      </c>
      <c r="BK20" s="67">
        <v>400</v>
      </c>
      <c r="BL20" s="67">
        <v>750</v>
      </c>
      <c r="BM20" s="67">
        <v>400</v>
      </c>
      <c r="BN20" s="67">
        <v>400</v>
      </c>
      <c r="BO20" s="67">
        <v>750</v>
      </c>
      <c r="BP20" s="67">
        <v>400</v>
      </c>
      <c r="BQ20" s="67">
        <v>750</v>
      </c>
      <c r="BR20" s="67">
        <v>750</v>
      </c>
      <c r="BS20" s="67">
        <v>400</v>
      </c>
      <c r="BT20" s="67">
        <v>750</v>
      </c>
      <c r="BU20" s="67">
        <v>200</v>
      </c>
      <c r="BV20" s="67">
        <v>400</v>
      </c>
      <c r="BW20" s="67">
        <v>200</v>
      </c>
      <c r="BX20" s="67">
        <v>200</v>
      </c>
      <c r="BY20" s="67">
        <v>200</v>
      </c>
      <c r="BZ20" s="67">
        <v>200</v>
      </c>
      <c r="CA20" s="67">
        <v>200</v>
      </c>
      <c r="CB20" s="67">
        <v>200</v>
      </c>
      <c r="CC20" s="67">
        <v>750</v>
      </c>
      <c r="CD20" s="67">
        <v>750</v>
      </c>
      <c r="CE20" s="67">
        <v>66845</v>
      </c>
    </row>
    <row r="21" spans="1:83" x14ac:dyDescent="0.25">
      <c r="A21" t="str">
        <f t="shared" si="0"/>
        <v>SOMASS SYSTEM</v>
      </c>
      <c r="B21" s="22">
        <f t="shared" si="1"/>
        <v>15611.818181818182</v>
      </c>
      <c r="C21" s="22">
        <f t="shared" si="2"/>
        <v>14403.666666666666</v>
      </c>
      <c r="D21" s="22">
        <f t="shared" si="3"/>
        <v>19556.5</v>
      </c>
      <c r="E21" s="22"/>
      <c r="F21" s="22">
        <f>VLOOKUP(A21,RiverEscData!$H$4:$P$58,4,FALSE)</f>
        <v>3200</v>
      </c>
      <c r="G21" s="22">
        <f>VLOOKUP(A21,RiverEscData!$H$4:$P$58,6,FALSE)*$G$5</f>
        <v>6205</v>
      </c>
      <c r="H21" s="22">
        <v>23</v>
      </c>
      <c r="I21" t="s">
        <v>195</v>
      </c>
      <c r="J21" t="s">
        <v>121</v>
      </c>
      <c r="K21" t="s">
        <v>195</v>
      </c>
      <c r="L21" s="67"/>
      <c r="M21" s="67">
        <v>10490</v>
      </c>
      <c r="N21" s="67">
        <v>21537</v>
      </c>
      <c r="O21" s="67">
        <v>11184</v>
      </c>
      <c r="P21" s="67">
        <v>15104</v>
      </c>
      <c r="Q21" s="67">
        <v>19015</v>
      </c>
      <c r="R21" s="67">
        <v>23285</v>
      </c>
      <c r="S21" s="67">
        <v>20822</v>
      </c>
      <c r="T21" s="67">
        <v>17921</v>
      </c>
      <c r="U21" s="67">
        <v>11865</v>
      </c>
      <c r="V21" s="67">
        <v>9000</v>
      </c>
      <c r="W21" s="67">
        <v>11507</v>
      </c>
      <c r="X21" s="67">
        <v>13018</v>
      </c>
      <c r="Y21" s="67">
        <v>14109</v>
      </c>
      <c r="Z21" s="67">
        <v>17576</v>
      </c>
      <c r="AA21" s="67">
        <v>19220</v>
      </c>
      <c r="AB21" s="67">
        <v>13956</v>
      </c>
      <c r="AC21" s="67">
        <v>37687</v>
      </c>
      <c r="AD21" s="67">
        <v>30815</v>
      </c>
      <c r="AE21" s="67">
        <v>37472</v>
      </c>
      <c r="AF21" s="67">
        <v>36246</v>
      </c>
      <c r="AG21" s="67">
        <v>24714</v>
      </c>
      <c r="AH21" s="67">
        <v>16395</v>
      </c>
      <c r="AI21" s="67">
        <v>3543</v>
      </c>
      <c r="AJ21" s="67">
        <v>16860</v>
      </c>
      <c r="AK21" s="67">
        <v>45752</v>
      </c>
      <c r="AL21" s="67">
        <v>13500</v>
      </c>
      <c r="AM21" s="67">
        <v>9995</v>
      </c>
      <c r="AN21" s="67">
        <v>23312</v>
      </c>
      <c r="AO21" s="67">
        <v>46604</v>
      </c>
      <c r="AP21" s="67">
        <v>76486</v>
      </c>
      <c r="AQ21" s="67">
        <v>117249</v>
      </c>
      <c r="AR21" s="67">
        <v>85844</v>
      </c>
      <c r="AS21" s="67">
        <v>76064</v>
      </c>
      <c r="AT21" s="67">
        <v>44786</v>
      </c>
      <c r="AU21" s="67">
        <v>54305</v>
      </c>
      <c r="AV21" s="67">
        <v>14490</v>
      </c>
      <c r="AW21" s="67">
        <v>29306</v>
      </c>
      <c r="AX21" s="67">
        <v>74279</v>
      </c>
      <c r="AY21" s="67">
        <v>6500</v>
      </c>
      <c r="AZ21" s="67">
        <v>11000</v>
      </c>
      <c r="BA21" s="67">
        <v>8474</v>
      </c>
      <c r="BB21" s="67">
        <v>7500</v>
      </c>
      <c r="BC21" s="67">
        <v>4000</v>
      </c>
      <c r="BD21" s="67">
        <v>10200</v>
      </c>
      <c r="BE21" s="67">
        <v>9000</v>
      </c>
      <c r="BF21" s="67">
        <v>12300</v>
      </c>
      <c r="BG21" s="67">
        <v>13000</v>
      </c>
      <c r="BH21" s="67">
        <v>15000</v>
      </c>
      <c r="BI21" s="67">
        <v>12500</v>
      </c>
      <c r="BJ21" s="67">
        <v>11000</v>
      </c>
      <c r="BK21" s="67">
        <v>9000</v>
      </c>
      <c r="BL21" s="67">
        <v>13500</v>
      </c>
      <c r="BM21" s="67">
        <v>8500</v>
      </c>
      <c r="BN21" s="67">
        <v>13000</v>
      </c>
      <c r="BO21" s="67">
        <v>12500</v>
      </c>
      <c r="BP21" s="67">
        <v>15000</v>
      </c>
      <c r="BQ21" s="67">
        <v>7500</v>
      </c>
      <c r="BR21" s="67">
        <v>7500</v>
      </c>
      <c r="BS21" s="67">
        <v>15000</v>
      </c>
      <c r="BT21" s="67">
        <v>7500</v>
      </c>
      <c r="BU21" s="67">
        <v>7500</v>
      </c>
      <c r="BV21" s="67">
        <v>7500</v>
      </c>
      <c r="BW21" s="67">
        <v>7500</v>
      </c>
      <c r="BX21" s="67">
        <v>7500</v>
      </c>
      <c r="BY21" s="67">
        <v>15000</v>
      </c>
      <c r="BZ21" s="67">
        <v>7500</v>
      </c>
      <c r="CA21" s="67">
        <v>15000</v>
      </c>
      <c r="CB21" s="67">
        <v>7500</v>
      </c>
      <c r="CC21" s="67">
        <v>7500</v>
      </c>
      <c r="CD21" s="67">
        <v>7500</v>
      </c>
      <c r="CE21" s="67">
        <v>1484787</v>
      </c>
    </row>
    <row r="22" spans="1:83" x14ac:dyDescent="0.25">
      <c r="A22" t="str">
        <f t="shared" si="0"/>
        <v>THORNTON CREEK</v>
      </c>
      <c r="B22" s="22">
        <f t="shared" si="1"/>
        <v>910</v>
      </c>
      <c r="C22" s="22">
        <f t="shared" si="2"/>
        <v>43</v>
      </c>
      <c r="D22" s="22" t="str">
        <f t="shared" si="3"/>
        <v/>
      </c>
      <c r="E22" s="22"/>
      <c r="F22" s="22">
        <f>VLOOKUP(A22,RiverEscData!$H$4:$P$58,4,FALSE)</f>
        <v>5.5</v>
      </c>
      <c r="G22" s="22">
        <f>VLOOKUP(A22,RiverEscData!$H$4:$P$58,6,FALSE)*$G$5</f>
        <v>10.199999999999999</v>
      </c>
      <c r="H22" s="22">
        <v>23</v>
      </c>
      <c r="I22" t="s">
        <v>205</v>
      </c>
      <c r="J22" t="s">
        <v>60</v>
      </c>
      <c r="K22" t="s">
        <v>205</v>
      </c>
      <c r="L22" s="67"/>
      <c r="M22" s="67">
        <v>43</v>
      </c>
      <c r="N22" s="67"/>
      <c r="O22" s="67"/>
      <c r="P22" s="67"/>
      <c r="Q22" s="67"/>
      <c r="R22" s="67"/>
      <c r="S22" s="67"/>
      <c r="T22" s="67"/>
      <c r="U22" s="67"/>
      <c r="V22" s="67">
        <v>1777</v>
      </c>
      <c r="W22" s="67"/>
      <c r="X22" s="67"/>
      <c r="Y22" s="67"/>
      <c r="Z22" s="67"/>
      <c r="AA22" s="67"/>
      <c r="AB22" s="67">
        <v>507</v>
      </c>
      <c r="AC22" s="67">
        <v>2000</v>
      </c>
      <c r="AD22" s="67">
        <v>850</v>
      </c>
      <c r="AE22" s="67">
        <v>1500</v>
      </c>
      <c r="AF22" s="67"/>
      <c r="AG22" s="67">
        <v>2360</v>
      </c>
      <c r="AH22" s="67">
        <v>3000</v>
      </c>
      <c r="AI22" s="67">
        <v>800</v>
      </c>
      <c r="AJ22" s="67">
        <v>600</v>
      </c>
      <c r="AK22" s="67">
        <v>750</v>
      </c>
      <c r="AL22" s="67">
        <v>1500</v>
      </c>
      <c r="AM22" s="67">
        <v>1200</v>
      </c>
      <c r="AN22" s="67">
        <v>327</v>
      </c>
      <c r="AO22" s="67">
        <v>650</v>
      </c>
      <c r="AP22" s="67">
        <v>1500</v>
      </c>
      <c r="AQ22" s="67">
        <v>1000</v>
      </c>
      <c r="AR22" s="67">
        <v>511</v>
      </c>
      <c r="AS22" s="67">
        <v>270</v>
      </c>
      <c r="AT22" s="67"/>
      <c r="AU22" s="67">
        <v>285</v>
      </c>
      <c r="AV22" s="67"/>
      <c r="AW22" s="67"/>
      <c r="AX22" s="67"/>
      <c r="AY22" s="67"/>
      <c r="AZ22" s="67"/>
      <c r="BA22" s="67"/>
      <c r="BB22" s="67"/>
      <c r="BC22" s="67"/>
      <c r="BD22" s="67"/>
      <c r="BE22" s="67"/>
      <c r="BF22" s="67"/>
      <c r="BG22" s="67"/>
      <c r="BH22" s="67"/>
      <c r="BI22" s="67"/>
      <c r="BJ22" s="67"/>
      <c r="BK22" s="67"/>
      <c r="BL22" s="67"/>
      <c r="BM22" s="67"/>
      <c r="BN22" s="67"/>
      <c r="BO22" s="67"/>
      <c r="BP22" s="67"/>
      <c r="BQ22" s="67"/>
      <c r="BR22" s="67"/>
      <c r="BS22" s="67"/>
      <c r="BT22" s="67"/>
      <c r="BU22" s="67"/>
      <c r="BV22" s="67"/>
      <c r="BW22" s="67"/>
      <c r="BX22" s="67"/>
      <c r="BY22" s="67"/>
      <c r="BZ22" s="67"/>
      <c r="CA22" s="67"/>
      <c r="CB22" s="67"/>
      <c r="CC22" s="67"/>
      <c r="CD22" s="67"/>
      <c r="CE22" s="67">
        <v>21430</v>
      </c>
    </row>
    <row r="23" spans="1:83" x14ac:dyDescent="0.25">
      <c r="A23" t="str">
        <f t="shared" si="0"/>
        <v>TOQUART RIVER</v>
      </c>
      <c r="B23" s="22">
        <f t="shared" si="1"/>
        <v>153.83333333333334</v>
      </c>
      <c r="C23" s="22">
        <f t="shared" si="2"/>
        <v>63.75</v>
      </c>
      <c r="D23" s="22">
        <f t="shared" si="3"/>
        <v>127.75</v>
      </c>
      <c r="E23" s="22"/>
      <c r="F23" s="22">
        <f>VLOOKUP(A23,RiverEscData!$H$4:$P$58,4,FALSE)</f>
        <v>160</v>
      </c>
      <c r="G23" s="22">
        <f>VLOOKUP(A23,RiverEscData!$H$4:$P$58,6,FALSE)*$G$5</f>
        <v>314.5</v>
      </c>
      <c r="H23" s="22">
        <v>23</v>
      </c>
      <c r="I23" t="s">
        <v>215</v>
      </c>
      <c r="J23" t="s">
        <v>60</v>
      </c>
      <c r="K23" t="s">
        <v>215</v>
      </c>
      <c r="L23" s="67">
        <v>103</v>
      </c>
      <c r="M23" s="67">
        <v>21</v>
      </c>
      <c r="N23" s="67">
        <v>21</v>
      </c>
      <c r="O23" s="67">
        <v>110</v>
      </c>
      <c r="P23" s="67">
        <v>63</v>
      </c>
      <c r="Q23" s="67">
        <v>89</v>
      </c>
      <c r="R23" s="67">
        <v>191</v>
      </c>
      <c r="S23" s="67">
        <v>168</v>
      </c>
      <c r="T23" s="67">
        <v>336</v>
      </c>
      <c r="U23" s="67">
        <v>161</v>
      </c>
      <c r="V23" s="67">
        <v>249</v>
      </c>
      <c r="W23" s="67">
        <v>334</v>
      </c>
      <c r="X23" s="67"/>
      <c r="Y23" s="67">
        <v>317</v>
      </c>
      <c r="Z23" s="67"/>
      <c r="AA23" s="67"/>
      <c r="AB23" s="67"/>
      <c r="AC23" s="67">
        <v>864</v>
      </c>
      <c r="AD23" s="67"/>
      <c r="AE23" s="67">
        <v>704</v>
      </c>
      <c r="AF23" s="67">
        <v>463</v>
      </c>
      <c r="AG23" s="67">
        <v>202</v>
      </c>
      <c r="AH23" s="67">
        <v>168</v>
      </c>
      <c r="AI23" s="67">
        <v>100</v>
      </c>
      <c r="AJ23" s="67">
        <v>160</v>
      </c>
      <c r="AK23" s="67">
        <v>308</v>
      </c>
      <c r="AL23" s="67">
        <v>382</v>
      </c>
      <c r="AM23" s="67">
        <v>268</v>
      </c>
      <c r="AN23" s="67">
        <v>100</v>
      </c>
      <c r="AO23" s="67">
        <v>95</v>
      </c>
      <c r="AP23" s="67">
        <v>15</v>
      </c>
      <c r="AQ23" s="67">
        <v>3</v>
      </c>
      <c r="AR23" s="67">
        <v>4</v>
      </c>
      <c r="AS23" s="67">
        <v>3</v>
      </c>
      <c r="AT23" s="67">
        <v>3</v>
      </c>
      <c r="AU23" s="67">
        <v>25</v>
      </c>
      <c r="AV23" s="67"/>
      <c r="AW23" s="67"/>
      <c r="AX23" s="67">
        <v>300</v>
      </c>
      <c r="AY23" s="67"/>
      <c r="AZ23" s="67">
        <v>25</v>
      </c>
      <c r="BA23" s="67"/>
      <c r="BB23" s="67">
        <v>10</v>
      </c>
      <c r="BC23" s="67"/>
      <c r="BD23" s="67">
        <v>50</v>
      </c>
      <c r="BE23" s="67">
        <v>50</v>
      </c>
      <c r="BF23" s="67">
        <v>60</v>
      </c>
      <c r="BG23" s="67">
        <v>45</v>
      </c>
      <c r="BH23" s="67">
        <v>75</v>
      </c>
      <c r="BI23" s="67">
        <v>40</v>
      </c>
      <c r="BJ23" s="67">
        <v>75</v>
      </c>
      <c r="BK23" s="67">
        <v>25</v>
      </c>
      <c r="BL23" s="67">
        <v>25</v>
      </c>
      <c r="BM23" s="67">
        <v>25</v>
      </c>
      <c r="BN23" s="67"/>
      <c r="BO23" s="67"/>
      <c r="BP23" s="67">
        <v>25</v>
      </c>
      <c r="BQ23" s="67">
        <v>200</v>
      </c>
      <c r="BR23" s="67">
        <v>25</v>
      </c>
      <c r="BS23" s="67">
        <v>25</v>
      </c>
      <c r="BT23" s="67">
        <v>25</v>
      </c>
      <c r="BU23" s="67">
        <v>75</v>
      </c>
      <c r="BV23" s="67">
        <v>200</v>
      </c>
      <c r="BW23" s="67">
        <v>200</v>
      </c>
      <c r="BX23" s="67">
        <v>75</v>
      </c>
      <c r="BY23" s="67">
        <v>200</v>
      </c>
      <c r="BZ23" s="67">
        <v>200</v>
      </c>
      <c r="CA23" s="67">
        <v>200</v>
      </c>
      <c r="CB23" s="67">
        <v>400</v>
      </c>
      <c r="CC23" s="67">
        <v>750</v>
      </c>
      <c r="CD23" s="67">
        <v>400</v>
      </c>
      <c r="CE23" s="67">
        <v>9835</v>
      </c>
    </row>
    <row r="24" spans="1:83" x14ac:dyDescent="0.25">
      <c r="A24" t="str">
        <f t="shared" si="0"/>
        <v>BEDWELL/URSUS</v>
      </c>
      <c r="B24" s="22">
        <f t="shared" si="1"/>
        <v>459.58333333333331</v>
      </c>
      <c r="C24" s="22">
        <f t="shared" si="2"/>
        <v>305</v>
      </c>
      <c r="D24" s="22">
        <f t="shared" si="3"/>
        <v>621.75</v>
      </c>
      <c r="E24" s="22"/>
      <c r="F24" s="22">
        <f>VLOOKUP(A24,RiverEscData!$H$4:$P$58,4,FALSE)</f>
        <v>290</v>
      </c>
      <c r="G24" s="22">
        <f>VLOOKUP(A24,RiverEscData!$H$4:$P$58,6,FALSE)*$G$5</f>
        <v>561</v>
      </c>
      <c r="H24" s="22">
        <v>24</v>
      </c>
      <c r="I24" t="s">
        <v>15</v>
      </c>
      <c r="J24" t="s">
        <v>1411</v>
      </c>
      <c r="K24" t="s">
        <v>15</v>
      </c>
      <c r="L24" s="67">
        <v>308</v>
      </c>
      <c r="M24" s="67">
        <v>113</v>
      </c>
      <c r="N24" s="67">
        <v>414</v>
      </c>
      <c r="O24" s="67">
        <v>385</v>
      </c>
      <c r="P24" s="67">
        <v>365</v>
      </c>
      <c r="Q24" s="67">
        <v>699</v>
      </c>
      <c r="R24" s="67">
        <v>773</v>
      </c>
      <c r="S24" s="67">
        <v>650</v>
      </c>
      <c r="T24" s="67">
        <v>736</v>
      </c>
      <c r="U24" s="67">
        <v>289</v>
      </c>
      <c r="V24" s="67">
        <v>584</v>
      </c>
      <c r="W24" s="67">
        <v>199</v>
      </c>
      <c r="X24" s="67">
        <v>85</v>
      </c>
      <c r="Y24" s="67">
        <v>50</v>
      </c>
      <c r="Z24" s="67">
        <v>44</v>
      </c>
      <c r="AA24" s="67">
        <v>69</v>
      </c>
      <c r="AB24" s="67">
        <v>41</v>
      </c>
      <c r="AC24" s="67">
        <v>104</v>
      </c>
      <c r="AD24" s="67">
        <v>65</v>
      </c>
      <c r="AE24" s="67">
        <v>141</v>
      </c>
      <c r="AF24" s="67">
        <v>137</v>
      </c>
      <c r="AG24" s="67">
        <v>128</v>
      </c>
      <c r="AH24" s="67">
        <v>263</v>
      </c>
      <c r="AI24" s="67">
        <v>143</v>
      </c>
      <c r="AJ24" s="67">
        <v>160</v>
      </c>
      <c r="AK24" s="67">
        <v>306</v>
      </c>
      <c r="AL24" s="67">
        <v>275</v>
      </c>
      <c r="AM24" s="67">
        <v>528</v>
      </c>
      <c r="AN24" s="67">
        <v>291</v>
      </c>
      <c r="AO24" s="67">
        <v>691</v>
      </c>
      <c r="AP24" s="67">
        <v>377</v>
      </c>
      <c r="AQ24" s="67"/>
      <c r="AR24" s="67"/>
      <c r="AS24" s="67"/>
      <c r="AT24" s="67">
        <v>70</v>
      </c>
      <c r="AU24" s="67">
        <v>10</v>
      </c>
      <c r="AV24" s="67">
        <v>8</v>
      </c>
      <c r="AW24" s="67">
        <v>10</v>
      </c>
      <c r="AX24" s="67"/>
      <c r="AY24" s="67"/>
      <c r="AZ24" s="67"/>
      <c r="BA24" s="67">
        <v>25</v>
      </c>
      <c r="BB24" s="67"/>
      <c r="BC24" s="67"/>
      <c r="BD24" s="67"/>
      <c r="BE24" s="67">
        <v>35</v>
      </c>
      <c r="BF24" s="67"/>
      <c r="BG24" s="67"/>
      <c r="BH24" s="67"/>
      <c r="BI24" s="67">
        <v>25</v>
      </c>
      <c r="BJ24" s="67">
        <v>25</v>
      </c>
      <c r="BK24" s="67">
        <v>25</v>
      </c>
      <c r="BL24" s="67">
        <v>75</v>
      </c>
      <c r="BM24" s="67">
        <v>25</v>
      </c>
      <c r="BN24" s="67">
        <v>1E-3</v>
      </c>
      <c r="BO24" s="67">
        <v>30</v>
      </c>
      <c r="BP24" s="67">
        <v>25</v>
      </c>
      <c r="BQ24" s="67">
        <v>75</v>
      </c>
      <c r="BR24" s="67">
        <v>10</v>
      </c>
      <c r="BS24" s="67">
        <v>20</v>
      </c>
      <c r="BT24" s="67">
        <v>20</v>
      </c>
      <c r="BU24" s="67">
        <v>200</v>
      </c>
      <c r="BV24" s="67">
        <v>400</v>
      </c>
      <c r="BW24" s="67">
        <v>400</v>
      </c>
      <c r="BX24" s="67">
        <v>750</v>
      </c>
      <c r="BY24" s="67">
        <v>400</v>
      </c>
      <c r="BZ24" s="67">
        <v>400</v>
      </c>
      <c r="CA24" s="67">
        <v>750</v>
      </c>
      <c r="CB24" s="67"/>
      <c r="CC24" s="67"/>
      <c r="CD24" s="67"/>
      <c r="CE24" s="67">
        <v>13226.001</v>
      </c>
    </row>
    <row r="25" spans="1:83" x14ac:dyDescent="0.25">
      <c r="A25" t="str">
        <f t="shared" si="0"/>
        <v>CYPRE RIVER</v>
      </c>
      <c r="B25" s="22">
        <f t="shared" si="1"/>
        <v>862.5</v>
      </c>
      <c r="C25" s="22">
        <f t="shared" si="2"/>
        <v>23</v>
      </c>
      <c r="D25" s="22">
        <f t="shared" si="3"/>
        <v>539.5</v>
      </c>
      <c r="E25" s="22"/>
      <c r="F25" s="22">
        <f>VLOOKUP(A25,RiverEscData!$H$4:$P$58,4,FALSE)</f>
        <v>110</v>
      </c>
      <c r="G25" s="22">
        <f>VLOOKUP(A25,RiverEscData!$H$4:$P$58,6,FALSE)*$G$5</f>
        <v>221</v>
      </c>
      <c r="H25" s="22">
        <v>24</v>
      </c>
      <c r="I25" t="s">
        <v>25</v>
      </c>
      <c r="J25" t="s">
        <v>60</v>
      </c>
      <c r="K25" t="s">
        <v>25</v>
      </c>
      <c r="L25" s="67">
        <v>12</v>
      </c>
      <c r="M25" s="67">
        <v>4</v>
      </c>
      <c r="N25" s="67">
        <v>16</v>
      </c>
      <c r="O25" s="67">
        <v>60</v>
      </c>
      <c r="P25" s="67">
        <v>333</v>
      </c>
      <c r="Q25" s="67">
        <v>353</v>
      </c>
      <c r="R25" s="67">
        <v>219</v>
      </c>
      <c r="S25" s="67">
        <v>1253</v>
      </c>
      <c r="T25" s="67">
        <v>2584</v>
      </c>
      <c r="U25" s="67">
        <v>1223</v>
      </c>
      <c r="V25" s="67">
        <v>3630</v>
      </c>
      <c r="W25" s="67">
        <v>663</v>
      </c>
      <c r="X25" s="67">
        <v>1326</v>
      </c>
      <c r="Y25" s="67">
        <v>440</v>
      </c>
      <c r="Z25" s="67">
        <v>245</v>
      </c>
      <c r="AA25" s="67">
        <v>449</v>
      </c>
      <c r="AB25" s="67">
        <v>869</v>
      </c>
      <c r="AC25" s="67">
        <v>422</v>
      </c>
      <c r="AD25" s="67">
        <v>500</v>
      </c>
      <c r="AE25" s="67">
        <v>490</v>
      </c>
      <c r="AF25" s="67">
        <v>500</v>
      </c>
      <c r="AG25" s="67">
        <v>32</v>
      </c>
      <c r="AH25" s="67">
        <v>641</v>
      </c>
      <c r="AI25" s="67">
        <v>408</v>
      </c>
      <c r="AJ25" s="67">
        <v>10</v>
      </c>
      <c r="AK25" s="67">
        <v>20</v>
      </c>
      <c r="AL25" s="67">
        <v>15</v>
      </c>
      <c r="AM25" s="67">
        <v>10</v>
      </c>
      <c r="AN25" s="67">
        <v>6</v>
      </c>
      <c r="AO25" s="67">
        <v>1</v>
      </c>
      <c r="AP25" s="67">
        <v>16</v>
      </c>
      <c r="AQ25" s="67">
        <v>20</v>
      </c>
      <c r="AR25" s="67">
        <v>25</v>
      </c>
      <c r="AS25" s="67"/>
      <c r="AT25" s="67">
        <v>12</v>
      </c>
      <c r="AU25" s="67">
        <v>25</v>
      </c>
      <c r="AV25" s="67">
        <v>26</v>
      </c>
      <c r="AW25" s="67">
        <v>28</v>
      </c>
      <c r="AX25" s="67">
        <v>11</v>
      </c>
      <c r="AY25" s="67">
        <v>30</v>
      </c>
      <c r="AZ25" s="67">
        <v>25</v>
      </c>
      <c r="BA25" s="67">
        <v>15</v>
      </c>
      <c r="BB25" s="67">
        <v>10</v>
      </c>
      <c r="BC25" s="67"/>
      <c r="BD25" s="67">
        <v>15</v>
      </c>
      <c r="BE25" s="67">
        <v>10</v>
      </c>
      <c r="BF25" s="67">
        <v>25</v>
      </c>
      <c r="BG25" s="67">
        <v>25</v>
      </c>
      <c r="BH25" s="67">
        <v>15</v>
      </c>
      <c r="BI25" s="67">
        <v>25</v>
      </c>
      <c r="BJ25" s="67">
        <v>200</v>
      </c>
      <c r="BK25" s="67">
        <v>75</v>
      </c>
      <c r="BL25" s="67">
        <v>75</v>
      </c>
      <c r="BM25" s="67">
        <v>25</v>
      </c>
      <c r="BN25" s="67">
        <v>25</v>
      </c>
      <c r="BO25" s="67">
        <v>80</v>
      </c>
      <c r="BP25" s="67">
        <v>25</v>
      </c>
      <c r="BQ25" s="67">
        <v>25</v>
      </c>
      <c r="BR25" s="67">
        <v>50</v>
      </c>
      <c r="BS25" s="67">
        <v>50</v>
      </c>
      <c r="BT25" s="67">
        <v>70</v>
      </c>
      <c r="BU25" s="67">
        <v>400</v>
      </c>
      <c r="BV25" s="67">
        <v>400</v>
      </c>
      <c r="BW25" s="67">
        <v>400</v>
      </c>
      <c r="BX25" s="67">
        <v>750</v>
      </c>
      <c r="BY25" s="67">
        <v>750</v>
      </c>
      <c r="BZ25" s="67">
        <v>400</v>
      </c>
      <c r="CA25" s="67">
        <v>200</v>
      </c>
      <c r="CB25" s="67">
        <v>400</v>
      </c>
      <c r="CC25" s="67">
        <v>200</v>
      </c>
      <c r="CD25" s="67">
        <v>200</v>
      </c>
      <c r="CE25" s="67">
        <v>21892</v>
      </c>
    </row>
    <row r="26" spans="1:83" x14ac:dyDescent="0.25">
      <c r="A26" t="str">
        <f t="shared" si="0"/>
        <v>ICE RIVER</v>
      </c>
      <c r="B26" s="22" t="str">
        <f t="shared" si="1"/>
        <v/>
      </c>
      <c r="C26" s="22" t="str">
        <f t="shared" si="2"/>
        <v/>
      </c>
      <c r="D26" s="22" t="str">
        <f t="shared" si="3"/>
        <v/>
      </c>
      <c r="E26" s="22"/>
      <c r="F26" s="22">
        <f>VLOOKUP(A26,RiverEscData!$H$4:$P$58,4,FALSE)</f>
        <v>37</v>
      </c>
      <c r="G26" s="22">
        <f>VLOOKUP(A26,RiverEscData!$H$4:$P$58,6,FALSE)*$G$5</f>
        <v>71.399999999999991</v>
      </c>
      <c r="H26" s="22">
        <v>24</v>
      </c>
      <c r="I26" t="s">
        <v>240</v>
      </c>
      <c r="J26" t="s">
        <v>60</v>
      </c>
      <c r="K26" t="s">
        <v>240</v>
      </c>
      <c r="L26" s="67"/>
      <c r="M26" s="67"/>
      <c r="N26" s="67"/>
      <c r="O26" s="67"/>
      <c r="P26" s="67"/>
      <c r="Q26" s="67"/>
      <c r="R26" s="67"/>
      <c r="S26" s="67"/>
      <c r="T26" s="67"/>
      <c r="U26" s="67"/>
      <c r="V26" s="67"/>
      <c r="W26" s="67"/>
      <c r="X26" s="67"/>
      <c r="Y26" s="67">
        <v>3</v>
      </c>
      <c r="Z26" s="67">
        <v>11</v>
      </c>
      <c r="AA26" s="67"/>
      <c r="AB26" s="67"/>
      <c r="AC26" s="67"/>
      <c r="AD26" s="67"/>
      <c r="AE26" s="67"/>
      <c r="AF26" s="67"/>
      <c r="AG26" s="67"/>
      <c r="AH26" s="67">
        <v>20</v>
      </c>
      <c r="AI26" s="67"/>
      <c r="AJ26" s="67"/>
      <c r="AK26" s="67"/>
      <c r="AL26" s="67"/>
      <c r="AM26" s="67">
        <v>25</v>
      </c>
      <c r="AN26" s="67">
        <v>40</v>
      </c>
      <c r="AO26" s="67"/>
      <c r="AP26" s="67"/>
      <c r="AQ26" s="67"/>
      <c r="AR26" s="67">
        <v>5</v>
      </c>
      <c r="AS26" s="67"/>
      <c r="AT26" s="67"/>
      <c r="AU26" s="67"/>
      <c r="AV26" s="67"/>
      <c r="AW26" s="67"/>
      <c r="AX26" s="67"/>
      <c r="AY26" s="67"/>
      <c r="AZ26" s="67"/>
      <c r="BA26" s="67"/>
      <c r="BB26" s="67"/>
      <c r="BC26" s="67"/>
      <c r="BD26" s="67"/>
      <c r="BE26" s="67">
        <v>6</v>
      </c>
      <c r="BF26" s="67"/>
      <c r="BG26" s="67"/>
      <c r="BH26" s="67"/>
      <c r="BI26" s="67"/>
      <c r="BJ26" s="67"/>
      <c r="BK26" s="67">
        <v>25</v>
      </c>
      <c r="BL26" s="67">
        <v>25</v>
      </c>
      <c r="BM26" s="67">
        <v>25</v>
      </c>
      <c r="BN26" s="67">
        <v>25</v>
      </c>
      <c r="BO26" s="67"/>
      <c r="BP26" s="67">
        <v>25</v>
      </c>
      <c r="BQ26" s="67"/>
      <c r="BR26" s="67">
        <v>10</v>
      </c>
      <c r="BS26" s="67">
        <v>10</v>
      </c>
      <c r="BT26" s="67">
        <v>20</v>
      </c>
      <c r="BU26" s="67">
        <v>75</v>
      </c>
      <c r="BV26" s="67">
        <v>75</v>
      </c>
      <c r="BW26" s="67">
        <v>200</v>
      </c>
      <c r="BX26" s="67">
        <v>400</v>
      </c>
      <c r="BY26" s="67">
        <v>200</v>
      </c>
      <c r="BZ26" s="67">
        <v>200</v>
      </c>
      <c r="CA26" s="67">
        <v>200</v>
      </c>
      <c r="CB26" s="67">
        <v>200</v>
      </c>
      <c r="CC26" s="67">
        <v>200</v>
      </c>
      <c r="CD26" s="67">
        <v>200</v>
      </c>
      <c r="CE26" s="67">
        <v>2225</v>
      </c>
    </row>
    <row r="27" spans="1:83" x14ac:dyDescent="0.25">
      <c r="A27" t="str">
        <f t="shared" si="0"/>
        <v>KENNEDY RIVER (LOWER)</v>
      </c>
      <c r="B27" s="22" t="str">
        <f t="shared" si="1"/>
        <v/>
      </c>
      <c r="C27" s="22" t="str">
        <f t="shared" si="2"/>
        <v/>
      </c>
      <c r="D27" s="22" t="str">
        <f t="shared" si="3"/>
        <v/>
      </c>
      <c r="E27" s="22"/>
      <c r="F27" s="22">
        <f>VLOOKUP(A27,RiverEscData!$H$4:$P$58,4,FALSE)</f>
        <v>740</v>
      </c>
      <c r="G27" s="22">
        <f>VLOOKUP(A27,RiverEscData!$H$4:$P$58,6,FALSE)*$G$5</f>
        <v>1445</v>
      </c>
      <c r="H27" s="22">
        <v>24</v>
      </c>
      <c r="I27" t="s">
        <v>246</v>
      </c>
      <c r="J27" t="s">
        <v>60</v>
      </c>
      <c r="K27" t="s">
        <v>247</v>
      </c>
      <c r="L27" s="67"/>
      <c r="M27" s="67"/>
      <c r="N27" s="67"/>
      <c r="O27" s="67"/>
      <c r="P27" s="67"/>
      <c r="Q27" s="67"/>
      <c r="R27" s="67"/>
      <c r="S27" s="67"/>
      <c r="T27" s="67"/>
      <c r="U27" s="67"/>
      <c r="V27" s="67"/>
      <c r="W27" s="67"/>
      <c r="X27" s="67"/>
      <c r="Y27" s="67"/>
      <c r="Z27" s="67"/>
      <c r="AA27" s="67"/>
      <c r="AB27" s="67"/>
      <c r="AC27" s="67"/>
      <c r="AD27" s="67"/>
      <c r="AE27" s="67"/>
      <c r="AF27" s="67"/>
      <c r="AG27" s="67"/>
      <c r="AH27" s="67"/>
      <c r="AI27" s="67">
        <v>300</v>
      </c>
      <c r="AJ27" s="67"/>
      <c r="AK27" s="67"/>
      <c r="AL27" s="67">
        <v>1200</v>
      </c>
      <c r="AM27" s="67"/>
      <c r="AN27" s="67">
        <v>40</v>
      </c>
      <c r="AO27" s="67"/>
      <c r="AP27" s="67"/>
      <c r="AQ27" s="67"/>
      <c r="AR27" s="67"/>
      <c r="AS27" s="67">
        <v>146</v>
      </c>
      <c r="AT27" s="67">
        <v>300</v>
      </c>
      <c r="AU27" s="67">
        <v>300</v>
      </c>
      <c r="AV27" s="67">
        <v>200</v>
      </c>
      <c r="AW27" s="67">
        <v>150</v>
      </c>
      <c r="AX27" s="67">
        <v>100</v>
      </c>
      <c r="AY27" s="67">
        <v>300</v>
      </c>
      <c r="AZ27" s="67"/>
      <c r="BA27" s="67">
        <v>400</v>
      </c>
      <c r="BB27" s="67"/>
      <c r="BC27" s="67">
        <v>100</v>
      </c>
      <c r="BD27" s="67">
        <v>250</v>
      </c>
      <c r="BE27" s="67">
        <v>75</v>
      </c>
      <c r="BF27" s="67">
        <v>100</v>
      </c>
      <c r="BG27" s="67">
        <v>200</v>
      </c>
      <c r="BH27" s="67">
        <v>500</v>
      </c>
      <c r="BI27" s="67">
        <v>75</v>
      </c>
      <c r="BJ27" s="67">
        <v>75</v>
      </c>
      <c r="BK27" s="67">
        <v>200</v>
      </c>
      <c r="BL27" s="67">
        <v>200</v>
      </c>
      <c r="BM27" s="67">
        <v>400</v>
      </c>
      <c r="BN27" s="67">
        <v>750</v>
      </c>
      <c r="BO27" s="67">
        <v>750</v>
      </c>
      <c r="BP27" s="67">
        <v>750</v>
      </c>
      <c r="BQ27" s="67">
        <v>400</v>
      </c>
      <c r="BR27" s="67">
        <v>450</v>
      </c>
      <c r="BS27" s="67">
        <v>500</v>
      </c>
      <c r="BT27" s="67">
        <v>50</v>
      </c>
      <c r="BU27" s="67">
        <v>750</v>
      </c>
      <c r="BV27" s="67">
        <v>750</v>
      </c>
      <c r="BW27" s="67">
        <v>750</v>
      </c>
      <c r="BX27" s="67">
        <v>1500</v>
      </c>
      <c r="BY27" s="67">
        <v>750</v>
      </c>
      <c r="BZ27" s="67">
        <v>1500</v>
      </c>
      <c r="CA27" s="67">
        <v>1500</v>
      </c>
      <c r="CB27" s="67">
        <v>750</v>
      </c>
      <c r="CC27" s="67">
        <v>750</v>
      </c>
      <c r="CD27" s="67">
        <v>750</v>
      </c>
      <c r="CE27" s="67">
        <v>19011</v>
      </c>
    </row>
    <row r="28" spans="1:83" x14ac:dyDescent="0.25">
      <c r="A28" t="str">
        <f t="shared" si="0"/>
        <v>MEGIN RIVER</v>
      </c>
      <c r="B28" s="22">
        <f t="shared" si="1"/>
        <v>44.416666666666664</v>
      </c>
      <c r="C28" s="22">
        <f t="shared" si="2"/>
        <v>48.75</v>
      </c>
      <c r="D28" s="22">
        <f t="shared" si="3"/>
        <v>24.75</v>
      </c>
      <c r="E28" s="22"/>
      <c r="F28" s="22">
        <f>VLOOKUP(A28,RiverEscData!$H$4:$P$58,4,FALSE)</f>
        <v>730</v>
      </c>
      <c r="G28" s="22">
        <f>VLOOKUP(A28,RiverEscData!$H$4:$P$58,6,FALSE)*$G$5</f>
        <v>1360</v>
      </c>
      <c r="H28" s="22">
        <v>24</v>
      </c>
      <c r="I28" t="s">
        <v>22</v>
      </c>
      <c r="J28" t="s">
        <v>1411</v>
      </c>
      <c r="K28" t="s">
        <v>22</v>
      </c>
      <c r="L28" s="67">
        <v>71</v>
      </c>
      <c r="M28" s="67">
        <v>87</v>
      </c>
      <c r="N28" s="67">
        <v>23</v>
      </c>
      <c r="O28" s="67">
        <v>14</v>
      </c>
      <c r="P28" s="67">
        <v>14</v>
      </c>
      <c r="Q28" s="67">
        <v>7</v>
      </c>
      <c r="R28" s="67">
        <v>61</v>
      </c>
      <c r="S28" s="67">
        <v>17</v>
      </c>
      <c r="T28" s="67">
        <v>49</v>
      </c>
      <c r="U28" s="67">
        <v>37</v>
      </c>
      <c r="V28" s="67">
        <v>73</v>
      </c>
      <c r="W28" s="67">
        <v>80</v>
      </c>
      <c r="X28" s="67">
        <v>48</v>
      </c>
      <c r="Y28" s="67">
        <v>9</v>
      </c>
      <c r="Z28" s="67">
        <v>15</v>
      </c>
      <c r="AA28" s="67">
        <v>24</v>
      </c>
      <c r="AB28" s="67">
        <v>13</v>
      </c>
      <c r="AC28" s="67">
        <v>117</v>
      </c>
      <c r="AD28" s="67">
        <v>36</v>
      </c>
      <c r="AE28" s="67">
        <v>72</v>
      </c>
      <c r="AF28" s="67">
        <v>28</v>
      </c>
      <c r="AG28" s="67">
        <v>23</v>
      </c>
      <c r="AH28" s="67"/>
      <c r="AI28" s="67">
        <v>160</v>
      </c>
      <c r="AJ28" s="67">
        <v>234</v>
      </c>
      <c r="AK28" s="67">
        <v>370</v>
      </c>
      <c r="AL28" s="67">
        <v>266</v>
      </c>
      <c r="AM28" s="67">
        <v>164</v>
      </c>
      <c r="AN28" s="67">
        <v>323</v>
      </c>
      <c r="AO28" s="67">
        <v>841</v>
      </c>
      <c r="AP28" s="67">
        <v>436</v>
      </c>
      <c r="AQ28" s="67">
        <v>150</v>
      </c>
      <c r="AR28" s="67">
        <v>10</v>
      </c>
      <c r="AS28" s="67"/>
      <c r="AT28" s="67">
        <v>26</v>
      </c>
      <c r="AU28" s="67">
        <v>30</v>
      </c>
      <c r="AV28" s="67">
        <v>25</v>
      </c>
      <c r="AW28" s="67">
        <v>30</v>
      </c>
      <c r="AX28" s="67"/>
      <c r="AY28" s="67"/>
      <c r="AZ28" s="67"/>
      <c r="BA28" s="67">
        <v>100</v>
      </c>
      <c r="BB28" s="67">
        <v>150</v>
      </c>
      <c r="BC28" s="67">
        <v>160</v>
      </c>
      <c r="BD28" s="67">
        <v>50</v>
      </c>
      <c r="BE28" s="67">
        <v>6</v>
      </c>
      <c r="BF28" s="67">
        <v>50</v>
      </c>
      <c r="BG28" s="67">
        <v>50</v>
      </c>
      <c r="BH28" s="67">
        <v>25</v>
      </c>
      <c r="BI28" s="67">
        <v>75</v>
      </c>
      <c r="BJ28" s="67">
        <v>75</v>
      </c>
      <c r="BK28" s="67">
        <v>25</v>
      </c>
      <c r="BL28" s="67">
        <v>75</v>
      </c>
      <c r="BM28" s="67">
        <v>25</v>
      </c>
      <c r="BN28" s="67">
        <v>25</v>
      </c>
      <c r="BO28" s="67">
        <v>10</v>
      </c>
      <c r="BP28" s="67">
        <v>25</v>
      </c>
      <c r="BQ28" s="67">
        <v>200</v>
      </c>
      <c r="BR28" s="67">
        <v>50</v>
      </c>
      <c r="BS28" s="67">
        <v>300</v>
      </c>
      <c r="BT28" s="67">
        <v>50</v>
      </c>
      <c r="BU28" s="67">
        <v>750</v>
      </c>
      <c r="BV28" s="67">
        <v>750</v>
      </c>
      <c r="BW28" s="67">
        <v>750</v>
      </c>
      <c r="BX28" s="67">
        <v>1500</v>
      </c>
      <c r="BY28" s="67">
        <v>750</v>
      </c>
      <c r="BZ28" s="67">
        <v>1500</v>
      </c>
      <c r="CA28" s="67">
        <v>1500</v>
      </c>
      <c r="CB28" s="67">
        <v>1500</v>
      </c>
      <c r="CC28" s="67">
        <v>750</v>
      </c>
      <c r="CD28" s="67">
        <v>1500</v>
      </c>
      <c r="CE28" s="67">
        <v>16759</v>
      </c>
    </row>
    <row r="29" spans="1:83" x14ac:dyDescent="0.25">
      <c r="A29" t="str">
        <f t="shared" si="0"/>
        <v>MOYEHA RIVER</v>
      </c>
      <c r="B29" s="22">
        <f t="shared" si="1"/>
        <v>86.7</v>
      </c>
      <c r="C29" s="22">
        <f t="shared" si="2"/>
        <v>125.25</v>
      </c>
      <c r="D29" s="22">
        <f t="shared" si="3"/>
        <v>79.25</v>
      </c>
      <c r="E29" s="22"/>
      <c r="F29" s="22">
        <f>VLOOKUP(A29,RiverEscData!$H$4:$P$58,4,FALSE)</f>
        <v>340</v>
      </c>
      <c r="G29" s="22">
        <f>VLOOKUP(A29,RiverEscData!$H$4:$P$58,6,FALSE)*$G$5</f>
        <v>654.5</v>
      </c>
      <c r="H29" s="22">
        <v>24</v>
      </c>
      <c r="I29" t="s">
        <v>21</v>
      </c>
      <c r="J29" t="s">
        <v>1411</v>
      </c>
      <c r="K29" t="s">
        <v>21</v>
      </c>
      <c r="L29" s="67">
        <v>228</v>
      </c>
      <c r="M29" s="67">
        <v>131</v>
      </c>
      <c r="N29" s="67">
        <v>99</v>
      </c>
      <c r="O29" s="67">
        <v>43</v>
      </c>
      <c r="P29" s="67">
        <v>22</v>
      </c>
      <c r="Q29" s="67">
        <v>20</v>
      </c>
      <c r="R29" s="67">
        <v>136</v>
      </c>
      <c r="S29" s="67">
        <v>139</v>
      </c>
      <c r="T29" s="67"/>
      <c r="U29" s="67">
        <v>44</v>
      </c>
      <c r="V29" s="67">
        <v>5</v>
      </c>
      <c r="W29" s="67"/>
      <c r="X29" s="67">
        <v>67</v>
      </c>
      <c r="Y29" s="67">
        <v>185</v>
      </c>
      <c r="Z29" s="67">
        <v>60</v>
      </c>
      <c r="AA29" s="67">
        <v>149</v>
      </c>
      <c r="AB29" s="67">
        <v>112</v>
      </c>
      <c r="AC29" s="67">
        <v>85</v>
      </c>
      <c r="AD29" s="67">
        <v>115</v>
      </c>
      <c r="AE29" s="67">
        <v>362</v>
      </c>
      <c r="AF29" s="67">
        <v>155</v>
      </c>
      <c r="AG29" s="67">
        <v>54</v>
      </c>
      <c r="AH29" s="67">
        <v>115</v>
      </c>
      <c r="AI29" s="67">
        <v>94</v>
      </c>
      <c r="AJ29" s="67">
        <v>239</v>
      </c>
      <c r="AK29" s="67">
        <v>155</v>
      </c>
      <c r="AL29" s="67">
        <v>84</v>
      </c>
      <c r="AM29" s="67">
        <v>243</v>
      </c>
      <c r="AN29" s="67">
        <v>89</v>
      </c>
      <c r="AO29" s="67">
        <v>420</v>
      </c>
      <c r="AP29" s="67">
        <v>250</v>
      </c>
      <c r="AQ29" s="67"/>
      <c r="AR29" s="67"/>
      <c r="AS29" s="67"/>
      <c r="AT29" s="67">
        <v>80</v>
      </c>
      <c r="AU29" s="67"/>
      <c r="AV29" s="67"/>
      <c r="AW29" s="67"/>
      <c r="AX29" s="67"/>
      <c r="AY29" s="67"/>
      <c r="AZ29" s="67"/>
      <c r="BA29" s="67"/>
      <c r="BB29" s="67">
        <v>25</v>
      </c>
      <c r="BC29" s="67">
        <v>25</v>
      </c>
      <c r="BD29" s="67">
        <v>6</v>
      </c>
      <c r="BE29" s="67">
        <v>10</v>
      </c>
      <c r="BF29" s="67">
        <v>50</v>
      </c>
      <c r="BG29" s="67">
        <v>25</v>
      </c>
      <c r="BH29" s="67">
        <v>25</v>
      </c>
      <c r="BI29" s="67">
        <v>50</v>
      </c>
      <c r="BJ29" s="67">
        <v>75</v>
      </c>
      <c r="BK29" s="67">
        <v>75</v>
      </c>
      <c r="BL29" s="67">
        <v>75</v>
      </c>
      <c r="BM29" s="67">
        <v>25</v>
      </c>
      <c r="BN29" s="67">
        <v>75</v>
      </c>
      <c r="BO29" s="67">
        <v>80</v>
      </c>
      <c r="BP29" s="67">
        <v>25</v>
      </c>
      <c r="BQ29" s="67">
        <v>75</v>
      </c>
      <c r="BR29" s="67">
        <v>10</v>
      </c>
      <c r="BS29" s="67">
        <v>25</v>
      </c>
      <c r="BT29" s="67">
        <v>50</v>
      </c>
      <c r="BU29" s="67">
        <v>200</v>
      </c>
      <c r="BV29" s="67">
        <v>400</v>
      </c>
      <c r="BW29" s="67">
        <v>750</v>
      </c>
      <c r="BX29" s="67">
        <v>750</v>
      </c>
      <c r="BY29" s="67">
        <v>750</v>
      </c>
      <c r="BZ29" s="67">
        <v>750</v>
      </c>
      <c r="CA29" s="67">
        <v>750</v>
      </c>
      <c r="CB29" s="67">
        <v>750</v>
      </c>
      <c r="CC29" s="67">
        <v>750</v>
      </c>
      <c r="CD29" s="67">
        <v>750</v>
      </c>
      <c r="CE29" s="67">
        <v>11386</v>
      </c>
    </row>
    <row r="30" spans="1:83" x14ac:dyDescent="0.25">
      <c r="A30" t="str">
        <f t="shared" si="0"/>
        <v>SYDNEY RIVER</v>
      </c>
      <c r="B30" s="22" t="str">
        <f t="shared" si="1"/>
        <v/>
      </c>
      <c r="C30" s="22" t="str">
        <f t="shared" si="2"/>
        <v/>
      </c>
      <c r="D30" s="22" t="str">
        <f t="shared" si="3"/>
        <v/>
      </c>
      <c r="E30" s="22"/>
      <c r="F30" s="22">
        <f>VLOOKUP(A30,RiverEscData!$H$4:$P$58,4,FALSE)</f>
        <v>40</v>
      </c>
      <c r="G30" s="22">
        <f>VLOOKUP(A30,RiverEscData!$H$4:$P$58,6,FALSE)*$G$5</f>
        <v>77.349999999999994</v>
      </c>
      <c r="H30" s="22">
        <v>24</v>
      </c>
      <c r="I30" t="s">
        <v>270</v>
      </c>
      <c r="J30" t="s">
        <v>60</v>
      </c>
      <c r="K30" t="s">
        <v>270</v>
      </c>
      <c r="L30" s="67"/>
      <c r="M30" s="67"/>
      <c r="N30" s="67"/>
      <c r="O30" s="67"/>
      <c r="P30" s="67"/>
      <c r="Q30" s="67"/>
      <c r="R30" s="67"/>
      <c r="S30" s="67"/>
      <c r="T30" s="67"/>
      <c r="U30" s="67"/>
      <c r="V30" s="67"/>
      <c r="W30" s="67"/>
      <c r="X30" s="67"/>
      <c r="Y30" s="67">
        <v>6</v>
      </c>
      <c r="Z30" s="67">
        <v>6</v>
      </c>
      <c r="AA30" s="67">
        <v>2</v>
      </c>
      <c r="AB30" s="67"/>
      <c r="AC30" s="67"/>
      <c r="AD30" s="67"/>
      <c r="AE30" s="67"/>
      <c r="AF30" s="67"/>
      <c r="AG30" s="67"/>
      <c r="AH30" s="67">
        <v>80</v>
      </c>
      <c r="AI30" s="67"/>
      <c r="AJ30" s="67"/>
      <c r="AK30" s="67"/>
      <c r="AL30" s="67"/>
      <c r="AM30" s="67">
        <v>30</v>
      </c>
      <c r="AN30" s="67">
        <v>20</v>
      </c>
      <c r="AO30" s="67"/>
      <c r="AP30" s="67">
        <v>1</v>
      </c>
      <c r="AQ30" s="67"/>
      <c r="AR30" s="67">
        <v>10</v>
      </c>
      <c r="AS30" s="67"/>
      <c r="AT30" s="67"/>
      <c r="AU30" s="67"/>
      <c r="AV30" s="67">
        <v>14</v>
      </c>
      <c r="AW30" s="67"/>
      <c r="AX30" s="67">
        <v>1</v>
      </c>
      <c r="AY30" s="67"/>
      <c r="AZ30" s="67"/>
      <c r="BA30" s="67"/>
      <c r="BB30" s="67">
        <v>6</v>
      </c>
      <c r="BC30" s="67"/>
      <c r="BD30" s="67">
        <v>10</v>
      </c>
      <c r="BE30" s="67">
        <v>19</v>
      </c>
      <c r="BF30" s="67"/>
      <c r="BG30" s="67">
        <v>8</v>
      </c>
      <c r="BH30" s="67">
        <v>25</v>
      </c>
      <c r="BI30" s="67">
        <v>25</v>
      </c>
      <c r="BJ30" s="67">
        <v>75</v>
      </c>
      <c r="BK30" s="67">
        <v>25</v>
      </c>
      <c r="BL30" s="67">
        <v>75</v>
      </c>
      <c r="BM30" s="67"/>
      <c r="BN30" s="67">
        <v>25</v>
      </c>
      <c r="BO30" s="67">
        <v>40</v>
      </c>
      <c r="BP30" s="67">
        <v>25</v>
      </c>
      <c r="BQ30" s="67"/>
      <c r="BR30" s="67">
        <v>25</v>
      </c>
      <c r="BS30" s="67">
        <v>25</v>
      </c>
      <c r="BT30" s="67">
        <v>10</v>
      </c>
      <c r="BU30" s="67">
        <v>200</v>
      </c>
      <c r="BV30" s="67">
        <v>200</v>
      </c>
      <c r="BW30" s="67">
        <v>200</v>
      </c>
      <c r="BX30" s="67">
        <v>750</v>
      </c>
      <c r="BY30" s="67">
        <v>400</v>
      </c>
      <c r="BZ30" s="67">
        <v>200</v>
      </c>
      <c r="CA30" s="67">
        <v>200</v>
      </c>
      <c r="CB30" s="67">
        <v>200</v>
      </c>
      <c r="CC30" s="67">
        <v>400</v>
      </c>
      <c r="CD30" s="67">
        <v>400</v>
      </c>
      <c r="CE30" s="67">
        <v>3738</v>
      </c>
    </row>
    <row r="31" spans="1:83" x14ac:dyDescent="0.25">
      <c r="A31" t="str">
        <f t="shared" si="0"/>
        <v>TOFINO CREEK</v>
      </c>
      <c r="B31" s="22">
        <f t="shared" si="1"/>
        <v>1.6666666666666667</v>
      </c>
      <c r="C31" s="22" t="str">
        <f t="shared" si="2"/>
        <v/>
      </c>
      <c r="D31" s="22">
        <f t="shared" si="3"/>
        <v>1.5</v>
      </c>
      <c r="E31" s="22"/>
      <c r="F31" s="22">
        <f>VLOOKUP(A31,RiverEscData!$H$4:$P$58,4,FALSE)</f>
        <v>29</v>
      </c>
      <c r="G31" s="22">
        <f>VLOOKUP(A31,RiverEscData!$H$4:$P$58,6,FALSE)*$G$5</f>
        <v>55.25</v>
      </c>
      <c r="H31" s="22">
        <v>24</v>
      </c>
      <c r="I31" t="s">
        <v>280</v>
      </c>
      <c r="J31" t="s">
        <v>60</v>
      </c>
      <c r="K31" t="s">
        <v>280</v>
      </c>
      <c r="L31" s="67"/>
      <c r="M31" s="67"/>
      <c r="N31" s="67"/>
      <c r="O31" s="67"/>
      <c r="P31" s="67">
        <v>2</v>
      </c>
      <c r="Q31" s="67">
        <v>1</v>
      </c>
      <c r="R31" s="67"/>
      <c r="S31" s="67"/>
      <c r="T31" s="67"/>
      <c r="U31" s="67"/>
      <c r="V31" s="67">
        <v>2</v>
      </c>
      <c r="W31" s="67"/>
      <c r="X31" s="67"/>
      <c r="Y31" s="67"/>
      <c r="Z31" s="67">
        <v>5</v>
      </c>
      <c r="AA31" s="67"/>
      <c r="AB31" s="67"/>
      <c r="AC31" s="67"/>
      <c r="AD31" s="67"/>
      <c r="AE31" s="67"/>
      <c r="AF31" s="67"/>
      <c r="AG31" s="67"/>
      <c r="AH31" s="67"/>
      <c r="AI31" s="67"/>
      <c r="AJ31" s="67"/>
      <c r="AK31" s="67"/>
      <c r="AL31" s="67"/>
      <c r="AM31" s="67">
        <v>8</v>
      </c>
      <c r="AN31" s="67"/>
      <c r="AO31" s="67">
        <v>10</v>
      </c>
      <c r="AP31" s="67">
        <v>60</v>
      </c>
      <c r="AQ31" s="67"/>
      <c r="AR31" s="67"/>
      <c r="AS31" s="67"/>
      <c r="AT31" s="67"/>
      <c r="AU31" s="67"/>
      <c r="AV31" s="67"/>
      <c r="AW31" s="67"/>
      <c r="AX31" s="67"/>
      <c r="AY31" s="67"/>
      <c r="AZ31" s="67"/>
      <c r="BA31" s="67"/>
      <c r="BB31" s="67"/>
      <c r="BC31" s="67"/>
      <c r="BD31" s="67"/>
      <c r="BE31" s="67"/>
      <c r="BF31" s="67"/>
      <c r="BG31" s="67">
        <v>10</v>
      </c>
      <c r="BH31" s="67">
        <v>25</v>
      </c>
      <c r="BI31" s="67"/>
      <c r="BJ31" s="67"/>
      <c r="BK31" s="67"/>
      <c r="BL31" s="67"/>
      <c r="BM31" s="67">
        <v>25</v>
      </c>
      <c r="BN31" s="67">
        <v>25</v>
      </c>
      <c r="BO31" s="67">
        <v>8</v>
      </c>
      <c r="BP31" s="67">
        <v>25</v>
      </c>
      <c r="BQ31" s="67"/>
      <c r="BR31" s="67">
        <v>20</v>
      </c>
      <c r="BS31" s="67">
        <v>50</v>
      </c>
      <c r="BT31" s="67"/>
      <c r="BU31" s="67">
        <v>75</v>
      </c>
      <c r="BV31" s="67">
        <v>75</v>
      </c>
      <c r="BW31" s="67">
        <v>200</v>
      </c>
      <c r="BX31" s="67">
        <v>200</v>
      </c>
      <c r="BY31" s="67">
        <v>200</v>
      </c>
      <c r="BZ31" s="67">
        <v>200</v>
      </c>
      <c r="CA31" s="67">
        <v>200</v>
      </c>
      <c r="CB31" s="67">
        <v>200</v>
      </c>
      <c r="CC31" s="67">
        <v>200</v>
      </c>
      <c r="CD31" s="67">
        <v>400</v>
      </c>
      <c r="CE31" s="67">
        <v>2226</v>
      </c>
    </row>
    <row r="32" spans="1:83" x14ac:dyDescent="0.25">
      <c r="A32" t="str">
        <f t="shared" si="0"/>
        <v>TRANQUIL CREEK</v>
      </c>
      <c r="B32" s="22">
        <f t="shared" si="1"/>
        <v>220.33333333333334</v>
      </c>
      <c r="C32" s="22">
        <f t="shared" si="2"/>
        <v>173.25</v>
      </c>
      <c r="D32" s="22">
        <f t="shared" si="3"/>
        <v>146.75</v>
      </c>
      <c r="E32" s="22"/>
      <c r="F32" s="22">
        <f>VLOOKUP(A32,RiverEscData!$H$4:$P$58,4,FALSE)</f>
        <v>34</v>
      </c>
      <c r="G32" s="22">
        <f>VLOOKUP(A32,RiverEscData!$H$4:$P$58,6,FALSE)*$G$5</f>
        <v>66.3</v>
      </c>
      <c r="H32" s="22">
        <v>24</v>
      </c>
      <c r="I32" t="s">
        <v>20</v>
      </c>
      <c r="J32" t="s">
        <v>92</v>
      </c>
      <c r="K32" t="s">
        <v>20</v>
      </c>
      <c r="L32" s="67">
        <v>68</v>
      </c>
      <c r="M32" s="67">
        <v>53</v>
      </c>
      <c r="N32" s="67">
        <v>425</v>
      </c>
      <c r="O32" s="67">
        <v>147</v>
      </c>
      <c r="P32" s="67">
        <v>71</v>
      </c>
      <c r="Q32" s="67">
        <v>88</v>
      </c>
      <c r="R32" s="67">
        <v>119</v>
      </c>
      <c r="S32" s="67">
        <v>309</v>
      </c>
      <c r="T32" s="67">
        <v>199</v>
      </c>
      <c r="U32" s="67">
        <v>219</v>
      </c>
      <c r="V32" s="67">
        <v>684</v>
      </c>
      <c r="W32" s="67">
        <v>262</v>
      </c>
      <c r="X32" s="67">
        <v>221</v>
      </c>
      <c r="Y32" s="67">
        <v>225</v>
      </c>
      <c r="Z32" s="67">
        <v>206</v>
      </c>
      <c r="AA32" s="67">
        <v>215</v>
      </c>
      <c r="AB32" s="67">
        <v>253</v>
      </c>
      <c r="AC32" s="67">
        <v>414</v>
      </c>
      <c r="AD32" s="67">
        <v>635</v>
      </c>
      <c r="AE32" s="67">
        <v>1127</v>
      </c>
      <c r="AF32" s="67">
        <v>1775</v>
      </c>
      <c r="AG32" s="67">
        <v>190</v>
      </c>
      <c r="AH32" s="67">
        <v>2080</v>
      </c>
      <c r="AI32" s="67">
        <v>1781</v>
      </c>
      <c r="AJ32" s="67">
        <v>751</v>
      </c>
      <c r="AK32" s="67">
        <v>800</v>
      </c>
      <c r="AL32" s="67">
        <v>825</v>
      </c>
      <c r="AM32" s="67">
        <v>650</v>
      </c>
      <c r="AN32" s="67">
        <v>450</v>
      </c>
      <c r="AO32" s="67">
        <v>400</v>
      </c>
      <c r="AP32" s="67">
        <v>145</v>
      </c>
      <c r="AQ32" s="67"/>
      <c r="AR32" s="67">
        <v>23</v>
      </c>
      <c r="AS32" s="67">
        <v>45</v>
      </c>
      <c r="AT32" s="67">
        <v>28</v>
      </c>
      <c r="AU32" s="67"/>
      <c r="AV32" s="67">
        <v>7</v>
      </c>
      <c r="AW32" s="67">
        <v>14</v>
      </c>
      <c r="AX32" s="67">
        <v>1</v>
      </c>
      <c r="AY32" s="67"/>
      <c r="AZ32" s="67">
        <v>20</v>
      </c>
      <c r="BA32" s="67"/>
      <c r="BB32" s="67">
        <v>25</v>
      </c>
      <c r="BC32" s="67">
        <v>50</v>
      </c>
      <c r="BD32" s="67">
        <v>4</v>
      </c>
      <c r="BE32" s="67"/>
      <c r="BF32" s="67">
        <v>25</v>
      </c>
      <c r="BG32" s="67">
        <v>25</v>
      </c>
      <c r="BH32" s="67">
        <v>25</v>
      </c>
      <c r="BI32" s="67">
        <v>25</v>
      </c>
      <c r="BJ32" s="67">
        <v>200</v>
      </c>
      <c r="BK32" s="67">
        <v>25</v>
      </c>
      <c r="BL32" s="67">
        <v>75</v>
      </c>
      <c r="BM32" s="67">
        <v>25</v>
      </c>
      <c r="BN32" s="67">
        <v>25</v>
      </c>
      <c r="BO32" s="67">
        <v>45</v>
      </c>
      <c r="BP32" s="67">
        <v>200</v>
      </c>
      <c r="BQ32" s="67">
        <v>200</v>
      </c>
      <c r="BR32" s="67">
        <v>100</v>
      </c>
      <c r="BS32" s="67">
        <v>250</v>
      </c>
      <c r="BT32" s="67">
        <v>50</v>
      </c>
      <c r="BU32" s="67">
        <v>400</v>
      </c>
      <c r="BV32" s="67">
        <v>400</v>
      </c>
      <c r="BW32" s="67">
        <v>750</v>
      </c>
      <c r="BX32" s="67">
        <v>750</v>
      </c>
      <c r="BY32" s="67">
        <v>750</v>
      </c>
      <c r="BZ32" s="67">
        <v>750</v>
      </c>
      <c r="CA32" s="67">
        <v>750</v>
      </c>
      <c r="CB32" s="67">
        <v>750</v>
      </c>
      <c r="CC32" s="67">
        <v>750</v>
      </c>
      <c r="CD32" s="67">
        <v>750</v>
      </c>
      <c r="CE32" s="67">
        <v>24099</v>
      </c>
    </row>
    <row r="33" spans="1:83" x14ac:dyDescent="0.25">
      <c r="A33" t="str">
        <f t="shared" si="0"/>
        <v>WATTA CREEK</v>
      </c>
      <c r="B33" s="22" t="str">
        <f t="shared" si="1"/>
        <v/>
      </c>
      <c r="C33" s="22" t="str">
        <f t="shared" si="2"/>
        <v/>
      </c>
      <c r="D33" s="22" t="str">
        <f t="shared" si="3"/>
        <v/>
      </c>
      <c r="E33" s="22"/>
      <c r="F33" s="22">
        <f>VLOOKUP(A33,RiverEscData!$H$4:$P$58,4,FALSE)</f>
        <v>63</v>
      </c>
      <c r="G33" s="22">
        <f>VLOOKUP(A33,RiverEscData!$H$4:$P$58,6,FALSE)*$G$5</f>
        <v>119</v>
      </c>
      <c r="H33" s="22">
        <v>24</v>
      </c>
      <c r="I33" t="s">
        <v>291</v>
      </c>
      <c r="J33" t="s">
        <v>60</v>
      </c>
      <c r="K33" t="s">
        <v>291</v>
      </c>
      <c r="L33" s="67"/>
      <c r="M33" s="67"/>
      <c r="N33" s="67"/>
      <c r="O33" s="67"/>
      <c r="P33" s="67"/>
      <c r="Q33" s="67"/>
      <c r="R33" s="67"/>
      <c r="S33" s="67"/>
      <c r="T33" s="67"/>
      <c r="U33" s="67"/>
      <c r="V33" s="67"/>
      <c r="W33" s="67"/>
      <c r="X33" s="67"/>
      <c r="Y33" s="67">
        <v>6</v>
      </c>
      <c r="Z33" s="67">
        <v>8</v>
      </c>
      <c r="AA33" s="67">
        <v>3</v>
      </c>
      <c r="AB33" s="67"/>
      <c r="AC33" s="67"/>
      <c r="AD33" s="67"/>
      <c r="AE33" s="67"/>
      <c r="AF33" s="67"/>
      <c r="AG33" s="67"/>
      <c r="AH33" s="67"/>
      <c r="AI33" s="67"/>
      <c r="AJ33" s="67"/>
      <c r="AK33" s="67"/>
      <c r="AL33" s="67"/>
      <c r="AM33" s="67">
        <v>13</v>
      </c>
      <c r="AN33" s="67">
        <v>20</v>
      </c>
      <c r="AO33" s="67"/>
      <c r="AP33" s="67"/>
      <c r="AQ33" s="67"/>
      <c r="AR33" s="67">
        <v>4</v>
      </c>
      <c r="AS33" s="67"/>
      <c r="AT33" s="67"/>
      <c r="AU33" s="67">
        <v>10</v>
      </c>
      <c r="AV33" s="67"/>
      <c r="AW33" s="67">
        <v>40</v>
      </c>
      <c r="AX33" s="67">
        <v>3</v>
      </c>
      <c r="AY33" s="67"/>
      <c r="AZ33" s="67"/>
      <c r="BA33" s="67"/>
      <c r="BB33" s="67">
        <v>10</v>
      </c>
      <c r="BC33" s="67"/>
      <c r="BD33" s="67">
        <v>55</v>
      </c>
      <c r="BE33" s="67">
        <v>15</v>
      </c>
      <c r="BF33" s="67">
        <v>25</v>
      </c>
      <c r="BG33" s="67">
        <v>40</v>
      </c>
      <c r="BH33" s="67">
        <v>25</v>
      </c>
      <c r="BI33" s="67">
        <v>25</v>
      </c>
      <c r="BJ33" s="67">
        <v>25</v>
      </c>
      <c r="BK33" s="67">
        <v>75</v>
      </c>
      <c r="BL33" s="67">
        <v>75</v>
      </c>
      <c r="BM33" s="67">
        <v>75</v>
      </c>
      <c r="BN33" s="67">
        <v>25</v>
      </c>
      <c r="BO33" s="67">
        <v>40</v>
      </c>
      <c r="BP33" s="67">
        <v>25</v>
      </c>
      <c r="BQ33" s="67"/>
      <c r="BR33" s="67">
        <v>10</v>
      </c>
      <c r="BS33" s="67">
        <v>80</v>
      </c>
      <c r="BT33" s="67">
        <v>25</v>
      </c>
      <c r="BU33" s="67">
        <v>75</v>
      </c>
      <c r="BV33" s="67">
        <v>75</v>
      </c>
      <c r="BW33" s="67">
        <v>75</v>
      </c>
      <c r="BX33" s="67">
        <v>200</v>
      </c>
      <c r="BY33" s="67">
        <v>75</v>
      </c>
      <c r="BZ33" s="67"/>
      <c r="CA33" s="67"/>
      <c r="CB33" s="67"/>
      <c r="CC33" s="67"/>
      <c r="CD33" s="67"/>
      <c r="CE33" s="67">
        <v>1257</v>
      </c>
    </row>
    <row r="34" spans="1:83" x14ac:dyDescent="0.25">
      <c r="A34" t="str">
        <f t="shared" si="0"/>
        <v>BURMAN RIVER</v>
      </c>
      <c r="B34" s="22">
        <f t="shared" si="1"/>
        <v>3956.0833333333335</v>
      </c>
      <c r="C34" s="22">
        <f t="shared" si="2"/>
        <v>3075.75</v>
      </c>
      <c r="D34" s="22">
        <f t="shared" si="3"/>
        <v>4259.75</v>
      </c>
      <c r="E34" s="22"/>
      <c r="F34" s="22">
        <f>VLOOKUP(A34,RiverEscData!$H$4:$P$58,4,FALSE)</f>
        <v>210</v>
      </c>
      <c r="G34" s="22">
        <f>VLOOKUP(A34,RiverEscData!$H$4:$P$58,6,FALSE)*$G$5</f>
        <v>391</v>
      </c>
      <c r="H34" s="22">
        <v>25</v>
      </c>
      <c r="I34" t="s">
        <v>5</v>
      </c>
      <c r="J34" t="s">
        <v>92</v>
      </c>
      <c r="K34" t="s">
        <v>5</v>
      </c>
      <c r="L34" s="67">
        <v>4746</v>
      </c>
      <c r="M34" s="67">
        <v>1131</v>
      </c>
      <c r="N34" s="67">
        <v>4177</v>
      </c>
      <c r="O34" s="67">
        <v>2249</v>
      </c>
      <c r="P34" s="67">
        <v>1831</v>
      </c>
      <c r="Q34" s="67">
        <v>3525</v>
      </c>
      <c r="R34" s="67">
        <v>1149</v>
      </c>
      <c r="S34" s="67">
        <v>10534</v>
      </c>
      <c r="T34" s="67">
        <v>6035</v>
      </c>
      <c r="U34" s="67">
        <v>2808</v>
      </c>
      <c r="V34" s="67">
        <v>8285</v>
      </c>
      <c r="W34" s="67">
        <v>1003</v>
      </c>
      <c r="X34" s="67">
        <v>2024</v>
      </c>
      <c r="Y34" s="67">
        <v>2825</v>
      </c>
      <c r="Z34" s="67">
        <v>1500</v>
      </c>
      <c r="AA34" s="67">
        <v>328</v>
      </c>
      <c r="AB34" s="67">
        <v>158</v>
      </c>
      <c r="AC34" s="67">
        <v>404</v>
      </c>
      <c r="AD34" s="67">
        <v>521</v>
      </c>
      <c r="AE34" s="67">
        <v>2389</v>
      </c>
      <c r="AF34" s="67">
        <v>571</v>
      </c>
      <c r="AG34" s="67">
        <v>440</v>
      </c>
      <c r="AH34" s="67">
        <v>96</v>
      </c>
      <c r="AI34" s="67">
        <v>149</v>
      </c>
      <c r="AJ34" s="67">
        <v>2268</v>
      </c>
      <c r="AK34" s="67">
        <v>3065</v>
      </c>
      <c r="AL34" s="67">
        <v>2224</v>
      </c>
      <c r="AM34" s="67">
        <v>693</v>
      </c>
      <c r="AN34" s="67">
        <v>335</v>
      </c>
      <c r="AO34" s="67">
        <v>2200</v>
      </c>
      <c r="AP34" s="67">
        <v>1750</v>
      </c>
      <c r="AQ34" s="67">
        <v>2000</v>
      </c>
      <c r="AR34" s="67">
        <v>2500</v>
      </c>
      <c r="AS34" s="67">
        <v>1100</v>
      </c>
      <c r="AT34" s="67">
        <v>700</v>
      </c>
      <c r="AU34" s="67">
        <v>400</v>
      </c>
      <c r="AV34" s="67">
        <v>100</v>
      </c>
      <c r="AW34" s="67">
        <v>400</v>
      </c>
      <c r="AX34" s="67">
        <v>500</v>
      </c>
      <c r="AY34" s="67">
        <v>700</v>
      </c>
      <c r="AZ34" s="67">
        <v>475</v>
      </c>
      <c r="BA34" s="67"/>
      <c r="BB34" s="67">
        <v>300</v>
      </c>
      <c r="BC34" s="67">
        <v>345</v>
      </c>
      <c r="BD34" s="67">
        <v>650</v>
      </c>
      <c r="BE34" s="67">
        <v>1000</v>
      </c>
      <c r="BF34" s="67">
        <v>500</v>
      </c>
      <c r="BG34" s="67">
        <v>400</v>
      </c>
      <c r="BH34" s="67">
        <v>200</v>
      </c>
      <c r="BI34" s="67">
        <v>750</v>
      </c>
      <c r="BJ34" s="67">
        <v>750</v>
      </c>
      <c r="BK34" s="67">
        <v>1500</v>
      </c>
      <c r="BL34" s="67">
        <v>1000</v>
      </c>
      <c r="BM34" s="67">
        <v>900</v>
      </c>
      <c r="BN34" s="67">
        <v>1500</v>
      </c>
      <c r="BO34" s="67">
        <v>500</v>
      </c>
      <c r="BP34" s="67">
        <v>2800</v>
      </c>
      <c r="BQ34" s="67">
        <v>3000</v>
      </c>
      <c r="BR34" s="67">
        <v>3500</v>
      </c>
      <c r="BS34" s="67">
        <v>3000</v>
      </c>
      <c r="BT34" s="67">
        <v>3000</v>
      </c>
      <c r="BU34" s="67">
        <v>3500</v>
      </c>
      <c r="BV34" s="67">
        <v>750</v>
      </c>
      <c r="BW34" s="67">
        <v>1500</v>
      </c>
      <c r="BX34" s="67">
        <v>200</v>
      </c>
      <c r="BY34" s="67">
        <v>200</v>
      </c>
      <c r="BZ34" s="67">
        <v>200</v>
      </c>
      <c r="CA34" s="67">
        <v>200</v>
      </c>
      <c r="CB34" s="67">
        <v>750</v>
      </c>
      <c r="CC34" s="67">
        <v>75</v>
      </c>
      <c r="CD34" s="67">
        <v>3500</v>
      </c>
      <c r="CE34" s="67">
        <v>116758</v>
      </c>
    </row>
    <row r="35" spans="1:83" x14ac:dyDescent="0.25">
      <c r="A35" t="str">
        <f t="shared" si="0"/>
        <v>CANTON CREEK</v>
      </c>
      <c r="B35" s="22">
        <f t="shared" si="1"/>
        <v>2335.6666666666665</v>
      </c>
      <c r="C35" s="22">
        <f t="shared" si="2"/>
        <v>696.66666666666663</v>
      </c>
      <c r="D35" s="22">
        <f t="shared" si="3"/>
        <v>3869.3333333333335</v>
      </c>
      <c r="E35" s="22"/>
      <c r="F35" s="22">
        <f>VLOOKUP(A35,RiverEscData!$H$4:$P$58,4,FALSE)</f>
        <v>29</v>
      </c>
      <c r="G35" s="22">
        <f>VLOOKUP(A35,RiverEscData!$H$4:$P$58,6,FALSE)*$G$5</f>
        <v>55.25</v>
      </c>
      <c r="H35" s="22">
        <v>25</v>
      </c>
      <c r="I35" t="s">
        <v>310</v>
      </c>
      <c r="J35" t="s">
        <v>121</v>
      </c>
      <c r="K35" t="s">
        <v>310</v>
      </c>
      <c r="L35" s="67"/>
      <c r="M35" s="67">
        <v>977</v>
      </c>
      <c r="N35" s="67">
        <v>922</v>
      </c>
      <c r="O35" s="67">
        <v>191</v>
      </c>
      <c r="P35" s="67">
        <v>1577</v>
      </c>
      <c r="Q35" s="67"/>
      <c r="R35" s="67">
        <v>207</v>
      </c>
      <c r="S35" s="67">
        <v>9824</v>
      </c>
      <c r="T35" s="67"/>
      <c r="U35" s="67">
        <v>3500</v>
      </c>
      <c r="V35" s="67">
        <v>3000</v>
      </c>
      <c r="W35" s="67">
        <v>823</v>
      </c>
      <c r="X35" s="67">
        <v>2150</v>
      </c>
      <c r="Y35" s="67">
        <v>347</v>
      </c>
      <c r="Z35" s="67">
        <v>170</v>
      </c>
      <c r="AA35" s="67"/>
      <c r="AB35" s="67">
        <v>102</v>
      </c>
      <c r="AC35" s="67"/>
      <c r="AD35" s="67"/>
      <c r="AE35" s="67"/>
      <c r="AF35" s="67"/>
      <c r="AG35" s="67"/>
      <c r="AH35" s="67">
        <v>456</v>
      </c>
      <c r="AI35" s="67">
        <v>973</v>
      </c>
      <c r="AJ35" s="67">
        <v>140</v>
      </c>
      <c r="AK35" s="67">
        <v>620</v>
      </c>
      <c r="AL35" s="67">
        <v>140</v>
      </c>
      <c r="AM35" s="67">
        <v>398</v>
      </c>
      <c r="AN35" s="67">
        <v>1615</v>
      </c>
      <c r="AO35" s="67">
        <v>5000</v>
      </c>
      <c r="AP35" s="67">
        <v>800</v>
      </c>
      <c r="AQ35" s="67">
        <v>900</v>
      </c>
      <c r="AR35" s="67">
        <v>100</v>
      </c>
      <c r="AS35" s="67"/>
      <c r="AT35" s="67"/>
      <c r="AU35" s="67"/>
      <c r="AV35" s="67"/>
      <c r="AW35" s="67"/>
      <c r="AX35" s="67">
        <v>30</v>
      </c>
      <c r="AY35" s="67">
        <v>35</v>
      </c>
      <c r="AZ35" s="67"/>
      <c r="BA35" s="67"/>
      <c r="BB35" s="67">
        <v>20</v>
      </c>
      <c r="BC35" s="67"/>
      <c r="BD35" s="67"/>
      <c r="BE35" s="67"/>
      <c r="BF35" s="67"/>
      <c r="BG35" s="67">
        <v>25</v>
      </c>
      <c r="BH35" s="67">
        <v>75</v>
      </c>
      <c r="BI35" s="67">
        <v>25</v>
      </c>
      <c r="BJ35" s="67">
        <v>25</v>
      </c>
      <c r="BK35" s="67">
        <v>400</v>
      </c>
      <c r="BL35" s="67">
        <v>400</v>
      </c>
      <c r="BM35" s="67">
        <v>500</v>
      </c>
      <c r="BN35" s="67">
        <v>400</v>
      </c>
      <c r="BO35" s="67">
        <v>400</v>
      </c>
      <c r="BP35" s="67">
        <v>500</v>
      </c>
      <c r="BQ35" s="67">
        <v>250</v>
      </c>
      <c r="BR35" s="67">
        <v>400</v>
      </c>
      <c r="BS35" s="67">
        <v>400</v>
      </c>
      <c r="BT35" s="67">
        <v>600</v>
      </c>
      <c r="BU35" s="67">
        <v>200</v>
      </c>
      <c r="BV35" s="67">
        <v>25</v>
      </c>
      <c r="BW35" s="67">
        <v>75</v>
      </c>
      <c r="BX35" s="67">
        <v>200</v>
      </c>
      <c r="BY35" s="67">
        <v>25</v>
      </c>
      <c r="BZ35" s="67">
        <v>25</v>
      </c>
      <c r="CA35" s="67">
        <v>25</v>
      </c>
      <c r="CB35" s="67">
        <v>25</v>
      </c>
      <c r="CC35" s="67">
        <v>300</v>
      </c>
      <c r="CD35" s="67">
        <v>400</v>
      </c>
      <c r="CE35" s="67">
        <v>40717</v>
      </c>
    </row>
    <row r="36" spans="1:83" x14ac:dyDescent="0.25">
      <c r="A36" t="str">
        <f t="shared" si="0"/>
        <v>CONUMA RIVER</v>
      </c>
      <c r="B36" s="22">
        <f t="shared" si="1"/>
        <v>18485.333333333332</v>
      </c>
      <c r="C36" s="22">
        <f t="shared" si="2"/>
        <v>11389.5</v>
      </c>
      <c r="D36" s="22">
        <f t="shared" si="3"/>
        <v>14363.25</v>
      </c>
      <c r="E36" s="22"/>
      <c r="F36" s="22">
        <f>VLOOKUP(A36,RiverEscData!$H$4:$P$58,4,FALSE)</f>
        <v>57</v>
      </c>
      <c r="G36" s="22">
        <f>VLOOKUP(A36,RiverEscData!$H$4:$P$58,6,FALSE)*$G$5</f>
        <v>110.5</v>
      </c>
      <c r="H36" s="22">
        <v>25</v>
      </c>
      <c r="I36" t="s">
        <v>314</v>
      </c>
      <c r="J36" t="s">
        <v>121</v>
      </c>
      <c r="K36" t="s">
        <v>314</v>
      </c>
      <c r="L36" s="67">
        <v>20670</v>
      </c>
      <c r="M36" s="67">
        <v>12995</v>
      </c>
      <c r="N36" s="67">
        <v>8367</v>
      </c>
      <c r="O36" s="67">
        <v>3526</v>
      </c>
      <c r="P36" s="67">
        <v>4962</v>
      </c>
      <c r="Q36" s="67">
        <v>9943</v>
      </c>
      <c r="R36" s="67">
        <v>12161</v>
      </c>
      <c r="S36" s="67">
        <v>30387</v>
      </c>
      <c r="T36" s="67">
        <v>38178</v>
      </c>
      <c r="U36" s="67">
        <v>15000</v>
      </c>
      <c r="V36" s="67">
        <v>60760</v>
      </c>
      <c r="W36" s="67">
        <v>4875</v>
      </c>
      <c r="X36" s="67">
        <v>21276</v>
      </c>
      <c r="Y36" s="67">
        <v>14940</v>
      </c>
      <c r="Z36" s="67">
        <v>17000</v>
      </c>
      <c r="AA36" s="67">
        <v>11786</v>
      </c>
      <c r="AB36" s="67">
        <v>7736</v>
      </c>
      <c r="AC36" s="67">
        <v>22030</v>
      </c>
      <c r="AD36" s="67">
        <v>5831</v>
      </c>
      <c r="AE36" s="67">
        <v>41053</v>
      </c>
      <c r="AF36" s="67">
        <v>32915</v>
      </c>
      <c r="AG36" s="67">
        <v>26210</v>
      </c>
      <c r="AH36" s="67">
        <v>14873</v>
      </c>
      <c r="AI36" s="67">
        <v>8645</v>
      </c>
      <c r="AJ36" s="67">
        <v>14195</v>
      </c>
      <c r="AK36" s="67">
        <v>21865</v>
      </c>
      <c r="AL36" s="67">
        <v>18992</v>
      </c>
      <c r="AM36" s="67">
        <v>16313</v>
      </c>
      <c r="AN36" s="67">
        <v>21928</v>
      </c>
      <c r="AO36" s="67">
        <v>20000</v>
      </c>
      <c r="AP36" s="67">
        <v>11500</v>
      </c>
      <c r="AQ36" s="67">
        <v>22000</v>
      </c>
      <c r="AR36" s="67">
        <v>15000</v>
      </c>
      <c r="AS36" s="67">
        <v>10700</v>
      </c>
      <c r="AT36" s="67">
        <v>7000</v>
      </c>
      <c r="AU36" s="67">
        <v>3000</v>
      </c>
      <c r="AV36" s="67">
        <v>200</v>
      </c>
      <c r="AW36" s="67">
        <v>210</v>
      </c>
      <c r="AX36" s="67">
        <v>800</v>
      </c>
      <c r="AY36" s="67">
        <v>718</v>
      </c>
      <c r="AZ36" s="67">
        <v>300</v>
      </c>
      <c r="BA36" s="67">
        <v>500</v>
      </c>
      <c r="BB36" s="67">
        <v>300</v>
      </c>
      <c r="BC36" s="67">
        <v>500</v>
      </c>
      <c r="BD36" s="67">
        <v>120</v>
      </c>
      <c r="BE36" s="67">
        <v>500</v>
      </c>
      <c r="BF36" s="67">
        <v>120</v>
      </c>
      <c r="BG36" s="67">
        <v>400</v>
      </c>
      <c r="BH36" s="67">
        <v>75</v>
      </c>
      <c r="BI36" s="67">
        <v>200</v>
      </c>
      <c r="BJ36" s="67">
        <v>400</v>
      </c>
      <c r="BK36" s="67">
        <v>1500</v>
      </c>
      <c r="BL36" s="67">
        <v>900</v>
      </c>
      <c r="BM36" s="67">
        <v>700</v>
      </c>
      <c r="BN36" s="67">
        <v>400</v>
      </c>
      <c r="BO36" s="67">
        <v>750</v>
      </c>
      <c r="BP36" s="67">
        <v>1000</v>
      </c>
      <c r="BQ36" s="67">
        <v>1800</v>
      </c>
      <c r="BR36" s="67">
        <v>3500</v>
      </c>
      <c r="BS36" s="67">
        <v>300</v>
      </c>
      <c r="BT36" s="67">
        <v>1000</v>
      </c>
      <c r="BU36" s="67">
        <v>400</v>
      </c>
      <c r="BV36" s="67">
        <v>200</v>
      </c>
      <c r="BW36" s="67">
        <v>750</v>
      </c>
      <c r="BX36" s="67">
        <v>400</v>
      </c>
      <c r="BY36" s="67">
        <v>200</v>
      </c>
      <c r="BZ36" s="67">
        <v>400</v>
      </c>
      <c r="CA36" s="67">
        <v>25</v>
      </c>
      <c r="CB36" s="67">
        <v>75</v>
      </c>
      <c r="CC36" s="67">
        <v>300</v>
      </c>
      <c r="CD36" s="67">
        <v>1500</v>
      </c>
      <c r="CE36" s="67">
        <v>650055</v>
      </c>
    </row>
    <row r="37" spans="1:83" x14ac:dyDescent="0.25">
      <c r="A37" t="str">
        <f t="shared" si="0"/>
        <v>DESERTED CREEK</v>
      </c>
      <c r="B37" s="22" t="str">
        <f t="shared" si="1"/>
        <v/>
      </c>
      <c r="C37" s="22" t="str">
        <f t="shared" si="2"/>
        <v/>
      </c>
      <c r="D37" s="22" t="str">
        <f t="shared" si="3"/>
        <v/>
      </c>
      <c r="E37" s="22"/>
      <c r="F37" s="22">
        <f>VLOOKUP(A37,RiverEscData!$H$4:$P$58,4,FALSE)</f>
        <v>17</v>
      </c>
      <c r="G37" s="22">
        <f>VLOOKUP(A37,RiverEscData!$H$4:$P$58,6,FALSE)*$G$5</f>
        <v>32.299999999999997</v>
      </c>
      <c r="H37" s="22">
        <v>25</v>
      </c>
      <c r="I37" t="s">
        <v>321</v>
      </c>
      <c r="J37" t="s">
        <v>60</v>
      </c>
      <c r="K37" t="s">
        <v>321</v>
      </c>
      <c r="L37" s="67"/>
      <c r="M37" s="67"/>
      <c r="N37" s="67"/>
      <c r="O37" s="67"/>
      <c r="P37" s="67"/>
      <c r="Q37" s="67"/>
      <c r="R37" s="67"/>
      <c r="S37" s="67"/>
      <c r="T37" s="67"/>
      <c r="U37" s="67"/>
      <c r="V37" s="67"/>
      <c r="W37" s="67"/>
      <c r="X37" s="67"/>
      <c r="Y37" s="67"/>
      <c r="Z37" s="67"/>
      <c r="AA37" s="67"/>
      <c r="AB37" s="67"/>
      <c r="AC37" s="67">
        <v>2</v>
      </c>
      <c r="AD37" s="67"/>
      <c r="AE37" s="67"/>
      <c r="AF37" s="67"/>
      <c r="AG37" s="67"/>
      <c r="AH37" s="67">
        <v>3</v>
      </c>
      <c r="AI37" s="67"/>
      <c r="AJ37" s="67"/>
      <c r="AK37" s="67">
        <v>1</v>
      </c>
      <c r="AL37" s="67"/>
      <c r="AM37" s="67"/>
      <c r="AN37" s="67"/>
      <c r="AO37" s="67"/>
      <c r="AP37" s="67"/>
      <c r="AQ37" s="67"/>
      <c r="AR37" s="67"/>
      <c r="AS37" s="67">
        <v>4</v>
      </c>
      <c r="AT37" s="67"/>
      <c r="AU37" s="67"/>
      <c r="AV37" s="67"/>
      <c r="AW37" s="67"/>
      <c r="AX37" s="67"/>
      <c r="AY37" s="67"/>
      <c r="AZ37" s="67"/>
      <c r="BA37" s="67">
        <v>50</v>
      </c>
      <c r="BB37" s="67"/>
      <c r="BC37" s="67">
        <v>25</v>
      </c>
      <c r="BD37" s="67">
        <v>25</v>
      </c>
      <c r="BE37" s="67">
        <v>200</v>
      </c>
      <c r="BF37" s="67">
        <v>300</v>
      </c>
      <c r="BG37" s="67"/>
      <c r="BH37" s="67">
        <v>200</v>
      </c>
      <c r="BI37" s="67">
        <v>75</v>
      </c>
      <c r="BJ37" s="67">
        <v>75</v>
      </c>
      <c r="BK37" s="67">
        <v>75</v>
      </c>
      <c r="BL37" s="67">
        <v>175</v>
      </c>
      <c r="BM37" s="67">
        <v>75</v>
      </c>
      <c r="BN37" s="67">
        <v>400</v>
      </c>
      <c r="BO37" s="67">
        <v>400</v>
      </c>
      <c r="BP37" s="67">
        <v>300</v>
      </c>
      <c r="BQ37" s="67">
        <v>350</v>
      </c>
      <c r="BR37" s="67">
        <v>200</v>
      </c>
      <c r="BS37" s="67">
        <v>750</v>
      </c>
      <c r="BT37" s="67">
        <v>300</v>
      </c>
      <c r="BU37" s="67">
        <v>750</v>
      </c>
      <c r="BV37" s="67">
        <v>25</v>
      </c>
      <c r="BW37" s="67">
        <v>25</v>
      </c>
      <c r="BX37" s="67">
        <v>25</v>
      </c>
      <c r="BY37" s="67">
        <v>25</v>
      </c>
      <c r="BZ37" s="67"/>
      <c r="CA37" s="67"/>
      <c r="CB37" s="67"/>
      <c r="CC37" s="67"/>
      <c r="CD37" s="67"/>
      <c r="CE37" s="67">
        <v>4835</v>
      </c>
    </row>
    <row r="38" spans="1:83" x14ac:dyDescent="0.25">
      <c r="A38" t="str">
        <f t="shared" si="0"/>
        <v>ESPINOSA CREEK</v>
      </c>
      <c r="B38" s="22">
        <f t="shared" si="1"/>
        <v>44.142857142857146</v>
      </c>
      <c r="C38" s="22">
        <f t="shared" si="2"/>
        <v>45.333333333333336</v>
      </c>
      <c r="D38" s="22">
        <f t="shared" si="3"/>
        <v>55.666666666666664</v>
      </c>
      <c r="E38" s="22"/>
      <c r="F38" s="22">
        <f>VLOOKUP(A38,RiverEscData!$H$4:$P$58,4,FALSE)</f>
        <v>13</v>
      </c>
      <c r="G38" s="22">
        <f>VLOOKUP(A38,RiverEscData!$H$4:$P$58,6,FALSE)*$G$5</f>
        <v>25.5</v>
      </c>
      <c r="H38" s="22">
        <v>25</v>
      </c>
      <c r="I38" t="s">
        <v>330</v>
      </c>
      <c r="J38" t="s">
        <v>60</v>
      </c>
      <c r="K38" t="s">
        <v>330</v>
      </c>
      <c r="L38" s="67"/>
      <c r="M38" s="67">
        <v>5</v>
      </c>
      <c r="N38" s="67">
        <v>33</v>
      </c>
      <c r="O38" s="67">
        <v>98</v>
      </c>
      <c r="P38" s="67">
        <v>113</v>
      </c>
      <c r="Q38" s="67">
        <v>21</v>
      </c>
      <c r="R38" s="67">
        <v>33</v>
      </c>
      <c r="S38" s="67"/>
      <c r="T38" s="67">
        <v>6</v>
      </c>
      <c r="U38" s="67"/>
      <c r="V38" s="67"/>
      <c r="W38" s="67"/>
      <c r="X38" s="67">
        <v>16</v>
      </c>
      <c r="Y38" s="67">
        <v>21</v>
      </c>
      <c r="Z38" s="67">
        <v>11</v>
      </c>
      <c r="AA38" s="67">
        <v>25</v>
      </c>
      <c r="AB38" s="67">
        <v>5</v>
      </c>
      <c r="AC38" s="67">
        <v>7</v>
      </c>
      <c r="AD38" s="67"/>
      <c r="AE38" s="67">
        <v>12</v>
      </c>
      <c r="AF38" s="67"/>
      <c r="AG38" s="67">
        <v>19</v>
      </c>
      <c r="AH38" s="67"/>
      <c r="AI38" s="67"/>
      <c r="AJ38" s="67">
        <v>60</v>
      </c>
      <c r="AK38" s="67">
        <v>64</v>
      </c>
      <c r="AL38" s="67"/>
      <c r="AM38" s="67"/>
      <c r="AN38" s="67">
        <v>8</v>
      </c>
      <c r="AO38" s="67"/>
      <c r="AP38" s="67"/>
      <c r="AQ38" s="67"/>
      <c r="AR38" s="67"/>
      <c r="AS38" s="67"/>
      <c r="AT38" s="67">
        <v>5</v>
      </c>
      <c r="AU38" s="67"/>
      <c r="AV38" s="67"/>
      <c r="AW38" s="67">
        <v>10</v>
      </c>
      <c r="AX38" s="67"/>
      <c r="AY38" s="67"/>
      <c r="AZ38" s="67"/>
      <c r="BA38" s="67"/>
      <c r="BB38" s="67">
        <v>20</v>
      </c>
      <c r="BC38" s="67"/>
      <c r="BD38" s="67"/>
      <c r="BE38" s="67">
        <v>85</v>
      </c>
      <c r="BF38" s="67"/>
      <c r="BG38" s="67"/>
      <c r="BH38" s="67">
        <v>25</v>
      </c>
      <c r="BI38" s="67">
        <v>25</v>
      </c>
      <c r="BJ38" s="67">
        <v>25</v>
      </c>
      <c r="BK38" s="67">
        <v>25</v>
      </c>
      <c r="BL38" s="67">
        <v>25</v>
      </c>
      <c r="BM38" s="67">
        <v>25</v>
      </c>
      <c r="BN38" s="67">
        <v>25</v>
      </c>
      <c r="BO38" s="67"/>
      <c r="BP38" s="67">
        <v>25</v>
      </c>
      <c r="BQ38" s="67">
        <v>25</v>
      </c>
      <c r="BR38" s="67">
        <v>75</v>
      </c>
      <c r="BS38" s="67">
        <v>400</v>
      </c>
      <c r="BT38" s="67">
        <v>75</v>
      </c>
      <c r="BU38" s="67">
        <v>75</v>
      </c>
      <c r="BV38" s="67"/>
      <c r="BW38" s="67"/>
      <c r="BX38" s="67"/>
      <c r="BY38" s="67"/>
      <c r="BZ38" s="67"/>
      <c r="CA38" s="67"/>
      <c r="CB38" s="67"/>
      <c r="CC38" s="67"/>
      <c r="CD38" s="67"/>
      <c r="CE38" s="67">
        <v>1527</v>
      </c>
    </row>
    <row r="39" spans="1:83" x14ac:dyDescent="0.25">
      <c r="A39" t="str">
        <f t="shared" si="0"/>
        <v>Gold River Aggregate</v>
      </c>
      <c r="B39" s="22">
        <f t="shared" si="1"/>
        <v>3810.9166666666665</v>
      </c>
      <c r="C39" s="22">
        <f t="shared" si="2"/>
        <v>8210</v>
      </c>
      <c r="D39" s="22">
        <f t="shared" si="3"/>
        <v>1774</v>
      </c>
      <c r="E39" s="22"/>
      <c r="F39" s="22">
        <f>VLOOKUP(A39,RiverEscData!$H$4:$P$58,4,FALSE)</f>
        <v>2600</v>
      </c>
      <c r="G39" s="22">
        <f>VLOOKUP(A39,RiverEscData!$H$4:$P$58,6,FALSE)*$G$5</f>
        <v>5015</v>
      </c>
      <c r="H39" s="22">
        <v>25</v>
      </c>
      <c r="I39" t="s">
        <v>6</v>
      </c>
      <c r="J39" t="s">
        <v>92</v>
      </c>
      <c r="K39" t="s">
        <v>339</v>
      </c>
      <c r="L39" s="67">
        <v>11510</v>
      </c>
      <c r="M39" s="67">
        <v>6944</v>
      </c>
      <c r="N39" s="67">
        <v>5690</v>
      </c>
      <c r="O39" s="67">
        <v>8696</v>
      </c>
      <c r="P39" s="67">
        <v>1839</v>
      </c>
      <c r="Q39" s="67">
        <v>1556</v>
      </c>
      <c r="R39" s="67">
        <v>1542</v>
      </c>
      <c r="S39" s="67">
        <v>2159</v>
      </c>
      <c r="T39" s="67">
        <v>915</v>
      </c>
      <c r="U39" s="67">
        <v>2500</v>
      </c>
      <c r="V39" s="67">
        <v>1580</v>
      </c>
      <c r="W39" s="67">
        <v>800</v>
      </c>
      <c r="X39" s="67">
        <v>919</v>
      </c>
      <c r="Y39" s="67">
        <v>21</v>
      </c>
      <c r="Z39" s="67"/>
      <c r="AA39" s="67">
        <v>2</v>
      </c>
      <c r="AB39" s="67"/>
      <c r="AC39" s="67"/>
      <c r="AD39" s="67">
        <v>1000</v>
      </c>
      <c r="AE39" s="67">
        <v>3205</v>
      </c>
      <c r="AF39" s="67">
        <v>14656</v>
      </c>
      <c r="AG39" s="67">
        <v>12728</v>
      </c>
      <c r="AH39" s="67">
        <v>276</v>
      </c>
      <c r="AI39" s="67">
        <v>500</v>
      </c>
      <c r="AJ39" s="67">
        <v>5038</v>
      </c>
      <c r="AK39" s="67">
        <v>9251</v>
      </c>
      <c r="AL39" s="67">
        <v>1874</v>
      </c>
      <c r="AM39" s="67">
        <v>914</v>
      </c>
      <c r="AN39" s="67">
        <v>750</v>
      </c>
      <c r="AO39" s="67">
        <v>3500</v>
      </c>
      <c r="AP39" s="67">
        <v>1700</v>
      </c>
      <c r="AQ39" s="67">
        <v>2500</v>
      </c>
      <c r="AR39" s="67">
        <v>1000</v>
      </c>
      <c r="AS39" s="67">
        <v>1952</v>
      </c>
      <c r="AT39" s="67">
        <v>1000</v>
      </c>
      <c r="AU39" s="67">
        <v>1000</v>
      </c>
      <c r="AV39" s="67">
        <v>600</v>
      </c>
      <c r="AW39" s="67">
        <v>1900</v>
      </c>
      <c r="AX39" s="67">
        <v>1500</v>
      </c>
      <c r="AY39" s="67">
        <v>1500</v>
      </c>
      <c r="AZ39" s="67">
        <v>1500</v>
      </c>
      <c r="BA39" s="67">
        <v>1000</v>
      </c>
      <c r="BB39" s="67">
        <v>620</v>
      </c>
      <c r="BC39" s="67">
        <v>750</v>
      </c>
      <c r="BD39" s="67">
        <v>803</v>
      </c>
      <c r="BE39" s="67">
        <v>3500</v>
      </c>
      <c r="BF39" s="67">
        <v>2000</v>
      </c>
      <c r="BG39" s="67">
        <v>25</v>
      </c>
      <c r="BH39" s="67">
        <v>475</v>
      </c>
      <c r="BI39" s="67">
        <v>775</v>
      </c>
      <c r="BJ39" s="67">
        <v>3500</v>
      </c>
      <c r="BK39" s="67">
        <v>1125</v>
      </c>
      <c r="BL39" s="67">
        <v>1300</v>
      </c>
      <c r="BM39" s="67">
        <v>800</v>
      </c>
      <c r="BN39" s="67">
        <v>1000</v>
      </c>
      <c r="BO39" s="67">
        <v>750</v>
      </c>
      <c r="BP39" s="67">
        <v>2000</v>
      </c>
      <c r="BQ39" s="67">
        <v>1525</v>
      </c>
      <c r="BR39" s="67">
        <v>1525</v>
      </c>
      <c r="BS39" s="67">
        <v>3500</v>
      </c>
      <c r="BT39" s="67">
        <v>1050</v>
      </c>
      <c r="BU39" s="67">
        <v>750</v>
      </c>
      <c r="BV39" s="67">
        <v>1500</v>
      </c>
      <c r="BW39" s="67">
        <v>750</v>
      </c>
      <c r="BX39" s="67">
        <v>750</v>
      </c>
      <c r="BY39" s="67">
        <v>200</v>
      </c>
      <c r="BZ39" s="67">
        <v>200</v>
      </c>
      <c r="CA39" s="67">
        <v>475</v>
      </c>
      <c r="CB39" s="67">
        <v>1500</v>
      </c>
      <c r="CC39" s="67">
        <v>400</v>
      </c>
      <c r="CD39" s="67">
        <v>7500</v>
      </c>
      <c r="CE39" s="67">
        <v>158565</v>
      </c>
    </row>
    <row r="40" spans="1:83" x14ac:dyDescent="0.25">
      <c r="A40" t="str">
        <f t="shared" si="0"/>
        <v>KLEEPTEE CREEK</v>
      </c>
      <c r="B40" s="22">
        <f t="shared" si="1"/>
        <v>23</v>
      </c>
      <c r="C40" s="22">
        <f t="shared" si="2"/>
        <v>23</v>
      </c>
      <c r="D40" s="22">
        <f t="shared" si="3"/>
        <v>23</v>
      </c>
      <c r="E40" s="22"/>
      <c r="F40" s="22">
        <f>VLOOKUP(A40,RiverEscData!$H$4:$P$58,4,FALSE)</f>
        <v>40</v>
      </c>
      <c r="G40" s="22">
        <f>VLOOKUP(A40,RiverEscData!$H$4:$P$58,6,FALSE)*$G$5</f>
        <v>77.349999999999994</v>
      </c>
      <c r="H40" s="22">
        <v>25</v>
      </c>
      <c r="I40" t="s">
        <v>348</v>
      </c>
      <c r="J40" t="s">
        <v>60</v>
      </c>
      <c r="K40" t="s">
        <v>348</v>
      </c>
      <c r="L40" s="67"/>
      <c r="M40" s="67">
        <v>23</v>
      </c>
      <c r="N40" s="67"/>
      <c r="O40" s="67"/>
      <c r="P40" s="67"/>
      <c r="Q40" s="67"/>
      <c r="R40" s="67"/>
      <c r="S40" s="67">
        <v>23</v>
      </c>
      <c r="T40" s="67"/>
      <c r="U40" s="67"/>
      <c r="V40" s="67"/>
      <c r="W40" s="67"/>
      <c r="X40" s="67">
        <v>39</v>
      </c>
      <c r="Y40" s="67">
        <v>280</v>
      </c>
      <c r="Z40" s="67">
        <v>60</v>
      </c>
      <c r="AA40" s="67">
        <v>20</v>
      </c>
      <c r="AB40" s="67">
        <v>11</v>
      </c>
      <c r="AC40" s="67">
        <v>32</v>
      </c>
      <c r="AD40" s="67"/>
      <c r="AE40" s="67">
        <v>39</v>
      </c>
      <c r="AF40" s="67">
        <v>75</v>
      </c>
      <c r="AG40" s="67">
        <v>247</v>
      </c>
      <c r="AH40" s="67"/>
      <c r="AI40" s="67"/>
      <c r="AJ40" s="67"/>
      <c r="AK40" s="67"/>
      <c r="AL40" s="67"/>
      <c r="AM40" s="67"/>
      <c r="AN40" s="67">
        <v>46</v>
      </c>
      <c r="AO40" s="67"/>
      <c r="AP40" s="67"/>
      <c r="AQ40" s="67">
        <v>300</v>
      </c>
      <c r="AR40" s="67"/>
      <c r="AS40" s="67">
        <v>20</v>
      </c>
      <c r="AT40" s="67">
        <v>4</v>
      </c>
      <c r="AU40" s="67"/>
      <c r="AV40" s="67"/>
      <c r="AW40" s="67"/>
      <c r="AX40" s="67"/>
      <c r="AY40" s="67">
        <v>1</v>
      </c>
      <c r="AZ40" s="67"/>
      <c r="BA40" s="67"/>
      <c r="BB40" s="67"/>
      <c r="BC40" s="67"/>
      <c r="BD40" s="67"/>
      <c r="BE40" s="67">
        <v>5</v>
      </c>
      <c r="BF40" s="67"/>
      <c r="BG40" s="67"/>
      <c r="BH40" s="67">
        <v>25</v>
      </c>
      <c r="BI40" s="67">
        <v>25</v>
      </c>
      <c r="BJ40" s="67">
        <v>75</v>
      </c>
      <c r="BK40" s="67">
        <v>25</v>
      </c>
      <c r="BL40" s="67">
        <v>50</v>
      </c>
      <c r="BM40" s="67">
        <v>25</v>
      </c>
      <c r="BN40" s="67">
        <v>25</v>
      </c>
      <c r="BO40" s="67">
        <v>75</v>
      </c>
      <c r="BP40" s="67">
        <v>200</v>
      </c>
      <c r="BQ40" s="67">
        <v>75</v>
      </c>
      <c r="BR40" s="67">
        <v>75</v>
      </c>
      <c r="BS40" s="67">
        <v>25</v>
      </c>
      <c r="BT40" s="67">
        <v>50</v>
      </c>
      <c r="BU40" s="67">
        <v>25</v>
      </c>
      <c r="BV40" s="67">
        <v>75</v>
      </c>
      <c r="BW40" s="67"/>
      <c r="BX40" s="67"/>
      <c r="BY40" s="67"/>
      <c r="BZ40" s="67"/>
      <c r="CA40" s="67"/>
      <c r="CB40" s="67"/>
      <c r="CC40" s="67"/>
      <c r="CD40" s="67"/>
      <c r="CE40" s="67">
        <v>2075</v>
      </c>
    </row>
    <row r="41" spans="1:83" x14ac:dyDescent="0.25">
      <c r="A41" t="str">
        <f t="shared" si="0"/>
        <v>LEINER RIVER</v>
      </c>
      <c r="B41" s="22">
        <f t="shared" si="1"/>
        <v>801.58333333333337</v>
      </c>
      <c r="C41" s="22">
        <f t="shared" si="2"/>
        <v>758.5</v>
      </c>
      <c r="D41" s="22">
        <f t="shared" si="3"/>
        <v>1140.25</v>
      </c>
      <c r="E41" s="22"/>
      <c r="F41" s="22">
        <f>VLOOKUP(A41,RiverEscData!$H$4:$P$58,4,FALSE)</f>
        <v>320</v>
      </c>
      <c r="G41" s="22">
        <f>VLOOKUP(A41,RiverEscData!$H$4:$P$58,6,FALSE)*$G$5</f>
        <v>620.5</v>
      </c>
      <c r="H41" s="22">
        <v>25</v>
      </c>
      <c r="I41" t="s">
        <v>11</v>
      </c>
      <c r="J41" t="s">
        <v>92</v>
      </c>
      <c r="K41" t="s">
        <v>11</v>
      </c>
      <c r="L41" s="67">
        <v>857</v>
      </c>
      <c r="M41" s="67">
        <v>466</v>
      </c>
      <c r="N41" s="67">
        <v>759</v>
      </c>
      <c r="O41" s="67">
        <v>952</v>
      </c>
      <c r="P41" s="67">
        <v>641</v>
      </c>
      <c r="Q41" s="67">
        <v>695</v>
      </c>
      <c r="R41" s="67">
        <v>1759</v>
      </c>
      <c r="S41" s="67">
        <v>1466</v>
      </c>
      <c r="T41" s="67">
        <v>797</v>
      </c>
      <c r="U41" s="67">
        <v>303</v>
      </c>
      <c r="V41" s="67">
        <v>358</v>
      </c>
      <c r="W41" s="67">
        <v>566</v>
      </c>
      <c r="X41" s="67">
        <v>392</v>
      </c>
      <c r="Y41" s="67">
        <v>430</v>
      </c>
      <c r="Z41" s="67">
        <v>678</v>
      </c>
      <c r="AA41" s="67">
        <v>214</v>
      </c>
      <c r="AB41" s="67">
        <v>142</v>
      </c>
      <c r="AC41" s="67">
        <v>133</v>
      </c>
      <c r="AD41" s="67">
        <v>325</v>
      </c>
      <c r="AE41" s="67">
        <v>702</v>
      </c>
      <c r="AF41" s="67">
        <v>401</v>
      </c>
      <c r="AG41" s="67">
        <v>944</v>
      </c>
      <c r="AH41" s="67">
        <v>394</v>
      </c>
      <c r="AI41" s="67">
        <v>132</v>
      </c>
      <c r="AJ41" s="67">
        <v>762</v>
      </c>
      <c r="AK41" s="67">
        <v>344</v>
      </c>
      <c r="AL41" s="67">
        <v>503</v>
      </c>
      <c r="AM41" s="67">
        <v>683</v>
      </c>
      <c r="AN41" s="67">
        <v>402</v>
      </c>
      <c r="AO41" s="67">
        <v>300</v>
      </c>
      <c r="AP41" s="67">
        <v>500</v>
      </c>
      <c r="AQ41" s="67">
        <v>350</v>
      </c>
      <c r="AR41" s="67">
        <v>300</v>
      </c>
      <c r="AS41" s="67">
        <v>450</v>
      </c>
      <c r="AT41" s="67">
        <v>500</v>
      </c>
      <c r="AU41" s="67">
        <v>300</v>
      </c>
      <c r="AV41" s="67">
        <v>125</v>
      </c>
      <c r="AW41" s="67">
        <v>190</v>
      </c>
      <c r="AX41" s="67">
        <v>100</v>
      </c>
      <c r="AY41" s="67">
        <v>195</v>
      </c>
      <c r="AZ41" s="67">
        <v>50</v>
      </c>
      <c r="BA41" s="67">
        <v>15</v>
      </c>
      <c r="BB41" s="67"/>
      <c r="BC41" s="67">
        <v>400</v>
      </c>
      <c r="BD41" s="67">
        <v>200</v>
      </c>
      <c r="BE41" s="67">
        <v>60</v>
      </c>
      <c r="BF41" s="67">
        <v>70</v>
      </c>
      <c r="BG41" s="67">
        <v>25</v>
      </c>
      <c r="BH41" s="67">
        <v>200</v>
      </c>
      <c r="BI41" s="67">
        <v>1500</v>
      </c>
      <c r="BJ41" s="67">
        <v>750</v>
      </c>
      <c r="BK41" s="67">
        <v>120</v>
      </c>
      <c r="BL41" s="67">
        <v>200</v>
      </c>
      <c r="BM41" s="67">
        <v>75</v>
      </c>
      <c r="BN41" s="67">
        <v>200</v>
      </c>
      <c r="BO41" s="67">
        <v>75</v>
      </c>
      <c r="BP41" s="67">
        <v>75</v>
      </c>
      <c r="BQ41" s="67">
        <v>400</v>
      </c>
      <c r="BR41" s="67">
        <v>750</v>
      </c>
      <c r="BS41" s="67">
        <v>750</v>
      </c>
      <c r="BT41" s="67">
        <v>400</v>
      </c>
      <c r="BU41" s="67">
        <v>75</v>
      </c>
      <c r="BV41" s="67">
        <v>75</v>
      </c>
      <c r="BW41" s="67">
        <v>25</v>
      </c>
      <c r="BX41" s="67">
        <v>25</v>
      </c>
      <c r="BY41" s="67">
        <v>25</v>
      </c>
      <c r="BZ41" s="67">
        <v>25</v>
      </c>
      <c r="CA41" s="67">
        <v>25</v>
      </c>
      <c r="CB41" s="67">
        <v>200</v>
      </c>
      <c r="CC41" s="67">
        <v>250</v>
      </c>
      <c r="CD41" s="67">
        <v>200</v>
      </c>
      <c r="CE41" s="67">
        <v>27750</v>
      </c>
    </row>
    <row r="42" spans="1:83" x14ac:dyDescent="0.25">
      <c r="A42" t="str">
        <f t="shared" si="0"/>
        <v>LITTLE ZEBALLOS RIVER</v>
      </c>
      <c r="B42" s="22">
        <f t="shared" si="1"/>
        <v>31.714285714285715</v>
      </c>
      <c r="C42" s="22">
        <f t="shared" si="2"/>
        <v>13</v>
      </c>
      <c r="D42" s="22">
        <f t="shared" si="3"/>
        <v>54.666666666666664</v>
      </c>
      <c r="E42" s="22"/>
      <c r="F42" s="22">
        <f>VLOOKUP(A42,RiverEscData!$H$4:$P$58,4,FALSE)</f>
        <v>130</v>
      </c>
      <c r="G42" s="22">
        <f>VLOOKUP(A42,RiverEscData!$H$4:$P$58,6,FALSE)*$G$5</f>
        <v>238</v>
      </c>
      <c r="H42" s="22">
        <v>25</v>
      </c>
      <c r="I42" t="s">
        <v>358</v>
      </c>
      <c r="J42" t="s">
        <v>60</v>
      </c>
      <c r="K42" t="s">
        <v>358</v>
      </c>
      <c r="L42" s="67"/>
      <c r="M42" s="67"/>
      <c r="N42" s="67"/>
      <c r="O42" s="67">
        <v>13</v>
      </c>
      <c r="P42" s="67">
        <v>47</v>
      </c>
      <c r="Q42" s="67"/>
      <c r="R42" s="67">
        <v>11</v>
      </c>
      <c r="S42" s="67">
        <v>106</v>
      </c>
      <c r="T42" s="67">
        <v>10</v>
      </c>
      <c r="U42" s="67"/>
      <c r="V42" s="67">
        <v>14</v>
      </c>
      <c r="W42" s="67">
        <v>21</v>
      </c>
      <c r="X42" s="67">
        <v>46</v>
      </c>
      <c r="Y42" s="67">
        <v>15</v>
      </c>
      <c r="Z42" s="67">
        <v>35</v>
      </c>
      <c r="AA42" s="67">
        <v>5</v>
      </c>
      <c r="AB42" s="67">
        <v>7</v>
      </c>
      <c r="AC42" s="67"/>
      <c r="AD42" s="67">
        <v>26</v>
      </c>
      <c r="AE42" s="67">
        <v>17</v>
      </c>
      <c r="AF42" s="67">
        <v>8</v>
      </c>
      <c r="AG42" s="67">
        <v>25</v>
      </c>
      <c r="AH42" s="67">
        <v>15</v>
      </c>
      <c r="AI42" s="67">
        <v>12</v>
      </c>
      <c r="AJ42" s="67">
        <v>30</v>
      </c>
      <c r="AK42" s="67">
        <v>96</v>
      </c>
      <c r="AL42" s="67"/>
      <c r="AM42" s="67"/>
      <c r="AN42" s="67"/>
      <c r="AO42" s="67"/>
      <c r="AP42" s="67"/>
      <c r="AQ42" s="67"/>
      <c r="AR42" s="67"/>
      <c r="AS42" s="67"/>
      <c r="AT42" s="67"/>
      <c r="AU42" s="67"/>
      <c r="AV42" s="67"/>
      <c r="AW42" s="67"/>
      <c r="AX42" s="67"/>
      <c r="AY42" s="67"/>
      <c r="AZ42" s="67"/>
      <c r="BA42" s="67"/>
      <c r="BB42" s="67"/>
      <c r="BC42" s="67"/>
      <c r="BD42" s="67">
        <v>15</v>
      </c>
      <c r="BE42" s="67">
        <v>10</v>
      </c>
      <c r="BF42" s="67">
        <v>10</v>
      </c>
      <c r="BG42" s="67">
        <v>25</v>
      </c>
      <c r="BH42" s="67">
        <v>25</v>
      </c>
      <c r="BI42" s="67">
        <v>25</v>
      </c>
      <c r="BJ42" s="67">
        <v>25</v>
      </c>
      <c r="BK42" s="67">
        <v>25</v>
      </c>
      <c r="BL42" s="67">
        <v>25</v>
      </c>
      <c r="BM42" s="67">
        <v>25</v>
      </c>
      <c r="BN42" s="67">
        <v>25</v>
      </c>
      <c r="BO42" s="67">
        <v>75</v>
      </c>
      <c r="BP42" s="67">
        <v>75</v>
      </c>
      <c r="BQ42" s="67">
        <v>900</v>
      </c>
      <c r="BR42" s="67">
        <v>200</v>
      </c>
      <c r="BS42" s="67">
        <v>200</v>
      </c>
      <c r="BT42" s="67">
        <v>100</v>
      </c>
      <c r="BU42" s="67">
        <v>75</v>
      </c>
      <c r="BV42" s="67">
        <v>75</v>
      </c>
      <c r="BW42" s="67">
        <v>25</v>
      </c>
      <c r="BX42" s="67">
        <v>25</v>
      </c>
      <c r="BY42" s="67"/>
      <c r="BZ42" s="67"/>
      <c r="CA42" s="67"/>
      <c r="CB42" s="67">
        <v>25</v>
      </c>
      <c r="CC42" s="67">
        <v>30</v>
      </c>
      <c r="CD42" s="67">
        <v>75</v>
      </c>
      <c r="CE42" s="67">
        <v>2674</v>
      </c>
    </row>
    <row r="43" spans="1:83" x14ac:dyDescent="0.25">
      <c r="A43" t="str">
        <f t="shared" si="0"/>
        <v>MOOYAH RIVER</v>
      </c>
      <c r="B43" s="22" t="str">
        <f t="shared" si="1"/>
        <v/>
      </c>
      <c r="C43" s="22" t="str">
        <f t="shared" si="2"/>
        <v/>
      </c>
      <c r="D43" s="22" t="str">
        <f t="shared" si="3"/>
        <v/>
      </c>
      <c r="E43" s="22"/>
      <c r="F43" s="22">
        <f>VLOOKUP(A43,RiverEscData!$H$4:$P$58,4,FALSE)</f>
        <v>22</v>
      </c>
      <c r="G43" s="22">
        <f>VLOOKUP(A43,RiverEscData!$H$4:$P$58,6,FALSE)*$G$5</f>
        <v>42.5</v>
      </c>
      <c r="H43" s="22">
        <v>25</v>
      </c>
      <c r="I43" t="s">
        <v>366</v>
      </c>
      <c r="J43" t="s">
        <v>60</v>
      </c>
      <c r="K43" t="s">
        <v>366</v>
      </c>
      <c r="L43" s="67"/>
      <c r="M43" s="67"/>
      <c r="N43" s="67"/>
      <c r="O43" s="67"/>
      <c r="P43" s="67"/>
      <c r="Q43" s="67"/>
      <c r="R43" s="67"/>
      <c r="S43" s="67"/>
      <c r="T43" s="67"/>
      <c r="U43" s="67"/>
      <c r="V43" s="67"/>
      <c r="W43" s="67"/>
      <c r="X43" s="67">
        <v>17</v>
      </c>
      <c r="Y43" s="67">
        <v>78</v>
      </c>
      <c r="Z43" s="67">
        <v>4</v>
      </c>
      <c r="AA43" s="67">
        <v>2</v>
      </c>
      <c r="AB43" s="67"/>
      <c r="AC43" s="67">
        <v>5</v>
      </c>
      <c r="AD43" s="67"/>
      <c r="AE43" s="67">
        <v>24</v>
      </c>
      <c r="AF43" s="67">
        <v>11</v>
      </c>
      <c r="AG43" s="67">
        <v>214</v>
      </c>
      <c r="AH43" s="67">
        <v>80</v>
      </c>
      <c r="AI43" s="67">
        <v>15</v>
      </c>
      <c r="AJ43" s="67">
        <v>10</v>
      </c>
      <c r="AK43" s="67"/>
      <c r="AL43" s="67"/>
      <c r="AM43" s="67"/>
      <c r="AN43" s="67">
        <v>42</v>
      </c>
      <c r="AO43" s="67"/>
      <c r="AP43" s="67"/>
      <c r="AQ43" s="67"/>
      <c r="AR43" s="67"/>
      <c r="AS43" s="67"/>
      <c r="AT43" s="67"/>
      <c r="AU43" s="67"/>
      <c r="AV43" s="67">
        <v>3</v>
      </c>
      <c r="AW43" s="67"/>
      <c r="AX43" s="67"/>
      <c r="AY43" s="67"/>
      <c r="AZ43" s="67"/>
      <c r="BA43" s="67"/>
      <c r="BB43" s="67"/>
      <c r="BC43" s="67"/>
      <c r="BD43" s="67">
        <v>12</v>
      </c>
      <c r="BE43" s="67">
        <v>2</v>
      </c>
      <c r="BF43" s="67">
        <v>1</v>
      </c>
      <c r="BG43" s="67"/>
      <c r="BH43" s="67">
        <v>25</v>
      </c>
      <c r="BI43" s="67">
        <v>25</v>
      </c>
      <c r="BJ43" s="67">
        <v>75</v>
      </c>
      <c r="BK43" s="67">
        <v>150</v>
      </c>
      <c r="BL43" s="67">
        <v>75</v>
      </c>
      <c r="BM43" s="67">
        <v>200</v>
      </c>
      <c r="BN43" s="67">
        <v>200</v>
      </c>
      <c r="BO43" s="67">
        <v>400</v>
      </c>
      <c r="BP43" s="67">
        <v>200</v>
      </c>
      <c r="BQ43" s="67">
        <v>700</v>
      </c>
      <c r="BR43" s="67">
        <v>75</v>
      </c>
      <c r="BS43" s="67">
        <v>400</v>
      </c>
      <c r="BT43" s="67">
        <v>200</v>
      </c>
      <c r="BU43" s="67">
        <v>75</v>
      </c>
      <c r="BV43" s="67"/>
      <c r="BW43" s="67">
        <v>200</v>
      </c>
      <c r="BX43" s="67">
        <v>25</v>
      </c>
      <c r="BY43" s="67"/>
      <c r="BZ43" s="67">
        <v>75</v>
      </c>
      <c r="CA43" s="67">
        <v>25</v>
      </c>
      <c r="CB43" s="67"/>
      <c r="CC43" s="67">
        <v>250</v>
      </c>
      <c r="CD43" s="67">
        <v>200</v>
      </c>
      <c r="CE43" s="67">
        <v>4095</v>
      </c>
    </row>
    <row r="44" spans="1:83" x14ac:dyDescent="0.25">
      <c r="A44" t="str">
        <f t="shared" si="0"/>
        <v>PARK RIVER</v>
      </c>
      <c r="B44" s="22" t="str">
        <f t="shared" si="1"/>
        <v/>
      </c>
      <c r="C44" s="22" t="str">
        <f t="shared" si="2"/>
        <v/>
      </c>
      <c r="D44" s="22" t="str">
        <f t="shared" si="3"/>
        <v/>
      </c>
      <c r="E44" s="22"/>
      <c r="F44" s="22">
        <f>VLOOKUP(A44,RiverEscData!$H$4:$P$58,4,FALSE)</f>
        <v>28</v>
      </c>
      <c r="G44" s="22">
        <f>VLOOKUP(A44,RiverEscData!$H$4:$P$58,6,FALSE)*$G$5</f>
        <v>54.4</v>
      </c>
      <c r="H44" s="22">
        <v>25</v>
      </c>
      <c r="I44" t="s">
        <v>375</v>
      </c>
      <c r="J44" t="s">
        <v>60</v>
      </c>
      <c r="K44" t="s">
        <v>375</v>
      </c>
      <c r="L44" s="67"/>
      <c r="M44" s="67"/>
      <c r="N44" s="67"/>
      <c r="O44" s="67"/>
      <c r="P44" s="67"/>
      <c r="Q44" s="67"/>
      <c r="R44" s="67"/>
      <c r="S44" s="67"/>
      <c r="T44" s="67"/>
      <c r="U44" s="67"/>
      <c r="V44" s="67"/>
      <c r="W44" s="67"/>
      <c r="X44" s="67"/>
      <c r="Y44" s="67"/>
      <c r="Z44" s="67"/>
      <c r="AA44" s="67"/>
      <c r="AB44" s="67"/>
      <c r="AC44" s="67"/>
      <c r="AD44" s="67"/>
      <c r="AE44" s="67"/>
      <c r="AF44" s="67"/>
      <c r="AG44" s="67"/>
      <c r="AH44" s="67"/>
      <c r="AI44" s="67"/>
      <c r="AJ44" s="67"/>
      <c r="AK44" s="67"/>
      <c r="AL44" s="67"/>
      <c r="AM44" s="67"/>
      <c r="AN44" s="67"/>
      <c r="AO44" s="67"/>
      <c r="AP44" s="67"/>
      <c r="AQ44" s="67"/>
      <c r="AR44" s="67"/>
      <c r="AS44" s="67"/>
      <c r="AT44" s="67"/>
      <c r="AU44" s="67"/>
      <c r="AV44" s="67"/>
      <c r="AW44" s="67"/>
      <c r="AX44" s="67"/>
      <c r="AY44" s="67"/>
      <c r="AZ44" s="67"/>
      <c r="BA44" s="67"/>
      <c r="BB44" s="67"/>
      <c r="BC44" s="67">
        <v>50</v>
      </c>
      <c r="BD44" s="67"/>
      <c r="BE44" s="67">
        <v>40</v>
      </c>
      <c r="BF44" s="67"/>
      <c r="BG44" s="67">
        <v>25</v>
      </c>
      <c r="BH44" s="67"/>
      <c r="BI44" s="67"/>
      <c r="BJ44" s="67">
        <v>25</v>
      </c>
      <c r="BK44" s="67"/>
      <c r="BL44" s="67">
        <v>25</v>
      </c>
      <c r="BM44" s="67">
        <v>15</v>
      </c>
      <c r="BN44" s="67">
        <v>25</v>
      </c>
      <c r="BO44" s="67">
        <v>25</v>
      </c>
      <c r="BP44" s="67">
        <v>25</v>
      </c>
      <c r="BQ44" s="67">
        <v>75</v>
      </c>
      <c r="BR44" s="67">
        <v>200</v>
      </c>
      <c r="BS44" s="67">
        <v>75</v>
      </c>
      <c r="BT44" s="67">
        <v>25</v>
      </c>
      <c r="BU44" s="67">
        <v>75</v>
      </c>
      <c r="BV44" s="67"/>
      <c r="BW44" s="67"/>
      <c r="BX44" s="67"/>
      <c r="BY44" s="67"/>
      <c r="BZ44" s="67"/>
      <c r="CA44" s="67">
        <v>25</v>
      </c>
      <c r="CB44" s="67">
        <v>25</v>
      </c>
      <c r="CC44" s="67">
        <v>50</v>
      </c>
      <c r="CD44" s="67">
        <v>75</v>
      </c>
      <c r="CE44" s="67">
        <v>880</v>
      </c>
    </row>
    <row r="45" spans="1:83" x14ac:dyDescent="0.25">
      <c r="A45" t="str">
        <f t="shared" si="0"/>
        <v>SUCWOA RIVER</v>
      </c>
      <c r="B45" s="22">
        <f t="shared" si="1"/>
        <v>28.333333333333332</v>
      </c>
      <c r="C45" s="22" t="str">
        <f t="shared" si="2"/>
        <v/>
      </c>
      <c r="D45" s="22" t="str">
        <f t="shared" si="3"/>
        <v/>
      </c>
      <c r="E45" s="22"/>
      <c r="F45" s="22">
        <f>VLOOKUP(A45,RiverEscData!$H$4:$P$58,4,FALSE)</f>
        <v>72</v>
      </c>
      <c r="G45" s="22">
        <f>VLOOKUP(A45,RiverEscData!$H$4:$P$58,6,FALSE)*$G$5</f>
        <v>136</v>
      </c>
      <c r="H45" s="22">
        <v>25</v>
      </c>
      <c r="I45" t="s">
        <v>377</v>
      </c>
      <c r="J45" t="s">
        <v>60</v>
      </c>
      <c r="K45" t="s">
        <v>377</v>
      </c>
      <c r="L45" s="67"/>
      <c r="M45" s="67"/>
      <c r="N45" s="67"/>
      <c r="O45" s="67"/>
      <c r="P45" s="67"/>
      <c r="Q45" s="67"/>
      <c r="R45" s="67"/>
      <c r="S45" s="67"/>
      <c r="T45" s="67"/>
      <c r="U45" s="67">
        <v>23</v>
      </c>
      <c r="V45" s="67">
        <v>26</v>
      </c>
      <c r="W45" s="67">
        <v>36</v>
      </c>
      <c r="X45" s="67">
        <v>232</v>
      </c>
      <c r="Y45" s="67">
        <v>6</v>
      </c>
      <c r="Z45" s="67">
        <v>1</v>
      </c>
      <c r="AA45" s="67">
        <v>70</v>
      </c>
      <c r="AB45" s="67">
        <v>122</v>
      </c>
      <c r="AC45" s="67"/>
      <c r="AD45" s="67">
        <v>36</v>
      </c>
      <c r="AE45" s="67">
        <v>325</v>
      </c>
      <c r="AF45" s="67">
        <v>2</v>
      </c>
      <c r="AG45" s="67">
        <v>37</v>
      </c>
      <c r="AH45" s="67">
        <v>110</v>
      </c>
      <c r="AI45" s="67">
        <v>196</v>
      </c>
      <c r="AJ45" s="67">
        <v>67</v>
      </c>
      <c r="AK45" s="67">
        <v>16</v>
      </c>
      <c r="AL45" s="67">
        <v>52</v>
      </c>
      <c r="AM45" s="67">
        <v>300</v>
      </c>
      <c r="AN45" s="67">
        <v>442</v>
      </c>
      <c r="AO45" s="67">
        <v>1100</v>
      </c>
      <c r="AP45" s="67">
        <v>100</v>
      </c>
      <c r="AQ45" s="67"/>
      <c r="AR45" s="67"/>
      <c r="AS45" s="67">
        <v>30</v>
      </c>
      <c r="AT45" s="67">
        <v>30</v>
      </c>
      <c r="AU45" s="67">
        <v>30</v>
      </c>
      <c r="AV45" s="67">
        <v>10</v>
      </c>
      <c r="AW45" s="67">
        <v>50</v>
      </c>
      <c r="AX45" s="67">
        <v>50</v>
      </c>
      <c r="AY45" s="67">
        <v>50</v>
      </c>
      <c r="AZ45" s="67">
        <v>40</v>
      </c>
      <c r="BA45" s="67">
        <v>40</v>
      </c>
      <c r="BB45" s="67">
        <v>30</v>
      </c>
      <c r="BC45" s="67">
        <v>300</v>
      </c>
      <c r="BD45" s="67">
        <v>80</v>
      </c>
      <c r="BE45" s="67">
        <v>50</v>
      </c>
      <c r="BF45" s="67">
        <v>20</v>
      </c>
      <c r="BG45" s="67">
        <v>200</v>
      </c>
      <c r="BH45" s="67">
        <v>75</v>
      </c>
      <c r="BI45" s="67">
        <v>25</v>
      </c>
      <c r="BJ45" s="67">
        <v>200</v>
      </c>
      <c r="BK45" s="67">
        <v>200</v>
      </c>
      <c r="BL45" s="67">
        <v>200</v>
      </c>
      <c r="BM45" s="67">
        <v>200</v>
      </c>
      <c r="BN45" s="67">
        <v>400</v>
      </c>
      <c r="BO45" s="67">
        <v>400</v>
      </c>
      <c r="BP45" s="67">
        <v>750</v>
      </c>
      <c r="BQ45" s="67">
        <v>900</v>
      </c>
      <c r="BR45" s="67">
        <v>1500</v>
      </c>
      <c r="BS45" s="67">
        <v>1500</v>
      </c>
      <c r="BT45" s="67">
        <v>500</v>
      </c>
      <c r="BU45" s="67">
        <v>750</v>
      </c>
      <c r="BV45" s="67">
        <v>75</v>
      </c>
      <c r="BW45" s="67">
        <v>75</v>
      </c>
      <c r="BX45" s="67">
        <v>25</v>
      </c>
      <c r="BY45" s="67">
        <v>75</v>
      </c>
      <c r="BZ45" s="67"/>
      <c r="CA45" s="67"/>
      <c r="CB45" s="67"/>
      <c r="CC45" s="67"/>
      <c r="CD45" s="67"/>
      <c r="CE45" s="67">
        <v>12159</v>
      </c>
    </row>
    <row r="46" spans="1:83" x14ac:dyDescent="0.25">
      <c r="A46" t="str">
        <f t="shared" si="0"/>
        <v>TAHSIS RIVER</v>
      </c>
      <c r="B46" s="22">
        <f t="shared" si="1"/>
        <v>751</v>
      </c>
      <c r="C46" s="22">
        <f t="shared" si="2"/>
        <v>1023.75</v>
      </c>
      <c r="D46" s="22">
        <f t="shared" si="3"/>
        <v>952</v>
      </c>
      <c r="E46" s="22"/>
      <c r="F46" s="22">
        <f>VLOOKUP(A46,RiverEscData!$H$4:$P$58,4,FALSE)</f>
        <v>230</v>
      </c>
      <c r="G46" s="22">
        <f>VLOOKUP(A46,RiverEscData!$H$4:$P$58,6,FALSE)*$G$5</f>
        <v>433.5</v>
      </c>
      <c r="H46" s="22">
        <v>25</v>
      </c>
      <c r="I46" t="s">
        <v>13</v>
      </c>
      <c r="J46" t="s">
        <v>92</v>
      </c>
      <c r="K46" t="s">
        <v>13</v>
      </c>
      <c r="L46" s="67">
        <v>1777</v>
      </c>
      <c r="M46" s="67">
        <v>263</v>
      </c>
      <c r="N46" s="67">
        <v>1283</v>
      </c>
      <c r="O46" s="67">
        <v>772</v>
      </c>
      <c r="P46" s="67">
        <v>1651</v>
      </c>
      <c r="Q46" s="67">
        <v>1330</v>
      </c>
      <c r="R46" s="67">
        <v>569</v>
      </c>
      <c r="S46" s="67">
        <v>258</v>
      </c>
      <c r="T46" s="67">
        <v>310</v>
      </c>
      <c r="U46" s="67">
        <v>91</v>
      </c>
      <c r="V46" s="67">
        <v>545</v>
      </c>
      <c r="W46" s="67">
        <v>163</v>
      </c>
      <c r="X46" s="67">
        <v>219</v>
      </c>
      <c r="Y46" s="67">
        <v>380</v>
      </c>
      <c r="Z46" s="67">
        <v>780</v>
      </c>
      <c r="AA46" s="67">
        <v>197</v>
      </c>
      <c r="AB46" s="67">
        <v>131</v>
      </c>
      <c r="AC46" s="67">
        <v>124</v>
      </c>
      <c r="AD46" s="67">
        <v>176</v>
      </c>
      <c r="AE46" s="67">
        <v>808</v>
      </c>
      <c r="AF46" s="67">
        <v>656</v>
      </c>
      <c r="AG46" s="67">
        <v>658</v>
      </c>
      <c r="AH46" s="67">
        <v>388</v>
      </c>
      <c r="AI46" s="67">
        <v>1220</v>
      </c>
      <c r="AJ46" s="67">
        <v>1606</v>
      </c>
      <c r="AK46" s="67">
        <v>519</v>
      </c>
      <c r="AL46" s="67">
        <v>687</v>
      </c>
      <c r="AM46" s="67">
        <v>680</v>
      </c>
      <c r="AN46" s="67">
        <v>415</v>
      </c>
      <c r="AO46" s="67">
        <v>300</v>
      </c>
      <c r="AP46" s="67">
        <v>500</v>
      </c>
      <c r="AQ46" s="67">
        <v>1400</v>
      </c>
      <c r="AR46" s="67">
        <v>1400</v>
      </c>
      <c r="AS46" s="67">
        <v>232</v>
      </c>
      <c r="AT46" s="67">
        <v>500</v>
      </c>
      <c r="AU46" s="67">
        <v>125</v>
      </c>
      <c r="AV46" s="67">
        <v>20</v>
      </c>
      <c r="AW46" s="67">
        <v>60</v>
      </c>
      <c r="AX46" s="67">
        <v>50</v>
      </c>
      <c r="AY46" s="67">
        <v>12</v>
      </c>
      <c r="AZ46" s="67">
        <v>50</v>
      </c>
      <c r="BA46" s="67">
        <v>125</v>
      </c>
      <c r="BB46" s="67">
        <v>150</v>
      </c>
      <c r="BC46" s="67"/>
      <c r="BD46" s="67">
        <v>348</v>
      </c>
      <c r="BE46" s="67">
        <v>100</v>
      </c>
      <c r="BF46" s="67">
        <v>150</v>
      </c>
      <c r="BG46" s="67">
        <v>200</v>
      </c>
      <c r="BH46" s="67">
        <v>75</v>
      </c>
      <c r="BI46" s="67">
        <v>750</v>
      </c>
      <c r="BJ46" s="67">
        <v>750</v>
      </c>
      <c r="BK46" s="67">
        <v>75</v>
      </c>
      <c r="BL46" s="67">
        <v>200</v>
      </c>
      <c r="BM46" s="67">
        <v>125</v>
      </c>
      <c r="BN46" s="67">
        <v>25</v>
      </c>
      <c r="BO46" s="67">
        <v>75</v>
      </c>
      <c r="BP46" s="67">
        <v>200</v>
      </c>
      <c r="BQ46" s="67">
        <v>800</v>
      </c>
      <c r="BR46" s="67">
        <v>750</v>
      </c>
      <c r="BS46" s="67">
        <v>1500</v>
      </c>
      <c r="BT46" s="67">
        <v>600</v>
      </c>
      <c r="BU46" s="67">
        <v>750</v>
      </c>
      <c r="BV46" s="67">
        <v>400</v>
      </c>
      <c r="BW46" s="67">
        <v>400</v>
      </c>
      <c r="BX46" s="67">
        <v>25</v>
      </c>
      <c r="BY46" s="67">
        <v>200</v>
      </c>
      <c r="BZ46" s="67">
        <v>200</v>
      </c>
      <c r="CA46" s="67">
        <v>25</v>
      </c>
      <c r="CB46" s="67">
        <v>75</v>
      </c>
      <c r="CC46" s="67">
        <v>100</v>
      </c>
      <c r="CD46" s="67">
        <v>1500</v>
      </c>
      <c r="CE46" s="67">
        <v>33978</v>
      </c>
    </row>
    <row r="47" spans="1:83" x14ac:dyDescent="0.25">
      <c r="A47" t="str">
        <f t="shared" si="0"/>
        <v>TLUPANA RIVER</v>
      </c>
      <c r="B47" s="22">
        <f t="shared" si="1"/>
        <v>671.16666666666663</v>
      </c>
      <c r="C47" s="22">
        <f t="shared" si="2"/>
        <v>15</v>
      </c>
      <c r="D47" s="22">
        <f t="shared" si="3"/>
        <v>31</v>
      </c>
      <c r="E47" s="22"/>
      <c r="F47" s="22">
        <f>VLOOKUP(A47,RiverEscData!$H$4:$P$58,4,FALSE)</f>
        <v>58</v>
      </c>
      <c r="G47" s="22">
        <f>VLOOKUP(A47,RiverEscData!$H$4:$P$58,6,FALSE)*$G$5</f>
        <v>110.5</v>
      </c>
      <c r="H47" s="22">
        <v>25</v>
      </c>
      <c r="I47" t="s">
        <v>395</v>
      </c>
      <c r="J47" t="s">
        <v>60</v>
      </c>
      <c r="K47" t="s">
        <v>395</v>
      </c>
      <c r="L47" s="67"/>
      <c r="M47" s="67"/>
      <c r="N47" s="67"/>
      <c r="O47" s="67">
        <v>15</v>
      </c>
      <c r="P47" s="67">
        <v>31</v>
      </c>
      <c r="Q47" s="67"/>
      <c r="R47" s="67"/>
      <c r="S47" s="67"/>
      <c r="T47" s="67">
        <v>502</v>
      </c>
      <c r="U47" s="67">
        <v>2500</v>
      </c>
      <c r="V47" s="67">
        <v>950</v>
      </c>
      <c r="W47" s="67">
        <v>29</v>
      </c>
      <c r="X47" s="67">
        <v>23</v>
      </c>
      <c r="Y47" s="67">
        <v>35</v>
      </c>
      <c r="Z47" s="67">
        <v>8</v>
      </c>
      <c r="AA47" s="67">
        <v>150</v>
      </c>
      <c r="AB47" s="67"/>
      <c r="AC47" s="67">
        <v>1000</v>
      </c>
      <c r="AD47" s="67">
        <v>1000</v>
      </c>
      <c r="AE47" s="67">
        <v>474</v>
      </c>
      <c r="AF47" s="67">
        <v>300</v>
      </c>
      <c r="AG47" s="67">
        <v>1160</v>
      </c>
      <c r="AH47" s="67">
        <v>328</v>
      </c>
      <c r="AI47" s="67">
        <v>64</v>
      </c>
      <c r="AJ47" s="67">
        <v>50</v>
      </c>
      <c r="AK47" s="67">
        <v>54</v>
      </c>
      <c r="AL47" s="67">
        <v>69</v>
      </c>
      <c r="AM47" s="67">
        <v>24</v>
      </c>
      <c r="AN47" s="67">
        <v>141</v>
      </c>
      <c r="AO47" s="67">
        <v>400</v>
      </c>
      <c r="AP47" s="67">
        <v>100</v>
      </c>
      <c r="AQ47" s="67">
        <v>150</v>
      </c>
      <c r="AR47" s="67">
        <v>300</v>
      </c>
      <c r="AS47" s="67">
        <v>300</v>
      </c>
      <c r="AT47" s="67">
        <v>70</v>
      </c>
      <c r="AU47" s="67">
        <v>15</v>
      </c>
      <c r="AV47" s="67">
        <v>10</v>
      </c>
      <c r="AW47" s="67">
        <v>7</v>
      </c>
      <c r="AX47" s="67">
        <v>30</v>
      </c>
      <c r="AY47" s="67">
        <v>50</v>
      </c>
      <c r="AZ47" s="67">
        <v>40</v>
      </c>
      <c r="BA47" s="67"/>
      <c r="BB47" s="67"/>
      <c r="BC47" s="67">
        <v>100</v>
      </c>
      <c r="BD47" s="67">
        <v>20</v>
      </c>
      <c r="BE47" s="67"/>
      <c r="BF47" s="67">
        <v>20</v>
      </c>
      <c r="BG47" s="67">
        <v>25</v>
      </c>
      <c r="BH47" s="67">
        <v>25</v>
      </c>
      <c r="BI47" s="67">
        <v>25</v>
      </c>
      <c r="BJ47" s="67">
        <v>25</v>
      </c>
      <c r="BK47" s="67">
        <v>25</v>
      </c>
      <c r="BL47" s="67">
        <v>25</v>
      </c>
      <c r="BM47" s="67">
        <v>25</v>
      </c>
      <c r="BN47" s="67">
        <v>75</v>
      </c>
      <c r="BO47" s="67">
        <v>25</v>
      </c>
      <c r="BP47" s="67">
        <v>25</v>
      </c>
      <c r="BQ47" s="67">
        <v>25</v>
      </c>
      <c r="BR47" s="67"/>
      <c r="BS47" s="67">
        <v>200</v>
      </c>
      <c r="BT47" s="67"/>
      <c r="BU47" s="67"/>
      <c r="BV47" s="67">
        <v>25</v>
      </c>
      <c r="BW47" s="67">
        <v>75</v>
      </c>
      <c r="BX47" s="67">
        <v>25</v>
      </c>
      <c r="BY47" s="67"/>
      <c r="BZ47" s="67">
        <v>25</v>
      </c>
      <c r="CA47" s="67"/>
      <c r="CB47" s="67"/>
      <c r="CC47" s="67">
        <v>25</v>
      </c>
      <c r="CD47" s="67">
        <v>75</v>
      </c>
      <c r="CE47" s="67">
        <v>11294</v>
      </c>
    </row>
    <row r="48" spans="1:83" x14ac:dyDescent="0.25">
      <c r="A48" t="str">
        <f t="shared" si="0"/>
        <v>TSOWWIN RIVER</v>
      </c>
      <c r="B48" s="22">
        <f t="shared" si="1"/>
        <v>32</v>
      </c>
      <c r="C48" s="22">
        <f t="shared" si="2"/>
        <v>32</v>
      </c>
      <c r="D48" s="22">
        <f t="shared" si="3"/>
        <v>26</v>
      </c>
      <c r="E48" s="22"/>
      <c r="F48" s="22">
        <f>VLOOKUP(A48,RiverEscData!$H$4:$P$58,4,FALSE)</f>
        <v>75</v>
      </c>
      <c r="G48" s="22">
        <f>VLOOKUP(A48,RiverEscData!$H$4:$P$58,6,FALSE)*$G$5</f>
        <v>144.5</v>
      </c>
      <c r="H48" s="22">
        <v>25</v>
      </c>
      <c r="I48" t="s">
        <v>403</v>
      </c>
      <c r="J48" t="s">
        <v>60</v>
      </c>
      <c r="K48" t="s">
        <v>403</v>
      </c>
      <c r="L48" s="67"/>
      <c r="M48" s="67"/>
      <c r="N48" s="67">
        <v>32</v>
      </c>
      <c r="O48" s="67"/>
      <c r="P48" s="67">
        <v>26</v>
      </c>
      <c r="Q48" s="67"/>
      <c r="R48" s="67"/>
      <c r="S48" s="67"/>
      <c r="T48" s="67"/>
      <c r="U48" s="67">
        <v>39</v>
      </c>
      <c r="V48" s="67">
        <v>31</v>
      </c>
      <c r="W48" s="67"/>
      <c r="X48" s="67">
        <v>3</v>
      </c>
      <c r="Y48" s="67">
        <v>4</v>
      </c>
      <c r="Z48" s="67"/>
      <c r="AA48" s="67">
        <v>2</v>
      </c>
      <c r="AB48" s="67">
        <v>5</v>
      </c>
      <c r="AC48" s="67"/>
      <c r="AD48" s="67"/>
      <c r="AE48" s="67"/>
      <c r="AF48" s="67"/>
      <c r="AG48" s="67">
        <v>23</v>
      </c>
      <c r="AH48" s="67">
        <v>4</v>
      </c>
      <c r="AI48" s="67">
        <v>3</v>
      </c>
      <c r="AJ48" s="67">
        <v>2</v>
      </c>
      <c r="AK48" s="67">
        <v>2</v>
      </c>
      <c r="AL48" s="67">
        <v>16</v>
      </c>
      <c r="AM48" s="67">
        <v>4</v>
      </c>
      <c r="AN48" s="67">
        <v>4</v>
      </c>
      <c r="AO48" s="67"/>
      <c r="AP48" s="67">
        <v>10</v>
      </c>
      <c r="AQ48" s="67"/>
      <c r="AR48" s="67">
        <v>10</v>
      </c>
      <c r="AS48" s="67"/>
      <c r="AT48" s="67"/>
      <c r="AU48" s="67"/>
      <c r="AV48" s="67"/>
      <c r="AW48" s="67">
        <v>7</v>
      </c>
      <c r="AX48" s="67"/>
      <c r="AY48" s="67">
        <v>27</v>
      </c>
      <c r="AZ48" s="67"/>
      <c r="BA48" s="67"/>
      <c r="BB48" s="67">
        <v>10</v>
      </c>
      <c r="BC48" s="67"/>
      <c r="BD48" s="67">
        <v>40</v>
      </c>
      <c r="BE48" s="67">
        <v>40</v>
      </c>
      <c r="BF48" s="67">
        <v>10</v>
      </c>
      <c r="BG48" s="67"/>
      <c r="BH48" s="67">
        <v>25</v>
      </c>
      <c r="BI48" s="67">
        <v>25</v>
      </c>
      <c r="BJ48" s="67">
        <v>75</v>
      </c>
      <c r="BK48" s="67">
        <v>25</v>
      </c>
      <c r="BL48" s="67">
        <v>25</v>
      </c>
      <c r="BM48" s="67">
        <v>25</v>
      </c>
      <c r="BN48" s="67">
        <v>75</v>
      </c>
      <c r="BO48" s="67">
        <v>75</v>
      </c>
      <c r="BP48" s="67">
        <v>25</v>
      </c>
      <c r="BQ48" s="67">
        <v>750</v>
      </c>
      <c r="BR48" s="67">
        <v>750</v>
      </c>
      <c r="BS48" s="67">
        <v>750</v>
      </c>
      <c r="BT48" s="67">
        <v>200</v>
      </c>
      <c r="BU48" s="67">
        <v>200</v>
      </c>
      <c r="BV48" s="67">
        <v>200</v>
      </c>
      <c r="BW48" s="67">
        <v>75</v>
      </c>
      <c r="BX48" s="67">
        <v>75</v>
      </c>
      <c r="BY48" s="67">
        <v>25</v>
      </c>
      <c r="BZ48" s="67"/>
      <c r="CA48" s="67"/>
      <c r="CB48" s="67"/>
      <c r="CC48" s="67">
        <v>75</v>
      </c>
      <c r="CD48" s="67">
        <v>400</v>
      </c>
      <c r="CE48" s="67">
        <v>4229</v>
      </c>
    </row>
    <row r="49" spans="1:83" x14ac:dyDescent="0.25">
      <c r="A49" t="str">
        <f t="shared" si="0"/>
        <v>ZEBALLOS RIVER</v>
      </c>
      <c r="B49" s="22">
        <f t="shared" si="1"/>
        <v>254.6</v>
      </c>
      <c r="C49" s="22">
        <f t="shared" si="2"/>
        <v>143.33333333333334</v>
      </c>
      <c r="D49" s="22">
        <f t="shared" si="3"/>
        <v>481</v>
      </c>
      <c r="E49" s="22"/>
      <c r="F49" s="22">
        <f>VLOOKUP(A49,RiverEscData!$H$4:$P$58,4,FALSE)</f>
        <v>580</v>
      </c>
      <c r="G49" s="22">
        <f>VLOOKUP(A49,RiverEscData!$H$4:$P$58,6,FALSE)*$G$5</f>
        <v>1105</v>
      </c>
      <c r="H49" s="22">
        <v>25</v>
      </c>
      <c r="I49" t="s">
        <v>14</v>
      </c>
      <c r="J49" t="s">
        <v>92</v>
      </c>
      <c r="K49" t="s">
        <v>14</v>
      </c>
      <c r="L49" s="67"/>
      <c r="M49" s="67">
        <v>32</v>
      </c>
      <c r="N49" s="67">
        <v>192</v>
      </c>
      <c r="O49" s="67">
        <v>206</v>
      </c>
      <c r="P49" s="67"/>
      <c r="Q49" s="67">
        <v>567</v>
      </c>
      <c r="R49" s="67">
        <v>500</v>
      </c>
      <c r="S49" s="67">
        <v>376</v>
      </c>
      <c r="T49" s="67">
        <v>266</v>
      </c>
      <c r="U49" s="67">
        <v>64</v>
      </c>
      <c r="V49" s="67">
        <v>284</v>
      </c>
      <c r="W49" s="67">
        <v>59</v>
      </c>
      <c r="X49" s="67">
        <v>106</v>
      </c>
      <c r="Y49" s="67">
        <v>120</v>
      </c>
      <c r="Z49" s="67">
        <v>98</v>
      </c>
      <c r="AA49" s="67">
        <v>430</v>
      </c>
      <c r="AB49" s="67">
        <v>421</v>
      </c>
      <c r="AC49" s="67">
        <v>440</v>
      </c>
      <c r="AD49" s="67">
        <v>41</v>
      </c>
      <c r="AE49" s="67">
        <v>393</v>
      </c>
      <c r="AF49" s="67">
        <v>69</v>
      </c>
      <c r="AG49" s="67">
        <v>148</v>
      </c>
      <c r="AH49" s="67">
        <v>100</v>
      </c>
      <c r="AI49" s="67">
        <v>55</v>
      </c>
      <c r="AJ49" s="67">
        <v>686</v>
      </c>
      <c r="AK49" s="67">
        <v>674</v>
      </c>
      <c r="AL49" s="67">
        <v>862</v>
      </c>
      <c r="AM49" s="67">
        <v>346</v>
      </c>
      <c r="AN49" s="67">
        <v>157</v>
      </c>
      <c r="AO49" s="67">
        <v>150</v>
      </c>
      <c r="AP49" s="67">
        <v>350</v>
      </c>
      <c r="AQ49" s="67">
        <v>550</v>
      </c>
      <c r="AR49" s="67">
        <v>200</v>
      </c>
      <c r="AS49" s="67">
        <v>150</v>
      </c>
      <c r="AT49" s="67">
        <v>225</v>
      </c>
      <c r="AU49" s="67">
        <v>1</v>
      </c>
      <c r="AV49" s="67">
        <v>75</v>
      </c>
      <c r="AW49" s="67"/>
      <c r="AX49" s="67"/>
      <c r="AY49" s="67">
        <v>20</v>
      </c>
      <c r="AZ49" s="67">
        <v>27</v>
      </c>
      <c r="BA49" s="67">
        <v>100</v>
      </c>
      <c r="BB49" s="67">
        <v>100</v>
      </c>
      <c r="BC49" s="67">
        <v>50</v>
      </c>
      <c r="BD49" s="67">
        <v>100</v>
      </c>
      <c r="BE49" s="67">
        <v>200</v>
      </c>
      <c r="BF49" s="67">
        <v>100</v>
      </c>
      <c r="BG49" s="67">
        <v>25</v>
      </c>
      <c r="BH49" s="67">
        <v>200</v>
      </c>
      <c r="BI49" s="67">
        <v>25</v>
      </c>
      <c r="BJ49" s="67">
        <v>75</v>
      </c>
      <c r="BK49" s="67">
        <v>25</v>
      </c>
      <c r="BL49" s="67">
        <v>25</v>
      </c>
      <c r="BM49" s="67">
        <v>50</v>
      </c>
      <c r="BN49" s="67">
        <v>25</v>
      </c>
      <c r="BO49" s="67">
        <v>25</v>
      </c>
      <c r="BP49" s="67">
        <v>75</v>
      </c>
      <c r="BQ49" s="67">
        <v>750</v>
      </c>
      <c r="BR49" s="67">
        <v>400</v>
      </c>
      <c r="BS49" s="67">
        <v>400</v>
      </c>
      <c r="BT49" s="67">
        <v>25</v>
      </c>
      <c r="BU49" s="67">
        <v>75</v>
      </c>
      <c r="BV49" s="67">
        <v>25</v>
      </c>
      <c r="BW49" s="67">
        <v>75</v>
      </c>
      <c r="BX49" s="67">
        <v>200</v>
      </c>
      <c r="BY49" s="67">
        <v>75</v>
      </c>
      <c r="BZ49" s="67">
        <v>75</v>
      </c>
      <c r="CA49" s="67">
        <v>75</v>
      </c>
      <c r="CB49" s="67">
        <v>25</v>
      </c>
      <c r="CC49" s="67">
        <v>100</v>
      </c>
      <c r="CD49" s="67">
        <v>400</v>
      </c>
      <c r="CE49" s="67">
        <v>13340</v>
      </c>
    </row>
    <row r="50" spans="1:83" x14ac:dyDescent="0.25">
      <c r="A50" t="str">
        <f t="shared" si="0"/>
        <v>ARTLISH RIVER</v>
      </c>
      <c r="B50" s="22">
        <f t="shared" si="1"/>
        <v>322.33333333333331</v>
      </c>
      <c r="C50" s="22">
        <f t="shared" si="2"/>
        <v>173.5</v>
      </c>
      <c r="D50" s="22">
        <f t="shared" si="3"/>
        <v>357.5</v>
      </c>
      <c r="E50" s="22"/>
      <c r="F50" s="22">
        <f>VLOOKUP(A50,RiverEscData!$H$4:$P$58,4,FALSE)</f>
        <v>190</v>
      </c>
      <c r="G50" s="22">
        <f>VLOOKUP(A50,RiverEscData!$H$4:$P$58,6,FALSE)*$G$5</f>
        <v>357</v>
      </c>
      <c r="H50" s="22">
        <v>26</v>
      </c>
      <c r="I50" t="s">
        <v>19</v>
      </c>
      <c r="J50" t="s">
        <v>1411</v>
      </c>
      <c r="K50" t="s">
        <v>19</v>
      </c>
      <c r="L50" s="67">
        <v>104</v>
      </c>
      <c r="M50" s="67">
        <v>231</v>
      </c>
      <c r="N50" s="67">
        <v>242</v>
      </c>
      <c r="O50" s="67">
        <v>117</v>
      </c>
      <c r="P50" s="67">
        <v>441</v>
      </c>
      <c r="Q50" s="67">
        <v>555</v>
      </c>
      <c r="R50" s="67">
        <v>274</v>
      </c>
      <c r="S50" s="67">
        <v>160</v>
      </c>
      <c r="T50" s="67">
        <v>1113</v>
      </c>
      <c r="U50" s="67">
        <v>91</v>
      </c>
      <c r="V50" s="67">
        <v>399</v>
      </c>
      <c r="W50" s="67">
        <v>141</v>
      </c>
      <c r="X50" s="67">
        <v>95</v>
      </c>
      <c r="Y50" s="67">
        <v>110</v>
      </c>
      <c r="Z50" s="67">
        <v>214</v>
      </c>
      <c r="AA50" s="67">
        <v>200</v>
      </c>
      <c r="AB50" s="67">
        <v>162</v>
      </c>
      <c r="AC50" s="67">
        <v>228</v>
      </c>
      <c r="AD50" s="67">
        <v>199</v>
      </c>
      <c r="AE50" s="67">
        <v>454</v>
      </c>
      <c r="AF50" s="67">
        <v>379</v>
      </c>
      <c r="AG50" s="67">
        <v>41</v>
      </c>
      <c r="AH50" s="67">
        <v>139</v>
      </c>
      <c r="AI50" s="67">
        <v>75</v>
      </c>
      <c r="AJ50" s="67">
        <v>539</v>
      </c>
      <c r="AK50" s="67">
        <v>300</v>
      </c>
      <c r="AL50" s="67">
        <v>402</v>
      </c>
      <c r="AM50" s="67">
        <v>53</v>
      </c>
      <c r="AN50" s="67">
        <v>90</v>
      </c>
      <c r="AO50" s="67">
        <v>100</v>
      </c>
      <c r="AP50" s="67">
        <v>10</v>
      </c>
      <c r="AQ50" s="67">
        <v>10</v>
      </c>
      <c r="AR50" s="67">
        <v>20</v>
      </c>
      <c r="AS50" s="67">
        <v>50</v>
      </c>
      <c r="AT50" s="67">
        <v>40</v>
      </c>
      <c r="AU50" s="67"/>
      <c r="AV50" s="67">
        <v>100</v>
      </c>
      <c r="AW50" s="67">
        <v>100</v>
      </c>
      <c r="AX50" s="67">
        <v>400</v>
      </c>
      <c r="AY50" s="67">
        <v>650</v>
      </c>
      <c r="AZ50" s="67"/>
      <c r="BA50" s="67">
        <v>100</v>
      </c>
      <c r="BB50" s="67">
        <v>500</v>
      </c>
      <c r="BC50" s="67">
        <v>100</v>
      </c>
      <c r="BD50" s="67">
        <v>40</v>
      </c>
      <c r="BE50" s="67"/>
      <c r="BF50" s="67">
        <v>60</v>
      </c>
      <c r="BG50" s="67">
        <v>25</v>
      </c>
      <c r="BH50" s="67">
        <v>25</v>
      </c>
      <c r="BI50" s="67">
        <v>200</v>
      </c>
      <c r="BJ50" s="67">
        <v>750</v>
      </c>
      <c r="BK50" s="67">
        <v>400</v>
      </c>
      <c r="BL50" s="67">
        <v>200</v>
      </c>
      <c r="BM50" s="67">
        <v>200</v>
      </c>
      <c r="BN50" s="67">
        <v>200</v>
      </c>
      <c r="BO50" s="67">
        <v>25</v>
      </c>
      <c r="BP50" s="67">
        <v>25</v>
      </c>
      <c r="BQ50" s="67">
        <v>3500</v>
      </c>
      <c r="BR50" s="67">
        <v>400</v>
      </c>
      <c r="BS50" s="67">
        <v>25</v>
      </c>
      <c r="BT50" s="67">
        <v>750</v>
      </c>
      <c r="BU50" s="67">
        <v>200</v>
      </c>
      <c r="BV50" s="67">
        <v>400</v>
      </c>
      <c r="BW50" s="67">
        <v>750</v>
      </c>
      <c r="BX50" s="67">
        <v>200</v>
      </c>
      <c r="BY50" s="67">
        <v>3500</v>
      </c>
      <c r="BZ50" s="67">
        <v>400</v>
      </c>
      <c r="CA50" s="67">
        <v>400</v>
      </c>
      <c r="CB50" s="67">
        <v>750</v>
      </c>
      <c r="CC50" s="67">
        <v>750</v>
      </c>
      <c r="CD50" s="67">
        <v>1500</v>
      </c>
      <c r="CE50" s="67">
        <v>25403</v>
      </c>
    </row>
    <row r="51" spans="1:83" x14ac:dyDescent="0.25">
      <c r="A51" t="str">
        <f t="shared" si="0"/>
        <v>EASY CREEK</v>
      </c>
      <c r="B51" s="22">
        <f t="shared" si="1"/>
        <v>14</v>
      </c>
      <c r="C51" s="22">
        <f t="shared" si="2"/>
        <v>3</v>
      </c>
      <c r="D51" s="22">
        <f t="shared" si="3"/>
        <v>19</v>
      </c>
      <c r="E51" s="22"/>
      <c r="F51" s="22">
        <f>VLOOKUP(A51,RiverEscData!$H$4:$P$58,4,FALSE)</f>
        <v>34</v>
      </c>
      <c r="G51" s="22">
        <f>VLOOKUP(A51,RiverEscData!$H$4:$P$58,6,FALSE)*$G$5</f>
        <v>153</v>
      </c>
      <c r="H51" s="22">
        <v>26</v>
      </c>
      <c r="I51" t="s">
        <v>435</v>
      </c>
      <c r="J51" t="s">
        <v>60</v>
      </c>
      <c r="K51" t="s">
        <v>435</v>
      </c>
      <c r="L51" s="67"/>
      <c r="M51" s="67"/>
      <c r="N51" s="67">
        <v>3</v>
      </c>
      <c r="O51" s="67"/>
      <c r="P51" s="67">
        <v>20</v>
      </c>
      <c r="Q51" s="67">
        <v>18</v>
      </c>
      <c r="R51" s="67"/>
      <c r="S51" s="67"/>
      <c r="T51" s="67"/>
      <c r="U51" s="67"/>
      <c r="V51" s="67">
        <v>18</v>
      </c>
      <c r="W51" s="67">
        <v>11</v>
      </c>
      <c r="X51" s="67"/>
      <c r="Y51" s="67"/>
      <c r="Z51" s="67"/>
      <c r="AA51" s="67"/>
      <c r="AB51" s="67"/>
      <c r="AC51" s="67"/>
      <c r="AD51" s="67"/>
      <c r="AE51" s="67"/>
      <c r="AF51" s="67">
        <v>26</v>
      </c>
      <c r="AG51" s="67"/>
      <c r="AH51" s="67"/>
      <c r="AI51" s="67"/>
      <c r="AJ51" s="67"/>
      <c r="AK51" s="67">
        <v>4</v>
      </c>
      <c r="AL51" s="67">
        <v>1</v>
      </c>
      <c r="AM51" s="67"/>
      <c r="AN51" s="67"/>
      <c r="AO51" s="67"/>
      <c r="AP51" s="67"/>
      <c r="AQ51" s="67"/>
      <c r="AR51" s="67">
        <v>20</v>
      </c>
      <c r="AS51" s="67">
        <v>10</v>
      </c>
      <c r="AT51" s="67">
        <v>12</v>
      </c>
      <c r="AU51" s="67"/>
      <c r="AV51" s="67"/>
      <c r="AW51" s="67"/>
      <c r="AX51" s="67">
        <v>250</v>
      </c>
      <c r="AY51" s="67">
        <v>400</v>
      </c>
      <c r="AZ51" s="67"/>
      <c r="BA51" s="67">
        <v>10</v>
      </c>
      <c r="BB51" s="67"/>
      <c r="BC51" s="67"/>
      <c r="BD51" s="67"/>
      <c r="BE51" s="67"/>
      <c r="BF51" s="67"/>
      <c r="BG51" s="67"/>
      <c r="BH51" s="67">
        <v>25</v>
      </c>
      <c r="BI51" s="67"/>
      <c r="BJ51" s="67"/>
      <c r="BK51" s="67">
        <v>25</v>
      </c>
      <c r="BL51" s="67"/>
      <c r="BM51" s="67">
        <v>25</v>
      </c>
      <c r="BN51" s="67"/>
      <c r="BO51" s="67"/>
      <c r="BP51" s="67"/>
      <c r="BQ51" s="67">
        <v>25</v>
      </c>
      <c r="BR51" s="67"/>
      <c r="BS51" s="67"/>
      <c r="BT51" s="67"/>
      <c r="BU51" s="67"/>
      <c r="BV51" s="67"/>
      <c r="BW51" s="67"/>
      <c r="BX51" s="67"/>
      <c r="BY51" s="67"/>
      <c r="BZ51" s="67"/>
      <c r="CA51" s="67"/>
      <c r="CB51" s="67"/>
      <c r="CC51" s="67"/>
      <c r="CD51" s="67"/>
      <c r="CE51" s="67">
        <v>903</v>
      </c>
    </row>
    <row r="52" spans="1:83" x14ac:dyDescent="0.25">
      <c r="A52" t="str">
        <f t="shared" si="0"/>
        <v>KAOUK RIVER</v>
      </c>
      <c r="B52" s="22">
        <f t="shared" si="1"/>
        <v>368</v>
      </c>
      <c r="C52" s="22">
        <f t="shared" si="2"/>
        <v>442.25</v>
      </c>
      <c r="D52" s="22">
        <f t="shared" si="3"/>
        <v>415.25</v>
      </c>
      <c r="E52" s="22"/>
      <c r="F52" s="22">
        <f>VLOOKUP(A52,RiverEscData!$H$4:$P$58,4,FALSE)</f>
        <v>300</v>
      </c>
      <c r="G52" s="22">
        <f>VLOOKUP(A52,RiverEscData!$H$4:$P$58,6,FALSE)*$G$5</f>
        <v>569.5</v>
      </c>
      <c r="H52" s="22">
        <v>26</v>
      </c>
      <c r="I52" t="s">
        <v>17</v>
      </c>
      <c r="J52" t="s">
        <v>1411</v>
      </c>
      <c r="K52" t="s">
        <v>17</v>
      </c>
      <c r="L52" s="67">
        <v>355</v>
      </c>
      <c r="M52" s="67">
        <v>739</v>
      </c>
      <c r="N52" s="67">
        <v>325</v>
      </c>
      <c r="O52" s="67">
        <v>350</v>
      </c>
      <c r="P52" s="67">
        <v>266</v>
      </c>
      <c r="Q52" s="67">
        <v>420</v>
      </c>
      <c r="R52" s="67">
        <v>605</v>
      </c>
      <c r="S52" s="67">
        <v>370</v>
      </c>
      <c r="T52" s="67">
        <v>331</v>
      </c>
      <c r="U52" s="67">
        <v>192</v>
      </c>
      <c r="V52" s="67">
        <v>240</v>
      </c>
      <c r="W52" s="67">
        <v>223</v>
      </c>
      <c r="X52" s="67">
        <v>302</v>
      </c>
      <c r="Y52" s="67">
        <v>185</v>
      </c>
      <c r="Z52" s="67">
        <v>550</v>
      </c>
      <c r="AA52" s="67">
        <v>264</v>
      </c>
      <c r="AB52" s="67">
        <v>193</v>
      </c>
      <c r="AC52" s="67">
        <v>536</v>
      </c>
      <c r="AD52" s="67">
        <v>488</v>
      </c>
      <c r="AE52" s="67">
        <v>301</v>
      </c>
      <c r="AF52" s="67">
        <v>358</v>
      </c>
      <c r="AG52" s="67">
        <v>251</v>
      </c>
      <c r="AH52" s="67">
        <v>409</v>
      </c>
      <c r="AI52" s="67">
        <v>105</v>
      </c>
      <c r="AJ52" s="67">
        <v>453</v>
      </c>
      <c r="AK52" s="67">
        <v>824</v>
      </c>
      <c r="AL52" s="67">
        <v>558</v>
      </c>
      <c r="AM52" s="67">
        <v>219</v>
      </c>
      <c r="AN52" s="67">
        <v>266</v>
      </c>
      <c r="AO52" s="67">
        <v>150</v>
      </c>
      <c r="AP52" s="67">
        <v>20</v>
      </c>
      <c r="AQ52" s="67"/>
      <c r="AR52" s="67">
        <v>20</v>
      </c>
      <c r="AS52" s="67">
        <v>10</v>
      </c>
      <c r="AT52" s="67">
        <v>30</v>
      </c>
      <c r="AU52" s="67"/>
      <c r="AV52" s="67">
        <v>100</v>
      </c>
      <c r="AW52" s="67">
        <v>100</v>
      </c>
      <c r="AX52" s="67">
        <v>300</v>
      </c>
      <c r="AY52" s="67">
        <v>400</v>
      </c>
      <c r="AZ52" s="67">
        <v>300</v>
      </c>
      <c r="BA52" s="67"/>
      <c r="BB52" s="67">
        <v>100</v>
      </c>
      <c r="BC52" s="67"/>
      <c r="BD52" s="67">
        <v>60</v>
      </c>
      <c r="BE52" s="67">
        <v>50</v>
      </c>
      <c r="BF52" s="67">
        <v>75</v>
      </c>
      <c r="BG52" s="67">
        <v>25</v>
      </c>
      <c r="BH52" s="67">
        <v>75</v>
      </c>
      <c r="BI52" s="67">
        <v>200</v>
      </c>
      <c r="BJ52" s="67">
        <v>1500</v>
      </c>
      <c r="BK52" s="67">
        <v>300</v>
      </c>
      <c r="BL52" s="67">
        <v>750</v>
      </c>
      <c r="BM52" s="67">
        <v>750</v>
      </c>
      <c r="BN52" s="67">
        <v>750</v>
      </c>
      <c r="BO52" s="67">
        <v>750</v>
      </c>
      <c r="BP52" s="67">
        <v>400</v>
      </c>
      <c r="BQ52" s="67">
        <v>3500</v>
      </c>
      <c r="BR52" s="67">
        <v>400</v>
      </c>
      <c r="BS52" s="67">
        <v>1500</v>
      </c>
      <c r="BT52" s="67">
        <v>400</v>
      </c>
      <c r="BU52" s="67">
        <v>400</v>
      </c>
      <c r="BV52" s="67">
        <v>200</v>
      </c>
      <c r="BW52" s="67">
        <v>75</v>
      </c>
      <c r="BX52" s="67">
        <v>75</v>
      </c>
      <c r="BY52" s="67">
        <v>200</v>
      </c>
      <c r="BZ52" s="67">
        <v>750</v>
      </c>
      <c r="CA52" s="67">
        <v>400</v>
      </c>
      <c r="CB52" s="67">
        <v>750</v>
      </c>
      <c r="CC52" s="67">
        <v>750</v>
      </c>
      <c r="CD52" s="67">
        <v>750</v>
      </c>
      <c r="CE52" s="67">
        <v>28043</v>
      </c>
    </row>
    <row r="53" spans="1:83" x14ac:dyDescent="0.25">
      <c r="A53" t="str">
        <f t="shared" si="0"/>
        <v>KAUWINCH RIVER</v>
      </c>
      <c r="B53" s="22">
        <f t="shared" si="1"/>
        <v>118.75</v>
      </c>
      <c r="C53" s="22">
        <f t="shared" si="2"/>
        <v>17</v>
      </c>
      <c r="D53" s="22">
        <f t="shared" si="3"/>
        <v>166.33333333333334</v>
      </c>
      <c r="E53" s="22"/>
      <c r="F53" s="22">
        <f>VLOOKUP(A53,RiverEscData!$H$4:$P$58,4,FALSE)</f>
        <v>130</v>
      </c>
      <c r="G53" s="22">
        <f>VLOOKUP(A53,RiverEscData!$H$4:$P$58,6,FALSE)*$G$5</f>
        <v>246.5</v>
      </c>
      <c r="H53" s="22">
        <v>26</v>
      </c>
      <c r="I53" t="s">
        <v>447</v>
      </c>
      <c r="J53" t="s">
        <v>60</v>
      </c>
      <c r="K53" t="s">
        <v>447</v>
      </c>
      <c r="L53" s="67"/>
      <c r="M53" s="67"/>
      <c r="N53" s="67">
        <v>19</v>
      </c>
      <c r="O53" s="67">
        <v>15</v>
      </c>
      <c r="P53" s="67"/>
      <c r="Q53" s="67">
        <v>175</v>
      </c>
      <c r="R53" s="67">
        <v>307</v>
      </c>
      <c r="S53" s="67">
        <v>17</v>
      </c>
      <c r="T53" s="67">
        <v>347</v>
      </c>
      <c r="U53" s="67">
        <v>51</v>
      </c>
      <c r="V53" s="67">
        <v>19</v>
      </c>
      <c r="W53" s="67"/>
      <c r="X53" s="67">
        <v>37</v>
      </c>
      <c r="Y53" s="67"/>
      <c r="Z53" s="67"/>
      <c r="AA53" s="67"/>
      <c r="AB53" s="67"/>
      <c r="AC53" s="67"/>
      <c r="AD53" s="67"/>
      <c r="AE53" s="67"/>
      <c r="AF53" s="67">
        <v>17</v>
      </c>
      <c r="AG53" s="67">
        <v>2</v>
      </c>
      <c r="AH53" s="67">
        <v>5</v>
      </c>
      <c r="AI53" s="67"/>
      <c r="AJ53" s="67"/>
      <c r="AK53" s="67">
        <v>20</v>
      </c>
      <c r="AL53" s="67"/>
      <c r="AM53" s="67">
        <v>100</v>
      </c>
      <c r="AN53" s="67"/>
      <c r="AO53" s="67">
        <v>30</v>
      </c>
      <c r="AP53" s="67"/>
      <c r="AQ53" s="67"/>
      <c r="AR53" s="67">
        <v>25</v>
      </c>
      <c r="AS53" s="67">
        <v>3</v>
      </c>
      <c r="AT53" s="67">
        <v>100</v>
      </c>
      <c r="AU53" s="67"/>
      <c r="AV53" s="67">
        <v>25</v>
      </c>
      <c r="AW53" s="67"/>
      <c r="AX53" s="67">
        <v>50</v>
      </c>
      <c r="AY53" s="67">
        <v>50</v>
      </c>
      <c r="AZ53" s="67"/>
      <c r="BA53" s="67"/>
      <c r="BB53" s="67"/>
      <c r="BC53" s="67">
        <v>100</v>
      </c>
      <c r="BD53" s="67">
        <v>30</v>
      </c>
      <c r="BE53" s="67"/>
      <c r="BF53" s="67">
        <v>4</v>
      </c>
      <c r="BG53" s="67"/>
      <c r="BH53" s="67">
        <v>25</v>
      </c>
      <c r="BI53" s="67">
        <v>75</v>
      </c>
      <c r="BJ53" s="67">
        <v>200</v>
      </c>
      <c r="BK53" s="67">
        <v>200</v>
      </c>
      <c r="BL53" s="67">
        <v>75</v>
      </c>
      <c r="BM53" s="67">
        <v>75</v>
      </c>
      <c r="BN53" s="67">
        <v>25</v>
      </c>
      <c r="BO53" s="67"/>
      <c r="BP53" s="67">
        <v>25</v>
      </c>
      <c r="BQ53" s="67">
        <v>25</v>
      </c>
      <c r="BR53" s="67">
        <v>25</v>
      </c>
      <c r="BS53" s="67">
        <v>25</v>
      </c>
      <c r="BT53" s="67">
        <v>25</v>
      </c>
      <c r="BU53" s="67"/>
      <c r="BV53" s="67">
        <v>750</v>
      </c>
      <c r="BW53" s="67">
        <v>75</v>
      </c>
      <c r="BX53" s="67">
        <v>75</v>
      </c>
      <c r="BY53" s="67">
        <v>75</v>
      </c>
      <c r="BZ53" s="67">
        <v>750</v>
      </c>
      <c r="CA53" s="67">
        <v>400</v>
      </c>
      <c r="CB53" s="67">
        <v>200</v>
      </c>
      <c r="CC53" s="67">
        <v>400</v>
      </c>
      <c r="CD53" s="67">
        <v>750</v>
      </c>
      <c r="CE53" s="67">
        <v>5823</v>
      </c>
    </row>
    <row r="54" spans="1:83" x14ac:dyDescent="0.25">
      <c r="A54" t="str">
        <f t="shared" si="0"/>
        <v>MALKSOPE RIVER</v>
      </c>
      <c r="B54" s="22">
        <f t="shared" si="1"/>
        <v>27.416666666666668</v>
      </c>
      <c r="C54" s="22">
        <f t="shared" si="2"/>
        <v>38.25</v>
      </c>
      <c r="D54" s="22">
        <f t="shared" si="3"/>
        <v>24.5</v>
      </c>
      <c r="E54" s="22"/>
      <c r="F54" s="22">
        <f>VLOOKUP(A54,RiverEscData!$H$4:$P$58,4,FALSE)</f>
        <v>58</v>
      </c>
      <c r="G54" s="22">
        <f>VLOOKUP(A54,RiverEscData!$H$4:$P$58,6,FALSE)*$G$5</f>
        <v>110.5</v>
      </c>
      <c r="H54" s="22">
        <v>26</v>
      </c>
      <c r="I54" t="s">
        <v>455</v>
      </c>
      <c r="J54" t="s">
        <v>60</v>
      </c>
      <c r="K54" t="s">
        <v>455</v>
      </c>
      <c r="L54" s="67">
        <v>87</v>
      </c>
      <c r="M54" s="67">
        <v>26</v>
      </c>
      <c r="N54" s="67">
        <v>24</v>
      </c>
      <c r="O54" s="67">
        <v>16</v>
      </c>
      <c r="P54" s="67">
        <v>7</v>
      </c>
      <c r="Q54" s="67">
        <v>64</v>
      </c>
      <c r="R54" s="67">
        <v>14</v>
      </c>
      <c r="S54" s="67">
        <v>13</v>
      </c>
      <c r="T54" s="67">
        <v>17</v>
      </c>
      <c r="U54" s="67">
        <v>7</v>
      </c>
      <c r="V54" s="67">
        <v>13</v>
      </c>
      <c r="W54" s="67">
        <v>41</v>
      </c>
      <c r="X54" s="67">
        <v>20</v>
      </c>
      <c r="Y54" s="67"/>
      <c r="Z54" s="67"/>
      <c r="AA54" s="67"/>
      <c r="AB54" s="67"/>
      <c r="AC54" s="67"/>
      <c r="AD54" s="67"/>
      <c r="AE54" s="67"/>
      <c r="AF54" s="67">
        <v>15</v>
      </c>
      <c r="AG54" s="67">
        <v>6</v>
      </c>
      <c r="AH54" s="67">
        <v>1</v>
      </c>
      <c r="AI54" s="67"/>
      <c r="AJ54" s="67"/>
      <c r="AK54" s="67"/>
      <c r="AL54" s="67"/>
      <c r="AM54" s="67">
        <v>59</v>
      </c>
      <c r="AN54" s="67">
        <v>3</v>
      </c>
      <c r="AO54" s="67"/>
      <c r="AP54" s="67"/>
      <c r="AQ54" s="67">
        <v>12</v>
      </c>
      <c r="AR54" s="67">
        <v>40</v>
      </c>
      <c r="AS54" s="67"/>
      <c r="AT54" s="67"/>
      <c r="AU54" s="67"/>
      <c r="AV54" s="67"/>
      <c r="AW54" s="67"/>
      <c r="AX54" s="67">
        <v>50</v>
      </c>
      <c r="AY54" s="67"/>
      <c r="AZ54" s="67"/>
      <c r="BA54" s="67"/>
      <c r="BB54" s="67">
        <v>50</v>
      </c>
      <c r="BC54" s="67"/>
      <c r="BD54" s="67">
        <v>10</v>
      </c>
      <c r="BE54" s="67"/>
      <c r="BF54" s="67"/>
      <c r="BG54" s="67"/>
      <c r="BH54" s="67">
        <v>200</v>
      </c>
      <c r="BI54" s="67">
        <v>25</v>
      </c>
      <c r="BJ54" s="67"/>
      <c r="BK54" s="67">
        <v>75</v>
      </c>
      <c r="BL54" s="67">
        <v>25</v>
      </c>
      <c r="BM54" s="67">
        <v>400</v>
      </c>
      <c r="BN54" s="67">
        <v>200</v>
      </c>
      <c r="BO54" s="67">
        <v>400</v>
      </c>
      <c r="BP54" s="67">
        <v>25</v>
      </c>
      <c r="BQ54" s="67">
        <v>75</v>
      </c>
      <c r="BR54" s="67"/>
      <c r="BS54" s="67"/>
      <c r="BT54" s="67"/>
      <c r="BU54" s="67">
        <v>200</v>
      </c>
      <c r="BV54" s="67">
        <v>25</v>
      </c>
      <c r="BW54" s="67"/>
      <c r="BX54" s="67"/>
      <c r="BY54" s="67">
        <v>200</v>
      </c>
      <c r="BZ54" s="67">
        <v>25</v>
      </c>
      <c r="CA54" s="67">
        <v>400</v>
      </c>
      <c r="CB54" s="67">
        <v>75</v>
      </c>
      <c r="CC54" s="67">
        <v>25</v>
      </c>
      <c r="CD54" s="67"/>
      <c r="CE54" s="67">
        <v>2970</v>
      </c>
    </row>
    <row r="55" spans="1:83" x14ac:dyDescent="0.25">
      <c r="A55" t="str">
        <f t="shared" si="0"/>
        <v>MCKAY COVE CREEK</v>
      </c>
      <c r="B55" s="22" t="str">
        <f t="shared" si="1"/>
        <v/>
      </c>
      <c r="C55" s="22" t="str">
        <f t="shared" si="2"/>
        <v/>
      </c>
      <c r="D55" s="22" t="str">
        <f t="shared" si="3"/>
        <v/>
      </c>
      <c r="E55" s="22"/>
      <c r="F55" s="22">
        <f>VLOOKUP(A55,RiverEscData!$H$4:$P$58,4,FALSE)</f>
        <v>3.8</v>
      </c>
      <c r="G55" s="22">
        <f>VLOOKUP(A55,RiverEscData!$H$4:$P$58,6,FALSE)*$G$5</f>
        <v>7.31</v>
      </c>
      <c r="H55" s="22">
        <v>26</v>
      </c>
      <c r="I55" t="s">
        <v>462</v>
      </c>
      <c r="J55" t="s">
        <v>60</v>
      </c>
      <c r="K55" t="s">
        <v>462</v>
      </c>
      <c r="L55" s="67"/>
      <c r="M55" s="67"/>
      <c r="N55" s="67"/>
      <c r="O55" s="67"/>
      <c r="P55" s="67"/>
      <c r="Q55" s="67"/>
      <c r="R55" s="67"/>
      <c r="S55" s="67"/>
      <c r="T55" s="67"/>
      <c r="U55" s="67"/>
      <c r="V55" s="67"/>
      <c r="W55" s="67"/>
      <c r="X55" s="67"/>
      <c r="Y55" s="67"/>
      <c r="Z55" s="67"/>
      <c r="AA55" s="67"/>
      <c r="AB55" s="67"/>
      <c r="AC55" s="67"/>
      <c r="AD55" s="67"/>
      <c r="AE55" s="67"/>
      <c r="AF55" s="67"/>
      <c r="AG55" s="67"/>
      <c r="AH55" s="67"/>
      <c r="AI55" s="67"/>
      <c r="AJ55" s="67"/>
      <c r="AK55" s="67"/>
      <c r="AL55" s="67"/>
      <c r="AM55" s="67">
        <v>10</v>
      </c>
      <c r="AN55" s="67"/>
      <c r="AO55" s="67"/>
      <c r="AP55" s="67"/>
      <c r="AQ55" s="67"/>
      <c r="AR55" s="67"/>
      <c r="AS55" s="67"/>
      <c r="AT55" s="67"/>
      <c r="AU55" s="67"/>
      <c r="AV55" s="67"/>
      <c r="AW55" s="67"/>
      <c r="AX55" s="67"/>
      <c r="AY55" s="67"/>
      <c r="AZ55" s="67"/>
      <c r="BA55" s="67"/>
      <c r="BB55" s="67"/>
      <c r="BC55" s="67"/>
      <c r="BD55" s="67">
        <v>3</v>
      </c>
      <c r="BE55" s="67"/>
      <c r="BF55" s="67"/>
      <c r="BG55" s="67"/>
      <c r="BH55" s="67">
        <v>25</v>
      </c>
      <c r="BI55" s="67"/>
      <c r="BJ55" s="67">
        <v>25</v>
      </c>
      <c r="BK55" s="67">
        <v>25</v>
      </c>
      <c r="BL55" s="67"/>
      <c r="BM55" s="67">
        <v>25</v>
      </c>
      <c r="BN55" s="67"/>
      <c r="BO55" s="67"/>
      <c r="BP55" s="67"/>
      <c r="BQ55" s="67"/>
      <c r="BR55" s="67">
        <v>25</v>
      </c>
      <c r="BS55" s="67"/>
      <c r="BT55" s="67"/>
      <c r="BU55" s="67">
        <v>25</v>
      </c>
      <c r="BV55" s="67"/>
      <c r="BW55" s="67"/>
      <c r="BX55" s="67">
        <v>25</v>
      </c>
      <c r="BY55" s="67">
        <v>75</v>
      </c>
      <c r="BZ55" s="67">
        <v>25</v>
      </c>
      <c r="CA55" s="67">
        <v>25</v>
      </c>
      <c r="CB55" s="67">
        <v>25</v>
      </c>
      <c r="CC55" s="67">
        <v>25</v>
      </c>
      <c r="CD55" s="67">
        <v>400</v>
      </c>
      <c r="CE55" s="67">
        <v>763</v>
      </c>
    </row>
    <row r="56" spans="1:83" x14ac:dyDescent="0.25">
      <c r="A56" t="str">
        <f t="shared" si="0"/>
        <v>NARROWGUT CREEK</v>
      </c>
      <c r="B56" s="22" t="str">
        <f t="shared" si="1"/>
        <v/>
      </c>
      <c r="C56" s="22" t="str">
        <f t="shared" si="2"/>
        <v/>
      </c>
      <c r="D56" s="22" t="str">
        <f t="shared" si="3"/>
        <v/>
      </c>
      <c r="E56" s="22"/>
      <c r="F56" s="22">
        <f>VLOOKUP(A56,RiverEscData!$H$4:$P$58,4,FALSE)</f>
        <v>48</v>
      </c>
      <c r="G56" s="22">
        <f>VLOOKUP(A56,RiverEscData!$H$4:$P$58,6,FALSE)*$G$5</f>
        <v>93.5</v>
      </c>
      <c r="H56" s="22">
        <v>26</v>
      </c>
      <c r="I56" t="s">
        <v>471</v>
      </c>
      <c r="J56" t="s">
        <v>60</v>
      </c>
      <c r="K56" t="s">
        <v>471</v>
      </c>
      <c r="L56" s="67"/>
      <c r="M56" s="67"/>
      <c r="N56" s="67"/>
      <c r="O56" s="67"/>
      <c r="P56" s="67"/>
      <c r="Q56" s="67"/>
      <c r="R56" s="67"/>
      <c r="S56" s="67"/>
      <c r="T56" s="67"/>
      <c r="U56" s="67"/>
      <c r="V56" s="67"/>
      <c r="W56" s="67"/>
      <c r="X56" s="67">
        <v>2</v>
      </c>
      <c r="Y56" s="67"/>
      <c r="Z56" s="67"/>
      <c r="AA56" s="67"/>
      <c r="AB56" s="67"/>
      <c r="AC56" s="67"/>
      <c r="AD56" s="67"/>
      <c r="AE56" s="67"/>
      <c r="AF56" s="67"/>
      <c r="AG56" s="67"/>
      <c r="AH56" s="67"/>
      <c r="AI56" s="67"/>
      <c r="AJ56" s="67"/>
      <c r="AK56" s="67">
        <v>4</v>
      </c>
      <c r="AL56" s="67">
        <v>6</v>
      </c>
      <c r="AM56" s="67"/>
      <c r="AN56" s="67"/>
      <c r="AO56" s="67"/>
      <c r="AP56" s="67"/>
      <c r="AQ56" s="67">
        <v>20</v>
      </c>
      <c r="AR56" s="67"/>
      <c r="AS56" s="67"/>
      <c r="AT56" s="67"/>
      <c r="AU56" s="67"/>
      <c r="AV56" s="67"/>
      <c r="AW56" s="67"/>
      <c r="AX56" s="67"/>
      <c r="AY56" s="67"/>
      <c r="AZ56" s="67"/>
      <c r="BA56" s="67"/>
      <c r="BB56" s="67"/>
      <c r="BC56" s="67"/>
      <c r="BD56" s="67"/>
      <c r="BE56" s="67"/>
      <c r="BF56" s="67"/>
      <c r="BG56" s="67"/>
      <c r="BH56" s="67"/>
      <c r="BI56" s="67"/>
      <c r="BJ56" s="67"/>
      <c r="BK56" s="67"/>
      <c r="BL56" s="67">
        <v>25</v>
      </c>
      <c r="BM56" s="67">
        <v>75</v>
      </c>
      <c r="BN56" s="67">
        <v>25</v>
      </c>
      <c r="BO56" s="67">
        <v>25</v>
      </c>
      <c r="BP56" s="67"/>
      <c r="BQ56" s="67">
        <v>25</v>
      </c>
      <c r="BR56" s="67">
        <v>25</v>
      </c>
      <c r="BS56" s="67"/>
      <c r="BT56" s="67">
        <v>25</v>
      </c>
      <c r="BU56" s="67">
        <v>25</v>
      </c>
      <c r="BV56" s="67">
        <v>25</v>
      </c>
      <c r="BW56" s="67">
        <v>200</v>
      </c>
      <c r="BX56" s="67">
        <v>25</v>
      </c>
      <c r="BY56" s="67">
        <v>25</v>
      </c>
      <c r="BZ56" s="67"/>
      <c r="CA56" s="67"/>
      <c r="CB56" s="67"/>
      <c r="CC56" s="67"/>
      <c r="CD56" s="67"/>
      <c r="CE56" s="67">
        <v>557</v>
      </c>
    </row>
    <row r="57" spans="1:83" x14ac:dyDescent="0.25">
      <c r="A57" t="str">
        <f t="shared" si="0"/>
        <v>OUOUKINSH RIVER</v>
      </c>
      <c r="B57" s="22">
        <f t="shared" si="1"/>
        <v>30</v>
      </c>
      <c r="C57" s="22">
        <f t="shared" si="2"/>
        <v>30</v>
      </c>
      <c r="D57" s="22" t="str">
        <f t="shared" si="3"/>
        <v/>
      </c>
      <c r="E57" s="22"/>
      <c r="F57" s="22">
        <f>VLOOKUP(A57,RiverEscData!$H$4:$P$58,4,FALSE)</f>
        <v>48</v>
      </c>
      <c r="G57" s="22">
        <f>VLOOKUP(A57,RiverEscData!$H$4:$P$58,6,FALSE)*$G$5</f>
        <v>93.5</v>
      </c>
      <c r="H57" s="22">
        <v>26</v>
      </c>
      <c r="I57" t="s">
        <v>481</v>
      </c>
      <c r="J57" t="s">
        <v>60</v>
      </c>
      <c r="K57" t="s">
        <v>481</v>
      </c>
      <c r="L57" s="67"/>
      <c r="M57" s="67"/>
      <c r="N57" s="67"/>
      <c r="O57" s="67">
        <v>30</v>
      </c>
      <c r="P57" s="67"/>
      <c r="Q57" s="67"/>
      <c r="R57" s="67"/>
      <c r="S57" s="67"/>
      <c r="T57" s="67"/>
      <c r="U57" s="67"/>
      <c r="V57" s="67"/>
      <c r="W57" s="67"/>
      <c r="X57" s="67">
        <v>7</v>
      </c>
      <c r="Y57" s="67"/>
      <c r="Z57" s="67"/>
      <c r="AA57" s="67"/>
      <c r="AB57" s="67"/>
      <c r="AC57" s="67"/>
      <c r="AD57" s="67"/>
      <c r="AE57" s="67"/>
      <c r="AF57" s="67"/>
      <c r="AG57" s="67">
        <v>3</v>
      </c>
      <c r="AH57" s="67"/>
      <c r="AI57" s="67"/>
      <c r="AJ57" s="67"/>
      <c r="AK57" s="67"/>
      <c r="AL57" s="67"/>
      <c r="AM57" s="67">
        <v>135</v>
      </c>
      <c r="AN57" s="67">
        <v>20</v>
      </c>
      <c r="AO57" s="67">
        <v>100</v>
      </c>
      <c r="AP57" s="67"/>
      <c r="AQ57" s="67"/>
      <c r="AR57" s="67">
        <v>5</v>
      </c>
      <c r="AS57" s="67"/>
      <c r="AT57" s="67"/>
      <c r="AU57" s="67"/>
      <c r="AV57" s="67"/>
      <c r="AW57" s="67">
        <v>100</v>
      </c>
      <c r="AX57" s="67">
        <v>150</v>
      </c>
      <c r="AY57" s="67"/>
      <c r="AZ57" s="67"/>
      <c r="BA57" s="67"/>
      <c r="BB57" s="67"/>
      <c r="BC57" s="67"/>
      <c r="BD57" s="67"/>
      <c r="BE57" s="67"/>
      <c r="BF57" s="67"/>
      <c r="BG57" s="67">
        <v>400</v>
      </c>
      <c r="BH57" s="67">
        <v>25</v>
      </c>
      <c r="BI57" s="67"/>
      <c r="BJ57" s="67">
        <v>75</v>
      </c>
      <c r="BK57" s="67"/>
      <c r="BL57" s="67">
        <v>25</v>
      </c>
      <c r="BM57" s="67">
        <v>25</v>
      </c>
      <c r="BN57" s="67">
        <v>25</v>
      </c>
      <c r="BO57" s="67"/>
      <c r="BP57" s="67"/>
      <c r="BQ57" s="67">
        <v>25</v>
      </c>
      <c r="BR57" s="67"/>
      <c r="BS57" s="67">
        <v>25</v>
      </c>
      <c r="BT57" s="67"/>
      <c r="BU57" s="67">
        <v>25</v>
      </c>
      <c r="BV57" s="67">
        <v>25</v>
      </c>
      <c r="BW57" s="67">
        <v>400</v>
      </c>
      <c r="BX57" s="67"/>
      <c r="BY57" s="67">
        <v>200</v>
      </c>
      <c r="BZ57" s="67">
        <v>75</v>
      </c>
      <c r="CA57" s="67">
        <v>200</v>
      </c>
      <c r="CB57" s="67">
        <v>75</v>
      </c>
      <c r="CC57" s="67">
        <v>200</v>
      </c>
      <c r="CD57" s="67">
        <v>400</v>
      </c>
      <c r="CE57" s="67">
        <v>2775</v>
      </c>
    </row>
    <row r="58" spans="1:83" x14ac:dyDescent="0.25">
      <c r="A58" t="str">
        <f t="shared" si="0"/>
        <v>TAHSISH RIVER</v>
      </c>
      <c r="B58" s="22">
        <f t="shared" si="1"/>
        <v>866.58333333333337</v>
      </c>
      <c r="C58" s="22">
        <f t="shared" si="2"/>
        <v>1102.5</v>
      </c>
      <c r="D58" s="22">
        <f t="shared" si="3"/>
        <v>1020</v>
      </c>
      <c r="E58" s="22"/>
      <c r="F58" s="22">
        <f>VLOOKUP(A58,RiverEscData!$H$4:$P$58,4,FALSE)</f>
        <v>510</v>
      </c>
      <c r="G58" s="22">
        <f>VLOOKUP(A58,RiverEscData!$H$4:$P$58,6,FALSE)*$G$5</f>
        <v>1020</v>
      </c>
      <c r="H58" s="22">
        <v>26</v>
      </c>
      <c r="I58" t="s">
        <v>10</v>
      </c>
      <c r="J58" t="s">
        <v>1411</v>
      </c>
      <c r="K58" t="s">
        <v>10</v>
      </c>
      <c r="L58" s="67">
        <v>904</v>
      </c>
      <c r="M58" s="67">
        <v>1460</v>
      </c>
      <c r="N58" s="67">
        <v>1285</v>
      </c>
      <c r="O58" s="67">
        <v>761</v>
      </c>
      <c r="P58" s="67">
        <v>986</v>
      </c>
      <c r="Q58" s="67">
        <v>918</v>
      </c>
      <c r="R58" s="67">
        <v>1561</v>
      </c>
      <c r="S58" s="67">
        <v>615</v>
      </c>
      <c r="T58" s="67">
        <v>768</v>
      </c>
      <c r="U58" s="67">
        <v>653</v>
      </c>
      <c r="V58" s="67">
        <v>350</v>
      </c>
      <c r="W58" s="67">
        <v>138</v>
      </c>
      <c r="X58" s="67">
        <v>263</v>
      </c>
      <c r="Y58" s="67">
        <v>355</v>
      </c>
      <c r="Z58" s="67">
        <v>80</v>
      </c>
      <c r="AA58" s="67">
        <v>380</v>
      </c>
      <c r="AB58" s="67">
        <v>234</v>
      </c>
      <c r="AC58" s="67">
        <v>76</v>
      </c>
      <c r="AD58" s="67">
        <v>121</v>
      </c>
      <c r="AE58" s="67">
        <v>495</v>
      </c>
      <c r="AF58" s="67">
        <v>440</v>
      </c>
      <c r="AG58" s="67">
        <v>308</v>
      </c>
      <c r="AH58" s="67">
        <v>237</v>
      </c>
      <c r="AI58" s="67">
        <v>391</v>
      </c>
      <c r="AJ58" s="67">
        <v>879</v>
      </c>
      <c r="AK58" s="67">
        <v>1430</v>
      </c>
      <c r="AL58" s="67">
        <v>523</v>
      </c>
      <c r="AM58" s="67">
        <v>288</v>
      </c>
      <c r="AN58" s="67">
        <v>600</v>
      </c>
      <c r="AO58" s="67">
        <v>250</v>
      </c>
      <c r="AP58" s="67">
        <v>250</v>
      </c>
      <c r="AQ58" s="67">
        <v>600</v>
      </c>
      <c r="AR58" s="67">
        <v>120</v>
      </c>
      <c r="AS58" s="67">
        <v>200</v>
      </c>
      <c r="AT58" s="67">
        <v>450</v>
      </c>
      <c r="AU58" s="67">
        <v>400</v>
      </c>
      <c r="AV58" s="67">
        <v>500</v>
      </c>
      <c r="AW58" s="67">
        <v>1000</v>
      </c>
      <c r="AX58" s="67">
        <v>1200</v>
      </c>
      <c r="AY58" s="67">
        <v>1500</v>
      </c>
      <c r="AZ58" s="67">
        <v>500</v>
      </c>
      <c r="BA58" s="67">
        <v>1000</v>
      </c>
      <c r="BB58" s="67">
        <v>1000</v>
      </c>
      <c r="BC58" s="67">
        <v>200</v>
      </c>
      <c r="BD58" s="67">
        <v>200</v>
      </c>
      <c r="BE58" s="67">
        <v>50</v>
      </c>
      <c r="BF58" s="67">
        <v>100</v>
      </c>
      <c r="BG58" s="67">
        <v>25</v>
      </c>
      <c r="BH58" s="67">
        <v>25</v>
      </c>
      <c r="BI58" s="67">
        <v>1500</v>
      </c>
      <c r="BJ58" s="67">
        <v>1500</v>
      </c>
      <c r="BK58" s="67">
        <v>750</v>
      </c>
      <c r="BL58" s="67">
        <v>750</v>
      </c>
      <c r="BM58" s="67">
        <v>1500</v>
      </c>
      <c r="BN58" s="67">
        <v>750</v>
      </c>
      <c r="BO58" s="67">
        <v>1500</v>
      </c>
      <c r="BP58" s="67">
        <v>750</v>
      </c>
      <c r="BQ58" s="67">
        <v>1500</v>
      </c>
      <c r="BR58" s="67">
        <v>25</v>
      </c>
      <c r="BS58" s="67">
        <v>1500</v>
      </c>
      <c r="BT58" s="67">
        <v>3500</v>
      </c>
      <c r="BU58" s="67">
        <v>750</v>
      </c>
      <c r="BV58" s="67">
        <v>400</v>
      </c>
      <c r="BW58" s="67">
        <v>750</v>
      </c>
      <c r="BX58" s="67">
        <v>200</v>
      </c>
      <c r="BY58" s="67">
        <v>1500</v>
      </c>
      <c r="BZ58" s="67">
        <v>3500</v>
      </c>
      <c r="CA58" s="67">
        <v>3500</v>
      </c>
      <c r="CB58" s="67">
        <v>3500</v>
      </c>
      <c r="CC58" s="67">
        <v>3500</v>
      </c>
      <c r="CD58" s="67">
        <v>3500</v>
      </c>
      <c r="CE58" s="67">
        <v>63694</v>
      </c>
    </row>
    <row r="59" spans="1:83" x14ac:dyDescent="0.25">
      <c r="A59" t="str">
        <f t="shared" si="0"/>
        <v>COLONIAL/CAYEGHLE CREEKS</v>
      </c>
      <c r="B59" s="22">
        <f t="shared" si="1"/>
        <v>358.66666666666669</v>
      </c>
      <c r="C59" s="22">
        <f t="shared" si="2"/>
        <v>252.5</v>
      </c>
      <c r="D59" s="22">
        <f t="shared" si="3"/>
        <v>542.25</v>
      </c>
      <c r="E59" s="22"/>
      <c r="F59" s="22">
        <f>VLOOKUP(A59,RiverEscData!$H$4:$P$58,4,FALSE)</f>
        <v>140</v>
      </c>
      <c r="G59" s="22">
        <f>VLOOKUP(A59,RiverEscData!$H$4:$P$58,6,FALSE)*$G$5</f>
        <v>272</v>
      </c>
      <c r="H59" s="22">
        <v>27</v>
      </c>
      <c r="I59" t="s">
        <v>18</v>
      </c>
      <c r="J59" t="s">
        <v>1411</v>
      </c>
      <c r="K59" t="s">
        <v>18</v>
      </c>
      <c r="L59" s="67">
        <v>382</v>
      </c>
      <c r="M59" s="67">
        <v>121</v>
      </c>
      <c r="N59" s="67">
        <v>319</v>
      </c>
      <c r="O59" s="67">
        <v>188</v>
      </c>
      <c r="P59" s="67">
        <v>708</v>
      </c>
      <c r="Q59" s="67">
        <v>270</v>
      </c>
      <c r="R59" s="67">
        <v>793</v>
      </c>
      <c r="S59" s="67">
        <v>398</v>
      </c>
      <c r="T59" s="67">
        <v>586</v>
      </c>
      <c r="U59" s="67">
        <v>348</v>
      </c>
      <c r="V59" s="67">
        <v>98</v>
      </c>
      <c r="W59" s="67">
        <v>93</v>
      </c>
      <c r="X59" s="67">
        <v>409</v>
      </c>
      <c r="Y59" s="67">
        <v>520</v>
      </c>
      <c r="Z59" s="67">
        <v>630</v>
      </c>
      <c r="AA59" s="67">
        <v>155</v>
      </c>
      <c r="AB59" s="67">
        <v>168</v>
      </c>
      <c r="AC59" s="67">
        <v>321</v>
      </c>
      <c r="AD59" s="67"/>
      <c r="AE59" s="67">
        <v>1369</v>
      </c>
      <c r="AF59" s="67">
        <v>600</v>
      </c>
      <c r="AG59" s="67">
        <v>383</v>
      </c>
      <c r="AH59" s="67">
        <v>571</v>
      </c>
      <c r="AI59" s="67">
        <v>530</v>
      </c>
      <c r="AJ59" s="67">
        <v>883</v>
      </c>
      <c r="AK59" s="67">
        <v>171</v>
      </c>
      <c r="AL59" s="67">
        <v>36</v>
      </c>
      <c r="AM59" s="67">
        <v>70</v>
      </c>
      <c r="AN59" s="67">
        <v>75</v>
      </c>
      <c r="AO59" s="67"/>
      <c r="AP59" s="67"/>
      <c r="AQ59" s="67"/>
      <c r="AR59" s="67"/>
      <c r="AS59" s="67"/>
      <c r="AT59" s="67"/>
      <c r="AU59" s="67"/>
      <c r="AV59" s="67"/>
      <c r="AW59" s="67"/>
      <c r="AX59" s="67"/>
      <c r="AY59" s="67"/>
      <c r="AZ59" s="67"/>
      <c r="BA59" s="67"/>
      <c r="BB59" s="67"/>
      <c r="BC59" s="67"/>
      <c r="BD59" s="67"/>
      <c r="BE59" s="67"/>
      <c r="BF59" s="67"/>
      <c r="BG59" s="67"/>
      <c r="BH59" s="67"/>
      <c r="BI59" s="67"/>
      <c r="BJ59" s="67"/>
      <c r="BK59" s="67"/>
      <c r="BL59" s="67"/>
      <c r="BM59" s="67"/>
      <c r="BN59" s="67"/>
      <c r="BO59" s="67"/>
      <c r="BP59" s="67"/>
      <c r="BQ59" s="67"/>
      <c r="BR59" s="67"/>
      <c r="BS59" s="67"/>
      <c r="BT59" s="67"/>
      <c r="BU59" s="67"/>
      <c r="BV59" s="67"/>
      <c r="BW59" s="67"/>
      <c r="BX59" s="67"/>
      <c r="BY59" s="67"/>
      <c r="BZ59" s="67"/>
      <c r="CA59" s="67"/>
      <c r="CB59" s="67"/>
      <c r="CC59" s="67"/>
      <c r="CD59" s="67"/>
      <c r="CE59" s="67">
        <v>11195</v>
      </c>
    </row>
    <row r="60" spans="1:83" x14ac:dyDescent="0.25">
      <c r="A60" t="str">
        <f t="shared" si="0"/>
        <v>MARBLE RIVER</v>
      </c>
      <c r="B60" s="22">
        <f t="shared" si="1"/>
        <v>2965.5833333333335</v>
      </c>
      <c r="C60" s="22">
        <f t="shared" si="2"/>
        <v>2852.75</v>
      </c>
      <c r="D60" s="22">
        <f t="shared" si="3"/>
        <v>3007.5</v>
      </c>
      <c r="E60" s="22"/>
      <c r="F60" s="22">
        <f>VLOOKUP(A60,RiverEscData!$H$4:$P$58,4,FALSE)</f>
        <v>500</v>
      </c>
      <c r="G60" s="22">
        <f>VLOOKUP(A60,RiverEscData!$H$4:$P$58,6,FALSE)*$G$5</f>
        <v>935</v>
      </c>
      <c r="H60" s="22">
        <v>27</v>
      </c>
      <c r="I60" t="s">
        <v>7</v>
      </c>
      <c r="J60" t="s">
        <v>92</v>
      </c>
      <c r="K60" t="s">
        <v>7</v>
      </c>
      <c r="L60" s="67">
        <v>5357</v>
      </c>
      <c r="M60" s="67">
        <v>2032</v>
      </c>
      <c r="N60" s="67">
        <v>1857</v>
      </c>
      <c r="O60" s="67">
        <v>2165</v>
      </c>
      <c r="P60" s="67">
        <v>4623</v>
      </c>
      <c r="Q60" s="67">
        <v>723</v>
      </c>
      <c r="R60" s="67">
        <v>5078</v>
      </c>
      <c r="S60" s="67">
        <v>1606</v>
      </c>
      <c r="T60" s="67">
        <v>6516</v>
      </c>
      <c r="U60" s="67">
        <v>1185</v>
      </c>
      <c r="V60" s="67">
        <v>2081</v>
      </c>
      <c r="W60" s="67">
        <v>2364</v>
      </c>
      <c r="X60" s="67">
        <v>3905</v>
      </c>
      <c r="Y60" s="67">
        <v>3560</v>
      </c>
      <c r="Z60" s="67">
        <v>3440</v>
      </c>
      <c r="AA60" s="67">
        <v>2298</v>
      </c>
      <c r="AB60" s="67">
        <v>2764</v>
      </c>
      <c r="AC60" s="67">
        <v>3071</v>
      </c>
      <c r="AD60" s="67">
        <v>2337</v>
      </c>
      <c r="AE60" s="67">
        <v>3658</v>
      </c>
      <c r="AF60" s="67">
        <v>1554</v>
      </c>
      <c r="AG60" s="67">
        <v>1958</v>
      </c>
      <c r="AH60" s="67">
        <v>1450</v>
      </c>
      <c r="AI60" s="67">
        <v>2282</v>
      </c>
      <c r="AJ60" s="67">
        <v>3985</v>
      </c>
      <c r="AK60" s="67">
        <v>4821</v>
      </c>
      <c r="AL60" s="67">
        <v>2424</v>
      </c>
      <c r="AM60" s="67">
        <v>3655</v>
      </c>
      <c r="AN60" s="67">
        <v>1386</v>
      </c>
      <c r="AO60" s="67">
        <v>650</v>
      </c>
      <c r="AP60" s="67">
        <v>2000</v>
      </c>
      <c r="AQ60" s="67">
        <v>800</v>
      </c>
      <c r="AR60" s="67">
        <v>710</v>
      </c>
      <c r="AS60" s="67">
        <v>1973</v>
      </c>
      <c r="AT60" s="67">
        <v>4181</v>
      </c>
      <c r="AU60" s="67">
        <v>3275</v>
      </c>
      <c r="AV60" s="67">
        <v>1750</v>
      </c>
      <c r="AW60" s="67">
        <v>1100</v>
      </c>
      <c r="AX60" s="67">
        <v>1250</v>
      </c>
      <c r="AY60" s="67">
        <v>600</v>
      </c>
      <c r="AZ60" s="67">
        <v>1000</v>
      </c>
      <c r="BA60" s="67">
        <v>5000</v>
      </c>
      <c r="BB60" s="67">
        <v>3000</v>
      </c>
      <c r="BC60" s="67">
        <v>5000</v>
      </c>
      <c r="BD60" s="67">
        <v>750</v>
      </c>
      <c r="BE60" s="67">
        <v>1500</v>
      </c>
      <c r="BF60" s="67">
        <v>950</v>
      </c>
      <c r="BG60" s="67">
        <v>400</v>
      </c>
      <c r="BH60" s="67">
        <v>400</v>
      </c>
      <c r="BI60" s="67">
        <v>400</v>
      </c>
      <c r="BJ60" s="67">
        <v>200</v>
      </c>
      <c r="BK60" s="67">
        <v>600</v>
      </c>
      <c r="BL60" s="67">
        <v>600</v>
      </c>
      <c r="BM60" s="67">
        <v>400</v>
      </c>
      <c r="BN60" s="67">
        <v>200</v>
      </c>
      <c r="BO60" s="67">
        <v>200</v>
      </c>
      <c r="BP60" s="67">
        <v>200</v>
      </c>
      <c r="BQ60" s="67">
        <v>200</v>
      </c>
      <c r="BR60" s="67">
        <v>200</v>
      </c>
      <c r="BS60" s="67">
        <v>3000</v>
      </c>
      <c r="BT60" s="67">
        <v>400</v>
      </c>
      <c r="BU60" s="67">
        <v>1500</v>
      </c>
      <c r="BV60" s="67">
        <v>200</v>
      </c>
      <c r="BW60" s="67">
        <v>40</v>
      </c>
      <c r="BX60" s="67">
        <v>250</v>
      </c>
      <c r="BY60" s="67">
        <v>100</v>
      </c>
      <c r="BZ60" s="67">
        <v>3500</v>
      </c>
      <c r="CA60" s="67">
        <v>5000</v>
      </c>
      <c r="CB60" s="67">
        <v>2000</v>
      </c>
      <c r="CC60" s="67">
        <v>7500</v>
      </c>
      <c r="CD60" s="67"/>
      <c r="CE60" s="67">
        <v>147114</v>
      </c>
    </row>
    <row r="61" spans="1:83" x14ac:dyDescent="0.25">
      <c r="B61" s="22"/>
      <c r="C61" s="22"/>
      <c r="D61" s="22"/>
      <c r="E61" s="22"/>
      <c r="F61" s="22"/>
      <c r="G61" s="22"/>
      <c r="H61" s="22" t="s">
        <v>23</v>
      </c>
      <c r="L61" s="67">
        <v>68521</v>
      </c>
      <c r="M61" s="67">
        <v>54914</v>
      </c>
      <c r="N61" s="67">
        <v>66639</v>
      </c>
      <c r="O61" s="67">
        <v>49910</v>
      </c>
      <c r="P61" s="67">
        <v>56040</v>
      </c>
      <c r="Q61" s="67">
        <v>65554</v>
      </c>
      <c r="R61" s="67">
        <v>68141</v>
      </c>
      <c r="S61" s="67">
        <v>97956</v>
      </c>
      <c r="T61" s="67">
        <v>104061</v>
      </c>
      <c r="U61" s="67">
        <v>56665</v>
      </c>
      <c r="V61" s="67">
        <v>107582</v>
      </c>
      <c r="W61" s="67">
        <v>32136</v>
      </c>
      <c r="X61" s="67">
        <v>60238</v>
      </c>
      <c r="Y61" s="67">
        <v>46040</v>
      </c>
      <c r="Z61" s="67">
        <v>52379</v>
      </c>
      <c r="AA61" s="67">
        <v>47401</v>
      </c>
      <c r="AB61" s="67">
        <v>37795</v>
      </c>
      <c r="AC61" s="67">
        <v>89710</v>
      </c>
      <c r="AD61" s="67">
        <v>59269</v>
      </c>
      <c r="AE61" s="67">
        <v>124227</v>
      </c>
      <c r="AF61" s="67">
        <v>123297</v>
      </c>
      <c r="AG61" s="67">
        <v>95957</v>
      </c>
      <c r="AH61" s="67">
        <v>56140</v>
      </c>
      <c r="AI61" s="67">
        <v>29622</v>
      </c>
      <c r="AJ61" s="67">
        <v>71363</v>
      </c>
      <c r="AK61" s="67">
        <v>131694</v>
      </c>
      <c r="AL61" s="67">
        <v>79573</v>
      </c>
      <c r="AM61" s="67">
        <v>61489</v>
      </c>
      <c r="AN61" s="67">
        <v>62070</v>
      </c>
      <c r="AO61" s="67">
        <v>96814</v>
      </c>
      <c r="AP61" s="67">
        <v>126471</v>
      </c>
      <c r="AQ61" s="67">
        <v>181533</v>
      </c>
      <c r="AR61" s="67">
        <v>123891</v>
      </c>
      <c r="AS61" s="67">
        <v>114028</v>
      </c>
      <c r="AT61" s="67">
        <v>78398</v>
      </c>
      <c r="AU61" s="67">
        <v>86546</v>
      </c>
      <c r="AV61" s="67">
        <v>21494</v>
      </c>
      <c r="AW61" s="67">
        <v>44024</v>
      </c>
      <c r="AX61" s="67">
        <v>94122</v>
      </c>
      <c r="AY61" s="67">
        <v>17513</v>
      </c>
      <c r="AZ61" s="67">
        <v>17729</v>
      </c>
      <c r="BA61" s="67">
        <v>20374</v>
      </c>
      <c r="BB61" s="67">
        <v>16196</v>
      </c>
      <c r="BC61" s="67">
        <v>16270</v>
      </c>
      <c r="BD61" s="67">
        <v>18683</v>
      </c>
      <c r="BE61" s="67">
        <v>18258</v>
      </c>
      <c r="BF61" s="67">
        <v>19090</v>
      </c>
      <c r="BG61" s="67">
        <v>17428</v>
      </c>
      <c r="BH61" s="67">
        <v>20465</v>
      </c>
      <c r="BI61" s="67">
        <v>24832</v>
      </c>
      <c r="BJ61" s="67">
        <v>28550</v>
      </c>
      <c r="BK61" s="67">
        <v>26370</v>
      </c>
      <c r="BL61" s="67">
        <v>25700</v>
      </c>
      <c r="BM61" s="67">
        <v>26565</v>
      </c>
      <c r="BN61" s="67">
        <v>24225.001</v>
      </c>
      <c r="BO61" s="67">
        <v>26358</v>
      </c>
      <c r="BP61" s="67">
        <v>29350</v>
      </c>
      <c r="BQ61" s="67">
        <v>36475</v>
      </c>
      <c r="BR61" s="67">
        <v>28885</v>
      </c>
      <c r="BS61" s="67">
        <v>42585</v>
      </c>
      <c r="BT61" s="67">
        <v>26020</v>
      </c>
      <c r="BU61" s="67">
        <v>24325</v>
      </c>
      <c r="BV61" s="67">
        <v>20600</v>
      </c>
      <c r="BW61" s="67">
        <v>21940</v>
      </c>
      <c r="BX61" s="67">
        <v>20350</v>
      </c>
      <c r="BY61" s="67">
        <v>29675</v>
      </c>
      <c r="BZ61" s="67">
        <v>28200</v>
      </c>
      <c r="CA61" s="67">
        <v>33900</v>
      </c>
      <c r="CB61" s="67">
        <v>27475</v>
      </c>
      <c r="CC61" s="67">
        <v>32955</v>
      </c>
      <c r="CD61" s="67">
        <v>41600</v>
      </c>
      <c r="CE61" s="67">
        <v>3832645.0010000002</v>
      </c>
    </row>
    <row r="62" spans="1:83" x14ac:dyDescent="0.25">
      <c r="B62" s="22"/>
      <c r="C62" s="22"/>
      <c r="D62" s="22"/>
      <c r="E62" s="22"/>
      <c r="F62" s="22"/>
      <c r="G62" s="22"/>
    </row>
  </sheetData>
  <phoneticPr fontId="16" type="noConversion"/>
  <pageMargins left="0.7" right="0.7" top="0.75" bottom="0.75" header="0.3" footer="0.3"/>
  <pageSetup orientation="portrait" horizontalDpi="0" verticalDpi="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12EA0-6FD1-47F2-86B0-7AD473286007}">
  <sheetPr>
    <tabColor theme="7" tint="0.59999389629810485"/>
  </sheetPr>
  <dimension ref="B1:BI69"/>
  <sheetViews>
    <sheetView topLeftCell="I1" zoomScale="70" zoomScaleNormal="70" workbookViewId="0">
      <selection activeCell="AD7" sqref="AD7"/>
    </sheetView>
  </sheetViews>
  <sheetFormatPr defaultRowHeight="15" x14ac:dyDescent="0.25"/>
  <cols>
    <col min="2" max="2" width="10.42578125" customWidth="1"/>
    <col min="3" max="3" width="21.5703125" bestFit="1" customWidth="1"/>
    <col min="4" max="4" width="25.42578125" customWidth="1"/>
    <col min="7" max="7" width="20" customWidth="1"/>
    <col min="8" max="8" width="20.85546875" customWidth="1"/>
    <col min="9" max="9" width="10.140625" customWidth="1"/>
    <col min="10" max="10" width="12.7109375" customWidth="1"/>
    <col min="11" max="11" width="9.5703125" customWidth="1"/>
    <col min="12" max="12" width="6.140625" customWidth="1"/>
    <col min="13" max="13" width="10.28515625" customWidth="1"/>
    <col min="14" max="14" width="7.7109375" customWidth="1"/>
    <col min="15" max="15" width="11" customWidth="1"/>
    <col min="16" max="16" width="7.85546875" customWidth="1"/>
    <col min="17" max="17" width="10.28515625" customWidth="1"/>
    <col min="18" max="18" width="10.42578125" customWidth="1"/>
    <col min="19" max="19" width="11" customWidth="1"/>
    <col min="20" max="20" width="9.42578125" customWidth="1"/>
    <col min="21" max="21" width="11.42578125" customWidth="1"/>
    <col min="22" max="22" width="8.7109375" customWidth="1"/>
    <col min="23" max="23" width="11.140625" customWidth="1"/>
    <col min="24" max="24" width="7.7109375" customWidth="1"/>
    <col min="25" max="26" width="9.7109375" customWidth="1"/>
    <col min="27" max="27" width="10.5703125" customWidth="1"/>
    <col min="28" max="28" width="9.7109375" customWidth="1"/>
    <col min="31" max="32" width="8" customWidth="1"/>
    <col min="33" max="34" width="9.140625" customWidth="1"/>
    <col min="35" max="35" width="8" customWidth="1"/>
    <col min="36" max="37" width="9.140625" customWidth="1"/>
  </cols>
  <sheetData>
    <row r="1" spans="2:61" x14ac:dyDescent="0.25">
      <c r="K1" s="23" t="s">
        <v>26</v>
      </c>
      <c r="L1" s="23" t="s">
        <v>27</v>
      </c>
      <c r="Q1" s="24" t="s">
        <v>28</v>
      </c>
      <c r="R1" s="24"/>
      <c r="W1" s="25" t="s">
        <v>29</v>
      </c>
      <c r="X1" s="25"/>
      <c r="AF1" s="26"/>
    </row>
    <row r="2" spans="2:61" ht="27" customHeight="1" x14ac:dyDescent="0.25">
      <c r="K2" s="11"/>
      <c r="L2" s="11"/>
      <c r="M2" s="11"/>
      <c r="N2" s="11"/>
      <c r="O2" s="11"/>
      <c r="P2" s="11"/>
      <c r="AC2" s="22">
        <f>SUM(AC4:AC58)</f>
        <v>64390.666666666672</v>
      </c>
      <c r="AD2" s="22"/>
      <c r="AE2" s="71" t="e">
        <f>VLOOKUP(H2,spawners,2,FALSE)</f>
        <v>#N/A</v>
      </c>
      <c r="AF2" t="s">
        <v>30</v>
      </c>
      <c r="AH2" s="22">
        <f>SUM(AH4:AH58)</f>
        <v>57673.387218215081</v>
      </c>
      <c r="AL2" s="2" t="s">
        <v>31</v>
      </c>
      <c r="AT2" s="2" t="s">
        <v>32</v>
      </c>
      <c r="BB2" s="2" t="s">
        <v>33</v>
      </c>
    </row>
    <row r="3" spans="2:61" ht="45" x14ac:dyDescent="0.25">
      <c r="B3" s="27" t="s">
        <v>1</v>
      </c>
      <c r="C3" s="27" t="s">
        <v>34</v>
      </c>
      <c r="D3" s="27" t="s">
        <v>35</v>
      </c>
      <c r="E3" s="28" t="s">
        <v>0</v>
      </c>
      <c r="F3" s="29" t="s">
        <v>4</v>
      </c>
      <c r="G3" s="29" t="s">
        <v>3</v>
      </c>
      <c r="H3" s="30" t="s">
        <v>36</v>
      </c>
      <c r="I3" s="30" t="s">
        <v>37</v>
      </c>
      <c r="J3" s="31" t="s">
        <v>38</v>
      </c>
      <c r="K3" s="32" t="s">
        <v>1415</v>
      </c>
      <c r="L3" s="32" t="s">
        <v>1476</v>
      </c>
      <c r="M3" s="32" t="s">
        <v>1416</v>
      </c>
      <c r="N3" s="32" t="s">
        <v>1477</v>
      </c>
      <c r="O3" s="32" t="s">
        <v>1417</v>
      </c>
      <c r="P3" s="32" t="s">
        <v>1478</v>
      </c>
      <c r="Q3" s="33" t="s">
        <v>1418</v>
      </c>
      <c r="R3" s="33" t="s">
        <v>1479</v>
      </c>
      <c r="S3" s="33" t="s">
        <v>1419</v>
      </c>
      <c r="T3" s="33" t="s">
        <v>1480</v>
      </c>
      <c r="U3" s="33" t="s">
        <v>1420</v>
      </c>
      <c r="V3" s="33" t="s">
        <v>1481</v>
      </c>
      <c r="W3" s="34" t="s">
        <v>1421</v>
      </c>
      <c r="X3" s="34" t="s">
        <v>39</v>
      </c>
      <c r="Y3" s="34" t="s">
        <v>1422</v>
      </c>
      <c r="Z3" s="34" t="s">
        <v>40</v>
      </c>
      <c r="AA3" s="34" t="s">
        <v>1423</v>
      </c>
      <c r="AB3" s="34" t="s">
        <v>41</v>
      </c>
      <c r="AC3" s="88" t="s">
        <v>42</v>
      </c>
      <c r="AD3" s="88" t="s">
        <v>1501</v>
      </c>
      <c r="AE3" s="88" t="s">
        <v>43</v>
      </c>
      <c r="AF3" s="89" t="s">
        <v>44</v>
      </c>
      <c r="AG3" s="89" t="s">
        <v>45</v>
      </c>
      <c r="AH3" s="90" t="s">
        <v>46</v>
      </c>
      <c r="AI3" s="90" t="s">
        <v>47</v>
      </c>
      <c r="AJ3" s="89" t="s">
        <v>48</v>
      </c>
      <c r="AK3" s="36"/>
      <c r="AL3" s="2" t="s">
        <v>49</v>
      </c>
      <c r="AM3" s="2" t="s">
        <v>50</v>
      </c>
      <c r="AN3" s="2" t="s">
        <v>51</v>
      </c>
      <c r="AO3" s="2" t="s">
        <v>52</v>
      </c>
      <c r="AP3" s="2" t="s">
        <v>53</v>
      </c>
      <c r="AQ3" s="2" t="s">
        <v>54</v>
      </c>
      <c r="AR3" s="2" t="s">
        <v>55</v>
      </c>
      <c r="AS3" s="2" t="s">
        <v>56</v>
      </c>
      <c r="AT3" s="2" t="s">
        <v>49</v>
      </c>
      <c r="AU3" s="2" t="s">
        <v>50</v>
      </c>
      <c r="AV3" s="2" t="s">
        <v>51</v>
      </c>
      <c r="AW3" s="2" t="s">
        <v>52</v>
      </c>
      <c r="AX3" s="2" t="s">
        <v>53</v>
      </c>
      <c r="AY3" s="2" t="s">
        <v>54</v>
      </c>
      <c r="AZ3" s="2" t="s">
        <v>55</v>
      </c>
      <c r="BA3" s="2" t="s">
        <v>57</v>
      </c>
      <c r="BB3" s="2" t="s">
        <v>49</v>
      </c>
      <c r="BC3" s="2" t="s">
        <v>50</v>
      </c>
      <c r="BD3" s="2" t="s">
        <v>51</v>
      </c>
      <c r="BE3" s="2" t="s">
        <v>52</v>
      </c>
      <c r="BF3" s="2" t="s">
        <v>53</v>
      </c>
      <c r="BG3" s="2" t="s">
        <v>54</v>
      </c>
      <c r="BH3" s="2" t="s">
        <v>55</v>
      </c>
      <c r="BI3" s="2" t="s">
        <v>57</v>
      </c>
    </row>
    <row r="4" spans="2:61" x14ac:dyDescent="0.25">
      <c r="B4" s="37" t="s">
        <v>24</v>
      </c>
      <c r="C4" s="37" t="s">
        <v>58</v>
      </c>
      <c r="D4" t="s">
        <v>59</v>
      </c>
      <c r="E4" s="38" t="str">
        <f t="shared" ref="E4:E34" si="0">VLOOKUP(G4,nusedswatershed,4,FALSE)</f>
        <v>Esc</v>
      </c>
      <c r="F4" s="39">
        <v>20</v>
      </c>
      <c r="G4" s="40" t="s">
        <v>61</v>
      </c>
      <c r="H4" s="40" t="s">
        <v>62</v>
      </c>
      <c r="I4" s="21" t="s">
        <v>63</v>
      </c>
      <c r="J4" s="20"/>
      <c r="K4" s="41"/>
      <c r="L4" s="42"/>
      <c r="M4" s="42"/>
      <c r="N4" s="42"/>
      <c r="O4" s="42"/>
      <c r="P4" s="42"/>
      <c r="Q4" s="20"/>
      <c r="R4" s="20"/>
      <c r="S4" s="20"/>
      <c r="T4" s="20"/>
      <c r="U4" s="20"/>
      <c r="V4" s="20"/>
      <c r="W4" s="20"/>
      <c r="X4" s="20"/>
      <c r="Y4" s="20"/>
      <c r="Z4" s="20"/>
      <c r="AA4" s="20"/>
      <c r="AB4" s="20"/>
      <c r="AC4" s="91">
        <f>VLOOKUP(H4,spawners,3,FALSE)</f>
        <v>237</v>
      </c>
      <c r="AD4" s="91" t="str">
        <f>VLOOKUP(H4,spawners,4,FALSE)</f>
        <v/>
      </c>
      <c r="AE4" s="91">
        <f>VLOOKUP(H4,spawners,2,FALSE)</f>
        <v>237</v>
      </c>
      <c r="AF4" s="36"/>
      <c r="AG4" s="36"/>
      <c r="AH4" s="36"/>
      <c r="AI4" s="29"/>
      <c r="AJ4" s="36"/>
      <c r="AK4" s="36"/>
      <c r="AL4" s="42"/>
      <c r="AM4" s="42"/>
      <c r="AN4" s="42"/>
      <c r="AO4" s="42"/>
      <c r="AP4" s="42"/>
      <c r="AQ4" s="42"/>
      <c r="AR4" s="42"/>
      <c r="AS4" s="42"/>
      <c r="AT4" s="42"/>
      <c r="AU4" s="42"/>
      <c r="AV4" s="42"/>
      <c r="AW4" s="42"/>
      <c r="AX4" s="42"/>
      <c r="AY4" s="42"/>
      <c r="AZ4" s="42"/>
      <c r="BA4" s="42"/>
      <c r="BB4" s="42"/>
      <c r="BC4" s="42"/>
      <c r="BD4" s="42"/>
      <c r="BE4" s="42"/>
      <c r="BF4" s="42"/>
      <c r="BG4" s="42"/>
      <c r="BH4" s="42"/>
      <c r="BI4" s="42"/>
    </row>
    <row r="5" spans="2:61" ht="15.75" x14ac:dyDescent="0.25">
      <c r="B5" s="37" t="s">
        <v>24</v>
      </c>
      <c r="C5" s="37" t="s">
        <v>58</v>
      </c>
      <c r="D5" t="s">
        <v>64</v>
      </c>
      <c r="E5" s="38" t="str">
        <f t="shared" si="0"/>
        <v>Esc</v>
      </c>
      <c r="F5" s="39">
        <v>20</v>
      </c>
      <c r="G5" s="40" t="s">
        <v>61</v>
      </c>
      <c r="H5" s="40" t="s">
        <v>65</v>
      </c>
      <c r="I5" s="21" t="s">
        <v>63</v>
      </c>
      <c r="J5" s="84">
        <v>2.4</v>
      </c>
      <c r="K5" s="22">
        <v>6.6</v>
      </c>
      <c r="L5" t="s">
        <v>66</v>
      </c>
      <c r="M5" s="22">
        <v>15</v>
      </c>
      <c r="N5" t="s">
        <v>67</v>
      </c>
      <c r="O5" s="22">
        <v>35</v>
      </c>
      <c r="P5" t="s">
        <v>68</v>
      </c>
      <c r="Q5" s="22">
        <v>5.6</v>
      </c>
      <c r="R5" t="s">
        <v>69</v>
      </c>
      <c r="S5" s="22">
        <v>15</v>
      </c>
      <c r="T5" t="s">
        <v>70</v>
      </c>
      <c r="U5" s="22">
        <v>35</v>
      </c>
      <c r="V5" t="s">
        <v>68</v>
      </c>
      <c r="W5" s="22">
        <v>1.4</v>
      </c>
      <c r="X5" t="s">
        <v>71</v>
      </c>
      <c r="Y5" s="22">
        <v>12</v>
      </c>
      <c r="Z5" t="s">
        <v>72</v>
      </c>
      <c r="AA5" s="22">
        <v>35</v>
      </c>
      <c r="AB5" t="s">
        <v>68</v>
      </c>
      <c r="AC5" s="91" t="str">
        <f>VLOOKUP(H5,spawners,3,FALSE)</f>
        <v/>
      </c>
      <c r="AD5" s="91" t="str">
        <f>VLOOKUP(H5,spawners,4,FALSE)</f>
        <v/>
      </c>
      <c r="AE5" s="91" t="str">
        <f>VLOOKUP(H5,spawners,2,FALSE)</f>
        <v/>
      </c>
      <c r="AF5" s="43">
        <v>3</v>
      </c>
      <c r="AG5" s="43">
        <v>150</v>
      </c>
      <c r="AH5" s="43">
        <v>49.5</v>
      </c>
      <c r="AI5" s="54">
        <f>AH5/$AH$2</f>
        <v>8.5828147760265991E-4</v>
      </c>
      <c r="AJ5" s="22">
        <v>21.213203435596427</v>
      </c>
      <c r="AK5" s="37"/>
      <c r="AL5" s="44" t="e">
        <v>#DIV/0!</v>
      </c>
      <c r="AM5" s="44" t="e">
        <v>#DIV/0!</v>
      </c>
      <c r="AN5" s="44" t="e">
        <v>#DIV/0!</v>
      </c>
      <c r="AO5" s="44">
        <v>65</v>
      </c>
      <c r="AP5" s="44">
        <v>3</v>
      </c>
      <c r="AQ5" s="44" t="e">
        <v>#DIV/0!</v>
      </c>
      <c r="AR5" s="44" t="e">
        <v>#DIV/0!</v>
      </c>
      <c r="AS5" s="44" t="e">
        <v>#DIV/0!</v>
      </c>
    </row>
    <row r="6" spans="2:61" x14ac:dyDescent="0.25">
      <c r="B6" s="37" t="s">
        <v>24</v>
      </c>
      <c r="C6" s="37" t="s">
        <v>58</v>
      </c>
      <c r="D6" t="s">
        <v>73</v>
      </c>
      <c r="E6" s="38" t="str">
        <f t="shared" si="0"/>
        <v>Esc</v>
      </c>
      <c r="F6" s="39">
        <v>20</v>
      </c>
      <c r="G6" s="40" t="s">
        <v>61</v>
      </c>
      <c r="H6" s="40" t="s">
        <v>74</v>
      </c>
      <c r="I6" s="21" t="s">
        <v>63</v>
      </c>
      <c r="J6" s="85">
        <v>35.700000000000003</v>
      </c>
      <c r="K6" s="46">
        <v>100</v>
      </c>
      <c r="L6" s="21" t="s">
        <v>75</v>
      </c>
      <c r="M6" s="46">
        <v>230</v>
      </c>
      <c r="N6" s="21" t="s">
        <v>76</v>
      </c>
      <c r="O6" s="46">
        <v>540</v>
      </c>
      <c r="P6" s="21" t="s">
        <v>77</v>
      </c>
      <c r="Q6" s="46">
        <v>88</v>
      </c>
      <c r="R6" s="21" t="s">
        <v>78</v>
      </c>
      <c r="S6" s="46">
        <v>230</v>
      </c>
      <c r="T6" s="21" t="s">
        <v>79</v>
      </c>
      <c r="U6" s="46">
        <v>540</v>
      </c>
      <c r="V6" s="21" t="s">
        <v>77</v>
      </c>
      <c r="W6" s="46">
        <v>21</v>
      </c>
      <c r="X6" s="21" t="s">
        <v>80</v>
      </c>
      <c r="Y6" s="46">
        <v>190</v>
      </c>
      <c r="Z6" s="21" t="s">
        <v>81</v>
      </c>
      <c r="AA6" s="46">
        <v>540</v>
      </c>
      <c r="AB6" s="21" t="s">
        <v>77</v>
      </c>
      <c r="AC6" s="91" t="str">
        <f>VLOOKUP(H6,spawners,3,FALSE)</f>
        <v/>
      </c>
      <c r="AD6" s="91" t="str">
        <f>VLOOKUP(H6,spawners,4,FALSE)</f>
        <v/>
      </c>
      <c r="AE6" s="91">
        <f>VLOOKUP(H6,spawners,2,FALSE)</f>
        <v>75</v>
      </c>
      <c r="AF6" s="43">
        <v>2</v>
      </c>
      <c r="AG6" s="43">
        <v>210</v>
      </c>
      <c r="AH6" s="43">
        <v>24.529411764705884</v>
      </c>
      <c r="AI6" s="54">
        <f t="shared" ref="AI6:AI58" si="1">AH6/$AH$2</f>
        <v>4.2531595503304717E-4</v>
      </c>
      <c r="AJ6" s="22">
        <v>8.6585822582216796</v>
      </c>
      <c r="AK6" s="37"/>
      <c r="AL6" s="44" t="e">
        <v>#DIV/0!</v>
      </c>
      <c r="AM6" s="44">
        <v>75</v>
      </c>
      <c r="AN6" s="44">
        <v>7</v>
      </c>
      <c r="AO6" s="44">
        <v>27.777777777777779</v>
      </c>
      <c r="AP6" s="44">
        <v>10.5</v>
      </c>
      <c r="AQ6" s="44">
        <v>13.5</v>
      </c>
      <c r="AR6" s="44" t="e">
        <v>#DIV/0!</v>
      </c>
      <c r="AS6" s="44" t="e">
        <v>#DIV/0!</v>
      </c>
    </row>
    <row r="7" spans="2:61" x14ac:dyDescent="0.25">
      <c r="B7" s="37" t="s">
        <v>24</v>
      </c>
      <c r="C7" s="37" t="s">
        <v>58</v>
      </c>
      <c r="D7" t="s">
        <v>82</v>
      </c>
      <c r="E7" s="38" t="str">
        <f t="shared" si="0"/>
        <v>Esc</v>
      </c>
      <c r="F7" s="39">
        <v>20</v>
      </c>
      <c r="G7" s="40" t="s">
        <v>83</v>
      </c>
      <c r="H7" s="40" t="s">
        <v>83</v>
      </c>
      <c r="I7" s="21" t="s">
        <v>63</v>
      </c>
      <c r="J7" s="85">
        <v>46.7</v>
      </c>
      <c r="K7" s="46">
        <v>140</v>
      </c>
      <c r="L7" s="21" t="s">
        <v>84</v>
      </c>
      <c r="M7" s="46">
        <v>310</v>
      </c>
      <c r="N7" s="21" t="s">
        <v>85</v>
      </c>
      <c r="O7" s="46">
        <v>710</v>
      </c>
      <c r="P7" s="21" t="s">
        <v>86</v>
      </c>
      <c r="Q7" s="46">
        <v>120</v>
      </c>
      <c r="R7" s="21" t="s">
        <v>87</v>
      </c>
      <c r="S7" s="46">
        <v>300</v>
      </c>
      <c r="T7" s="21" t="s">
        <v>88</v>
      </c>
      <c r="U7" s="46">
        <v>710</v>
      </c>
      <c r="V7" s="21" t="s">
        <v>86</v>
      </c>
      <c r="W7" s="46">
        <v>28</v>
      </c>
      <c r="X7" s="21" t="s">
        <v>89</v>
      </c>
      <c r="Y7" s="46">
        <v>240</v>
      </c>
      <c r="Z7" s="21" t="s">
        <v>90</v>
      </c>
      <c r="AA7" s="46">
        <v>710</v>
      </c>
      <c r="AB7" s="21" t="s">
        <v>86</v>
      </c>
      <c r="AC7" s="91">
        <f>VLOOKUP(H7,spawners,3,FALSE)</f>
        <v>30</v>
      </c>
      <c r="AD7" s="91">
        <f>VLOOKUP(H7,spawners,4,FALSE)</f>
        <v>123</v>
      </c>
      <c r="AE7" s="91">
        <f>VLOOKUP(H7,spawners,2,FALSE)</f>
        <v>51.75</v>
      </c>
      <c r="AF7" s="43">
        <v>2</v>
      </c>
      <c r="AG7" s="43">
        <v>3500</v>
      </c>
      <c r="AH7" s="43">
        <v>209.16666666666666</v>
      </c>
      <c r="AI7" s="54">
        <f t="shared" si="1"/>
        <v>3.6267449642805997E-3</v>
      </c>
      <c r="AJ7" s="22">
        <v>72.112317493596137</v>
      </c>
      <c r="AK7" s="37"/>
      <c r="AL7" s="44">
        <v>46</v>
      </c>
      <c r="AM7" s="44">
        <v>73.5</v>
      </c>
      <c r="AN7" s="44">
        <v>55.8</v>
      </c>
      <c r="AO7" s="44">
        <v>60.18181818181818</v>
      </c>
      <c r="AP7" s="44">
        <v>56.909090909090907</v>
      </c>
      <c r="AQ7" s="44">
        <v>574.5</v>
      </c>
      <c r="AR7" s="44">
        <v>345.45454545454544</v>
      </c>
      <c r="AS7" s="44">
        <v>125</v>
      </c>
    </row>
    <row r="8" spans="2:61" x14ac:dyDescent="0.25">
      <c r="B8" s="37" t="s">
        <v>24</v>
      </c>
      <c r="C8" s="37" t="s">
        <v>58</v>
      </c>
      <c r="D8" t="s">
        <v>91</v>
      </c>
      <c r="E8" s="38" t="str">
        <f t="shared" si="0"/>
        <v>Ind17</v>
      </c>
      <c r="F8" s="39">
        <v>20</v>
      </c>
      <c r="G8" s="40" t="s">
        <v>9</v>
      </c>
      <c r="H8" s="40" t="s">
        <v>93</v>
      </c>
      <c r="I8" s="21" t="s">
        <v>63</v>
      </c>
      <c r="J8" s="85">
        <v>40</v>
      </c>
      <c r="K8" s="46">
        <v>120</v>
      </c>
      <c r="L8" s="21" t="s">
        <v>94</v>
      </c>
      <c r="M8" s="46">
        <v>260</v>
      </c>
      <c r="N8" s="21" t="s">
        <v>95</v>
      </c>
      <c r="O8" s="46">
        <v>610</v>
      </c>
      <c r="P8" s="21" t="s">
        <v>96</v>
      </c>
      <c r="Q8" s="46">
        <v>98</v>
      </c>
      <c r="R8" s="21" t="s">
        <v>97</v>
      </c>
      <c r="S8" s="46">
        <v>260</v>
      </c>
      <c r="T8" s="21" t="s">
        <v>98</v>
      </c>
      <c r="U8" s="46">
        <v>610</v>
      </c>
      <c r="V8" s="21" t="s">
        <v>96</v>
      </c>
      <c r="W8" s="46">
        <v>24</v>
      </c>
      <c r="X8" s="21" t="s">
        <v>99</v>
      </c>
      <c r="Y8" s="46">
        <v>210</v>
      </c>
      <c r="Z8" s="21" t="s">
        <v>100</v>
      </c>
      <c r="AA8" s="46">
        <v>610</v>
      </c>
      <c r="AB8" s="21" t="s">
        <v>96</v>
      </c>
      <c r="AC8" s="91">
        <f>VLOOKUP(H8,spawners,3,FALSE)</f>
        <v>160.5</v>
      </c>
      <c r="AD8" s="91">
        <f>VLOOKUP(H8,spawners,4,FALSE)</f>
        <v>66.25</v>
      </c>
      <c r="AE8" s="91">
        <f>VLOOKUP(H8,spawners,2,FALSE)</f>
        <v>88.875</v>
      </c>
      <c r="AF8" s="43">
        <v>2</v>
      </c>
      <c r="AG8" s="43">
        <v>297</v>
      </c>
      <c r="AH8" s="43">
        <v>54.5</v>
      </c>
      <c r="AI8" s="54">
        <f t="shared" si="1"/>
        <v>9.4497657635040332E-4</v>
      </c>
      <c r="AJ8" s="22">
        <v>27.138405744143924</v>
      </c>
      <c r="AK8" s="37"/>
      <c r="AL8" s="44">
        <v>297</v>
      </c>
      <c r="AM8" s="44">
        <v>89.25</v>
      </c>
      <c r="AN8" s="44">
        <v>18.2</v>
      </c>
      <c r="AO8" s="44">
        <v>35</v>
      </c>
      <c r="AP8" s="44">
        <v>48.333333333333336</v>
      </c>
      <c r="AQ8" s="44">
        <v>20</v>
      </c>
      <c r="AR8" s="44"/>
      <c r="AS8" s="44"/>
    </row>
    <row r="9" spans="2:61" x14ac:dyDescent="0.25">
      <c r="B9" s="37" t="s">
        <v>24</v>
      </c>
      <c r="C9" s="37" t="s">
        <v>58</v>
      </c>
      <c r="D9" t="s">
        <v>101</v>
      </c>
      <c r="E9" s="38" t="str">
        <f t="shared" si="0"/>
        <v>Ind17</v>
      </c>
      <c r="F9" s="39">
        <v>20</v>
      </c>
      <c r="G9" s="40" t="s">
        <v>9</v>
      </c>
      <c r="H9" s="40" t="s">
        <v>102</v>
      </c>
      <c r="I9" s="21" t="s">
        <v>63</v>
      </c>
      <c r="J9" s="85">
        <v>10</v>
      </c>
      <c r="K9" s="46">
        <v>29</v>
      </c>
      <c r="L9" s="21" t="s">
        <v>103</v>
      </c>
      <c r="M9" s="46">
        <v>65</v>
      </c>
      <c r="N9" s="21" t="s">
        <v>104</v>
      </c>
      <c r="O9" s="46">
        <v>150</v>
      </c>
      <c r="P9" s="21" t="s">
        <v>105</v>
      </c>
      <c r="Q9" s="46">
        <v>24</v>
      </c>
      <c r="R9" s="21" t="s">
        <v>106</v>
      </c>
      <c r="S9" s="46">
        <v>63</v>
      </c>
      <c r="T9" s="21" t="s">
        <v>107</v>
      </c>
      <c r="U9" s="46">
        <v>150</v>
      </c>
      <c r="V9" s="21" t="s">
        <v>105</v>
      </c>
      <c r="W9" s="46">
        <v>5.8</v>
      </c>
      <c r="X9" s="21" t="s">
        <v>108</v>
      </c>
      <c r="Y9" s="46">
        <v>51</v>
      </c>
      <c r="Z9" s="21" t="s">
        <v>109</v>
      </c>
      <c r="AA9" s="46">
        <v>150</v>
      </c>
      <c r="AB9" s="21" t="s">
        <v>105</v>
      </c>
      <c r="AC9" s="91">
        <f>VLOOKUP(H9,spawners,3,FALSE)</f>
        <v>14</v>
      </c>
      <c r="AD9" s="91">
        <f>VLOOKUP(H9,spawners,4,FALSE)</f>
        <v>38.666666666666664</v>
      </c>
      <c r="AE9" s="91">
        <f>VLOOKUP(H9,spawners,2,FALSE)</f>
        <v>36.111111111111114</v>
      </c>
      <c r="AF9" s="43">
        <v>1</v>
      </c>
      <c r="AG9" s="43">
        <v>104</v>
      </c>
      <c r="AH9" s="43">
        <v>38</v>
      </c>
      <c r="AI9" s="54">
        <f t="shared" si="1"/>
        <v>6.5888275048285008E-4</v>
      </c>
      <c r="AJ9" s="22">
        <v>16.343436293473399</v>
      </c>
      <c r="AK9" s="37"/>
      <c r="AL9" s="44">
        <v>10.5</v>
      </c>
      <c r="AM9" s="44">
        <v>43.285714285714285</v>
      </c>
      <c r="AN9" s="44"/>
      <c r="AO9" s="44"/>
      <c r="AP9" s="44"/>
      <c r="AQ9" s="44"/>
      <c r="AR9" s="44"/>
      <c r="AS9" s="44"/>
    </row>
    <row r="10" spans="2:61" x14ac:dyDescent="0.25">
      <c r="B10" s="37" t="s">
        <v>24</v>
      </c>
      <c r="C10" s="37" t="s">
        <v>58</v>
      </c>
      <c r="D10" t="s">
        <v>110</v>
      </c>
      <c r="E10" s="38" t="str">
        <f t="shared" si="0"/>
        <v>Ind17</v>
      </c>
      <c r="F10" s="39">
        <v>20</v>
      </c>
      <c r="G10" s="40" t="s">
        <v>9</v>
      </c>
      <c r="H10" s="40" t="s">
        <v>111</v>
      </c>
      <c r="I10" s="21" t="s">
        <v>63</v>
      </c>
      <c r="J10" s="85">
        <v>330</v>
      </c>
      <c r="K10" s="22">
        <v>990</v>
      </c>
      <c r="L10" t="s">
        <v>112</v>
      </c>
      <c r="M10" s="22">
        <v>2200</v>
      </c>
      <c r="N10" t="s">
        <v>113</v>
      </c>
      <c r="O10" s="22">
        <v>5200</v>
      </c>
      <c r="P10" t="s">
        <v>114</v>
      </c>
      <c r="Q10" s="22">
        <v>840</v>
      </c>
      <c r="R10" t="s">
        <v>115</v>
      </c>
      <c r="S10" s="22">
        <v>2200</v>
      </c>
      <c r="T10" t="s">
        <v>116</v>
      </c>
      <c r="U10" s="22">
        <v>5200</v>
      </c>
      <c r="V10" t="s">
        <v>114</v>
      </c>
      <c r="W10" s="22">
        <v>200</v>
      </c>
      <c r="X10" t="s">
        <v>117</v>
      </c>
      <c r="Y10" s="22">
        <v>1800</v>
      </c>
      <c r="Z10" t="s">
        <v>118</v>
      </c>
      <c r="AA10" s="22">
        <v>5200</v>
      </c>
      <c r="AB10" t="s">
        <v>119</v>
      </c>
      <c r="AC10" s="91">
        <f>VLOOKUP(H10,spawners,3,FALSE)</f>
        <v>1182.25</v>
      </c>
      <c r="AD10" s="91">
        <f>VLOOKUP(H10,spawners,4,FALSE)</f>
        <v>969.5</v>
      </c>
      <c r="AE10" s="91">
        <f>VLOOKUP(H10,spawners,2,FALSE)</f>
        <v>1367.4166666666667</v>
      </c>
      <c r="AF10" s="43">
        <v>25</v>
      </c>
      <c r="AG10" s="43">
        <v>7500</v>
      </c>
      <c r="AH10" s="43">
        <v>1054.1285714285714</v>
      </c>
      <c r="AI10" s="54">
        <f t="shared" si="1"/>
        <v>1.8277556118563541E-2</v>
      </c>
      <c r="AJ10" s="22">
        <v>640.80118099508093</v>
      </c>
      <c r="AK10" s="37"/>
      <c r="AL10" s="44">
        <v>695.66666666666663</v>
      </c>
      <c r="AM10" s="44">
        <v>1237.3636363636363</v>
      </c>
      <c r="AN10" s="44">
        <v>1491.1818181818182</v>
      </c>
      <c r="AO10" s="44">
        <v>950.63636363636363</v>
      </c>
      <c r="AP10" s="44">
        <v>685.18181818181813</v>
      </c>
      <c r="AQ10" s="44">
        <v>1540.909090909091</v>
      </c>
      <c r="AR10" s="44">
        <v>1409.090909090909</v>
      </c>
      <c r="AS10" s="44">
        <v>390.625</v>
      </c>
    </row>
    <row r="11" spans="2:61" x14ac:dyDescent="0.25">
      <c r="B11" s="37" t="s">
        <v>24</v>
      </c>
      <c r="C11" s="37" t="s">
        <v>58</v>
      </c>
      <c r="D11" t="s">
        <v>120</v>
      </c>
      <c r="E11" s="38" t="str">
        <f t="shared" si="0"/>
        <v>Hatchery</v>
      </c>
      <c r="F11" s="39">
        <v>22</v>
      </c>
      <c r="G11" s="40" t="s">
        <v>122</v>
      </c>
      <c r="H11" s="40" t="s">
        <v>123</v>
      </c>
      <c r="I11" s="21" t="s">
        <v>63</v>
      </c>
      <c r="J11" s="85">
        <v>6.4</v>
      </c>
      <c r="K11" s="46">
        <v>18</v>
      </c>
      <c r="L11" s="21" t="s">
        <v>124</v>
      </c>
      <c r="M11" s="46">
        <v>41</v>
      </c>
      <c r="N11" s="21" t="s">
        <v>125</v>
      </c>
      <c r="O11" s="46">
        <v>95</v>
      </c>
      <c r="P11" s="21" t="s">
        <v>126</v>
      </c>
      <c r="Q11" s="46">
        <v>15</v>
      </c>
      <c r="R11" s="21" t="s">
        <v>127</v>
      </c>
      <c r="S11" s="46">
        <v>40</v>
      </c>
      <c r="T11" s="21" t="s">
        <v>128</v>
      </c>
      <c r="U11" s="46">
        <v>95</v>
      </c>
      <c r="V11" s="21" t="s">
        <v>126</v>
      </c>
      <c r="W11" s="46">
        <v>3.7</v>
      </c>
      <c r="X11" s="21" t="s">
        <v>129</v>
      </c>
      <c r="Y11" s="46">
        <v>33</v>
      </c>
      <c r="Z11" s="21" t="s">
        <v>130</v>
      </c>
      <c r="AA11" s="46">
        <v>95</v>
      </c>
      <c r="AB11" s="21" t="s">
        <v>126</v>
      </c>
      <c r="AC11" s="91">
        <f>VLOOKUP(H11,spawners,3,FALSE)</f>
        <v>72.333333333333329</v>
      </c>
      <c r="AD11" s="91"/>
      <c r="AE11" s="91">
        <f>VLOOKUP(H11,spawners,2,FALSE)</f>
        <v>72.333333333333329</v>
      </c>
      <c r="AF11" s="43">
        <v>2</v>
      </c>
      <c r="AG11" s="43">
        <v>1500</v>
      </c>
      <c r="AH11" s="43">
        <v>429.25</v>
      </c>
      <c r="AI11" s="54">
        <f t="shared" si="1"/>
        <v>7.442774227493773E-3</v>
      </c>
      <c r="AJ11" s="22">
        <v>50.937312426675575</v>
      </c>
      <c r="AK11" s="37"/>
      <c r="AL11" s="44">
        <v>72.333333333333329</v>
      </c>
      <c r="AM11" s="44">
        <v>2</v>
      </c>
      <c r="AN11" s="44" t="e">
        <v>#DIV/0!</v>
      </c>
      <c r="AO11" s="44">
        <v>1500</v>
      </c>
      <c r="AP11" s="44" t="e">
        <v>#DIV/0!</v>
      </c>
      <c r="AQ11" s="44" t="e">
        <v>#DIV/0!</v>
      </c>
      <c r="AR11" s="44" t="e">
        <v>#DIV/0!</v>
      </c>
      <c r="AS11" s="44" t="e">
        <v>#DIV/0!</v>
      </c>
    </row>
    <row r="12" spans="2:61" x14ac:dyDescent="0.25">
      <c r="B12" s="37" t="s">
        <v>24</v>
      </c>
      <c r="C12" s="37" t="s">
        <v>58</v>
      </c>
      <c r="D12" t="s">
        <v>131</v>
      </c>
      <c r="E12" s="38" t="str">
        <f t="shared" si="0"/>
        <v>Hatchery</v>
      </c>
      <c r="F12" s="39">
        <v>22</v>
      </c>
      <c r="G12" s="40" t="s">
        <v>122</v>
      </c>
      <c r="H12" s="40" t="s">
        <v>139</v>
      </c>
      <c r="I12" s="21" t="s">
        <v>63</v>
      </c>
      <c r="J12" s="85">
        <v>111.51</v>
      </c>
      <c r="K12" s="22">
        <v>330</v>
      </c>
      <c r="L12" t="s">
        <v>140</v>
      </c>
      <c r="M12" s="22">
        <v>740</v>
      </c>
      <c r="N12" t="s">
        <v>141</v>
      </c>
      <c r="O12" s="22">
        <v>1700</v>
      </c>
      <c r="P12" t="s">
        <v>142</v>
      </c>
      <c r="Q12" s="22">
        <v>280</v>
      </c>
      <c r="R12" t="s">
        <v>143</v>
      </c>
      <c r="S12" s="22">
        <v>730</v>
      </c>
      <c r="T12" t="s">
        <v>144</v>
      </c>
      <c r="U12" s="22">
        <v>1700</v>
      </c>
      <c r="V12" t="s">
        <v>142</v>
      </c>
      <c r="W12" s="22">
        <v>67</v>
      </c>
      <c r="X12" t="s">
        <v>145</v>
      </c>
      <c r="Y12" s="22">
        <v>590</v>
      </c>
      <c r="Z12" t="s">
        <v>146</v>
      </c>
      <c r="AA12" s="22">
        <v>1700</v>
      </c>
      <c r="AB12" t="s">
        <v>147</v>
      </c>
      <c r="AC12" s="91">
        <f>VLOOKUP(H12,spawners,3,FALSE)</f>
        <v>13474.5</v>
      </c>
      <c r="AD12" s="91"/>
      <c r="AE12" s="91">
        <f>VLOOKUP(H12,spawners,2,FALSE)</f>
        <v>13556.666666666666</v>
      </c>
      <c r="AF12" s="43">
        <v>400</v>
      </c>
      <c r="AG12" s="43">
        <v>31654</v>
      </c>
      <c r="AH12" s="43">
        <v>8688.2571428571428</v>
      </c>
      <c r="AI12" s="54">
        <f t="shared" si="1"/>
        <v>0.15064586218915743</v>
      </c>
      <c r="AJ12" s="22">
        <v>4570.5020092291315</v>
      </c>
      <c r="AK12" s="37"/>
      <c r="AL12" s="44">
        <v>13217</v>
      </c>
      <c r="AM12" s="44">
        <v>12494.636363636364</v>
      </c>
      <c r="AN12" s="44">
        <v>11860.363636363636</v>
      </c>
      <c r="AO12" s="44">
        <v>19234.272727272728</v>
      </c>
      <c r="AP12" s="44">
        <v>8095.181818181818</v>
      </c>
      <c r="AQ12" s="44">
        <v>1522.7272727272727</v>
      </c>
      <c r="AR12" s="44">
        <v>2090.909090909091</v>
      </c>
      <c r="AS12" s="44">
        <v>1100</v>
      </c>
    </row>
    <row r="13" spans="2:61" x14ac:dyDescent="0.25">
      <c r="B13" s="37" t="s">
        <v>24</v>
      </c>
      <c r="C13" s="37" t="s">
        <v>58</v>
      </c>
      <c r="D13" t="s">
        <v>148</v>
      </c>
      <c r="E13" s="38" t="str">
        <f t="shared" si="0"/>
        <v>Esc</v>
      </c>
      <c r="F13" s="39">
        <v>23</v>
      </c>
      <c r="G13" s="40" t="s">
        <v>149</v>
      </c>
      <c r="H13" s="40" t="s">
        <v>149</v>
      </c>
      <c r="I13" s="21" t="s">
        <v>63</v>
      </c>
      <c r="J13" s="85">
        <v>18.399999999999999</v>
      </c>
      <c r="K13" s="46">
        <v>53</v>
      </c>
      <c r="L13" s="21" t="s">
        <v>150</v>
      </c>
      <c r="M13" s="46">
        <v>120</v>
      </c>
      <c r="N13" s="21" t="s">
        <v>151</v>
      </c>
      <c r="O13" s="46">
        <v>280</v>
      </c>
      <c r="P13" s="21" t="s">
        <v>152</v>
      </c>
      <c r="Q13" s="46">
        <v>45</v>
      </c>
      <c r="R13" s="21" t="s">
        <v>153</v>
      </c>
      <c r="S13" s="46">
        <v>120</v>
      </c>
      <c r="T13" s="21" t="s">
        <v>154</v>
      </c>
      <c r="U13" s="46">
        <v>280</v>
      </c>
      <c r="V13" s="21" t="s">
        <v>152</v>
      </c>
      <c r="W13" s="46">
        <v>11</v>
      </c>
      <c r="X13" s="21" t="s">
        <v>155</v>
      </c>
      <c r="Y13" s="46">
        <v>95</v>
      </c>
      <c r="Z13" s="21" t="s">
        <v>156</v>
      </c>
      <c r="AA13" s="46">
        <v>280</v>
      </c>
      <c r="AB13" s="21" t="s">
        <v>152</v>
      </c>
      <c r="AC13" s="91">
        <f>VLOOKUP(H13,spawners,3,FALSE)</f>
        <v>11.75</v>
      </c>
      <c r="AD13" s="91"/>
      <c r="AE13" s="91">
        <f>VLOOKUP(H13,spawners,2,FALSE)</f>
        <v>19.428571428571427</v>
      </c>
      <c r="AF13" s="43">
        <v>5</v>
      </c>
      <c r="AG13" s="43">
        <v>200</v>
      </c>
      <c r="AH13" s="43">
        <v>30.166666666666668</v>
      </c>
      <c r="AI13" s="54">
        <f t="shared" si="1"/>
        <v>5.2306042911138531E-4</v>
      </c>
      <c r="AJ13" s="22">
        <v>22.217626396997005</v>
      </c>
      <c r="AL13" s="44">
        <v>13.333333333333334</v>
      </c>
      <c r="AM13" s="44">
        <v>26.5</v>
      </c>
      <c r="AN13" s="44" t="e">
        <v>#DIV/0!</v>
      </c>
      <c r="AO13" s="44">
        <v>55.2</v>
      </c>
      <c r="AP13" s="44">
        <v>10</v>
      </c>
      <c r="AQ13" s="44">
        <v>35</v>
      </c>
      <c r="AR13" s="44">
        <v>25</v>
      </c>
      <c r="AS13" s="44">
        <v>25</v>
      </c>
    </row>
    <row r="14" spans="2:61" x14ac:dyDescent="0.25">
      <c r="B14" s="37" t="s">
        <v>24</v>
      </c>
      <c r="C14" s="37" t="s">
        <v>58</v>
      </c>
      <c r="D14" t="s">
        <v>157</v>
      </c>
      <c r="E14" s="38" t="str">
        <f t="shared" si="0"/>
        <v>Esc</v>
      </c>
      <c r="F14" s="39">
        <v>23</v>
      </c>
      <c r="G14" s="40" t="s">
        <v>158</v>
      </c>
      <c r="H14" s="40" t="s">
        <v>159</v>
      </c>
      <c r="I14" s="21" t="s">
        <v>63</v>
      </c>
      <c r="J14" s="85">
        <v>17</v>
      </c>
      <c r="K14" s="46">
        <v>49</v>
      </c>
      <c r="L14" s="21" t="s">
        <v>160</v>
      </c>
      <c r="M14" s="46">
        <v>110</v>
      </c>
      <c r="N14" s="21" t="s">
        <v>161</v>
      </c>
      <c r="O14" s="46">
        <v>260</v>
      </c>
      <c r="P14" s="21" t="s">
        <v>162</v>
      </c>
      <c r="Q14" s="46">
        <v>41</v>
      </c>
      <c r="R14" s="21" t="s">
        <v>163</v>
      </c>
      <c r="S14" s="46">
        <v>110</v>
      </c>
      <c r="T14" s="21" t="s">
        <v>164</v>
      </c>
      <c r="U14" s="46">
        <v>260</v>
      </c>
      <c r="V14" s="21" t="s">
        <v>162</v>
      </c>
      <c r="W14" s="46">
        <v>9.9</v>
      </c>
      <c r="X14" s="21" t="s">
        <v>165</v>
      </c>
      <c r="Y14" s="46">
        <v>88</v>
      </c>
      <c r="Z14" s="21" t="s">
        <v>166</v>
      </c>
      <c r="AA14" s="46">
        <v>260</v>
      </c>
      <c r="AB14" s="21" t="s">
        <v>167</v>
      </c>
      <c r="AC14" s="91">
        <f>VLOOKUP(H14,spawners,3,FALSE)</f>
        <v>27</v>
      </c>
      <c r="AD14" s="91"/>
      <c r="AE14" s="91">
        <f>VLOOKUP(H14,spawners,2,FALSE)</f>
        <v>32.545454545454547</v>
      </c>
      <c r="AF14" s="43">
        <v>1</v>
      </c>
      <c r="AG14" s="43">
        <v>704</v>
      </c>
      <c r="AH14" s="43">
        <v>79.849999999999994</v>
      </c>
      <c r="AI14" s="54">
        <f t="shared" si="1"/>
        <v>1.3845207270014625E-3</v>
      </c>
      <c r="AJ14" s="22">
        <v>30.030132401886437</v>
      </c>
      <c r="AL14" s="44">
        <v>27</v>
      </c>
      <c r="AM14" s="44">
        <v>92.181818181818187</v>
      </c>
      <c r="AN14" s="44">
        <v>66.875</v>
      </c>
      <c r="AO14" s="44" t="e">
        <v>#DIV/0!</v>
      </c>
      <c r="AP14" s="44" t="e">
        <v>#DIV/0!</v>
      </c>
      <c r="AQ14" s="44" t="e">
        <v>#DIV/0!</v>
      </c>
      <c r="AR14" s="44" t="e">
        <v>#DIV/0!</v>
      </c>
      <c r="AS14" s="44" t="e">
        <v>#DIV/0!</v>
      </c>
    </row>
    <row r="15" spans="2:61" ht="25.5" x14ac:dyDescent="0.25">
      <c r="B15" s="37" t="s">
        <v>24</v>
      </c>
      <c r="C15" s="37" t="s">
        <v>58</v>
      </c>
      <c r="D15" t="s">
        <v>168</v>
      </c>
      <c r="E15" s="38" t="str">
        <f t="shared" si="0"/>
        <v>Esc</v>
      </c>
      <c r="F15" s="39">
        <v>23</v>
      </c>
      <c r="G15" s="40" t="s">
        <v>169</v>
      </c>
      <c r="H15" s="40" t="s">
        <v>169</v>
      </c>
      <c r="I15" s="21" t="s">
        <v>63</v>
      </c>
      <c r="J15" s="85">
        <v>13</v>
      </c>
      <c r="K15" s="46">
        <v>37</v>
      </c>
      <c r="L15" s="21" t="s">
        <v>170</v>
      </c>
      <c r="M15" s="46">
        <v>84</v>
      </c>
      <c r="N15" s="21" t="s">
        <v>171</v>
      </c>
      <c r="O15" s="46">
        <v>190</v>
      </c>
      <c r="P15" s="21" t="s">
        <v>172</v>
      </c>
      <c r="Q15" s="46">
        <v>31</v>
      </c>
      <c r="R15" s="21" t="s">
        <v>173</v>
      </c>
      <c r="S15" s="46">
        <v>82</v>
      </c>
      <c r="T15" s="21" t="s">
        <v>174</v>
      </c>
      <c r="U15" s="46">
        <v>190</v>
      </c>
      <c r="V15" s="21" t="s">
        <v>172</v>
      </c>
      <c r="W15" s="46">
        <v>7.5</v>
      </c>
      <c r="X15" s="21" t="s">
        <v>175</v>
      </c>
      <c r="Y15" s="46">
        <v>67</v>
      </c>
      <c r="Z15" s="21" t="s">
        <v>176</v>
      </c>
      <c r="AA15" s="46">
        <v>200</v>
      </c>
      <c r="AB15" s="21" t="s">
        <v>177</v>
      </c>
      <c r="AC15" s="91" t="str">
        <f>VLOOKUP(H15,spawners,3,FALSE)</f>
        <v/>
      </c>
      <c r="AD15" s="91"/>
      <c r="AE15" s="91">
        <f>VLOOKUP(H15,spawners,2,FALSE)</f>
        <v>25</v>
      </c>
      <c r="AF15" s="43">
        <v>1</v>
      </c>
      <c r="AG15" s="43">
        <v>135</v>
      </c>
      <c r="AH15" s="43">
        <v>43.388888888888886</v>
      </c>
      <c r="AI15" s="54">
        <f t="shared" si="1"/>
        <v>7.523208013554179E-4</v>
      </c>
      <c r="AJ15" s="22">
        <v>23.094235114871751</v>
      </c>
      <c r="AK15" s="37"/>
      <c r="AL15" s="44" t="e">
        <v>#DIV/0!</v>
      </c>
      <c r="AM15" s="44">
        <v>25</v>
      </c>
      <c r="AN15" s="44">
        <v>66.142857142857139</v>
      </c>
      <c r="AO15" s="44">
        <v>33.1</v>
      </c>
      <c r="AP15" s="44">
        <v>3.5</v>
      </c>
      <c r="AQ15" s="44" t="e">
        <v>#DIV/0!</v>
      </c>
      <c r="AR15" s="44" t="e">
        <v>#DIV/0!</v>
      </c>
      <c r="AS15" s="44" t="e">
        <v>#DIV/0!</v>
      </c>
    </row>
    <row r="16" spans="2:61" x14ac:dyDescent="0.25">
      <c r="B16" s="37" t="s">
        <v>24</v>
      </c>
      <c r="C16" s="37" t="s">
        <v>58</v>
      </c>
      <c r="D16" t="s">
        <v>178</v>
      </c>
      <c r="E16" s="38" t="str">
        <f t="shared" si="0"/>
        <v>Ind17</v>
      </c>
      <c r="F16" s="39">
        <v>23</v>
      </c>
      <c r="G16" s="40" t="s">
        <v>16</v>
      </c>
      <c r="H16" s="40" t="s">
        <v>16</v>
      </c>
      <c r="I16" s="21" t="s">
        <v>63</v>
      </c>
      <c r="J16" s="85">
        <v>42</v>
      </c>
      <c r="K16" s="22">
        <v>120</v>
      </c>
      <c r="L16" t="s">
        <v>179</v>
      </c>
      <c r="M16" s="22">
        <v>280</v>
      </c>
      <c r="N16" t="s">
        <v>180</v>
      </c>
      <c r="O16" s="22">
        <v>640</v>
      </c>
      <c r="P16" t="s">
        <v>181</v>
      </c>
      <c r="Q16" s="22">
        <v>100</v>
      </c>
      <c r="R16" t="s">
        <v>182</v>
      </c>
      <c r="S16" s="22">
        <v>270</v>
      </c>
      <c r="T16" t="s">
        <v>183</v>
      </c>
      <c r="U16" s="22">
        <v>640</v>
      </c>
      <c r="V16" t="s">
        <v>181</v>
      </c>
      <c r="W16" s="22">
        <v>25</v>
      </c>
      <c r="X16" t="s">
        <v>184</v>
      </c>
      <c r="Y16" s="22">
        <v>220</v>
      </c>
      <c r="Z16" t="s">
        <v>185</v>
      </c>
      <c r="AA16" s="22">
        <v>640</v>
      </c>
      <c r="AB16" t="s">
        <v>181</v>
      </c>
      <c r="AC16" s="91">
        <f>VLOOKUP(H16,spawners,3,FALSE)</f>
        <v>771.25</v>
      </c>
      <c r="AD16" s="91"/>
      <c r="AE16" s="91">
        <f>VLOOKUP(H16,spawners,2,FALSE)</f>
        <v>461.58333333333331</v>
      </c>
      <c r="AF16" s="43">
        <v>35</v>
      </c>
      <c r="AG16" s="43">
        <v>3500</v>
      </c>
      <c r="AH16" s="43">
        <v>598.20289855072463</v>
      </c>
      <c r="AI16" s="54">
        <f t="shared" si="1"/>
        <v>1.0372251872208284E-2</v>
      </c>
      <c r="AJ16" s="22">
        <v>377.71388965982555</v>
      </c>
      <c r="AK16" s="37"/>
      <c r="AL16" s="44">
        <v>688.66666666666663</v>
      </c>
      <c r="AM16" s="44">
        <v>398.63636363636363</v>
      </c>
      <c r="AN16" s="44">
        <v>339.81818181818181</v>
      </c>
      <c r="AO16" s="44">
        <v>301</v>
      </c>
      <c r="AP16" s="44">
        <v>211.5</v>
      </c>
      <c r="AQ16" s="44">
        <v>602.27272727272725</v>
      </c>
      <c r="AR16" s="44">
        <v>727.27272727272725</v>
      </c>
      <c r="AS16" s="44">
        <v>1787.5</v>
      </c>
    </row>
    <row r="17" spans="2:45" x14ac:dyDescent="0.25">
      <c r="B17" s="37" t="s">
        <v>24</v>
      </c>
      <c r="C17" s="37" t="s">
        <v>58</v>
      </c>
      <c r="D17" t="s">
        <v>186</v>
      </c>
      <c r="E17" s="38" t="str">
        <f t="shared" si="0"/>
        <v>Ind17</v>
      </c>
      <c r="F17" s="39">
        <v>23</v>
      </c>
      <c r="G17" s="40" t="s">
        <v>8</v>
      </c>
      <c r="H17" s="40" t="s">
        <v>8</v>
      </c>
      <c r="I17" s="21" t="s">
        <v>63</v>
      </c>
      <c r="J17" s="85">
        <v>84</v>
      </c>
      <c r="K17" s="46">
        <v>250</v>
      </c>
      <c r="L17" s="21" t="s">
        <v>187</v>
      </c>
      <c r="M17" s="46">
        <v>560</v>
      </c>
      <c r="N17" s="21" t="s">
        <v>188</v>
      </c>
      <c r="O17" s="46">
        <v>1300</v>
      </c>
      <c r="P17" s="21" t="s">
        <v>189</v>
      </c>
      <c r="Q17" s="46">
        <v>210</v>
      </c>
      <c r="R17" s="21" t="s">
        <v>190</v>
      </c>
      <c r="S17" s="46">
        <v>540</v>
      </c>
      <c r="T17" s="21" t="s">
        <v>191</v>
      </c>
      <c r="U17" s="46">
        <v>1300</v>
      </c>
      <c r="V17" s="21" t="s">
        <v>189</v>
      </c>
      <c r="W17" s="46">
        <v>50</v>
      </c>
      <c r="X17" s="21" t="s">
        <v>192</v>
      </c>
      <c r="Y17" s="46">
        <v>440</v>
      </c>
      <c r="Z17" s="21" t="s">
        <v>193</v>
      </c>
      <c r="AA17" s="46">
        <v>1300</v>
      </c>
      <c r="AB17" s="21" t="s">
        <v>189</v>
      </c>
      <c r="AC17" s="91">
        <f>VLOOKUP(H17,spawners,3,FALSE)</f>
        <v>2743.5</v>
      </c>
      <c r="AD17" s="91"/>
      <c r="AE17" s="91">
        <f>VLOOKUP(H17,spawners,2,FALSE)</f>
        <v>1991.1666666666667</v>
      </c>
      <c r="AF17" s="43">
        <v>25</v>
      </c>
      <c r="AG17" s="43">
        <v>3495</v>
      </c>
      <c r="AH17" s="43">
        <v>925.17391304347825</v>
      </c>
      <c r="AI17" s="54">
        <f t="shared" si="1"/>
        <v>1.6041608750028108E-2</v>
      </c>
      <c r="AJ17" s="22">
        <v>582.70103816974745</v>
      </c>
      <c r="AL17" s="44">
        <v>2655.3333333333335</v>
      </c>
      <c r="AM17" s="44">
        <v>1485</v>
      </c>
      <c r="AN17" s="44">
        <v>1638.7272727272727</v>
      </c>
      <c r="AO17" s="44">
        <v>901.18181818181813</v>
      </c>
      <c r="AP17" s="44">
        <v>292.2</v>
      </c>
      <c r="AQ17" s="44">
        <v>392.27272727272725</v>
      </c>
      <c r="AR17" s="44">
        <v>490.90909090909093</v>
      </c>
      <c r="AS17" s="44">
        <v>337.5</v>
      </c>
    </row>
    <row r="18" spans="2:45" x14ac:dyDescent="0.25">
      <c r="B18" s="37" t="s">
        <v>24</v>
      </c>
      <c r="C18" s="37" t="s">
        <v>58</v>
      </c>
      <c r="D18" t="s">
        <v>194</v>
      </c>
      <c r="E18" s="38" t="str">
        <f t="shared" si="0"/>
        <v>Hatchery</v>
      </c>
      <c r="F18" s="39">
        <v>23</v>
      </c>
      <c r="G18" s="40" t="s">
        <v>195</v>
      </c>
      <c r="H18" s="40" t="s">
        <v>195</v>
      </c>
      <c r="I18" s="21" t="s">
        <v>63</v>
      </c>
      <c r="J18" s="85">
        <v>1057</v>
      </c>
      <c r="K18" s="46">
        <v>3200</v>
      </c>
      <c r="L18" s="21" t="s">
        <v>196</v>
      </c>
      <c r="M18" s="46">
        <v>7300</v>
      </c>
      <c r="N18" s="21" t="s">
        <v>197</v>
      </c>
      <c r="O18" s="46">
        <v>17000</v>
      </c>
      <c r="P18" s="21" t="s">
        <v>198</v>
      </c>
      <c r="Q18" s="46">
        <v>2700</v>
      </c>
      <c r="R18" s="21" t="s">
        <v>199</v>
      </c>
      <c r="S18" s="46">
        <v>7100</v>
      </c>
      <c r="T18" s="21" t="s">
        <v>200</v>
      </c>
      <c r="U18" s="46">
        <v>17000</v>
      </c>
      <c r="V18" s="21" t="s">
        <v>198</v>
      </c>
      <c r="W18" s="46">
        <v>650</v>
      </c>
      <c r="X18" s="21" t="s">
        <v>201</v>
      </c>
      <c r="Y18" s="46">
        <v>5700</v>
      </c>
      <c r="Z18" s="21" t="s">
        <v>202</v>
      </c>
      <c r="AA18" s="46">
        <v>17000</v>
      </c>
      <c r="AB18" s="21" t="s">
        <v>203</v>
      </c>
      <c r="AC18" s="91">
        <f>VLOOKUP(H18,spawners,3,FALSE)</f>
        <v>14403.666666666666</v>
      </c>
      <c r="AD18" s="91"/>
      <c r="AE18" s="91">
        <f>VLOOKUP(H18,spawners,2,FALSE)</f>
        <v>15611.818181818182</v>
      </c>
      <c r="AF18" s="43">
        <v>3543</v>
      </c>
      <c r="AG18" s="43">
        <v>117249</v>
      </c>
      <c r="AH18" s="43">
        <v>21211.242857142857</v>
      </c>
      <c r="AI18" s="54">
        <f t="shared" si="1"/>
        <v>0.3677821588124735</v>
      </c>
      <c r="AJ18" s="22">
        <v>15428.636976549622</v>
      </c>
      <c r="AL18" s="44">
        <v>14403.666666666666</v>
      </c>
      <c r="AM18" s="44">
        <v>15166.363636363636</v>
      </c>
      <c r="AN18" s="44">
        <v>22884.81818181818</v>
      </c>
      <c r="AO18" s="44">
        <v>46837.181818181816</v>
      </c>
      <c r="AP18" s="44">
        <v>30064</v>
      </c>
      <c r="AQ18" s="44">
        <v>10727.272727272728</v>
      </c>
      <c r="AR18" s="44">
        <v>9909.0909090909099</v>
      </c>
      <c r="AS18" s="44">
        <v>9375</v>
      </c>
    </row>
    <row r="19" spans="2:45" x14ac:dyDescent="0.25">
      <c r="B19" s="37" t="s">
        <v>24</v>
      </c>
      <c r="C19" s="37" t="s">
        <v>58</v>
      </c>
      <c r="D19" t="s">
        <v>204</v>
      </c>
      <c r="E19" s="38" t="str">
        <f t="shared" si="0"/>
        <v>Esc</v>
      </c>
      <c r="F19" s="39">
        <v>23</v>
      </c>
      <c r="G19" s="40" t="s">
        <v>205</v>
      </c>
      <c r="H19" s="40" t="s">
        <v>205</v>
      </c>
      <c r="I19" s="21" t="s">
        <v>63</v>
      </c>
      <c r="J19" s="85">
        <v>2</v>
      </c>
      <c r="K19" s="46">
        <v>5.5</v>
      </c>
      <c r="L19" s="21" t="s">
        <v>206</v>
      </c>
      <c r="M19" s="46">
        <v>12</v>
      </c>
      <c r="N19" s="21" t="s">
        <v>207</v>
      </c>
      <c r="O19" s="46">
        <v>29</v>
      </c>
      <c r="P19" s="21" t="s">
        <v>208</v>
      </c>
      <c r="Q19" s="46">
        <v>4.5999999999999996</v>
      </c>
      <c r="R19" s="21" t="s">
        <v>209</v>
      </c>
      <c r="S19" s="46">
        <v>12</v>
      </c>
      <c r="T19" s="21" t="s">
        <v>210</v>
      </c>
      <c r="U19" s="46">
        <v>29</v>
      </c>
      <c r="V19" s="21" t="s">
        <v>208</v>
      </c>
      <c r="W19" s="46">
        <v>1.1000000000000001</v>
      </c>
      <c r="X19" s="21" t="s">
        <v>211</v>
      </c>
      <c r="Y19" s="46">
        <v>9.9</v>
      </c>
      <c r="Z19" s="21" t="s">
        <v>212</v>
      </c>
      <c r="AA19" s="46">
        <v>29</v>
      </c>
      <c r="AB19" s="21" t="s">
        <v>213</v>
      </c>
      <c r="AC19" s="91">
        <f>VLOOKUP(H19,spawners,3,FALSE)</f>
        <v>43</v>
      </c>
      <c r="AD19" s="91"/>
      <c r="AE19" s="91">
        <f>VLOOKUP(H19,spawners,2,FALSE)</f>
        <v>910</v>
      </c>
      <c r="AF19" s="43">
        <v>43</v>
      </c>
      <c r="AG19" s="43">
        <v>3000</v>
      </c>
      <c r="AH19" s="43">
        <v>1071.5</v>
      </c>
      <c r="AI19" s="54">
        <f t="shared" si="1"/>
        <v>1.8578759661641416E-2</v>
      </c>
      <c r="AJ19" s="22">
        <v>772.19095273518485</v>
      </c>
      <c r="AL19" s="44">
        <v>43</v>
      </c>
      <c r="AM19" s="44">
        <v>1777</v>
      </c>
      <c r="AN19" s="44">
        <v>1573.8571428571429</v>
      </c>
      <c r="AO19" s="44">
        <v>828</v>
      </c>
      <c r="AP19" s="44">
        <v>277.5</v>
      </c>
      <c r="AQ19" s="44" t="e">
        <v>#DIV/0!</v>
      </c>
      <c r="AR19" s="44" t="e">
        <v>#DIV/0!</v>
      </c>
      <c r="AS19" s="44" t="e">
        <v>#DIV/0!</v>
      </c>
    </row>
    <row r="20" spans="2:45" x14ac:dyDescent="0.25">
      <c r="B20" s="37" t="s">
        <v>24</v>
      </c>
      <c r="C20" s="37" t="s">
        <v>58</v>
      </c>
      <c r="D20" t="s">
        <v>214</v>
      </c>
      <c r="E20" s="38" t="str">
        <f t="shared" si="0"/>
        <v>Esc</v>
      </c>
      <c r="F20" s="39">
        <v>23</v>
      </c>
      <c r="G20" s="40" t="s">
        <v>215</v>
      </c>
      <c r="H20" s="40" t="s">
        <v>215</v>
      </c>
      <c r="I20" s="21" t="s">
        <v>63</v>
      </c>
      <c r="J20" s="85">
        <v>56</v>
      </c>
      <c r="K20" s="46">
        <v>160</v>
      </c>
      <c r="L20" s="21" t="s">
        <v>216</v>
      </c>
      <c r="M20" s="46">
        <v>370</v>
      </c>
      <c r="N20" s="21" t="s">
        <v>217</v>
      </c>
      <c r="O20" s="46">
        <v>860</v>
      </c>
      <c r="P20" s="21" t="s">
        <v>218</v>
      </c>
      <c r="Q20" s="46">
        <v>140</v>
      </c>
      <c r="R20" s="21" t="s">
        <v>219</v>
      </c>
      <c r="S20" s="46">
        <v>360</v>
      </c>
      <c r="T20" s="21" t="s">
        <v>220</v>
      </c>
      <c r="U20" s="46">
        <v>860</v>
      </c>
      <c r="V20" s="21" t="s">
        <v>218</v>
      </c>
      <c r="W20" s="46">
        <v>33</v>
      </c>
      <c r="X20" s="21" t="s">
        <v>221</v>
      </c>
      <c r="Y20" s="46">
        <v>290</v>
      </c>
      <c r="Z20" s="21" t="s">
        <v>222</v>
      </c>
      <c r="AA20" s="46">
        <v>860</v>
      </c>
      <c r="AB20" s="21" t="s">
        <v>223</v>
      </c>
      <c r="AC20" s="91">
        <f>VLOOKUP(H20,spawners,3,FALSE)</f>
        <v>63.75</v>
      </c>
      <c r="AD20" s="91"/>
      <c r="AE20" s="91">
        <f>VLOOKUP(H20,spawners,2,FALSE)</f>
        <v>153.83333333333334</v>
      </c>
      <c r="AF20" s="43">
        <v>3</v>
      </c>
      <c r="AG20" s="43">
        <v>864</v>
      </c>
      <c r="AH20" s="43">
        <v>167.79310344827587</v>
      </c>
      <c r="AI20" s="54">
        <f t="shared" si="1"/>
        <v>2.9093679345277208E-3</v>
      </c>
      <c r="AJ20" s="22">
        <v>81.480331303786514</v>
      </c>
      <c r="AL20" s="44">
        <v>50.666666666666664</v>
      </c>
      <c r="AM20" s="44">
        <v>201.8</v>
      </c>
      <c r="AN20" s="44">
        <v>402.57142857142856</v>
      </c>
      <c r="AO20" s="44">
        <v>130.72727272727272</v>
      </c>
      <c r="AP20" s="44">
        <v>61</v>
      </c>
      <c r="AQ20" s="44">
        <v>47</v>
      </c>
      <c r="AR20" s="44">
        <v>88.888888888888886</v>
      </c>
      <c r="AS20" s="44">
        <v>303.125</v>
      </c>
    </row>
    <row r="21" spans="2:45" ht="15.75" x14ac:dyDescent="0.25">
      <c r="B21" s="37" t="s">
        <v>24</v>
      </c>
      <c r="C21" s="37" t="s">
        <v>58</v>
      </c>
      <c r="D21" t="s">
        <v>224</v>
      </c>
      <c r="E21" s="38" t="str">
        <f t="shared" si="0"/>
        <v>Ind7</v>
      </c>
      <c r="F21" s="39">
        <v>24</v>
      </c>
      <c r="G21" s="40" t="s">
        <v>15</v>
      </c>
      <c r="H21" s="40" t="s">
        <v>15</v>
      </c>
      <c r="I21" s="21" t="s">
        <v>63</v>
      </c>
      <c r="J21" s="84">
        <v>99.36</v>
      </c>
      <c r="K21" s="22">
        <v>290</v>
      </c>
      <c r="L21" t="s">
        <v>225</v>
      </c>
      <c r="M21" s="22">
        <v>660</v>
      </c>
      <c r="N21" t="s">
        <v>226</v>
      </c>
      <c r="O21" s="22">
        <v>1500</v>
      </c>
      <c r="P21" t="s">
        <v>227</v>
      </c>
      <c r="Q21" s="22">
        <v>250</v>
      </c>
      <c r="R21" t="s">
        <v>228</v>
      </c>
      <c r="S21" s="22">
        <v>650</v>
      </c>
      <c r="T21" t="s">
        <v>229</v>
      </c>
      <c r="U21" s="22">
        <v>1500</v>
      </c>
      <c r="V21" t="s">
        <v>227</v>
      </c>
      <c r="W21" s="22">
        <v>59</v>
      </c>
      <c r="X21" t="s">
        <v>230</v>
      </c>
      <c r="Y21" s="22">
        <v>520</v>
      </c>
      <c r="Z21" t="s">
        <v>231</v>
      </c>
      <c r="AA21" s="22">
        <v>1500</v>
      </c>
      <c r="AB21" t="s">
        <v>227</v>
      </c>
      <c r="AC21" s="91">
        <f>VLOOKUP(H21,spawners,3,FALSE)</f>
        <v>305</v>
      </c>
      <c r="AD21" s="91"/>
      <c r="AE21" s="91">
        <f>VLOOKUP(H21,spawners,2,FALSE)</f>
        <v>459.58333333333331</v>
      </c>
      <c r="AF21" s="43">
        <v>1E-3</v>
      </c>
      <c r="AG21" s="43">
        <v>773</v>
      </c>
      <c r="AH21" s="43">
        <v>234.87274545454545</v>
      </c>
      <c r="AI21" s="54">
        <f t="shared" si="1"/>
        <v>4.0724631720670847E-3</v>
      </c>
      <c r="AJ21" s="22">
        <v>95.813302228786625</v>
      </c>
      <c r="AL21" s="44">
        <v>304</v>
      </c>
      <c r="AM21" s="44">
        <v>437.72727272727275</v>
      </c>
      <c r="AN21" s="44">
        <v>107.72727272727273</v>
      </c>
      <c r="AO21" s="44">
        <v>346.375</v>
      </c>
      <c r="AP21" s="44">
        <v>24.6</v>
      </c>
      <c r="AQ21" s="44">
        <v>35</v>
      </c>
      <c r="AR21" s="44">
        <v>109.54554545454545</v>
      </c>
      <c r="AS21" s="44">
        <v>540</v>
      </c>
    </row>
    <row r="22" spans="2:45" x14ac:dyDescent="0.25">
      <c r="B22" s="37" t="s">
        <v>24</v>
      </c>
      <c r="C22" s="37" t="s">
        <v>58</v>
      </c>
      <c r="D22" t="s">
        <v>232</v>
      </c>
      <c r="E22" s="38" t="str">
        <f t="shared" si="0"/>
        <v>Esc</v>
      </c>
      <c r="F22" s="39">
        <v>24</v>
      </c>
      <c r="G22" s="40" t="s">
        <v>25</v>
      </c>
      <c r="H22" s="40" t="s">
        <v>25</v>
      </c>
      <c r="I22" s="21" t="s">
        <v>63</v>
      </c>
      <c r="J22" s="85">
        <v>39</v>
      </c>
      <c r="K22" s="46">
        <v>110</v>
      </c>
      <c r="L22" s="21" t="s">
        <v>233</v>
      </c>
      <c r="M22" s="46">
        <v>260</v>
      </c>
      <c r="N22" s="21" t="s">
        <v>98</v>
      </c>
      <c r="O22" s="46">
        <v>590</v>
      </c>
      <c r="P22" s="21" t="s">
        <v>234</v>
      </c>
      <c r="Q22" s="46">
        <v>96</v>
      </c>
      <c r="R22" s="21" t="s">
        <v>235</v>
      </c>
      <c r="S22" s="46">
        <v>250</v>
      </c>
      <c r="T22" s="21" t="s">
        <v>236</v>
      </c>
      <c r="U22" s="46">
        <v>590</v>
      </c>
      <c r="V22" s="21" t="s">
        <v>234</v>
      </c>
      <c r="W22" s="46">
        <v>23</v>
      </c>
      <c r="X22" s="21" t="s">
        <v>237</v>
      </c>
      <c r="Y22" s="46">
        <v>200</v>
      </c>
      <c r="Z22" s="21" t="s">
        <v>238</v>
      </c>
      <c r="AA22" s="46">
        <v>590</v>
      </c>
      <c r="AB22" s="21" t="s">
        <v>234</v>
      </c>
      <c r="AC22" s="91">
        <f>VLOOKUP(H22,spawners,3,FALSE)</f>
        <v>23</v>
      </c>
      <c r="AD22" s="91"/>
      <c r="AE22" s="91">
        <f>VLOOKUP(H22,spawners,2,FALSE)</f>
        <v>862.5</v>
      </c>
      <c r="AF22" s="43">
        <v>1</v>
      </c>
      <c r="AG22" s="43">
        <v>3630</v>
      </c>
      <c r="AH22" s="43">
        <v>321.76470588235293</v>
      </c>
      <c r="AI22" s="54">
        <f t="shared" si="1"/>
        <v>5.5790845900018414E-3</v>
      </c>
      <c r="AJ22" s="22">
        <v>84.268807058487539</v>
      </c>
      <c r="AL22" s="44">
        <v>26.666666666666668</v>
      </c>
      <c r="AM22" s="44">
        <v>1098.5454545454545</v>
      </c>
      <c r="AN22" s="44">
        <v>454.18181818181819</v>
      </c>
      <c r="AO22" s="44">
        <v>53.1</v>
      </c>
      <c r="AP22" s="44">
        <v>20.222222222222221</v>
      </c>
      <c r="AQ22" s="44">
        <v>49</v>
      </c>
      <c r="AR22" s="44">
        <v>140.90909090909091</v>
      </c>
      <c r="AS22" s="44">
        <v>412.5</v>
      </c>
    </row>
    <row r="23" spans="2:45" x14ac:dyDescent="0.25">
      <c r="B23" s="37" t="s">
        <v>24</v>
      </c>
      <c r="C23" s="37" t="s">
        <v>58</v>
      </c>
      <c r="D23" t="s">
        <v>239</v>
      </c>
      <c r="E23" s="38" t="str">
        <f t="shared" si="0"/>
        <v>Esc</v>
      </c>
      <c r="F23" s="39">
        <v>24</v>
      </c>
      <c r="G23" s="40" t="s">
        <v>240</v>
      </c>
      <c r="H23" s="40" t="s">
        <v>240</v>
      </c>
      <c r="I23" s="21" t="s">
        <v>63</v>
      </c>
      <c r="J23" s="85">
        <v>13</v>
      </c>
      <c r="K23" s="46">
        <v>37</v>
      </c>
      <c r="L23" s="21" t="s">
        <v>241</v>
      </c>
      <c r="M23" s="46">
        <v>84</v>
      </c>
      <c r="N23" s="21" t="s">
        <v>171</v>
      </c>
      <c r="O23" s="46">
        <v>200</v>
      </c>
      <c r="P23" s="21" t="s">
        <v>242</v>
      </c>
      <c r="Q23" s="46">
        <v>31</v>
      </c>
      <c r="R23" s="21" t="s">
        <v>243</v>
      </c>
      <c r="S23" s="46">
        <v>82</v>
      </c>
      <c r="T23" s="21" t="s">
        <v>174</v>
      </c>
      <c r="U23" s="46">
        <v>200</v>
      </c>
      <c r="V23" s="21" t="s">
        <v>242</v>
      </c>
      <c r="W23" s="46">
        <v>7.6</v>
      </c>
      <c r="X23" s="21" t="s">
        <v>175</v>
      </c>
      <c r="Y23" s="46">
        <v>67</v>
      </c>
      <c r="Z23" s="21" t="s">
        <v>176</v>
      </c>
      <c r="AA23" s="46">
        <v>200</v>
      </c>
      <c r="AB23" s="21" t="s">
        <v>244</v>
      </c>
      <c r="AC23" s="91" t="str">
        <f>VLOOKUP(H23,spawners,3,FALSE)</f>
        <v/>
      </c>
      <c r="AD23" s="91"/>
      <c r="AE23" s="91" t="str">
        <f>VLOOKUP(H23,spawners,2,FALSE)</f>
        <v/>
      </c>
      <c r="AF23" s="43">
        <v>3</v>
      </c>
      <c r="AG23" s="43">
        <v>400</v>
      </c>
      <c r="AH23" s="43">
        <v>89</v>
      </c>
      <c r="AI23" s="54">
        <f t="shared" si="1"/>
        <v>1.543172757709833E-3</v>
      </c>
      <c r="AJ23" s="22">
        <v>39.982643873274846</v>
      </c>
      <c r="AL23" s="44" t="e">
        <v>#DIV/0!</v>
      </c>
      <c r="AM23" s="44">
        <v>3</v>
      </c>
      <c r="AN23" s="44">
        <v>11.333333333333334</v>
      </c>
      <c r="AO23" s="44">
        <v>23.333333333333332</v>
      </c>
      <c r="AP23" s="44" t="e">
        <v>#DIV/0!</v>
      </c>
      <c r="AQ23" s="44">
        <v>20.25</v>
      </c>
      <c r="AR23" s="44">
        <v>51.666666666666664</v>
      </c>
      <c r="AS23" s="44">
        <v>225</v>
      </c>
    </row>
    <row r="24" spans="2:45" ht="25.5" x14ac:dyDescent="0.25">
      <c r="B24" s="37" t="s">
        <v>24</v>
      </c>
      <c r="C24" s="37" t="s">
        <v>58</v>
      </c>
      <c r="D24" t="s">
        <v>245</v>
      </c>
      <c r="E24" s="38" t="str">
        <f t="shared" si="0"/>
        <v>Esc</v>
      </c>
      <c r="F24" s="39">
        <v>24</v>
      </c>
      <c r="G24" s="40" t="s">
        <v>246</v>
      </c>
      <c r="H24" s="40" t="s">
        <v>247</v>
      </c>
      <c r="I24" s="21" t="s">
        <v>63</v>
      </c>
      <c r="J24" s="85">
        <v>248</v>
      </c>
      <c r="K24" s="46">
        <v>740</v>
      </c>
      <c r="L24" s="21" t="s">
        <v>248</v>
      </c>
      <c r="M24" s="46">
        <v>1700</v>
      </c>
      <c r="N24" s="21" t="s">
        <v>249</v>
      </c>
      <c r="O24" s="46">
        <v>3900</v>
      </c>
      <c r="P24" s="21" t="s">
        <v>250</v>
      </c>
      <c r="Q24" s="46">
        <v>630</v>
      </c>
      <c r="R24" s="21" t="s">
        <v>251</v>
      </c>
      <c r="S24" s="46">
        <v>1600</v>
      </c>
      <c r="T24" s="21" t="s">
        <v>252</v>
      </c>
      <c r="U24" s="46">
        <v>3900</v>
      </c>
      <c r="V24" s="21" t="s">
        <v>250</v>
      </c>
      <c r="W24" s="46">
        <v>150</v>
      </c>
      <c r="X24" s="21" t="s">
        <v>253</v>
      </c>
      <c r="Y24" s="46">
        <v>1300</v>
      </c>
      <c r="Z24" s="21" t="s">
        <v>254</v>
      </c>
      <c r="AA24" s="46">
        <v>3900</v>
      </c>
      <c r="AB24" s="21" t="s">
        <v>250</v>
      </c>
      <c r="AC24" s="91" t="str">
        <f>VLOOKUP(H24,spawners,3,FALSE)</f>
        <v/>
      </c>
      <c r="AD24" s="91"/>
      <c r="AE24" s="91" t="str">
        <f>VLOOKUP(H24,spawners,2,FALSE)</f>
        <v/>
      </c>
      <c r="AF24" s="43">
        <v>40</v>
      </c>
      <c r="AG24" s="43">
        <v>1500</v>
      </c>
      <c r="AH24" s="43">
        <v>487.46153846153845</v>
      </c>
      <c r="AI24" s="54">
        <f t="shared" si="1"/>
        <v>8.452105242530001E-3</v>
      </c>
      <c r="AJ24" s="22">
        <v>325.55985606901703</v>
      </c>
      <c r="AL24" s="44" t="e">
        <v>#DIV/0!</v>
      </c>
      <c r="AM24" s="44" t="e">
        <v>#DIV/0!</v>
      </c>
      <c r="AN24" s="44">
        <v>300</v>
      </c>
      <c r="AO24" s="44">
        <v>421.5</v>
      </c>
      <c r="AP24" s="44">
        <v>221.77777777777777</v>
      </c>
      <c r="AQ24" s="44">
        <v>197.72727272727272</v>
      </c>
      <c r="AR24" s="44">
        <v>572.72727272727275</v>
      </c>
      <c r="AS24" s="44">
        <v>1031.25</v>
      </c>
    </row>
    <row r="25" spans="2:45" x14ac:dyDescent="0.25">
      <c r="B25" s="37" t="s">
        <v>24</v>
      </c>
      <c r="C25" s="37" t="s">
        <v>58</v>
      </c>
      <c r="D25" t="s">
        <v>255</v>
      </c>
      <c r="E25" s="38" t="str">
        <f t="shared" si="0"/>
        <v>Ind7</v>
      </c>
      <c r="F25" s="39">
        <v>24</v>
      </c>
      <c r="G25" s="40" t="s">
        <v>22</v>
      </c>
      <c r="H25" s="40" t="s">
        <v>22</v>
      </c>
      <c r="I25" s="21" t="s">
        <v>63</v>
      </c>
      <c r="J25" s="85">
        <v>245</v>
      </c>
      <c r="K25" s="46">
        <v>730</v>
      </c>
      <c r="L25" s="21" t="s">
        <v>248</v>
      </c>
      <c r="M25" s="46">
        <v>1600</v>
      </c>
      <c r="N25" s="21" t="s">
        <v>256</v>
      </c>
      <c r="O25" s="46">
        <v>3800</v>
      </c>
      <c r="P25" s="21" t="s">
        <v>257</v>
      </c>
      <c r="Q25" s="46">
        <v>620</v>
      </c>
      <c r="R25" s="21" t="s">
        <v>251</v>
      </c>
      <c r="S25" s="46">
        <v>1600</v>
      </c>
      <c r="T25" s="21" t="s">
        <v>258</v>
      </c>
      <c r="U25" s="46">
        <v>3800</v>
      </c>
      <c r="V25" s="21" t="s">
        <v>257</v>
      </c>
      <c r="W25" s="46">
        <v>150</v>
      </c>
      <c r="X25" s="21" t="s">
        <v>259</v>
      </c>
      <c r="Y25" s="46">
        <v>1300</v>
      </c>
      <c r="Z25" s="21" t="s">
        <v>260</v>
      </c>
      <c r="AA25" s="46">
        <v>3800</v>
      </c>
      <c r="AB25" s="21" t="s">
        <v>257</v>
      </c>
      <c r="AC25" s="91">
        <f>VLOOKUP(H25,spawners,3,FALSE)</f>
        <v>48.75</v>
      </c>
      <c r="AD25" s="91"/>
      <c r="AE25" s="91">
        <f>VLOOKUP(H25,spawners,2,FALSE)</f>
        <v>44.416666666666664</v>
      </c>
      <c r="AF25" s="43">
        <v>6</v>
      </c>
      <c r="AG25" s="43">
        <v>1500</v>
      </c>
      <c r="AH25" s="43">
        <v>256.73846153846154</v>
      </c>
      <c r="AI25" s="54">
        <f t="shared" si="1"/>
        <v>4.4515932550841303E-3</v>
      </c>
      <c r="AJ25" s="22">
        <v>81.356890907922221</v>
      </c>
      <c r="AL25" s="44">
        <v>41.333333333333336</v>
      </c>
      <c r="AM25" s="44">
        <v>37.18181818181818</v>
      </c>
      <c r="AN25" s="44">
        <v>49.7</v>
      </c>
      <c r="AO25" s="44">
        <v>295.39999999999998</v>
      </c>
      <c r="AP25" s="44">
        <v>74.428571428571431</v>
      </c>
      <c r="AQ25" s="44">
        <v>56</v>
      </c>
      <c r="AR25" s="44">
        <v>266.81818181818181</v>
      </c>
      <c r="AS25" s="44">
        <v>1218.75</v>
      </c>
    </row>
    <row r="26" spans="2:45" x14ac:dyDescent="0.25">
      <c r="B26" s="37" t="s">
        <v>24</v>
      </c>
      <c r="C26" s="37" t="s">
        <v>58</v>
      </c>
      <c r="D26" t="s">
        <v>261</v>
      </c>
      <c r="E26" s="38" t="str">
        <f t="shared" si="0"/>
        <v>Ind7</v>
      </c>
      <c r="F26" s="39">
        <v>24</v>
      </c>
      <c r="G26" s="40" t="s">
        <v>21</v>
      </c>
      <c r="H26" s="40" t="s">
        <v>21</v>
      </c>
      <c r="I26" s="21" t="s">
        <v>63</v>
      </c>
      <c r="J26" s="85">
        <v>116</v>
      </c>
      <c r="K26" s="22">
        <v>340</v>
      </c>
      <c r="L26" t="s">
        <v>262</v>
      </c>
      <c r="M26" s="22">
        <v>770</v>
      </c>
      <c r="N26" t="s">
        <v>263</v>
      </c>
      <c r="O26" s="22">
        <v>1800</v>
      </c>
      <c r="P26" t="s">
        <v>264</v>
      </c>
      <c r="Q26" s="22">
        <v>290</v>
      </c>
      <c r="R26" t="s">
        <v>265</v>
      </c>
      <c r="S26" s="22">
        <v>760</v>
      </c>
      <c r="T26" t="s">
        <v>141</v>
      </c>
      <c r="U26" s="22">
        <v>1800</v>
      </c>
      <c r="V26" t="s">
        <v>264</v>
      </c>
      <c r="W26" s="22">
        <v>69</v>
      </c>
      <c r="X26" t="s">
        <v>266</v>
      </c>
      <c r="Y26" s="22">
        <v>610</v>
      </c>
      <c r="Z26" t="s">
        <v>267</v>
      </c>
      <c r="AA26" s="22">
        <v>1800</v>
      </c>
      <c r="AB26" t="s">
        <v>268</v>
      </c>
      <c r="AC26" s="91">
        <f>VLOOKUP(H26,spawners,3,FALSE)</f>
        <v>125.25</v>
      </c>
      <c r="AD26" s="91"/>
      <c r="AE26" s="91">
        <f>VLOOKUP(H26,spawners,2,FALSE)</f>
        <v>86.7</v>
      </c>
      <c r="AF26" s="43">
        <v>5</v>
      </c>
      <c r="AG26" s="43">
        <v>750</v>
      </c>
      <c r="AH26" s="43">
        <v>192.37931034482759</v>
      </c>
      <c r="AI26" s="54">
        <f t="shared" si="1"/>
        <v>3.3356686614735213E-3</v>
      </c>
      <c r="AJ26" s="22">
        <v>93.114058047099277</v>
      </c>
      <c r="AL26" s="44">
        <v>91</v>
      </c>
      <c r="AM26" s="44">
        <v>73.444444444444443</v>
      </c>
      <c r="AN26" s="44">
        <v>135.09090909090909</v>
      </c>
      <c r="AO26" s="44">
        <v>196.75</v>
      </c>
      <c r="AP26" s="44">
        <v>43.333333333333336</v>
      </c>
      <c r="AQ26" s="44">
        <v>40.090909090909093</v>
      </c>
      <c r="AR26" s="44">
        <v>155.90909090909091</v>
      </c>
      <c r="AS26" s="44">
        <v>750</v>
      </c>
    </row>
    <row r="27" spans="2:45" x14ac:dyDescent="0.25">
      <c r="B27" s="37" t="s">
        <v>24</v>
      </c>
      <c r="C27" s="37" t="s">
        <v>58</v>
      </c>
      <c r="D27" t="s">
        <v>269</v>
      </c>
      <c r="E27" s="38" t="str">
        <f t="shared" si="0"/>
        <v>Esc</v>
      </c>
      <c r="F27" s="39">
        <v>24</v>
      </c>
      <c r="G27" s="40" t="s">
        <v>270</v>
      </c>
      <c r="H27" s="40" t="s">
        <v>270</v>
      </c>
      <c r="I27" s="21" t="s">
        <v>63</v>
      </c>
      <c r="J27" s="85">
        <v>14</v>
      </c>
      <c r="K27" s="46">
        <v>40</v>
      </c>
      <c r="L27" s="21" t="s">
        <v>271</v>
      </c>
      <c r="M27" s="46">
        <v>91</v>
      </c>
      <c r="N27" s="21" t="s">
        <v>272</v>
      </c>
      <c r="O27" s="46">
        <v>210</v>
      </c>
      <c r="P27" s="21" t="s">
        <v>273</v>
      </c>
      <c r="Q27" s="46">
        <v>34</v>
      </c>
      <c r="R27" s="21" t="s">
        <v>274</v>
      </c>
      <c r="S27" s="46">
        <v>89</v>
      </c>
      <c r="T27" s="21" t="s">
        <v>275</v>
      </c>
      <c r="U27" s="46">
        <v>210</v>
      </c>
      <c r="V27" s="21" t="s">
        <v>273</v>
      </c>
      <c r="W27" s="46">
        <v>8.1</v>
      </c>
      <c r="X27" s="21" t="s">
        <v>276</v>
      </c>
      <c r="Y27" s="46">
        <v>72</v>
      </c>
      <c r="Z27" s="21" t="s">
        <v>277</v>
      </c>
      <c r="AA27" s="46">
        <v>210</v>
      </c>
      <c r="AB27" s="21" t="s">
        <v>278</v>
      </c>
      <c r="AC27" s="91" t="str">
        <f>VLOOKUP(H27,spawners,3,FALSE)</f>
        <v/>
      </c>
      <c r="AD27" s="91"/>
      <c r="AE27" s="91" t="str">
        <f>VLOOKUP(H27,spawners,2,FALSE)</f>
        <v/>
      </c>
      <c r="AF27" s="43">
        <v>1</v>
      </c>
      <c r="AG27" s="43">
        <v>750</v>
      </c>
      <c r="AH27" s="43">
        <v>106.8</v>
      </c>
      <c r="AI27" s="54">
        <f t="shared" si="1"/>
        <v>1.8518073092517995E-3</v>
      </c>
      <c r="AJ27" s="22">
        <v>33.265693580769302</v>
      </c>
      <c r="AL27" s="44" t="e">
        <v>#DIV/0!</v>
      </c>
      <c r="AM27" s="44">
        <v>6</v>
      </c>
      <c r="AN27" s="44">
        <v>23.5</v>
      </c>
      <c r="AO27" s="44">
        <v>15.25</v>
      </c>
      <c r="AP27" s="44">
        <v>7</v>
      </c>
      <c r="AQ27" s="44">
        <v>32.75</v>
      </c>
      <c r="AR27" s="44">
        <v>83.333333333333329</v>
      </c>
      <c r="AS27" s="44">
        <v>343.75</v>
      </c>
    </row>
    <row r="28" spans="2:45" x14ac:dyDescent="0.25">
      <c r="B28" s="37" t="s">
        <v>24</v>
      </c>
      <c r="C28" s="37" t="s">
        <v>58</v>
      </c>
      <c r="D28" t="s">
        <v>279</v>
      </c>
      <c r="E28" s="38" t="str">
        <f t="shared" si="0"/>
        <v>Esc</v>
      </c>
      <c r="F28" s="39">
        <v>24</v>
      </c>
      <c r="G28" s="47" t="s">
        <v>280</v>
      </c>
      <c r="H28" s="47" t="s">
        <v>280</v>
      </c>
      <c r="I28" s="21" t="s">
        <v>63</v>
      </c>
      <c r="J28" s="85">
        <v>10</v>
      </c>
      <c r="K28" s="46">
        <v>29</v>
      </c>
      <c r="L28" s="21" t="s">
        <v>281</v>
      </c>
      <c r="M28" s="46">
        <v>65</v>
      </c>
      <c r="N28" s="21" t="s">
        <v>104</v>
      </c>
      <c r="O28" s="46">
        <v>150</v>
      </c>
      <c r="P28" s="21" t="s">
        <v>105</v>
      </c>
      <c r="Q28" s="46">
        <v>24</v>
      </c>
      <c r="R28" s="21" t="s">
        <v>106</v>
      </c>
      <c r="S28" s="46">
        <v>63</v>
      </c>
      <c r="T28" s="21" t="s">
        <v>107</v>
      </c>
      <c r="U28" s="46">
        <v>150</v>
      </c>
      <c r="V28" s="21" t="s">
        <v>105</v>
      </c>
      <c r="W28" s="46">
        <v>5.8</v>
      </c>
      <c r="X28" s="21" t="s">
        <v>108</v>
      </c>
      <c r="Y28" s="46">
        <v>51</v>
      </c>
      <c r="Z28" s="21" t="s">
        <v>109</v>
      </c>
      <c r="AA28" s="46">
        <v>150</v>
      </c>
      <c r="AB28" s="21" t="s">
        <v>105</v>
      </c>
      <c r="AC28" s="91" t="str">
        <f>VLOOKUP(H28,spawners,3,FALSE)</f>
        <v/>
      </c>
      <c r="AD28" s="91"/>
      <c r="AE28" s="91">
        <f>VLOOKUP(H28,spawners,2,FALSE)</f>
        <v>1.6666666666666667</v>
      </c>
      <c r="AF28" s="43">
        <v>1</v>
      </c>
      <c r="AG28" s="43">
        <v>400</v>
      </c>
      <c r="AH28" s="43">
        <v>89.04</v>
      </c>
      <c r="AI28" s="54">
        <f t="shared" si="1"/>
        <v>1.5438663184998151E-3</v>
      </c>
      <c r="AJ28" s="22">
        <v>32.920054816288427</v>
      </c>
      <c r="AL28" s="44" t="e">
        <v>#DIV/0!</v>
      </c>
      <c r="AM28" s="44">
        <v>1.6666666666666667</v>
      </c>
      <c r="AN28" s="44">
        <v>5</v>
      </c>
      <c r="AO28" s="44">
        <v>26</v>
      </c>
      <c r="AP28" s="44" t="e">
        <v>#DIV/0!</v>
      </c>
      <c r="AQ28" s="44">
        <v>20</v>
      </c>
      <c r="AR28" s="44">
        <v>55.888888888888886</v>
      </c>
      <c r="AS28" s="44">
        <v>225</v>
      </c>
    </row>
    <row r="29" spans="2:45" x14ac:dyDescent="0.25">
      <c r="B29" s="37" t="s">
        <v>24</v>
      </c>
      <c r="C29" s="37" t="s">
        <v>58</v>
      </c>
      <c r="D29" t="s">
        <v>282</v>
      </c>
      <c r="E29" s="38" t="str">
        <f t="shared" si="0"/>
        <v>Ind17</v>
      </c>
      <c r="F29" s="39">
        <v>24</v>
      </c>
      <c r="G29" s="48" t="s">
        <v>20</v>
      </c>
      <c r="H29" s="48" t="s">
        <v>20</v>
      </c>
      <c r="I29" s="21" t="s">
        <v>63</v>
      </c>
      <c r="J29" s="85">
        <v>12</v>
      </c>
      <c r="K29" s="22">
        <v>34</v>
      </c>
      <c r="L29" t="s">
        <v>283</v>
      </c>
      <c r="M29" s="22">
        <v>78</v>
      </c>
      <c r="N29" t="s">
        <v>284</v>
      </c>
      <c r="O29" s="22">
        <v>180</v>
      </c>
      <c r="P29" t="s">
        <v>285</v>
      </c>
      <c r="Q29" s="22">
        <v>29</v>
      </c>
      <c r="R29" t="s">
        <v>286</v>
      </c>
      <c r="S29" s="22">
        <v>76</v>
      </c>
      <c r="T29" t="s">
        <v>287</v>
      </c>
      <c r="U29" s="22">
        <v>180</v>
      </c>
      <c r="V29" t="s">
        <v>285</v>
      </c>
      <c r="W29" s="22">
        <v>7</v>
      </c>
      <c r="X29" t="s">
        <v>288</v>
      </c>
      <c r="Y29" s="22">
        <v>62</v>
      </c>
      <c r="Z29" t="s">
        <v>289</v>
      </c>
      <c r="AA29" s="22">
        <v>180</v>
      </c>
      <c r="AB29" t="s">
        <v>285</v>
      </c>
      <c r="AC29" s="91">
        <f>VLOOKUP(H29,spawners,3,FALSE)</f>
        <v>173.25</v>
      </c>
      <c r="AD29" s="91"/>
      <c r="AE29" s="91">
        <f>VLOOKUP(H29,spawners,2,FALSE)</f>
        <v>220.33333333333334</v>
      </c>
      <c r="AF29" s="43">
        <v>1</v>
      </c>
      <c r="AG29" s="43">
        <v>2080</v>
      </c>
      <c r="AH29" s="43">
        <v>369.7076923076923</v>
      </c>
      <c r="AI29" s="54">
        <f t="shared" si="1"/>
        <v>6.4103689784831457E-3</v>
      </c>
      <c r="AJ29" s="22">
        <v>152.89079749726531</v>
      </c>
      <c r="AL29" s="44">
        <v>208.33333333333334</v>
      </c>
      <c r="AM29" s="44">
        <v>231.27272727272728</v>
      </c>
      <c r="AN29" s="44">
        <v>809.18181818181813</v>
      </c>
      <c r="AO29" s="44">
        <v>587</v>
      </c>
      <c r="AP29" s="44">
        <v>23.75</v>
      </c>
      <c r="AQ29" s="44">
        <v>47.9</v>
      </c>
      <c r="AR29" s="44">
        <v>222.27272727272728</v>
      </c>
      <c r="AS29" s="44">
        <v>750</v>
      </c>
    </row>
    <row r="30" spans="2:45" x14ac:dyDescent="0.25">
      <c r="B30" s="37" t="s">
        <v>24</v>
      </c>
      <c r="C30" s="37" t="s">
        <v>58</v>
      </c>
      <c r="D30" t="s">
        <v>290</v>
      </c>
      <c r="E30" s="38" t="str">
        <f t="shared" si="0"/>
        <v>Esc</v>
      </c>
      <c r="F30" s="39">
        <v>24</v>
      </c>
      <c r="G30" s="47" t="s">
        <v>291</v>
      </c>
      <c r="H30" s="47" t="s">
        <v>291</v>
      </c>
      <c r="I30" s="21" t="s">
        <v>63</v>
      </c>
      <c r="J30" s="85">
        <v>22</v>
      </c>
      <c r="K30" s="46">
        <v>63</v>
      </c>
      <c r="L30" s="21" t="s">
        <v>292</v>
      </c>
      <c r="M30" s="46">
        <v>140</v>
      </c>
      <c r="N30" s="21" t="s">
        <v>293</v>
      </c>
      <c r="O30" s="46">
        <v>330</v>
      </c>
      <c r="P30" s="21" t="s">
        <v>294</v>
      </c>
      <c r="Q30" s="46">
        <v>53</v>
      </c>
      <c r="R30" s="21" t="s">
        <v>295</v>
      </c>
      <c r="S30" s="46">
        <v>140</v>
      </c>
      <c r="T30" s="21" t="s">
        <v>296</v>
      </c>
      <c r="U30" s="46">
        <v>330</v>
      </c>
      <c r="V30" s="21" t="s">
        <v>294</v>
      </c>
      <c r="W30" s="46">
        <v>13</v>
      </c>
      <c r="X30" s="21" t="s">
        <v>297</v>
      </c>
      <c r="Y30" s="46">
        <v>110</v>
      </c>
      <c r="Z30" s="21" t="s">
        <v>298</v>
      </c>
      <c r="AA30" s="46">
        <v>340</v>
      </c>
      <c r="AB30" s="21" t="s">
        <v>294</v>
      </c>
      <c r="AC30" s="91" t="str">
        <f>VLOOKUP(H30,spawners,3,FALSE)</f>
        <v/>
      </c>
      <c r="AD30" s="91"/>
      <c r="AE30" s="91" t="str">
        <f>VLOOKUP(H30,spawners,2,FALSE)</f>
        <v/>
      </c>
      <c r="AF30" s="43">
        <v>3</v>
      </c>
      <c r="AG30" s="43">
        <v>200</v>
      </c>
      <c r="AH30" s="43">
        <v>40.548387096774192</v>
      </c>
      <c r="AI30" s="54">
        <f t="shared" si="1"/>
        <v>7.030692846833128E-4</v>
      </c>
      <c r="AJ30" s="22">
        <v>25.28787026129201</v>
      </c>
      <c r="AL30" s="44" t="e">
        <v>#DIV/0!</v>
      </c>
      <c r="AM30" s="44">
        <v>6</v>
      </c>
      <c r="AN30" s="44">
        <v>5.666666666666667</v>
      </c>
      <c r="AO30" s="44">
        <v>12.333333333333334</v>
      </c>
      <c r="AP30" s="44">
        <v>15.75</v>
      </c>
      <c r="AQ30" s="44">
        <v>43.5</v>
      </c>
      <c r="AR30" s="44">
        <v>50.5</v>
      </c>
      <c r="AS30" s="44">
        <v>116.66666666666667</v>
      </c>
    </row>
    <row r="31" spans="2:45" x14ac:dyDescent="0.25">
      <c r="B31" s="37" t="s">
        <v>299</v>
      </c>
      <c r="C31" s="37" t="s">
        <v>300</v>
      </c>
      <c r="D31" t="s">
        <v>301</v>
      </c>
      <c r="E31" s="38" t="str">
        <f t="shared" si="0"/>
        <v>Ind17</v>
      </c>
      <c r="F31" s="39">
        <v>25</v>
      </c>
      <c r="G31" s="40" t="s">
        <v>5</v>
      </c>
      <c r="H31" s="40" t="s">
        <v>5</v>
      </c>
      <c r="I31" s="21" t="s">
        <v>63</v>
      </c>
      <c r="J31" s="85">
        <v>69.89</v>
      </c>
      <c r="K31" s="22">
        <v>210</v>
      </c>
      <c r="L31" t="s">
        <v>302</v>
      </c>
      <c r="M31" s="22">
        <v>460</v>
      </c>
      <c r="N31" t="s">
        <v>303</v>
      </c>
      <c r="O31" s="22">
        <v>1100</v>
      </c>
      <c r="P31" t="s">
        <v>304</v>
      </c>
      <c r="Q31" s="22">
        <v>100</v>
      </c>
      <c r="R31" t="s">
        <v>305</v>
      </c>
      <c r="S31" s="22">
        <v>420</v>
      </c>
      <c r="T31" t="s">
        <v>306</v>
      </c>
      <c r="U31" s="22">
        <v>1100</v>
      </c>
      <c r="V31" t="s">
        <v>304</v>
      </c>
      <c r="W31" s="22">
        <v>41</v>
      </c>
      <c r="X31" t="s">
        <v>307</v>
      </c>
      <c r="Y31" s="22">
        <v>370</v>
      </c>
      <c r="Z31" t="s">
        <v>308</v>
      </c>
      <c r="AA31" s="22">
        <v>1100</v>
      </c>
      <c r="AB31" t="s">
        <v>304</v>
      </c>
      <c r="AC31" s="91">
        <f>VLOOKUP(H31,spawners,3,FALSE)</f>
        <v>3075.75</v>
      </c>
      <c r="AD31" s="91"/>
      <c r="AE31" s="91">
        <f>VLOOKUP(H31,spawners,2,FALSE)</f>
        <v>3956.0833333333335</v>
      </c>
      <c r="AF31" s="43">
        <v>75</v>
      </c>
      <c r="AG31" s="43">
        <v>10534</v>
      </c>
      <c r="AH31" s="43">
        <v>1623.3623188405797</v>
      </c>
      <c r="AI31" s="54">
        <f t="shared" si="1"/>
        <v>2.8147511307049962E-2</v>
      </c>
      <c r="AJ31" s="22">
        <v>929.98746380669286</v>
      </c>
      <c r="AL31" s="44">
        <v>2519</v>
      </c>
      <c r="AM31" s="44">
        <v>3842.5454545454545</v>
      </c>
      <c r="AN31" s="44">
        <v>852.81818181818187</v>
      </c>
      <c r="AO31" s="44">
        <v>1662.1818181818182</v>
      </c>
      <c r="AP31" s="44">
        <v>502</v>
      </c>
      <c r="AQ31" s="44">
        <v>726.81818181818187</v>
      </c>
      <c r="AR31" s="44">
        <v>2177.2727272727275</v>
      </c>
      <c r="AS31" s="44">
        <v>828.125</v>
      </c>
    </row>
    <row r="32" spans="2:45" x14ac:dyDescent="0.25">
      <c r="B32" s="37" t="s">
        <v>299</v>
      </c>
      <c r="C32" s="37" t="s">
        <v>300</v>
      </c>
      <c r="D32" t="s">
        <v>309</v>
      </c>
      <c r="E32" s="38" t="str">
        <f t="shared" si="0"/>
        <v>Hatchery</v>
      </c>
      <c r="F32" s="39">
        <v>25</v>
      </c>
      <c r="G32" s="40" t="s">
        <v>310</v>
      </c>
      <c r="H32" s="40" t="s">
        <v>310</v>
      </c>
      <c r="I32" s="21" t="s">
        <v>63</v>
      </c>
      <c r="J32" s="85">
        <v>10</v>
      </c>
      <c r="K32" s="46">
        <v>29</v>
      </c>
      <c r="L32" s="21" t="s">
        <v>103</v>
      </c>
      <c r="M32" s="46">
        <v>65</v>
      </c>
      <c r="N32" s="21" t="s">
        <v>104</v>
      </c>
      <c r="O32" s="46">
        <v>150</v>
      </c>
      <c r="P32" s="21" t="s">
        <v>105</v>
      </c>
      <c r="Q32" s="46">
        <v>14</v>
      </c>
      <c r="R32" s="21" t="s">
        <v>311</v>
      </c>
      <c r="S32" s="46">
        <v>58</v>
      </c>
      <c r="T32" s="21" t="s">
        <v>312</v>
      </c>
      <c r="U32" s="46">
        <v>150</v>
      </c>
      <c r="V32" s="21" t="s">
        <v>105</v>
      </c>
      <c r="W32" s="46">
        <v>5.8</v>
      </c>
      <c r="X32" s="21" t="s">
        <v>108</v>
      </c>
      <c r="Y32" s="46">
        <v>51</v>
      </c>
      <c r="Z32" s="21" t="s">
        <v>109</v>
      </c>
      <c r="AA32" s="46">
        <v>150</v>
      </c>
      <c r="AB32" s="21" t="s">
        <v>105</v>
      </c>
      <c r="AC32" s="91">
        <f>VLOOKUP(H32,spawners,3,FALSE)</f>
        <v>696.66666666666663</v>
      </c>
      <c r="AD32" s="91"/>
      <c r="AE32" s="91">
        <f>VLOOKUP(H32,spawners,2,FALSE)</f>
        <v>2335.6666666666665</v>
      </c>
      <c r="AF32" s="43">
        <v>20</v>
      </c>
      <c r="AG32" s="43">
        <v>9824</v>
      </c>
      <c r="AH32" s="43">
        <v>798.37254901960785</v>
      </c>
      <c r="AI32" s="54">
        <f t="shared" si="1"/>
        <v>1.3842997394948507E-2</v>
      </c>
      <c r="AJ32" s="22">
        <v>258.19959385111304</v>
      </c>
      <c r="AL32" s="44">
        <v>696.66666666666663</v>
      </c>
      <c r="AM32" s="44">
        <v>2402.1111111111113</v>
      </c>
      <c r="AN32" s="44">
        <v>409.6</v>
      </c>
      <c r="AO32" s="44">
        <v>1068.5999999999999</v>
      </c>
      <c r="AP32" s="44">
        <v>28.333333333333332</v>
      </c>
      <c r="AQ32" s="44">
        <v>207.14285714285714</v>
      </c>
      <c r="AR32" s="44">
        <v>340.90909090909093</v>
      </c>
      <c r="AS32" s="44">
        <v>134.375</v>
      </c>
    </row>
    <row r="33" spans="2:45" x14ac:dyDescent="0.25">
      <c r="B33" s="37" t="s">
        <v>299</v>
      </c>
      <c r="C33" s="37" t="s">
        <v>300</v>
      </c>
      <c r="D33" t="s">
        <v>313</v>
      </c>
      <c r="E33" s="38" t="str">
        <f t="shared" si="0"/>
        <v>Hatchery</v>
      </c>
      <c r="F33" s="39">
        <v>25</v>
      </c>
      <c r="G33" s="40" t="s">
        <v>314</v>
      </c>
      <c r="H33" s="40" t="s">
        <v>314</v>
      </c>
      <c r="I33" s="21" t="s">
        <v>63</v>
      </c>
      <c r="J33" s="85">
        <v>19.71</v>
      </c>
      <c r="K33" s="22">
        <v>57</v>
      </c>
      <c r="L33" t="s">
        <v>295</v>
      </c>
      <c r="M33" s="22">
        <v>130</v>
      </c>
      <c r="N33" t="s">
        <v>315</v>
      </c>
      <c r="O33" s="22">
        <v>300</v>
      </c>
      <c r="P33" t="s">
        <v>316</v>
      </c>
      <c r="Q33" s="22">
        <v>28</v>
      </c>
      <c r="R33" t="s">
        <v>286</v>
      </c>
      <c r="S33" s="22">
        <v>120</v>
      </c>
      <c r="T33" t="s">
        <v>317</v>
      </c>
      <c r="U33" s="22">
        <v>300</v>
      </c>
      <c r="V33" t="s">
        <v>316</v>
      </c>
      <c r="W33" s="22">
        <v>11</v>
      </c>
      <c r="X33" t="s">
        <v>318</v>
      </c>
      <c r="Y33" s="22">
        <v>100</v>
      </c>
      <c r="Z33" t="s">
        <v>319</v>
      </c>
      <c r="AA33" s="22">
        <v>300</v>
      </c>
      <c r="AB33" t="s">
        <v>316</v>
      </c>
      <c r="AC33" s="91">
        <f>VLOOKUP(H33,spawners,3,FALSE)</f>
        <v>11389.5</v>
      </c>
      <c r="AD33" s="91"/>
      <c r="AE33" s="91">
        <f>VLOOKUP(H33,spawners,2,FALSE)</f>
        <v>18485.333333333332</v>
      </c>
      <c r="AF33" s="43">
        <v>25</v>
      </c>
      <c r="AG33" s="43">
        <v>60760</v>
      </c>
      <c r="AH33" s="43">
        <v>8991.2142857142862</v>
      </c>
      <c r="AI33" s="54">
        <f t="shared" si="1"/>
        <v>0.1558988420724243</v>
      </c>
      <c r="AJ33" s="22">
        <v>2351.9687991713236</v>
      </c>
      <c r="AL33" s="44">
        <v>8296</v>
      </c>
      <c r="AM33" s="44">
        <v>19637.090909090908</v>
      </c>
      <c r="AN33" s="44">
        <v>18456.272727272728</v>
      </c>
      <c r="AO33" s="44">
        <v>16467.090909090908</v>
      </c>
      <c r="AP33" s="44">
        <v>2202.5454545454545</v>
      </c>
      <c r="AQ33" s="44">
        <v>492.27272727272725</v>
      </c>
      <c r="AR33" s="44">
        <v>981.81818181818187</v>
      </c>
      <c r="AS33" s="44">
        <v>456.25</v>
      </c>
    </row>
    <row r="34" spans="2:45" x14ac:dyDescent="0.25">
      <c r="B34" s="37" t="s">
        <v>299</v>
      </c>
      <c r="C34" s="37" t="s">
        <v>300</v>
      </c>
      <c r="D34" t="s">
        <v>320</v>
      </c>
      <c r="E34" s="38" t="str">
        <f t="shared" si="0"/>
        <v>Esc</v>
      </c>
      <c r="F34" s="39">
        <v>25</v>
      </c>
      <c r="G34" s="40" t="s">
        <v>321</v>
      </c>
      <c r="H34" s="40" t="s">
        <v>321</v>
      </c>
      <c r="I34" s="21" t="s">
        <v>63</v>
      </c>
      <c r="J34" s="85">
        <v>6</v>
      </c>
      <c r="K34" s="46">
        <v>17</v>
      </c>
      <c r="L34" s="21" t="s">
        <v>322</v>
      </c>
      <c r="M34" s="46">
        <v>38</v>
      </c>
      <c r="N34" s="21" t="s">
        <v>128</v>
      </c>
      <c r="O34" s="46">
        <v>89</v>
      </c>
      <c r="P34" s="21" t="s">
        <v>323</v>
      </c>
      <c r="Q34" s="46">
        <v>8.3000000000000007</v>
      </c>
      <c r="R34" s="21" t="s">
        <v>324</v>
      </c>
      <c r="S34" s="46">
        <v>35</v>
      </c>
      <c r="T34" s="21" t="s">
        <v>325</v>
      </c>
      <c r="U34" s="46">
        <v>89</v>
      </c>
      <c r="V34" s="21" t="s">
        <v>323</v>
      </c>
      <c r="W34" s="46">
        <v>3.4</v>
      </c>
      <c r="X34" s="21" t="s">
        <v>326</v>
      </c>
      <c r="Y34" s="46">
        <v>30</v>
      </c>
      <c r="Z34" s="21" t="s">
        <v>327</v>
      </c>
      <c r="AA34" s="46">
        <v>89</v>
      </c>
      <c r="AB34" s="21" t="s">
        <v>328</v>
      </c>
      <c r="AC34" s="91" t="str">
        <f>VLOOKUP(H34,spawners,3,FALSE)</f>
        <v/>
      </c>
      <c r="AD34" s="91"/>
      <c r="AE34" s="91" t="str">
        <f>VLOOKUP(H34,spawners,2,FALSE)</f>
        <v/>
      </c>
      <c r="AF34" s="43">
        <v>1</v>
      </c>
      <c r="AG34" s="43">
        <v>750</v>
      </c>
      <c r="AH34" s="43">
        <v>179.07407407407408</v>
      </c>
      <c r="AI34" s="54">
        <f t="shared" si="1"/>
        <v>3.1049689070025148E-3</v>
      </c>
      <c r="AJ34" s="22">
        <v>65.524323323836953</v>
      </c>
      <c r="AL34" s="44" t="e">
        <v>#DIV/0!</v>
      </c>
      <c r="AM34" s="44" t="e">
        <v>#DIV/0!</v>
      </c>
      <c r="AN34" s="44">
        <v>2.5</v>
      </c>
      <c r="AO34" s="44">
        <v>2.5</v>
      </c>
      <c r="AP34" s="44">
        <v>26.333333333333332</v>
      </c>
      <c r="AQ34" s="44">
        <v>122.5</v>
      </c>
      <c r="AR34" s="44">
        <v>325</v>
      </c>
      <c r="AS34" s="44">
        <v>25</v>
      </c>
    </row>
    <row r="35" spans="2:45" x14ac:dyDescent="0.25">
      <c r="B35" s="37" t="s">
        <v>299</v>
      </c>
      <c r="C35" s="37" t="s">
        <v>300</v>
      </c>
      <c r="D35" t="s">
        <v>329</v>
      </c>
      <c r="E35" s="38" t="str">
        <f t="shared" ref="E35:E58" si="2">VLOOKUP(G35,nusedswatershed,4,FALSE)</f>
        <v>Esc</v>
      </c>
      <c r="F35" s="39">
        <v>25</v>
      </c>
      <c r="G35" s="40" t="s">
        <v>330</v>
      </c>
      <c r="H35" s="40" t="s">
        <v>330</v>
      </c>
      <c r="I35" s="21" t="s">
        <v>63</v>
      </c>
      <c r="J35" s="85">
        <v>4.7</v>
      </c>
      <c r="K35" s="46">
        <v>13</v>
      </c>
      <c r="L35" s="21" t="s">
        <v>331</v>
      </c>
      <c r="M35" s="46">
        <v>30</v>
      </c>
      <c r="N35" s="21" t="s">
        <v>332</v>
      </c>
      <c r="O35" s="46">
        <v>70</v>
      </c>
      <c r="P35" s="21" t="s">
        <v>333</v>
      </c>
      <c r="Q35" s="46">
        <v>6.6</v>
      </c>
      <c r="R35" s="21" t="s">
        <v>334</v>
      </c>
      <c r="S35" s="46">
        <v>27</v>
      </c>
      <c r="T35" s="21" t="s">
        <v>335</v>
      </c>
      <c r="U35" s="46">
        <v>70</v>
      </c>
      <c r="V35" s="21" t="s">
        <v>333</v>
      </c>
      <c r="W35" s="46">
        <v>2.7</v>
      </c>
      <c r="X35" s="21" t="s">
        <v>336</v>
      </c>
      <c r="Y35" s="46">
        <v>24</v>
      </c>
      <c r="Z35" s="21" t="s">
        <v>337</v>
      </c>
      <c r="AA35" s="46">
        <v>70</v>
      </c>
      <c r="AB35" s="21" t="s">
        <v>333</v>
      </c>
      <c r="AC35" s="91">
        <f>VLOOKUP(H35,spawners,3,FALSE)</f>
        <v>45.333333333333336</v>
      </c>
      <c r="AD35" s="91"/>
      <c r="AE35" s="91">
        <f>VLOOKUP(H35,spawners,2,FALSE)</f>
        <v>44.142857142857146</v>
      </c>
      <c r="AF35" s="43">
        <v>5</v>
      </c>
      <c r="AG35" s="43">
        <v>400</v>
      </c>
      <c r="AH35" s="43">
        <v>43.628571428571426</v>
      </c>
      <c r="AI35" s="54">
        <f t="shared" si="1"/>
        <v>7.5647666164459541E-4</v>
      </c>
      <c r="AJ35" s="22">
        <v>25.075756944976217</v>
      </c>
      <c r="AL35" s="44">
        <v>45.333333333333336</v>
      </c>
      <c r="AM35" s="44">
        <v>44</v>
      </c>
      <c r="AN35" s="44">
        <v>14.285714285714286</v>
      </c>
      <c r="AO35" s="44">
        <v>44</v>
      </c>
      <c r="AP35" s="44">
        <v>11.666666666666666</v>
      </c>
      <c r="AQ35" s="44">
        <v>33.571428571428569</v>
      </c>
      <c r="AR35" s="44">
        <v>90.625</v>
      </c>
      <c r="AS35" s="44" t="e">
        <v>#DIV/0!</v>
      </c>
    </row>
    <row r="36" spans="2:45" ht="15.75" x14ac:dyDescent="0.25">
      <c r="B36" s="37" t="s">
        <v>299</v>
      </c>
      <c r="C36" s="37" t="s">
        <v>300</v>
      </c>
      <c r="D36" t="s">
        <v>338</v>
      </c>
      <c r="E36" s="38" t="str">
        <f t="shared" si="2"/>
        <v>Ind17</v>
      </c>
      <c r="F36" s="39">
        <v>25</v>
      </c>
      <c r="G36" s="40" t="s">
        <v>6</v>
      </c>
      <c r="H36" s="40" t="s">
        <v>339</v>
      </c>
      <c r="I36" s="21" t="s">
        <v>63</v>
      </c>
      <c r="J36" s="86">
        <v>856.34</v>
      </c>
      <c r="K36" s="22">
        <v>2600</v>
      </c>
      <c r="L36" t="s">
        <v>340</v>
      </c>
      <c r="M36" s="22">
        <v>5900</v>
      </c>
      <c r="N36" t="s">
        <v>341</v>
      </c>
      <c r="O36" s="22">
        <v>14000</v>
      </c>
      <c r="P36" t="s">
        <v>342</v>
      </c>
      <c r="Q36" s="22">
        <v>1300</v>
      </c>
      <c r="R36" t="s">
        <v>343</v>
      </c>
      <c r="S36" s="22">
        <v>5300</v>
      </c>
      <c r="T36" t="s">
        <v>344</v>
      </c>
      <c r="U36" s="22">
        <v>14000</v>
      </c>
      <c r="V36" t="s">
        <v>342</v>
      </c>
      <c r="W36" s="22">
        <v>530</v>
      </c>
      <c r="X36" t="s">
        <v>345</v>
      </c>
      <c r="Y36" s="22">
        <v>4700</v>
      </c>
      <c r="Z36" t="s">
        <v>346</v>
      </c>
      <c r="AA36" s="22">
        <v>14000</v>
      </c>
      <c r="AB36" t="s">
        <v>342</v>
      </c>
      <c r="AC36" s="91">
        <f>VLOOKUP(H36,spawners,3,FALSE)</f>
        <v>8210</v>
      </c>
      <c r="AD36" s="91"/>
      <c r="AE36" s="91">
        <f>VLOOKUP(H36,spawners,2,FALSE)</f>
        <v>3810.9166666666665</v>
      </c>
      <c r="AF36" s="49">
        <v>45</v>
      </c>
      <c r="AG36" s="49">
        <v>15710</v>
      </c>
      <c r="AH36" s="49">
        <v>2511</v>
      </c>
      <c r="AI36" s="54">
        <f t="shared" si="1"/>
        <v>4.3538278591116746E-2</v>
      </c>
      <c r="AJ36" s="55">
        <v>1452</v>
      </c>
      <c r="AL36" s="49">
        <v>7177</v>
      </c>
      <c r="AM36" s="49">
        <v>2752</v>
      </c>
      <c r="AN36" s="49">
        <v>5416</v>
      </c>
      <c r="AO36" s="49">
        <v>2648</v>
      </c>
      <c r="AP36" s="49">
        <v>1266</v>
      </c>
      <c r="AQ36" s="49">
        <v>1428</v>
      </c>
      <c r="AR36" s="49">
        <v>1420</v>
      </c>
      <c r="AS36" s="49">
        <v>1538</v>
      </c>
    </row>
    <row r="37" spans="2:45" x14ac:dyDescent="0.25">
      <c r="B37" s="37" t="s">
        <v>299</v>
      </c>
      <c r="C37" s="37" t="s">
        <v>300</v>
      </c>
      <c r="D37" t="s">
        <v>347</v>
      </c>
      <c r="E37" s="38" t="str">
        <f t="shared" si="2"/>
        <v>Esc</v>
      </c>
      <c r="F37" s="39">
        <v>25</v>
      </c>
      <c r="G37" s="40" t="s">
        <v>348</v>
      </c>
      <c r="H37" s="40" t="s">
        <v>348</v>
      </c>
      <c r="I37" s="21" t="s">
        <v>63</v>
      </c>
      <c r="J37" s="85">
        <v>14</v>
      </c>
      <c r="K37" s="46">
        <v>40</v>
      </c>
      <c r="L37" s="21" t="s">
        <v>349</v>
      </c>
      <c r="M37" s="46">
        <v>91</v>
      </c>
      <c r="N37" s="21" t="s">
        <v>272</v>
      </c>
      <c r="O37" s="46">
        <v>210</v>
      </c>
      <c r="P37" s="21" t="s">
        <v>273</v>
      </c>
      <c r="Q37" s="46">
        <v>20</v>
      </c>
      <c r="R37" s="21" t="s">
        <v>350</v>
      </c>
      <c r="S37" s="46">
        <v>82</v>
      </c>
      <c r="T37" s="21" t="s">
        <v>171</v>
      </c>
      <c r="U37" s="46">
        <v>210</v>
      </c>
      <c r="V37" s="21" t="s">
        <v>273</v>
      </c>
      <c r="W37" s="46">
        <v>8.1</v>
      </c>
      <c r="X37" s="21" t="s">
        <v>276</v>
      </c>
      <c r="Y37" s="46">
        <v>72</v>
      </c>
      <c r="Z37" s="21" t="s">
        <v>277</v>
      </c>
      <c r="AA37" s="46">
        <v>210</v>
      </c>
      <c r="AB37" s="21" t="s">
        <v>351</v>
      </c>
      <c r="AC37" s="91">
        <f>VLOOKUP(H37,spawners,3,FALSE)</f>
        <v>23</v>
      </c>
      <c r="AD37" s="91"/>
      <c r="AE37" s="91">
        <f>VLOOKUP(H37,spawners,2,FALSE)</f>
        <v>23</v>
      </c>
      <c r="AF37" s="43">
        <v>1</v>
      </c>
      <c r="AG37" s="43">
        <v>300</v>
      </c>
      <c r="AH37" s="43">
        <v>64.84375</v>
      </c>
      <c r="AI37" s="54">
        <f t="shared" si="1"/>
        <v>1.1243270618847975E-3</v>
      </c>
      <c r="AJ37" s="22">
        <v>36.120241116118194</v>
      </c>
      <c r="AL37" s="44">
        <v>23</v>
      </c>
      <c r="AM37" s="44">
        <v>114</v>
      </c>
      <c r="AN37" s="44">
        <v>95.5</v>
      </c>
      <c r="AO37" s="44">
        <v>122</v>
      </c>
      <c r="AP37" s="44">
        <v>8.3333333333333339</v>
      </c>
      <c r="AQ37" s="44">
        <v>32.857142857142854</v>
      </c>
      <c r="AR37" s="44">
        <v>65</v>
      </c>
      <c r="AS37" s="44" t="e">
        <v>#DIV/0!</v>
      </c>
    </row>
    <row r="38" spans="2:45" x14ac:dyDescent="0.25">
      <c r="B38" s="37" t="s">
        <v>299</v>
      </c>
      <c r="C38" s="37" t="s">
        <v>300</v>
      </c>
      <c r="D38" t="s">
        <v>352</v>
      </c>
      <c r="E38" s="38" t="str">
        <f t="shared" si="2"/>
        <v>Ind17</v>
      </c>
      <c r="F38" s="39">
        <v>25</v>
      </c>
      <c r="G38" s="40" t="s">
        <v>11</v>
      </c>
      <c r="H38" s="40" t="s">
        <v>11</v>
      </c>
      <c r="I38" s="21" t="s">
        <v>63</v>
      </c>
      <c r="J38" s="85">
        <v>109</v>
      </c>
      <c r="K38" s="22">
        <v>320</v>
      </c>
      <c r="L38" t="s">
        <v>140</v>
      </c>
      <c r="M38" s="22">
        <v>730</v>
      </c>
      <c r="N38" t="s">
        <v>144</v>
      </c>
      <c r="O38" s="22">
        <v>1700</v>
      </c>
      <c r="P38" t="s">
        <v>353</v>
      </c>
      <c r="Q38" s="22">
        <v>160</v>
      </c>
      <c r="R38" t="s">
        <v>354</v>
      </c>
      <c r="S38" s="22">
        <v>660</v>
      </c>
      <c r="T38" t="s">
        <v>226</v>
      </c>
      <c r="U38" s="22">
        <v>1700</v>
      </c>
      <c r="V38" t="s">
        <v>353</v>
      </c>
      <c r="W38" s="22">
        <v>65</v>
      </c>
      <c r="X38" t="s">
        <v>355</v>
      </c>
      <c r="Y38" s="22">
        <v>580</v>
      </c>
      <c r="Z38" t="s">
        <v>356</v>
      </c>
      <c r="AA38" s="22">
        <v>1700</v>
      </c>
      <c r="AB38" t="s">
        <v>353</v>
      </c>
      <c r="AC38" s="91">
        <f>VLOOKUP(H38,spawners,3,FALSE)</f>
        <v>758.5</v>
      </c>
      <c r="AD38" s="91"/>
      <c r="AE38" s="91">
        <f>VLOOKUP(H38,spawners,2,FALSE)</f>
        <v>801.58333333333337</v>
      </c>
      <c r="AF38" s="43">
        <v>15</v>
      </c>
      <c r="AG38" s="43">
        <v>1759</v>
      </c>
      <c r="AH38" s="43">
        <v>389.75362318840581</v>
      </c>
      <c r="AI38" s="54">
        <f t="shared" si="1"/>
        <v>6.7579457699219244E-3</v>
      </c>
      <c r="AJ38" s="22">
        <v>238.1053892712298</v>
      </c>
      <c r="AL38" s="44">
        <v>725.66666666666663</v>
      </c>
      <c r="AM38" s="44">
        <v>759.90909090909088</v>
      </c>
      <c r="AN38" s="44">
        <v>408.63636363636363</v>
      </c>
      <c r="AO38" s="44">
        <v>429.63636363636363</v>
      </c>
      <c r="AP38" s="44">
        <v>232.5</v>
      </c>
      <c r="AQ38" s="44">
        <v>327.27272727272725</v>
      </c>
      <c r="AR38" s="44">
        <v>263.63636363636363</v>
      </c>
      <c r="AS38" s="44">
        <v>96.875</v>
      </c>
    </row>
    <row r="39" spans="2:45" ht="25.5" x14ac:dyDescent="0.25">
      <c r="B39" s="37" t="s">
        <v>299</v>
      </c>
      <c r="C39" s="37" t="s">
        <v>300</v>
      </c>
      <c r="D39" t="s">
        <v>357</v>
      </c>
      <c r="E39" s="38" t="str">
        <f t="shared" si="2"/>
        <v>Esc</v>
      </c>
      <c r="F39" s="39">
        <v>25</v>
      </c>
      <c r="G39" s="40" t="s">
        <v>358</v>
      </c>
      <c r="H39" s="40" t="s">
        <v>358</v>
      </c>
      <c r="I39" s="21" t="s">
        <v>63</v>
      </c>
      <c r="J39" s="85">
        <v>43</v>
      </c>
      <c r="K39" s="46">
        <v>130</v>
      </c>
      <c r="L39" s="21" t="s">
        <v>359</v>
      </c>
      <c r="M39" s="46">
        <v>280</v>
      </c>
      <c r="N39" s="21" t="s">
        <v>360</v>
      </c>
      <c r="O39" s="46">
        <v>660</v>
      </c>
      <c r="P39" s="21" t="s">
        <v>361</v>
      </c>
      <c r="Q39" s="46">
        <v>61</v>
      </c>
      <c r="R39" s="21" t="s">
        <v>362</v>
      </c>
      <c r="S39" s="46">
        <v>260</v>
      </c>
      <c r="T39" s="21" t="s">
        <v>98</v>
      </c>
      <c r="U39" s="46">
        <v>660</v>
      </c>
      <c r="V39" s="21" t="s">
        <v>361</v>
      </c>
      <c r="W39" s="46">
        <v>25</v>
      </c>
      <c r="X39" s="21" t="s">
        <v>363</v>
      </c>
      <c r="Y39" s="46">
        <v>220</v>
      </c>
      <c r="Z39" s="21" t="s">
        <v>364</v>
      </c>
      <c r="AA39" s="46">
        <v>650</v>
      </c>
      <c r="AB39" s="21" t="s">
        <v>361</v>
      </c>
      <c r="AC39" s="91">
        <f>VLOOKUP(H39,spawners,3,FALSE)</f>
        <v>13</v>
      </c>
      <c r="AD39" s="91"/>
      <c r="AE39" s="91">
        <f>VLOOKUP(H39,spawners,2,FALSE)</f>
        <v>31.714285714285715</v>
      </c>
      <c r="AF39" s="43">
        <v>5</v>
      </c>
      <c r="AG39" s="43">
        <v>900</v>
      </c>
      <c r="AH39" s="43">
        <v>60.772727272727273</v>
      </c>
      <c r="AI39" s="54">
        <f t="shared" si="1"/>
        <v>1.0537395184157543E-3</v>
      </c>
      <c r="AJ39" s="22">
        <v>29.809101468099662</v>
      </c>
      <c r="AL39" s="44">
        <v>13</v>
      </c>
      <c r="AM39" s="44">
        <v>31.444444444444443</v>
      </c>
      <c r="AN39" s="44">
        <v>16.5</v>
      </c>
      <c r="AO39" s="44">
        <v>46</v>
      </c>
      <c r="AP39" s="44" t="e">
        <v>#DIV/0!</v>
      </c>
      <c r="AQ39" s="44">
        <v>21</v>
      </c>
      <c r="AR39" s="44">
        <v>161.36363636363637</v>
      </c>
      <c r="AS39" s="44">
        <v>36</v>
      </c>
    </row>
    <row r="40" spans="2:45" x14ac:dyDescent="0.25">
      <c r="B40" s="37" t="s">
        <v>299</v>
      </c>
      <c r="C40" s="37" t="s">
        <v>300</v>
      </c>
      <c r="D40" t="s">
        <v>365</v>
      </c>
      <c r="E40" s="38" t="str">
        <f t="shared" si="2"/>
        <v>Esc</v>
      </c>
      <c r="F40" s="39">
        <v>25</v>
      </c>
      <c r="G40" s="40" t="s">
        <v>366</v>
      </c>
      <c r="H40" s="40" t="s">
        <v>366</v>
      </c>
      <c r="I40" s="21" t="s">
        <v>63</v>
      </c>
      <c r="J40" s="85">
        <v>7.7</v>
      </c>
      <c r="K40" s="46">
        <v>22</v>
      </c>
      <c r="L40" s="21" t="s">
        <v>367</v>
      </c>
      <c r="M40" s="46">
        <v>50</v>
      </c>
      <c r="N40" s="21" t="s">
        <v>368</v>
      </c>
      <c r="O40" s="46">
        <v>120</v>
      </c>
      <c r="P40" s="21" t="s">
        <v>369</v>
      </c>
      <c r="Q40" s="46">
        <v>11</v>
      </c>
      <c r="R40" s="21" t="s">
        <v>370</v>
      </c>
      <c r="S40" s="46">
        <v>45</v>
      </c>
      <c r="T40" s="21" t="s">
        <v>371</v>
      </c>
      <c r="U40" s="46">
        <v>120</v>
      </c>
      <c r="V40" s="21" t="s">
        <v>369</v>
      </c>
      <c r="W40" s="46">
        <v>4.4000000000000004</v>
      </c>
      <c r="X40" s="21" t="s">
        <v>372</v>
      </c>
      <c r="Y40" s="46">
        <v>39</v>
      </c>
      <c r="Z40" s="21" t="s">
        <v>373</v>
      </c>
      <c r="AA40" s="46">
        <v>120</v>
      </c>
      <c r="AB40" s="21" t="s">
        <v>369</v>
      </c>
      <c r="AC40" s="91" t="str">
        <f>VLOOKUP(H40,spawners,3,FALSE)</f>
        <v/>
      </c>
      <c r="AD40" s="91"/>
      <c r="AE40" s="91" t="str">
        <f>VLOOKUP(H40,spawners,2,FALSE)</f>
        <v/>
      </c>
      <c r="AF40" s="43">
        <v>1</v>
      </c>
      <c r="AG40" s="43">
        <v>700</v>
      </c>
      <c r="AH40" s="43">
        <v>113.75</v>
      </c>
      <c r="AI40" s="54">
        <f t="shared" si="1"/>
        <v>1.9723134965111628E-3</v>
      </c>
      <c r="AJ40" s="22">
        <v>41.989001941868516</v>
      </c>
      <c r="AL40" s="44" t="e">
        <v>#DIV/0!</v>
      </c>
      <c r="AM40" s="44">
        <v>47.5</v>
      </c>
      <c r="AN40" s="44">
        <v>48.111111111111114</v>
      </c>
      <c r="AO40" s="44">
        <v>22.333333333333332</v>
      </c>
      <c r="AP40" s="44">
        <v>3</v>
      </c>
      <c r="AQ40" s="44">
        <v>62.777777777777779</v>
      </c>
      <c r="AR40" s="44">
        <v>265</v>
      </c>
      <c r="AS40" s="44">
        <v>129.16666666666666</v>
      </c>
    </row>
    <row r="41" spans="2:45" x14ac:dyDescent="0.25">
      <c r="B41" s="37" t="s">
        <v>299</v>
      </c>
      <c r="C41" s="37" t="s">
        <v>300</v>
      </c>
      <c r="D41" t="s">
        <v>374</v>
      </c>
      <c r="E41" s="38" t="str">
        <f t="shared" si="2"/>
        <v>Esc</v>
      </c>
      <c r="F41" s="39">
        <v>25</v>
      </c>
      <c r="G41" s="40" t="s">
        <v>375</v>
      </c>
      <c r="H41" s="40" t="s">
        <v>375</v>
      </c>
      <c r="I41" s="21" t="s">
        <v>63</v>
      </c>
      <c r="J41" s="85">
        <v>10</v>
      </c>
      <c r="K41" s="46">
        <v>28</v>
      </c>
      <c r="L41" s="21" t="s">
        <v>103</v>
      </c>
      <c r="M41" s="46">
        <v>64</v>
      </c>
      <c r="N41" s="21" t="s">
        <v>107</v>
      </c>
      <c r="O41" s="46">
        <v>150</v>
      </c>
      <c r="P41" s="21" t="s">
        <v>105</v>
      </c>
      <c r="Q41" s="46">
        <v>14</v>
      </c>
      <c r="R41" s="21" t="s">
        <v>311</v>
      </c>
      <c r="S41" s="46">
        <v>58</v>
      </c>
      <c r="T41" s="21" t="s">
        <v>312</v>
      </c>
      <c r="U41" s="46">
        <v>150</v>
      </c>
      <c r="V41" s="21" t="s">
        <v>105</v>
      </c>
      <c r="W41" s="46">
        <v>5.8</v>
      </c>
      <c r="X41" s="21" t="s">
        <v>108</v>
      </c>
      <c r="Y41" s="46">
        <v>51</v>
      </c>
      <c r="Z41" s="21" t="s">
        <v>109</v>
      </c>
      <c r="AA41" s="46">
        <v>150</v>
      </c>
      <c r="AB41" s="21" t="s">
        <v>105</v>
      </c>
      <c r="AC41" s="91" t="str">
        <f>VLOOKUP(H41,spawners,3,FALSE)</f>
        <v/>
      </c>
      <c r="AD41" s="91"/>
      <c r="AE41" s="91" t="str">
        <f>VLOOKUP(H41,spawners,2,FALSE)</f>
        <v/>
      </c>
      <c r="AF41" s="43">
        <v>15</v>
      </c>
      <c r="AG41" s="43">
        <v>200</v>
      </c>
      <c r="AH41" s="43">
        <v>48.888888888888886</v>
      </c>
      <c r="AI41" s="54">
        <f t="shared" si="1"/>
        <v>8.4768540997793565E-4</v>
      </c>
      <c r="AJ41" s="22">
        <v>38.601258668102425</v>
      </c>
      <c r="AL41" s="44" t="e">
        <v>#DIV/0!</v>
      </c>
      <c r="AM41" s="44" t="e">
        <v>#DIV/0!</v>
      </c>
      <c r="AN41" s="44" t="e">
        <v>#DIV/0!</v>
      </c>
      <c r="AO41" s="44" t="e">
        <v>#DIV/0!</v>
      </c>
      <c r="AP41" s="44">
        <v>50</v>
      </c>
      <c r="AQ41" s="44">
        <v>30</v>
      </c>
      <c r="AR41" s="44">
        <v>60</v>
      </c>
      <c r="AS41" s="44">
        <v>43.75</v>
      </c>
    </row>
    <row r="42" spans="2:45" x14ac:dyDescent="0.25">
      <c r="B42" s="37" t="s">
        <v>299</v>
      </c>
      <c r="C42" s="37" t="s">
        <v>300</v>
      </c>
      <c r="D42" t="s">
        <v>376</v>
      </c>
      <c r="E42" s="38" t="str">
        <f t="shared" si="2"/>
        <v>Esc</v>
      </c>
      <c r="F42" s="39">
        <v>25</v>
      </c>
      <c r="G42" s="40" t="s">
        <v>377</v>
      </c>
      <c r="H42" s="40" t="s">
        <v>377</v>
      </c>
      <c r="I42" s="21" t="s">
        <v>63</v>
      </c>
      <c r="J42" s="85">
        <v>25</v>
      </c>
      <c r="K42" s="46">
        <v>72</v>
      </c>
      <c r="L42" s="21" t="s">
        <v>378</v>
      </c>
      <c r="M42" s="46">
        <v>160</v>
      </c>
      <c r="N42" s="21" t="s">
        <v>379</v>
      </c>
      <c r="O42" s="46">
        <v>380</v>
      </c>
      <c r="P42" s="21" t="s">
        <v>380</v>
      </c>
      <c r="Q42" s="46">
        <v>35</v>
      </c>
      <c r="R42" s="21" t="s">
        <v>381</v>
      </c>
      <c r="S42" s="46">
        <v>150</v>
      </c>
      <c r="T42" s="21" t="s">
        <v>382</v>
      </c>
      <c r="U42" s="46">
        <v>380</v>
      </c>
      <c r="V42" s="21" t="s">
        <v>380</v>
      </c>
      <c r="W42" s="46">
        <v>15</v>
      </c>
      <c r="X42" s="21" t="s">
        <v>383</v>
      </c>
      <c r="Y42" s="46">
        <v>130</v>
      </c>
      <c r="Z42" s="21" t="s">
        <v>384</v>
      </c>
      <c r="AA42" s="46">
        <v>380</v>
      </c>
      <c r="AB42" s="21" t="s">
        <v>380</v>
      </c>
      <c r="AC42" s="91" t="str">
        <f>VLOOKUP(H42,spawners,3,FALSE)</f>
        <v/>
      </c>
      <c r="AD42" s="91"/>
      <c r="AE42" s="91">
        <f>VLOOKUP(H42,spawners,2,FALSE)</f>
        <v>28.333333333333332</v>
      </c>
      <c r="AF42" s="43">
        <v>1</v>
      </c>
      <c r="AG42" s="43">
        <v>1500</v>
      </c>
      <c r="AH42" s="43">
        <v>225.16666666666666</v>
      </c>
      <c r="AI42" s="54">
        <f t="shared" si="1"/>
        <v>3.904169280273379E-3</v>
      </c>
      <c r="AJ42" s="22">
        <v>84.103430285077337</v>
      </c>
      <c r="AL42" s="44" t="e">
        <v>#DIV/0!</v>
      </c>
      <c r="AM42" s="44">
        <v>64.599999999999994</v>
      </c>
      <c r="AN42" s="44">
        <v>90.5</v>
      </c>
      <c r="AO42" s="44">
        <v>255.88888888888889</v>
      </c>
      <c r="AP42" s="44">
        <v>60</v>
      </c>
      <c r="AQ42" s="44">
        <v>140.90909090909091</v>
      </c>
      <c r="AR42" s="44">
        <v>640.90909090909088</v>
      </c>
      <c r="AS42" s="44">
        <v>58.333333333333336</v>
      </c>
    </row>
    <row r="43" spans="2:45" x14ac:dyDescent="0.25">
      <c r="B43" s="37" t="s">
        <v>299</v>
      </c>
      <c r="C43" s="37" t="s">
        <v>300</v>
      </c>
      <c r="D43" t="s">
        <v>385</v>
      </c>
      <c r="E43" s="38" t="str">
        <f t="shared" si="2"/>
        <v>Ind17</v>
      </c>
      <c r="F43" s="39">
        <v>25</v>
      </c>
      <c r="G43" s="40" t="s">
        <v>13</v>
      </c>
      <c r="H43" s="40" t="s">
        <v>13</v>
      </c>
      <c r="I43" s="21" t="s">
        <v>63</v>
      </c>
      <c r="J43" s="85">
        <v>77</v>
      </c>
      <c r="K43" s="22">
        <v>230</v>
      </c>
      <c r="L43" t="s">
        <v>386</v>
      </c>
      <c r="M43" s="22">
        <v>510</v>
      </c>
      <c r="N43" t="s">
        <v>387</v>
      </c>
      <c r="O43" s="22">
        <v>1200</v>
      </c>
      <c r="P43" t="s">
        <v>388</v>
      </c>
      <c r="Q43" s="22">
        <v>110</v>
      </c>
      <c r="R43" t="s">
        <v>389</v>
      </c>
      <c r="S43" s="22">
        <v>460</v>
      </c>
      <c r="T43" t="s">
        <v>390</v>
      </c>
      <c r="U43" s="22">
        <v>1200</v>
      </c>
      <c r="V43" t="s">
        <v>388</v>
      </c>
      <c r="W43" s="22">
        <v>46</v>
      </c>
      <c r="X43" t="s">
        <v>391</v>
      </c>
      <c r="Y43" s="22">
        <v>410</v>
      </c>
      <c r="Z43" t="s">
        <v>392</v>
      </c>
      <c r="AA43" s="22">
        <v>1200</v>
      </c>
      <c r="AB43" t="s">
        <v>393</v>
      </c>
      <c r="AC43" s="91">
        <f>VLOOKUP(H43,spawners,3,FALSE)</f>
        <v>1023.75</v>
      </c>
      <c r="AD43" s="91"/>
      <c r="AE43" s="91">
        <f>VLOOKUP(H43,spawners,2,FALSE)</f>
        <v>751</v>
      </c>
      <c r="AF43" s="43">
        <v>12</v>
      </c>
      <c r="AG43" s="43">
        <v>1651</v>
      </c>
      <c r="AH43" s="43">
        <v>466.68115942028987</v>
      </c>
      <c r="AI43" s="54">
        <f t="shared" si="1"/>
        <v>8.0917938399306839E-3</v>
      </c>
      <c r="AJ43" s="22">
        <v>267.83525782790673</v>
      </c>
      <c r="AL43" s="44">
        <v>772.66666666666663</v>
      </c>
      <c r="AM43" s="44">
        <v>571.63636363636363</v>
      </c>
      <c r="AN43" s="44">
        <v>501.63636363636363</v>
      </c>
      <c r="AO43" s="44">
        <v>814.4545454545455</v>
      </c>
      <c r="AP43" s="44">
        <v>132.4</v>
      </c>
      <c r="AQ43" s="44">
        <v>277.3</v>
      </c>
      <c r="AR43" s="44">
        <v>511.36363636363637</v>
      </c>
      <c r="AS43" s="44">
        <v>315.625</v>
      </c>
    </row>
    <row r="44" spans="2:45" x14ac:dyDescent="0.25">
      <c r="B44" s="37" t="s">
        <v>299</v>
      </c>
      <c r="C44" s="37" t="s">
        <v>300</v>
      </c>
      <c r="D44" t="s">
        <v>394</v>
      </c>
      <c r="E44" s="38" t="str">
        <f t="shared" si="2"/>
        <v>Esc</v>
      </c>
      <c r="F44" s="39">
        <v>25</v>
      </c>
      <c r="G44" s="40" t="s">
        <v>395</v>
      </c>
      <c r="H44" s="40" t="s">
        <v>395</v>
      </c>
      <c r="I44" s="21" t="s">
        <v>63</v>
      </c>
      <c r="J44" s="85">
        <v>20</v>
      </c>
      <c r="K44" s="46">
        <v>58</v>
      </c>
      <c r="L44" s="21" t="s">
        <v>396</v>
      </c>
      <c r="M44" s="46">
        <v>130</v>
      </c>
      <c r="N44" s="21" t="s">
        <v>397</v>
      </c>
      <c r="O44" s="46">
        <v>300</v>
      </c>
      <c r="P44" s="21" t="s">
        <v>398</v>
      </c>
      <c r="Q44" s="46">
        <v>28</v>
      </c>
      <c r="R44" s="21" t="s">
        <v>399</v>
      </c>
      <c r="S44" s="46">
        <v>120</v>
      </c>
      <c r="T44" s="21" t="s">
        <v>151</v>
      </c>
      <c r="U44" s="46">
        <v>300</v>
      </c>
      <c r="V44" s="21" t="s">
        <v>398</v>
      </c>
      <c r="W44" s="46">
        <v>12</v>
      </c>
      <c r="X44" s="21" t="s">
        <v>400</v>
      </c>
      <c r="Y44" s="46">
        <v>100</v>
      </c>
      <c r="Z44" s="21" t="s">
        <v>401</v>
      </c>
      <c r="AA44" s="46">
        <v>300</v>
      </c>
      <c r="AB44" s="21" t="s">
        <v>398</v>
      </c>
      <c r="AC44" s="91">
        <f>VLOOKUP(H44,spawners,3,FALSE)</f>
        <v>15</v>
      </c>
      <c r="AD44" s="91"/>
      <c r="AE44" s="91">
        <f>VLOOKUP(H44,spawners,2,FALSE)</f>
        <v>671.16666666666663</v>
      </c>
      <c r="AF44" s="43">
        <v>7</v>
      </c>
      <c r="AG44" s="43">
        <v>2500</v>
      </c>
      <c r="AH44" s="43">
        <v>205.34545454545454</v>
      </c>
      <c r="AI44" s="54">
        <f t="shared" si="1"/>
        <v>3.560488891843688E-3</v>
      </c>
      <c r="AJ44" s="22">
        <v>65.811273647568683</v>
      </c>
      <c r="AL44" s="44">
        <v>15</v>
      </c>
      <c r="AM44" s="44">
        <v>510.625</v>
      </c>
      <c r="AN44" s="44">
        <v>451.9</v>
      </c>
      <c r="AO44" s="44">
        <v>150.18181818181819</v>
      </c>
      <c r="AP44" s="44">
        <v>69.111111111111114</v>
      </c>
      <c r="AQ44" s="44">
        <v>31.5</v>
      </c>
      <c r="AR44" s="44">
        <v>59.375</v>
      </c>
      <c r="AS44" s="44">
        <v>45</v>
      </c>
    </row>
    <row r="45" spans="2:45" x14ac:dyDescent="0.25">
      <c r="B45" s="37" t="s">
        <v>299</v>
      </c>
      <c r="C45" s="37" t="s">
        <v>300</v>
      </c>
      <c r="D45" t="s">
        <v>402</v>
      </c>
      <c r="E45" s="38" t="str">
        <f t="shared" si="2"/>
        <v>Esc</v>
      </c>
      <c r="F45" s="39">
        <v>25</v>
      </c>
      <c r="G45" s="40" t="s">
        <v>403</v>
      </c>
      <c r="H45" s="40" t="s">
        <v>403</v>
      </c>
      <c r="I45" s="21" t="s">
        <v>63</v>
      </c>
      <c r="J45" s="85">
        <v>26</v>
      </c>
      <c r="K45" s="46">
        <v>75</v>
      </c>
      <c r="L45" s="21" t="s">
        <v>404</v>
      </c>
      <c r="M45" s="46">
        <v>170</v>
      </c>
      <c r="N45" s="21" t="s">
        <v>405</v>
      </c>
      <c r="O45" s="46">
        <v>400</v>
      </c>
      <c r="P45" s="21" t="s">
        <v>406</v>
      </c>
      <c r="Q45" s="46">
        <v>37</v>
      </c>
      <c r="R45" s="21" t="s">
        <v>407</v>
      </c>
      <c r="S45" s="46">
        <v>150</v>
      </c>
      <c r="T45" s="21" t="s">
        <v>408</v>
      </c>
      <c r="U45" s="46">
        <v>400</v>
      </c>
      <c r="V45" s="21" t="s">
        <v>406</v>
      </c>
      <c r="W45" s="46">
        <v>15</v>
      </c>
      <c r="X45" s="21" t="s">
        <v>409</v>
      </c>
      <c r="Y45" s="46">
        <v>130</v>
      </c>
      <c r="Z45" s="21" t="s">
        <v>410</v>
      </c>
      <c r="AA45" s="46">
        <v>390</v>
      </c>
      <c r="AB45" s="21" t="s">
        <v>406</v>
      </c>
      <c r="AC45" s="91">
        <f>VLOOKUP(H45,spawners,3,FALSE)</f>
        <v>32</v>
      </c>
      <c r="AD45" s="91"/>
      <c r="AE45" s="91">
        <f>VLOOKUP(H45,spawners,2,FALSE)</f>
        <v>32</v>
      </c>
      <c r="AF45" s="43">
        <v>2</v>
      </c>
      <c r="AG45" s="43">
        <v>750</v>
      </c>
      <c r="AH45" s="43">
        <v>96.11363636363636</v>
      </c>
      <c r="AI45" s="54">
        <f t="shared" si="1"/>
        <v>1.6665162391100315E-3</v>
      </c>
      <c r="AJ45" s="22">
        <v>25.892700230582221</v>
      </c>
      <c r="AL45" s="44">
        <v>32</v>
      </c>
      <c r="AM45" s="44">
        <v>20.6</v>
      </c>
      <c r="AN45" s="44">
        <v>6.833333333333333</v>
      </c>
      <c r="AO45" s="44">
        <v>6.375</v>
      </c>
      <c r="AP45" s="44">
        <v>14.666666666666666</v>
      </c>
      <c r="AQ45" s="44">
        <v>32.222222222222221</v>
      </c>
      <c r="AR45" s="44">
        <v>284.09090909090907</v>
      </c>
      <c r="AS45" s="44">
        <v>130</v>
      </c>
    </row>
    <row r="46" spans="2:45" x14ac:dyDescent="0.25">
      <c r="B46" s="37" t="s">
        <v>299</v>
      </c>
      <c r="C46" s="37" t="s">
        <v>300</v>
      </c>
      <c r="D46" t="s">
        <v>411</v>
      </c>
      <c r="E46" s="38" t="str">
        <f t="shared" si="2"/>
        <v>Ind17</v>
      </c>
      <c r="F46" s="39">
        <v>25</v>
      </c>
      <c r="G46" s="40" t="s">
        <v>14</v>
      </c>
      <c r="H46" s="40" t="s">
        <v>14</v>
      </c>
      <c r="I46" s="21" t="s">
        <v>63</v>
      </c>
      <c r="J46" s="85">
        <v>194</v>
      </c>
      <c r="K46" s="22">
        <v>580</v>
      </c>
      <c r="L46" t="s">
        <v>412</v>
      </c>
      <c r="M46" s="22">
        <v>1300</v>
      </c>
      <c r="N46" t="s">
        <v>413</v>
      </c>
      <c r="O46" s="22">
        <v>3000</v>
      </c>
      <c r="P46" t="s">
        <v>414</v>
      </c>
      <c r="Q46" s="22">
        <v>280</v>
      </c>
      <c r="R46" t="s">
        <v>415</v>
      </c>
      <c r="S46" s="22">
        <v>1200</v>
      </c>
      <c r="T46" t="s">
        <v>416</v>
      </c>
      <c r="U46" s="22">
        <v>3000</v>
      </c>
      <c r="V46" t="s">
        <v>414</v>
      </c>
      <c r="W46" s="22">
        <v>120</v>
      </c>
      <c r="X46" t="s">
        <v>417</v>
      </c>
      <c r="Y46" s="22">
        <v>1000</v>
      </c>
      <c r="Z46" t="s">
        <v>418</v>
      </c>
      <c r="AA46" s="22">
        <v>3000</v>
      </c>
      <c r="AB46" t="s">
        <v>414</v>
      </c>
      <c r="AC46" s="91">
        <f>VLOOKUP(H46,spawners,3,FALSE)</f>
        <v>143.33333333333334</v>
      </c>
      <c r="AD46" s="91"/>
      <c r="AE46" s="91">
        <f>VLOOKUP(H46,spawners,2,FALSE)</f>
        <v>254.6</v>
      </c>
      <c r="AF46" s="43">
        <v>1</v>
      </c>
      <c r="AG46" s="43">
        <v>862</v>
      </c>
      <c r="AH46" s="43">
        <v>199.1044776119403</v>
      </c>
      <c r="AI46" s="54">
        <f t="shared" si="1"/>
        <v>3.4522764695370067E-3</v>
      </c>
      <c r="AJ46" s="22">
        <v>112.62977531462838</v>
      </c>
      <c r="AL46" s="44">
        <v>143.33333333333334</v>
      </c>
      <c r="AM46" s="44">
        <v>254.8</v>
      </c>
      <c r="AN46" s="44">
        <v>210.45454545454547</v>
      </c>
      <c r="AO46" s="44">
        <v>380</v>
      </c>
      <c r="AP46" s="44">
        <v>83.111111111111114</v>
      </c>
      <c r="AQ46" s="44">
        <v>79.545454545454547</v>
      </c>
      <c r="AR46" s="44">
        <v>175</v>
      </c>
      <c r="AS46" s="44">
        <v>128.125</v>
      </c>
    </row>
    <row r="47" spans="2:45" x14ac:dyDescent="0.25">
      <c r="B47" s="37" t="s">
        <v>299</v>
      </c>
      <c r="C47" s="37" t="s">
        <v>300</v>
      </c>
      <c r="D47" t="s">
        <v>411</v>
      </c>
      <c r="E47" s="38" t="str">
        <f t="shared" si="2"/>
        <v>Ind17</v>
      </c>
      <c r="F47" s="39">
        <v>25</v>
      </c>
      <c r="G47" s="40" t="s">
        <v>14</v>
      </c>
      <c r="H47" s="40" t="s">
        <v>419</v>
      </c>
      <c r="I47" s="21" t="s">
        <v>63</v>
      </c>
      <c r="J47" s="85">
        <v>3.7</v>
      </c>
      <c r="K47" s="50">
        <v>10</v>
      </c>
      <c r="L47" s="51" t="s">
        <v>420</v>
      </c>
      <c r="M47" s="50">
        <v>24</v>
      </c>
      <c r="N47" s="51" t="s">
        <v>337</v>
      </c>
      <c r="O47" s="50">
        <v>55</v>
      </c>
      <c r="P47" s="51" t="s">
        <v>421</v>
      </c>
      <c r="Q47" s="50">
        <v>5.0999999999999996</v>
      </c>
      <c r="R47" s="51" t="s">
        <v>422</v>
      </c>
      <c r="S47" s="50">
        <v>21</v>
      </c>
      <c r="T47" s="51" t="s">
        <v>423</v>
      </c>
      <c r="U47" s="50">
        <v>55</v>
      </c>
      <c r="V47" s="51" t="s">
        <v>421</v>
      </c>
      <c r="W47" s="50">
        <v>2.1</v>
      </c>
      <c r="X47" s="52" t="s">
        <v>424</v>
      </c>
      <c r="Y47" s="22">
        <v>19</v>
      </c>
      <c r="Z47" t="s">
        <v>425</v>
      </c>
      <c r="AA47" s="53">
        <v>55</v>
      </c>
      <c r="AB47" s="52" t="s">
        <v>421</v>
      </c>
      <c r="AC47" s="91">
        <f>VLOOKUP(H47,spawners,3,FALSE)</f>
        <v>143.33333333333334</v>
      </c>
      <c r="AD47" s="91"/>
      <c r="AE47" s="91">
        <f>VLOOKUP(H47,spawners,2,FALSE)</f>
        <v>254.6</v>
      </c>
      <c r="AF47" s="43">
        <v>1</v>
      </c>
      <c r="AG47" s="43">
        <v>862</v>
      </c>
      <c r="AH47" s="43">
        <v>199.1044776119403</v>
      </c>
      <c r="AI47" s="54">
        <f t="shared" si="1"/>
        <v>3.4522764695370067E-3</v>
      </c>
      <c r="AJ47" s="22">
        <v>112.62977531462838</v>
      </c>
      <c r="AL47" s="44">
        <v>143.33333333333334</v>
      </c>
      <c r="AM47" s="44">
        <v>254.8</v>
      </c>
      <c r="AN47" s="44">
        <v>210.45454545454547</v>
      </c>
      <c r="AO47" s="44">
        <v>380</v>
      </c>
      <c r="AP47" s="44">
        <v>83.111111111111114</v>
      </c>
      <c r="AQ47" s="44">
        <v>79.545454545454547</v>
      </c>
      <c r="AR47" s="44">
        <v>175</v>
      </c>
      <c r="AS47" s="44">
        <v>128.125</v>
      </c>
    </row>
    <row r="48" spans="2:45" x14ac:dyDescent="0.25">
      <c r="B48" s="37" t="s">
        <v>299</v>
      </c>
      <c r="C48" s="37" t="s">
        <v>300</v>
      </c>
      <c r="D48" t="s">
        <v>426</v>
      </c>
      <c r="E48" s="38" t="str">
        <f t="shared" si="2"/>
        <v>Ind7</v>
      </c>
      <c r="F48" s="39">
        <v>26</v>
      </c>
      <c r="G48" s="40" t="s">
        <v>19</v>
      </c>
      <c r="H48" s="40" t="s">
        <v>19</v>
      </c>
      <c r="I48" s="21" t="s">
        <v>63</v>
      </c>
      <c r="J48" s="85">
        <v>63.55</v>
      </c>
      <c r="K48" s="50">
        <v>190</v>
      </c>
      <c r="L48" s="51" t="s">
        <v>427</v>
      </c>
      <c r="M48" s="50">
        <v>420</v>
      </c>
      <c r="N48" s="51" t="s">
        <v>428</v>
      </c>
      <c r="O48" s="50">
        <v>970</v>
      </c>
      <c r="P48" s="51" t="s">
        <v>429</v>
      </c>
      <c r="Q48" s="50">
        <v>91</v>
      </c>
      <c r="R48" s="51" t="s">
        <v>430</v>
      </c>
      <c r="S48" s="50">
        <v>380</v>
      </c>
      <c r="T48" s="51" t="s">
        <v>431</v>
      </c>
      <c r="U48" s="50">
        <v>970</v>
      </c>
      <c r="V48" s="51" t="s">
        <v>429</v>
      </c>
      <c r="W48" s="50">
        <v>38</v>
      </c>
      <c r="X48" s="52" t="s">
        <v>432</v>
      </c>
      <c r="Y48" s="53">
        <v>330</v>
      </c>
      <c r="Z48" s="52" t="s">
        <v>433</v>
      </c>
      <c r="AA48" s="53">
        <v>970</v>
      </c>
      <c r="AB48" s="52" t="s">
        <v>429</v>
      </c>
      <c r="AC48" s="91">
        <f>VLOOKUP(H48,spawners,3,FALSE)</f>
        <v>173.5</v>
      </c>
      <c r="AD48" s="91"/>
      <c r="AE48" s="91">
        <f>VLOOKUP(H48,spawners,2,FALSE)</f>
        <v>322.33333333333331</v>
      </c>
      <c r="AF48" s="43">
        <v>10</v>
      </c>
      <c r="AG48" s="43">
        <v>3500</v>
      </c>
      <c r="AH48" s="43">
        <v>377.59701492537312</v>
      </c>
      <c r="AI48" s="54">
        <f t="shared" si="1"/>
        <v>6.5471620991616741E-3</v>
      </c>
      <c r="AJ48" s="22">
        <v>179.47795507335516</v>
      </c>
      <c r="AL48" s="44">
        <v>196.66666666666666</v>
      </c>
      <c r="AM48" s="44">
        <v>317.81818181818181</v>
      </c>
      <c r="AN48" s="44">
        <v>200.09090909090909</v>
      </c>
      <c r="AO48" s="44">
        <v>149.90909090909091</v>
      </c>
      <c r="AP48" s="44">
        <v>226.66666666666666</v>
      </c>
      <c r="AQ48" s="44">
        <v>200</v>
      </c>
      <c r="AR48" s="44">
        <v>588.63636363636363</v>
      </c>
      <c r="AS48" s="44">
        <v>1031.25</v>
      </c>
    </row>
    <row r="49" spans="2:45" x14ac:dyDescent="0.25">
      <c r="B49" s="37" t="s">
        <v>299</v>
      </c>
      <c r="C49" s="37" t="s">
        <v>300</v>
      </c>
      <c r="D49" t="s">
        <v>434</v>
      </c>
      <c r="E49" s="38" t="str">
        <f t="shared" si="2"/>
        <v>Esc</v>
      </c>
      <c r="F49" s="39">
        <v>26</v>
      </c>
      <c r="G49" s="40" t="s">
        <v>435</v>
      </c>
      <c r="H49" s="40" t="s">
        <v>435</v>
      </c>
      <c r="I49" s="21" t="s">
        <v>63</v>
      </c>
      <c r="J49" s="85">
        <v>12</v>
      </c>
      <c r="K49" s="50">
        <v>34</v>
      </c>
      <c r="L49" s="51" t="s">
        <v>436</v>
      </c>
      <c r="M49" s="50">
        <v>180</v>
      </c>
      <c r="N49" s="51" t="s">
        <v>437</v>
      </c>
      <c r="O49" s="50">
        <v>78</v>
      </c>
      <c r="P49" s="51" t="s">
        <v>284</v>
      </c>
      <c r="Q49" s="50">
        <v>17</v>
      </c>
      <c r="R49" s="51" t="s">
        <v>438</v>
      </c>
      <c r="S49" s="50">
        <v>70</v>
      </c>
      <c r="T49" s="51" t="s">
        <v>439</v>
      </c>
      <c r="U49" s="50">
        <v>180</v>
      </c>
      <c r="V49" s="51" t="s">
        <v>437</v>
      </c>
      <c r="W49" s="50">
        <v>6.9</v>
      </c>
      <c r="X49" s="52" t="s">
        <v>288</v>
      </c>
      <c r="Y49" s="53">
        <v>62</v>
      </c>
      <c r="Z49" s="52" t="s">
        <v>289</v>
      </c>
      <c r="AA49" s="53">
        <v>180</v>
      </c>
      <c r="AB49" s="52" t="s">
        <v>285</v>
      </c>
      <c r="AC49" s="91">
        <f>VLOOKUP(H49,spawners,3,FALSE)</f>
        <v>3</v>
      </c>
      <c r="AD49" s="91"/>
      <c r="AE49" s="91">
        <f>VLOOKUP(H49,spawners,2,FALSE)</f>
        <v>14</v>
      </c>
      <c r="AF49" s="43">
        <v>0</v>
      </c>
      <c r="AG49" s="43">
        <v>400</v>
      </c>
      <c r="AH49" s="43">
        <v>47.526315789473685</v>
      </c>
      <c r="AI49" s="54">
        <f t="shared" si="1"/>
        <v>8.2405972809697174E-4</v>
      </c>
      <c r="AJ49" s="22" t="e">
        <v>#NUM!</v>
      </c>
      <c r="AL49" s="44">
        <v>1.5</v>
      </c>
      <c r="AM49" s="44">
        <v>13.4</v>
      </c>
      <c r="AN49" s="44">
        <v>26</v>
      </c>
      <c r="AO49" s="44">
        <v>8.75</v>
      </c>
      <c r="AP49" s="44">
        <v>136.4</v>
      </c>
      <c r="AQ49" s="44">
        <v>25</v>
      </c>
      <c r="AR49" s="44">
        <v>25</v>
      </c>
      <c r="AS49" s="44" t="e">
        <v>#DIV/0!</v>
      </c>
    </row>
    <row r="50" spans="2:45" x14ac:dyDescent="0.25">
      <c r="B50" s="37" t="s">
        <v>299</v>
      </c>
      <c r="C50" s="37" t="s">
        <v>300</v>
      </c>
      <c r="D50" t="s">
        <v>440</v>
      </c>
      <c r="E50" s="38" t="str">
        <f t="shared" si="2"/>
        <v>Ind7</v>
      </c>
      <c r="F50" s="39">
        <v>26</v>
      </c>
      <c r="G50" s="40" t="s">
        <v>17</v>
      </c>
      <c r="H50" s="40" t="s">
        <v>17</v>
      </c>
      <c r="I50" s="21" t="s">
        <v>63</v>
      </c>
      <c r="J50" s="85">
        <v>101</v>
      </c>
      <c r="K50" s="50">
        <v>300</v>
      </c>
      <c r="L50" s="51" t="s">
        <v>441</v>
      </c>
      <c r="M50" s="50">
        <v>670</v>
      </c>
      <c r="N50" s="51" t="s">
        <v>442</v>
      </c>
      <c r="O50" s="50">
        <v>1600</v>
      </c>
      <c r="P50" s="51" t="s">
        <v>443</v>
      </c>
      <c r="Q50" s="50">
        <v>150</v>
      </c>
      <c r="R50" s="51" t="s">
        <v>444</v>
      </c>
      <c r="S50" s="50">
        <v>610</v>
      </c>
      <c r="T50" s="51" t="s">
        <v>146</v>
      </c>
      <c r="U50" s="50">
        <v>1600</v>
      </c>
      <c r="V50" s="51" t="s">
        <v>443</v>
      </c>
      <c r="W50" s="50">
        <v>60</v>
      </c>
      <c r="X50" t="s">
        <v>230</v>
      </c>
      <c r="Y50" s="53">
        <v>530</v>
      </c>
      <c r="Z50" s="52" t="s">
        <v>445</v>
      </c>
      <c r="AA50" s="53">
        <v>1600</v>
      </c>
      <c r="AB50" s="52" t="s">
        <v>443</v>
      </c>
      <c r="AC50" s="91">
        <f>VLOOKUP(H50,spawners,3,FALSE)</f>
        <v>442.25</v>
      </c>
      <c r="AD50" s="91"/>
      <c r="AE50" s="91">
        <f>VLOOKUP(H50,spawners,2,FALSE)</f>
        <v>368</v>
      </c>
      <c r="AF50" s="43">
        <v>10</v>
      </c>
      <c r="AG50" s="43">
        <v>3500</v>
      </c>
      <c r="AH50" s="43">
        <v>419.5151515151515</v>
      </c>
      <c r="AI50" s="54">
        <f t="shared" si="1"/>
        <v>7.2739814973561212E-3</v>
      </c>
      <c r="AJ50" s="22">
        <v>257.30668693911849</v>
      </c>
      <c r="AL50" s="44">
        <v>471.33333333333331</v>
      </c>
      <c r="AM50" s="44">
        <v>316.72727272727275</v>
      </c>
      <c r="AN50" s="44">
        <v>330.90909090909093</v>
      </c>
      <c r="AO50" s="44">
        <v>262.5</v>
      </c>
      <c r="AP50" s="44">
        <v>167.5</v>
      </c>
      <c r="AQ50" s="44">
        <v>378.5</v>
      </c>
      <c r="AR50" s="44">
        <v>829.5454545454545</v>
      </c>
      <c r="AS50" s="44">
        <v>468.75</v>
      </c>
    </row>
    <row r="51" spans="2:45" x14ac:dyDescent="0.25">
      <c r="B51" s="37" t="s">
        <v>299</v>
      </c>
      <c r="C51" s="37" t="s">
        <v>300</v>
      </c>
      <c r="D51" t="s">
        <v>446</v>
      </c>
      <c r="E51" s="38" t="str">
        <f t="shared" si="2"/>
        <v>Esc</v>
      </c>
      <c r="F51" s="39">
        <v>26</v>
      </c>
      <c r="G51" s="40" t="s">
        <v>447</v>
      </c>
      <c r="H51" s="40" t="s">
        <v>447</v>
      </c>
      <c r="I51" s="21" t="s">
        <v>63</v>
      </c>
      <c r="J51" s="85">
        <v>44</v>
      </c>
      <c r="K51" s="50">
        <v>130</v>
      </c>
      <c r="L51" s="51" t="s">
        <v>448</v>
      </c>
      <c r="M51" s="50">
        <v>290</v>
      </c>
      <c r="N51" s="51" t="s">
        <v>449</v>
      </c>
      <c r="O51" s="50">
        <v>670</v>
      </c>
      <c r="P51" s="51" t="s">
        <v>450</v>
      </c>
      <c r="Q51" s="50">
        <v>63</v>
      </c>
      <c r="R51" s="51" t="s">
        <v>362</v>
      </c>
      <c r="S51" s="50">
        <v>260</v>
      </c>
      <c r="T51" s="51" t="s">
        <v>451</v>
      </c>
      <c r="U51" s="50">
        <v>670</v>
      </c>
      <c r="V51" s="51" t="s">
        <v>450</v>
      </c>
      <c r="W51" s="50">
        <v>26</v>
      </c>
      <c r="X51" s="52" t="s">
        <v>452</v>
      </c>
      <c r="Y51" s="53">
        <v>230</v>
      </c>
      <c r="Z51" s="52" t="s">
        <v>453</v>
      </c>
      <c r="AA51" s="53">
        <v>670</v>
      </c>
      <c r="AB51" s="52" t="s">
        <v>450</v>
      </c>
      <c r="AC51" s="91">
        <f>VLOOKUP(H51,spawners,3,FALSE)</f>
        <v>17</v>
      </c>
      <c r="AD51" s="91"/>
      <c r="AE51" s="91">
        <f>VLOOKUP(H51,spawners,2,FALSE)</f>
        <v>118.75</v>
      </c>
      <c r="AF51" s="43">
        <v>2</v>
      </c>
      <c r="AG51" s="43">
        <v>750</v>
      </c>
      <c r="AH51" s="43">
        <v>129.4</v>
      </c>
      <c r="AI51" s="54">
        <f t="shared" si="1"/>
        <v>2.2436691555916002E-3</v>
      </c>
      <c r="AJ51" s="22">
        <v>51.515982146810799</v>
      </c>
      <c r="AL51" s="44">
        <v>17</v>
      </c>
      <c r="AM51" s="44">
        <v>121</v>
      </c>
      <c r="AN51" s="44">
        <v>8</v>
      </c>
      <c r="AO51" s="44">
        <v>35.6</v>
      </c>
      <c r="AP51" s="44">
        <v>54.666666666666664</v>
      </c>
      <c r="AQ51" s="44">
        <v>87.111111111111114</v>
      </c>
      <c r="AR51" s="44">
        <v>116.66666666666667</v>
      </c>
      <c r="AS51" s="44">
        <v>340.625</v>
      </c>
    </row>
    <row r="52" spans="2:45" x14ac:dyDescent="0.25">
      <c r="B52" s="37" t="s">
        <v>299</v>
      </c>
      <c r="C52" s="37" t="s">
        <v>300</v>
      </c>
      <c r="D52" t="s">
        <v>454</v>
      </c>
      <c r="E52" s="38" t="str">
        <f t="shared" si="2"/>
        <v>Esc</v>
      </c>
      <c r="F52" s="39">
        <v>26</v>
      </c>
      <c r="G52" s="40" t="s">
        <v>455</v>
      </c>
      <c r="H52" s="40" t="s">
        <v>455</v>
      </c>
      <c r="I52" s="21" t="s">
        <v>63</v>
      </c>
      <c r="J52" s="85">
        <v>20</v>
      </c>
      <c r="K52" s="50">
        <v>58</v>
      </c>
      <c r="L52" s="51" t="s">
        <v>396</v>
      </c>
      <c r="M52" s="50">
        <v>130</v>
      </c>
      <c r="N52" s="51" t="s">
        <v>456</v>
      </c>
      <c r="O52" s="50">
        <v>300</v>
      </c>
      <c r="P52" s="51" t="s">
        <v>457</v>
      </c>
      <c r="Q52" s="50">
        <v>28</v>
      </c>
      <c r="R52" s="51" t="s">
        <v>286</v>
      </c>
      <c r="S52" s="50">
        <v>120</v>
      </c>
      <c r="T52" s="51" t="s">
        <v>458</v>
      </c>
      <c r="U52" s="50">
        <v>300</v>
      </c>
      <c r="V52" s="51" t="s">
        <v>457</v>
      </c>
      <c r="W52" s="50">
        <v>12</v>
      </c>
      <c r="X52" s="52" t="s">
        <v>459</v>
      </c>
      <c r="Y52" s="53">
        <v>100</v>
      </c>
      <c r="Z52" s="52" t="s">
        <v>460</v>
      </c>
      <c r="AA52" s="53">
        <v>300</v>
      </c>
      <c r="AB52" s="52" t="s">
        <v>398</v>
      </c>
      <c r="AC52" s="91">
        <f>VLOOKUP(H52,spawners,3,FALSE)</f>
        <v>38.25</v>
      </c>
      <c r="AD52" s="91"/>
      <c r="AE52" s="91">
        <f>VLOOKUP(H52,spawners,2,FALSE)</f>
        <v>27.416666666666668</v>
      </c>
      <c r="AF52" s="43">
        <v>1</v>
      </c>
      <c r="AG52" s="43">
        <v>400</v>
      </c>
      <c r="AH52" s="43">
        <v>75.868421052631575</v>
      </c>
      <c r="AI52" s="54">
        <f t="shared" si="1"/>
        <v>1.3154840509986541E-3</v>
      </c>
      <c r="AJ52" s="22">
        <v>32.238960139888086</v>
      </c>
      <c r="AL52" s="44">
        <v>22</v>
      </c>
      <c r="AM52" s="44">
        <v>21.2</v>
      </c>
      <c r="AN52" s="44">
        <v>7.333333333333333</v>
      </c>
      <c r="AO52" s="44">
        <v>28.5</v>
      </c>
      <c r="AP52" s="44">
        <v>50</v>
      </c>
      <c r="AQ52" s="44">
        <v>122.5</v>
      </c>
      <c r="AR52" s="44">
        <v>189.28571428571428</v>
      </c>
      <c r="AS52" s="44">
        <v>145</v>
      </c>
    </row>
    <row r="53" spans="2:45" ht="25.5" customHeight="1" x14ac:dyDescent="0.25">
      <c r="B53" s="37" t="s">
        <v>299</v>
      </c>
      <c r="C53" s="37" t="s">
        <v>300</v>
      </c>
      <c r="D53" t="s">
        <v>461</v>
      </c>
      <c r="E53" s="38" t="str">
        <f t="shared" si="2"/>
        <v>Esc</v>
      </c>
      <c r="F53" s="39">
        <v>26</v>
      </c>
      <c r="G53" s="40" t="s">
        <v>462</v>
      </c>
      <c r="H53" s="40" t="s">
        <v>462</v>
      </c>
      <c r="I53" s="21" t="s">
        <v>63</v>
      </c>
      <c r="J53" s="85">
        <v>1.4</v>
      </c>
      <c r="K53" s="50">
        <v>3.8</v>
      </c>
      <c r="L53" s="51" t="s">
        <v>463</v>
      </c>
      <c r="M53" s="50">
        <v>8.6</v>
      </c>
      <c r="N53" s="51" t="s">
        <v>464</v>
      </c>
      <c r="O53" s="50">
        <v>20</v>
      </c>
      <c r="P53" s="51" t="s">
        <v>465</v>
      </c>
      <c r="Q53" s="50">
        <v>1.9</v>
      </c>
      <c r="R53" s="51" t="s">
        <v>466</v>
      </c>
      <c r="S53" s="50">
        <v>7.7</v>
      </c>
      <c r="T53" s="51" t="s">
        <v>467</v>
      </c>
      <c r="U53" s="50">
        <v>20</v>
      </c>
      <c r="V53" s="51" t="s">
        <v>465</v>
      </c>
      <c r="W53" s="50">
        <v>0.77</v>
      </c>
      <c r="X53" s="52" t="s">
        <v>468</v>
      </c>
      <c r="Y53" s="53">
        <v>6.8</v>
      </c>
      <c r="Z53" s="52" t="s">
        <v>469</v>
      </c>
      <c r="AA53" s="53">
        <v>20</v>
      </c>
      <c r="AB53" s="52" t="s">
        <v>465</v>
      </c>
      <c r="AC53" s="91" t="str">
        <f>VLOOKUP(H53,spawners,3,FALSE)</f>
        <v/>
      </c>
      <c r="AD53" s="91"/>
      <c r="AE53" s="91" t="str">
        <f>VLOOKUP(H53,spawners,2,FALSE)</f>
        <v/>
      </c>
      <c r="AF53" s="43">
        <v>3</v>
      </c>
      <c r="AG53" s="43">
        <v>400</v>
      </c>
      <c r="AH53" s="43">
        <v>50.866666666666667</v>
      </c>
      <c r="AI53" s="54">
        <f t="shared" si="1"/>
        <v>8.8197813792704311E-4</v>
      </c>
      <c r="AJ53" s="22">
        <v>26.430507789691241</v>
      </c>
      <c r="AL53" s="44" t="e">
        <v>#DIV/0!</v>
      </c>
      <c r="AM53" s="44" t="e">
        <v>#DIV/0!</v>
      </c>
      <c r="AN53" s="44" t="e">
        <v>#DIV/0!</v>
      </c>
      <c r="AO53" s="44">
        <v>10</v>
      </c>
      <c r="AP53" s="44" t="e">
        <v>#DIV/0!</v>
      </c>
      <c r="AQ53" s="44">
        <v>20.6</v>
      </c>
      <c r="AR53" s="44">
        <v>25</v>
      </c>
      <c r="AS53" s="44">
        <v>85.714285714285708</v>
      </c>
    </row>
    <row r="54" spans="2:45" ht="24.75" customHeight="1" x14ac:dyDescent="0.25">
      <c r="B54" s="37" t="s">
        <v>299</v>
      </c>
      <c r="C54" s="37" t="s">
        <v>300</v>
      </c>
      <c r="D54" t="s">
        <v>470</v>
      </c>
      <c r="E54" s="38" t="str">
        <f t="shared" si="2"/>
        <v>Esc</v>
      </c>
      <c r="F54" s="39">
        <v>26</v>
      </c>
      <c r="G54" s="40" t="s">
        <v>471</v>
      </c>
      <c r="H54" s="40" t="s">
        <v>471</v>
      </c>
      <c r="I54" s="21" t="s">
        <v>63</v>
      </c>
      <c r="J54" s="85">
        <v>16.5</v>
      </c>
      <c r="K54" s="50">
        <v>48</v>
      </c>
      <c r="L54" s="51" t="s">
        <v>472</v>
      </c>
      <c r="M54" s="50">
        <v>110</v>
      </c>
      <c r="N54" s="51" t="s">
        <v>473</v>
      </c>
      <c r="O54" s="50">
        <v>250</v>
      </c>
      <c r="P54" s="51" t="s">
        <v>474</v>
      </c>
      <c r="Q54" s="50">
        <v>23</v>
      </c>
      <c r="R54" s="51" t="s">
        <v>475</v>
      </c>
      <c r="S54" s="50">
        <v>97</v>
      </c>
      <c r="T54" s="51" t="s">
        <v>476</v>
      </c>
      <c r="U54" s="50">
        <v>250</v>
      </c>
      <c r="V54" s="51" t="s">
        <v>474</v>
      </c>
      <c r="W54" s="50">
        <v>9.5</v>
      </c>
      <c r="X54" s="52" t="s">
        <v>477</v>
      </c>
      <c r="Y54" s="53">
        <v>85</v>
      </c>
      <c r="Z54" s="52" t="s">
        <v>478</v>
      </c>
      <c r="AA54" s="53">
        <v>250</v>
      </c>
      <c r="AB54" s="52" t="s">
        <v>479</v>
      </c>
      <c r="AC54" s="91" t="str">
        <f>VLOOKUP(H54,spawners,3,FALSE)</f>
        <v/>
      </c>
      <c r="AD54" s="91"/>
      <c r="AE54" s="91" t="str">
        <f>VLOOKUP(H54,spawners,2,FALSE)</f>
        <v/>
      </c>
      <c r="AF54" s="43">
        <v>2</v>
      </c>
      <c r="AG54" s="43">
        <v>200</v>
      </c>
      <c r="AH54" s="43">
        <v>34.8125</v>
      </c>
      <c r="AI54" s="54">
        <f t="shared" si="1"/>
        <v>6.0361462503116358E-4</v>
      </c>
      <c r="AJ54" s="22">
        <v>20.946437063289192</v>
      </c>
      <c r="AL54" s="44" t="e">
        <v>#DIV/0!</v>
      </c>
      <c r="AM54" s="44">
        <v>2</v>
      </c>
      <c r="AN54" s="44" t="e">
        <v>#DIV/0!</v>
      </c>
      <c r="AO54" s="44">
        <v>10</v>
      </c>
      <c r="AP54" s="44" t="e">
        <v>#DIV/0!</v>
      </c>
      <c r="AQ54" s="44">
        <v>50</v>
      </c>
      <c r="AR54" s="44">
        <v>50</v>
      </c>
      <c r="AS54" s="44">
        <v>83.333333333333329</v>
      </c>
    </row>
    <row r="55" spans="2:45" x14ac:dyDescent="0.25">
      <c r="B55" s="37" t="s">
        <v>299</v>
      </c>
      <c r="C55" s="37" t="s">
        <v>300</v>
      </c>
      <c r="D55" t="s">
        <v>480</v>
      </c>
      <c r="E55" s="38" t="str">
        <f t="shared" si="2"/>
        <v>Esc</v>
      </c>
      <c r="F55" s="39">
        <v>26</v>
      </c>
      <c r="G55" s="40" t="s">
        <v>481</v>
      </c>
      <c r="H55" s="40" t="s">
        <v>481</v>
      </c>
      <c r="I55" s="21" t="s">
        <v>63</v>
      </c>
      <c r="J55" s="85">
        <v>16.7</v>
      </c>
      <c r="K55" s="50">
        <v>48</v>
      </c>
      <c r="L55" s="51" t="s">
        <v>472</v>
      </c>
      <c r="M55" s="50">
        <v>110</v>
      </c>
      <c r="N55" s="51" t="s">
        <v>482</v>
      </c>
      <c r="O55" s="50">
        <v>250</v>
      </c>
      <c r="P55" s="51" t="s">
        <v>474</v>
      </c>
      <c r="Q55" s="50">
        <v>23</v>
      </c>
      <c r="R55" s="51" t="s">
        <v>106</v>
      </c>
      <c r="S55" s="50">
        <v>98</v>
      </c>
      <c r="T55" s="51" t="s">
        <v>483</v>
      </c>
      <c r="U55" s="50">
        <v>250</v>
      </c>
      <c r="V55" s="51" t="s">
        <v>474</v>
      </c>
      <c r="W55" s="50">
        <v>9.6999999999999993</v>
      </c>
      <c r="X55" s="52" t="s">
        <v>484</v>
      </c>
      <c r="Y55" s="53">
        <v>86</v>
      </c>
      <c r="Z55" s="52" t="s">
        <v>166</v>
      </c>
      <c r="AA55" s="53">
        <v>250</v>
      </c>
      <c r="AB55" s="52" t="s">
        <v>474</v>
      </c>
      <c r="AC55" s="91">
        <f>VLOOKUP(H55,spawners,3,FALSE)</f>
        <v>30</v>
      </c>
      <c r="AD55" s="91"/>
      <c r="AE55" s="91">
        <f>VLOOKUP(H55,spawners,2,FALSE)</f>
        <v>30</v>
      </c>
      <c r="AF55" s="43">
        <v>3</v>
      </c>
      <c r="AG55" s="43">
        <v>400</v>
      </c>
      <c r="AH55" s="43">
        <v>106.73076923076923</v>
      </c>
      <c r="AI55" s="54">
        <f t="shared" si="1"/>
        <v>1.8506069155768308E-3</v>
      </c>
      <c r="AJ55" s="22">
        <v>52.035252838822849</v>
      </c>
      <c r="AL55" s="44">
        <v>30</v>
      </c>
      <c r="AM55" s="44">
        <v>18.5</v>
      </c>
      <c r="AN55" s="44">
        <v>3</v>
      </c>
      <c r="AO55" s="44">
        <v>65</v>
      </c>
      <c r="AP55" s="44">
        <v>125</v>
      </c>
      <c r="AQ55" s="44">
        <v>110</v>
      </c>
      <c r="AR55" s="44">
        <v>78.571428571428569</v>
      </c>
      <c r="AS55" s="44">
        <v>221.42857142857142</v>
      </c>
    </row>
    <row r="56" spans="2:45" x14ac:dyDescent="0.25">
      <c r="B56" s="37" t="s">
        <v>299</v>
      </c>
      <c r="C56" s="37" t="s">
        <v>300</v>
      </c>
      <c r="D56" t="s">
        <v>485</v>
      </c>
      <c r="E56" s="38" t="str">
        <f t="shared" si="2"/>
        <v>Ind7</v>
      </c>
      <c r="F56" s="39">
        <v>26</v>
      </c>
      <c r="G56" s="40" t="s">
        <v>10</v>
      </c>
      <c r="H56" s="40" t="s">
        <v>10</v>
      </c>
      <c r="I56" s="21" t="s">
        <v>63</v>
      </c>
      <c r="J56" s="85">
        <v>172</v>
      </c>
      <c r="K56" s="50">
        <v>510</v>
      </c>
      <c r="L56" s="51" t="s">
        <v>486</v>
      </c>
      <c r="M56" s="50">
        <v>1200</v>
      </c>
      <c r="N56" s="51" t="s">
        <v>487</v>
      </c>
      <c r="O56" s="50">
        <v>2700</v>
      </c>
      <c r="P56" s="51" t="s">
        <v>488</v>
      </c>
      <c r="Q56" s="50">
        <v>250</v>
      </c>
      <c r="R56" s="51" t="s">
        <v>489</v>
      </c>
      <c r="S56" s="50">
        <v>1000</v>
      </c>
      <c r="T56" s="51" t="s">
        <v>490</v>
      </c>
      <c r="U56" s="50">
        <v>2700</v>
      </c>
      <c r="V56" s="51" t="s">
        <v>488</v>
      </c>
      <c r="W56" s="50">
        <v>100</v>
      </c>
      <c r="X56" s="52" t="s">
        <v>491</v>
      </c>
      <c r="Y56" s="53">
        <v>910</v>
      </c>
      <c r="Z56" s="52" t="s">
        <v>492</v>
      </c>
      <c r="AA56" s="53">
        <v>2700</v>
      </c>
      <c r="AB56" s="52" t="s">
        <v>488</v>
      </c>
      <c r="AC56" s="91">
        <f>VLOOKUP(H56,spawners,3,FALSE)</f>
        <v>1102.5</v>
      </c>
      <c r="AD56" s="91"/>
      <c r="AE56" s="91">
        <f>VLOOKUP(H56,spawners,2,FALSE)</f>
        <v>866.58333333333337</v>
      </c>
      <c r="AF56" s="43">
        <v>25</v>
      </c>
      <c r="AG56" s="43">
        <v>3500</v>
      </c>
      <c r="AH56" s="43">
        <v>897</v>
      </c>
      <c r="AI56" s="54">
        <f t="shared" si="1"/>
        <v>1.5553100715345171E-2</v>
      </c>
      <c r="AJ56" s="22">
        <v>520.00828688031436</v>
      </c>
      <c r="AL56" s="44">
        <v>1168.6666666666667</v>
      </c>
      <c r="AM56" s="44">
        <v>669.81818181818187</v>
      </c>
      <c r="AN56" s="44">
        <v>283.36363636363637</v>
      </c>
      <c r="AO56" s="44">
        <v>502.81818181818181</v>
      </c>
      <c r="AP56" s="44">
        <v>722.72727272727275</v>
      </c>
      <c r="AQ56" s="44">
        <v>600</v>
      </c>
      <c r="AR56" s="44">
        <v>1175</v>
      </c>
      <c r="AS56" s="44">
        <v>2493.75</v>
      </c>
    </row>
    <row r="57" spans="2:45" ht="25.5" x14ac:dyDescent="0.25">
      <c r="B57" s="37" t="s">
        <v>493</v>
      </c>
      <c r="C57" s="37" t="s">
        <v>494</v>
      </c>
      <c r="D57" t="s">
        <v>495</v>
      </c>
      <c r="E57" s="38" t="str">
        <f t="shared" si="2"/>
        <v>Ind7</v>
      </c>
      <c r="F57" s="39">
        <v>27</v>
      </c>
      <c r="G57" s="40" t="s">
        <v>18</v>
      </c>
      <c r="H57" s="40" t="s">
        <v>18</v>
      </c>
      <c r="I57" s="21" t="s">
        <v>63</v>
      </c>
      <c r="J57" s="85">
        <v>49</v>
      </c>
      <c r="K57" s="50">
        <v>140</v>
      </c>
      <c r="L57" s="51" t="s">
        <v>496</v>
      </c>
      <c r="M57" s="50">
        <v>320</v>
      </c>
      <c r="N57" s="51" t="s">
        <v>497</v>
      </c>
      <c r="O57" s="50">
        <v>750</v>
      </c>
      <c r="P57" s="51" t="s">
        <v>498</v>
      </c>
      <c r="Q57" s="50">
        <v>75</v>
      </c>
      <c r="R57" s="51" t="s">
        <v>499</v>
      </c>
      <c r="S57" s="50">
        <v>290</v>
      </c>
      <c r="T57" s="51" t="s">
        <v>500</v>
      </c>
      <c r="U57" s="50">
        <v>750</v>
      </c>
      <c r="V57" s="51" t="s">
        <v>498</v>
      </c>
      <c r="W57" s="50">
        <v>29</v>
      </c>
      <c r="X57" s="52" t="s">
        <v>501</v>
      </c>
      <c r="Y57" s="53">
        <v>260</v>
      </c>
      <c r="Z57" s="52" t="s">
        <v>502</v>
      </c>
      <c r="AA57" s="53">
        <v>750</v>
      </c>
      <c r="AB57" s="52" t="s">
        <v>498</v>
      </c>
      <c r="AC57" s="91">
        <f>VLOOKUP(H57,spawners,3,FALSE)</f>
        <v>252.5</v>
      </c>
      <c r="AD57" s="91"/>
      <c r="AE57" s="91">
        <f>VLOOKUP(H57,spawners,2,FALSE)</f>
        <v>358.66666666666669</v>
      </c>
      <c r="AF57" s="43">
        <v>36</v>
      </c>
      <c r="AG57" s="43">
        <v>1369</v>
      </c>
      <c r="AH57" s="43">
        <v>400.48148148148147</v>
      </c>
      <c r="AI57" s="54">
        <f t="shared" si="1"/>
        <v>6.9439563167359233E-3</v>
      </c>
      <c r="AJ57" s="22">
        <v>287.75874549736329</v>
      </c>
      <c r="AL57" s="44">
        <v>209.33333333333334</v>
      </c>
      <c r="AM57" s="44">
        <v>401</v>
      </c>
      <c r="AN57" s="44">
        <v>524.70000000000005</v>
      </c>
      <c r="AO57" s="44">
        <v>294.16666666666669</v>
      </c>
      <c r="AP57" s="44" t="e">
        <v>#DIV/0!</v>
      </c>
      <c r="AQ57" s="44" t="e">
        <v>#DIV/0!</v>
      </c>
      <c r="AR57" s="44" t="e">
        <v>#DIV/0!</v>
      </c>
      <c r="AS57" s="44" t="e">
        <v>#DIV/0!</v>
      </c>
    </row>
    <row r="58" spans="2:45" x14ac:dyDescent="0.25">
      <c r="B58" s="37" t="s">
        <v>493</v>
      </c>
      <c r="C58" s="37" t="s">
        <v>494</v>
      </c>
      <c r="D58" t="s">
        <v>503</v>
      </c>
      <c r="E58" s="38" t="str">
        <f t="shared" si="2"/>
        <v>Ind17</v>
      </c>
      <c r="F58" s="39">
        <v>27</v>
      </c>
      <c r="G58" s="40" t="s">
        <v>7</v>
      </c>
      <c r="H58" s="40" t="s">
        <v>7</v>
      </c>
      <c r="I58" s="21" t="s">
        <v>63</v>
      </c>
      <c r="J58" s="85">
        <v>167</v>
      </c>
      <c r="K58" s="50">
        <v>500</v>
      </c>
      <c r="L58" s="51" t="s">
        <v>504</v>
      </c>
      <c r="M58" s="50">
        <v>1100</v>
      </c>
      <c r="N58" s="51" t="s">
        <v>505</v>
      </c>
      <c r="O58" s="50">
        <v>2600</v>
      </c>
      <c r="P58" s="51" t="s">
        <v>506</v>
      </c>
      <c r="Q58" s="50">
        <v>260</v>
      </c>
      <c r="R58" s="51" t="s">
        <v>507</v>
      </c>
      <c r="S58" s="50">
        <v>1000</v>
      </c>
      <c r="T58" s="51" t="s">
        <v>508</v>
      </c>
      <c r="U58" s="50">
        <v>2600</v>
      </c>
      <c r="V58" s="51" t="s">
        <v>506</v>
      </c>
      <c r="W58" s="50">
        <v>100</v>
      </c>
      <c r="X58" s="52" t="s">
        <v>509</v>
      </c>
      <c r="Y58" s="53">
        <v>890</v>
      </c>
      <c r="Z58" s="52" t="s">
        <v>510</v>
      </c>
      <c r="AA58" s="53">
        <v>2600</v>
      </c>
      <c r="AB58" s="52" t="s">
        <v>506</v>
      </c>
      <c r="AC58" s="91">
        <f>VLOOKUP(H58,spawners,3,FALSE)</f>
        <v>2852.75</v>
      </c>
      <c r="AD58" s="91"/>
      <c r="AE58" s="91">
        <f>VLOOKUP(H58,spawners,2,FALSE)</f>
        <v>2965.5833333333335</v>
      </c>
      <c r="AF58" s="43">
        <v>40</v>
      </c>
      <c r="AG58" s="43">
        <v>7500</v>
      </c>
      <c r="AH58" s="43">
        <v>2054.449275362319</v>
      </c>
      <c r="AI58" s="54">
        <f t="shared" si="1"/>
        <v>3.5622136559953235E-2</v>
      </c>
      <c r="AJ58" s="22">
        <v>1276.447438620688</v>
      </c>
      <c r="AL58" s="44">
        <v>2018</v>
      </c>
      <c r="AM58" s="44">
        <v>3073.2727272727275</v>
      </c>
      <c r="AN58" s="44">
        <v>2579.2727272727275</v>
      </c>
      <c r="AO58" s="44">
        <v>2244.181818181818</v>
      </c>
      <c r="AP58" s="44">
        <v>2557.181818181818</v>
      </c>
      <c r="AQ58" s="44">
        <v>1018.1818181818181</v>
      </c>
      <c r="AR58" s="44">
        <v>594.5454545454545</v>
      </c>
      <c r="AS58" s="44">
        <v>2627.1428571428573</v>
      </c>
    </row>
    <row r="59" spans="2:45" x14ac:dyDescent="0.25">
      <c r="AJ59" s="22"/>
    </row>
    <row r="60" spans="2:45" ht="25.5" x14ac:dyDescent="0.25">
      <c r="B60" s="37" t="s">
        <v>24</v>
      </c>
      <c r="C60" s="37" t="s">
        <v>58</v>
      </c>
      <c r="D60" t="s">
        <v>131</v>
      </c>
      <c r="E60" s="38" t="e">
        <f>VLOOKUP(G60,nusedswatershed,4,FALSE)</f>
        <v>#N/A</v>
      </c>
      <c r="F60" s="39">
        <v>22</v>
      </c>
      <c r="G60" s="40" t="s">
        <v>1435</v>
      </c>
      <c r="H60" s="40" t="s">
        <v>1435</v>
      </c>
      <c r="I60" s="21" t="s">
        <v>63</v>
      </c>
      <c r="J60" s="87">
        <v>357</v>
      </c>
      <c r="K60" s="22">
        <v>1100</v>
      </c>
      <c r="L60" t="s">
        <v>133</v>
      </c>
      <c r="M60" s="22">
        <v>2400</v>
      </c>
      <c r="N60" t="s">
        <v>134</v>
      </c>
      <c r="O60" s="22">
        <v>5600</v>
      </c>
      <c r="P60" t="s">
        <v>135</v>
      </c>
      <c r="Q60" s="22">
        <v>910</v>
      </c>
      <c r="R60" t="s">
        <v>136</v>
      </c>
      <c r="S60" s="22">
        <v>2400</v>
      </c>
      <c r="T60" t="s">
        <v>137</v>
      </c>
      <c r="U60" s="22">
        <v>5600</v>
      </c>
      <c r="V60" t="s">
        <v>135</v>
      </c>
      <c r="W60" s="22">
        <v>1100</v>
      </c>
      <c r="X60" t="s">
        <v>138</v>
      </c>
      <c r="Y60" s="22">
        <v>2400</v>
      </c>
      <c r="Z60" t="s">
        <v>134</v>
      </c>
      <c r="AA60" s="22">
        <v>5600</v>
      </c>
      <c r="AB60" t="s">
        <v>135</v>
      </c>
      <c r="AC60" s="71"/>
      <c r="AD60" s="71"/>
      <c r="AE60" s="71"/>
      <c r="AF60" s="43"/>
      <c r="AG60" s="43"/>
      <c r="AH60" s="43"/>
      <c r="AI60" s="54">
        <f>AH60/$AH$2</f>
        <v>0</v>
      </c>
      <c r="AJ60" s="22"/>
      <c r="AK60" s="37"/>
    </row>
    <row r="61" spans="2:45" x14ac:dyDescent="0.25">
      <c r="AJ61" s="22"/>
    </row>
    <row r="62" spans="2:45" x14ac:dyDescent="0.25">
      <c r="AJ62" s="22"/>
    </row>
    <row r="64" spans="2:45" x14ac:dyDescent="0.25">
      <c r="J64" s="9"/>
      <c r="W64" s="9"/>
      <c r="X64" s="9"/>
    </row>
    <row r="65" spans="9:24" x14ac:dyDescent="0.25">
      <c r="I65" s="10"/>
    </row>
    <row r="66" spans="9:24" x14ac:dyDescent="0.25">
      <c r="I66" s="10"/>
    </row>
    <row r="67" spans="9:24" x14ac:dyDescent="0.25">
      <c r="J67" s="9"/>
      <c r="W67" s="9"/>
      <c r="X67" s="9"/>
    </row>
    <row r="68" spans="9:24" x14ac:dyDescent="0.25">
      <c r="I68" s="10"/>
    </row>
    <row r="69" spans="9:24" x14ac:dyDescent="0.25">
      <c r="I69" s="10"/>
    </row>
  </sheetData>
  <autoFilter ref="B3:AS58" xr:uid="{64C12EA0-6FD1-47F2-86B0-7AD473286007}"/>
  <sortState xmlns:xlrd2="http://schemas.microsoft.com/office/spreadsheetml/2017/richdata2" ref="B5:BI58">
    <sortCondition ref="F5:F58"/>
    <sortCondition ref="G5:G58"/>
  </sortState>
  <pageMargins left="0.7" right="0.7" top="0.75" bottom="0.75" header="0.3" footer="0.3"/>
  <pageSetup orientation="portrait" horizontalDpi="0" verticalDpi="0" r:id="rId1"/>
  <ignoredErrors>
    <ignoredError sqref="AD4" evalError="1"/>
  </ignoredError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4640E-B2B8-44D8-8DFC-25974F783F72}">
  <sheetPr>
    <tabColor rgb="FFFFC000"/>
  </sheetPr>
  <dimension ref="B2:AG4341"/>
  <sheetViews>
    <sheetView tabSelected="1" zoomScaleNormal="100" workbookViewId="0">
      <pane ySplit="3" topLeftCell="A196" activePane="bottomLeft" state="frozen"/>
      <selection pane="bottomLeft" activeCell="K200" sqref="K200"/>
    </sheetView>
  </sheetViews>
  <sheetFormatPr defaultRowHeight="15" x14ac:dyDescent="0.25"/>
  <cols>
    <col min="2" max="2" width="25.42578125" customWidth="1"/>
    <col min="5" max="5" width="20" customWidth="1"/>
    <col min="6" max="6" width="20.85546875" customWidth="1"/>
    <col min="7" max="7" width="10.140625" customWidth="1"/>
    <col min="8" max="11" width="11.42578125" customWidth="1"/>
    <col min="12" max="15" width="8" customWidth="1"/>
    <col min="16" max="16" width="11.140625" customWidth="1"/>
    <col min="17" max="17" width="12.140625" customWidth="1"/>
    <col min="18" max="18" width="8" customWidth="1"/>
    <col min="19" max="19" width="16.42578125" customWidth="1"/>
    <col min="20" max="20" width="8" customWidth="1"/>
  </cols>
  <sheetData>
    <row r="2" spans="2:33" ht="27" customHeight="1" x14ac:dyDescent="0.25">
      <c r="C2" s="38" t="e">
        <f>VLOOKUP(E2,nusedswatershed,4,FALSE)</f>
        <v>#N/A</v>
      </c>
      <c r="I2" s="45" t="e">
        <f>VLOOKUP(F2&amp;"."&amp;H2,#REF!,2,FALSE)</f>
        <v>#REF!</v>
      </c>
      <c r="N2" s="68" t="s">
        <v>511</v>
      </c>
      <c r="O2" s="68"/>
      <c r="P2" s="68"/>
      <c r="Q2" s="68"/>
      <c r="Z2" s="2" t="s">
        <v>33</v>
      </c>
    </row>
    <row r="3" spans="2:33" ht="63.75" customHeight="1" x14ac:dyDescent="0.25">
      <c r="B3" s="27" t="s">
        <v>1</v>
      </c>
      <c r="C3" s="28" t="s">
        <v>0</v>
      </c>
      <c r="D3" s="29" t="s">
        <v>4</v>
      </c>
      <c r="E3" s="29" t="s">
        <v>3</v>
      </c>
      <c r="F3" s="30" t="s">
        <v>36</v>
      </c>
      <c r="G3" s="30" t="s">
        <v>37</v>
      </c>
      <c r="H3" s="30" t="s">
        <v>512</v>
      </c>
      <c r="I3" s="30" t="s">
        <v>1431</v>
      </c>
      <c r="J3" s="30" t="s">
        <v>513</v>
      </c>
      <c r="K3" s="35" t="s">
        <v>1535</v>
      </c>
      <c r="L3" s="11" t="s">
        <v>514</v>
      </c>
      <c r="M3" s="11" t="s">
        <v>515</v>
      </c>
      <c r="N3" s="65" t="s">
        <v>516</v>
      </c>
      <c r="O3" s="65" t="s">
        <v>517</v>
      </c>
      <c r="P3" s="65" t="s">
        <v>518</v>
      </c>
      <c r="Q3" s="65" t="s">
        <v>519</v>
      </c>
      <c r="R3" s="11" t="s">
        <v>520</v>
      </c>
      <c r="S3" s="63" t="s">
        <v>521</v>
      </c>
      <c r="U3" s="2" t="s">
        <v>52</v>
      </c>
      <c r="V3" s="2" t="s">
        <v>53</v>
      </c>
      <c r="W3" s="2" t="s">
        <v>54</v>
      </c>
      <c r="X3" s="2" t="s">
        <v>55</v>
      </c>
      <c r="Y3" s="2" t="s">
        <v>57</v>
      </c>
      <c r="Z3" s="2" t="s">
        <v>49</v>
      </c>
      <c r="AA3" s="2" t="s">
        <v>50</v>
      </c>
      <c r="AB3" s="2" t="s">
        <v>51</v>
      </c>
      <c r="AC3" s="2" t="s">
        <v>52</v>
      </c>
      <c r="AD3" s="2" t="s">
        <v>53</v>
      </c>
      <c r="AE3" s="2" t="s">
        <v>54</v>
      </c>
      <c r="AF3" s="2" t="s">
        <v>55</v>
      </c>
      <c r="AG3" s="2" t="s">
        <v>57</v>
      </c>
    </row>
    <row r="4" spans="2:33" x14ac:dyDescent="0.25">
      <c r="B4" s="37" t="s">
        <v>299</v>
      </c>
      <c r="C4" s="38" t="str">
        <f>VLOOKUP(E4,nusedswatershed,4,FALSE)</f>
        <v>Ind7</v>
      </c>
      <c r="D4" s="39">
        <v>26</v>
      </c>
      <c r="E4" s="40" t="s">
        <v>19</v>
      </c>
      <c r="F4" s="40" t="s">
        <v>19</v>
      </c>
      <c r="G4" s="21" t="s">
        <v>63</v>
      </c>
      <c r="H4" s="45">
        <v>2023</v>
      </c>
      <c r="I4" s="45">
        <v>104</v>
      </c>
      <c r="J4" s="45">
        <v>104</v>
      </c>
      <c r="K4" s="45"/>
      <c r="L4" s="62" t="str">
        <f>_xlfn.IFNA(VLOOKUP(E4&amp;"."&amp;H4,PNIdata!$E$5:$L$263,2,FALSE),"-")</f>
        <v>-</v>
      </c>
      <c r="M4" s="62"/>
      <c r="N4" s="62"/>
      <c r="S4" s="64"/>
      <c r="U4" s="42"/>
      <c r="V4" s="42"/>
      <c r="W4" s="42"/>
      <c r="X4" s="42"/>
      <c r="Y4" s="42"/>
      <c r="Z4" s="42"/>
      <c r="AA4" s="42"/>
      <c r="AB4" s="42"/>
      <c r="AC4" s="42"/>
      <c r="AD4" s="42"/>
      <c r="AE4" s="42"/>
      <c r="AF4" s="42"/>
      <c r="AG4" s="42"/>
    </row>
    <row r="5" spans="2:33" x14ac:dyDescent="0.25">
      <c r="B5" s="37" t="s">
        <v>299</v>
      </c>
      <c r="C5" s="38" t="str">
        <f>VLOOKUP(E5,nusedswatershed,4,FALSE)</f>
        <v>Ind7</v>
      </c>
      <c r="D5" s="39">
        <v>26</v>
      </c>
      <c r="E5" s="40" t="s">
        <v>19</v>
      </c>
      <c r="F5" s="40" t="s">
        <v>19</v>
      </c>
      <c r="G5" s="21" t="s">
        <v>63</v>
      </c>
      <c r="H5" s="45">
        <v>2022</v>
      </c>
      <c r="I5" s="45">
        <v>231</v>
      </c>
      <c r="J5" s="45">
        <v>231</v>
      </c>
      <c r="K5" s="45"/>
      <c r="L5" s="62" t="str">
        <f>_xlfn.IFNA(VLOOKUP(E5&amp;"."&amp;H5,PNIdata!$E$5:$L$263,2,FALSE),"-")</f>
        <v>-</v>
      </c>
      <c r="M5" s="62"/>
      <c r="N5" s="62"/>
      <c r="S5" s="64"/>
    </row>
    <row r="6" spans="2:33" x14ac:dyDescent="0.25">
      <c r="B6" s="37" t="s">
        <v>299</v>
      </c>
      <c r="C6" s="38" t="str">
        <f>VLOOKUP(E6,nusedswatershed,4,FALSE)</f>
        <v>Ind7</v>
      </c>
      <c r="D6" s="39">
        <v>26</v>
      </c>
      <c r="E6" s="40" t="s">
        <v>19</v>
      </c>
      <c r="F6" s="40" t="s">
        <v>19</v>
      </c>
      <c r="G6" s="21" t="s">
        <v>63</v>
      </c>
      <c r="H6" s="45">
        <v>2021</v>
      </c>
      <c r="I6" s="45">
        <v>242</v>
      </c>
      <c r="J6" s="45">
        <v>242</v>
      </c>
      <c r="K6" s="45"/>
      <c r="L6" s="62" t="str">
        <f>_xlfn.IFNA(VLOOKUP(E6&amp;"."&amp;H6,PNIdata!$E$5:$L$263,2,FALSE),"-")</f>
        <v>-</v>
      </c>
      <c r="M6" s="62"/>
      <c r="N6" s="62"/>
      <c r="S6" s="64"/>
    </row>
    <row r="7" spans="2:33" x14ac:dyDescent="0.25">
      <c r="B7" s="37" t="s">
        <v>299</v>
      </c>
      <c r="C7" s="38" t="str">
        <f>VLOOKUP(E7,nusedswatershed,4,FALSE)</f>
        <v>Ind7</v>
      </c>
      <c r="D7" s="39">
        <v>26</v>
      </c>
      <c r="E7" s="40" t="s">
        <v>19</v>
      </c>
      <c r="F7" s="40" t="s">
        <v>19</v>
      </c>
      <c r="G7" s="21" t="s">
        <v>63</v>
      </c>
      <c r="H7" s="45">
        <v>2020</v>
      </c>
      <c r="I7" s="45">
        <v>117</v>
      </c>
      <c r="J7" s="45">
        <v>117</v>
      </c>
      <c r="K7" s="45"/>
      <c r="L7" s="62" t="str">
        <f>_xlfn.IFNA(VLOOKUP(E7&amp;"."&amp;H7,PNIdata!$E$5:$L$263,2,FALSE),"-")</f>
        <v>-</v>
      </c>
      <c r="M7" s="62"/>
      <c r="N7" s="62"/>
      <c r="S7" s="64"/>
    </row>
    <row r="8" spans="2:33" x14ac:dyDescent="0.25">
      <c r="B8" s="37" t="s">
        <v>299</v>
      </c>
      <c r="C8" s="38" t="str">
        <f>VLOOKUP(E8,nusedswatershed,4,FALSE)</f>
        <v>Ind7</v>
      </c>
      <c r="D8" s="39">
        <v>26</v>
      </c>
      <c r="E8" s="40" t="s">
        <v>19</v>
      </c>
      <c r="F8" s="40" t="s">
        <v>19</v>
      </c>
      <c r="G8" s="21" t="s">
        <v>63</v>
      </c>
      <c r="H8" s="45">
        <v>2019</v>
      </c>
      <c r="I8" s="45">
        <v>441</v>
      </c>
      <c r="J8" s="45">
        <v>441</v>
      </c>
      <c r="K8" s="45"/>
      <c r="L8" s="62" t="str">
        <f>_xlfn.IFNA(VLOOKUP(E8&amp;"."&amp;H8,PNIdata!$E$5:$L$263,2,FALSE),"-")</f>
        <v>-</v>
      </c>
      <c r="M8" s="62"/>
      <c r="N8" s="62"/>
      <c r="S8" s="64"/>
    </row>
    <row r="9" spans="2:33" x14ac:dyDescent="0.25">
      <c r="B9" s="37" t="s">
        <v>299</v>
      </c>
      <c r="C9" s="38" t="str">
        <f>VLOOKUP(E9,nusedswatershed,4,FALSE)</f>
        <v>Ind7</v>
      </c>
      <c r="D9" s="39">
        <v>26</v>
      </c>
      <c r="E9" s="40" t="s">
        <v>19</v>
      </c>
      <c r="F9" s="40" t="s">
        <v>19</v>
      </c>
      <c r="G9" s="21" t="s">
        <v>63</v>
      </c>
      <c r="H9" s="45">
        <v>2018</v>
      </c>
      <c r="I9" s="45">
        <v>555</v>
      </c>
      <c r="J9" s="45">
        <v>555</v>
      </c>
      <c r="K9" s="45"/>
      <c r="L9" s="62" t="str">
        <f>_xlfn.IFNA(VLOOKUP(E9&amp;"."&amp;H9,PNIdata!$E$5:$L$263,2,FALSE),"-")</f>
        <v>-</v>
      </c>
      <c r="M9" s="62"/>
      <c r="N9" s="62"/>
      <c r="S9" s="64"/>
    </row>
    <row r="10" spans="2:33" x14ac:dyDescent="0.25">
      <c r="B10" s="37" t="s">
        <v>299</v>
      </c>
      <c r="C10" s="38" t="str">
        <f>VLOOKUP(E10,nusedswatershed,4,FALSE)</f>
        <v>Ind7</v>
      </c>
      <c r="D10" s="39">
        <v>26</v>
      </c>
      <c r="E10" s="40" t="s">
        <v>19</v>
      </c>
      <c r="F10" s="40" t="s">
        <v>19</v>
      </c>
      <c r="G10" s="21" t="s">
        <v>63</v>
      </c>
      <c r="H10" s="45">
        <v>2017</v>
      </c>
      <c r="I10" s="45">
        <v>274</v>
      </c>
      <c r="J10" s="45">
        <v>274</v>
      </c>
      <c r="K10" s="45"/>
      <c r="L10" s="62" t="str">
        <f>_xlfn.IFNA(VLOOKUP(E10&amp;"."&amp;H10,PNIdata!$E$5:$L$263,2,FALSE),"-")</f>
        <v>-</v>
      </c>
      <c r="M10" s="62"/>
      <c r="N10" s="62"/>
      <c r="S10" s="64"/>
    </row>
    <row r="11" spans="2:33" x14ac:dyDescent="0.25">
      <c r="B11" s="37" t="s">
        <v>299</v>
      </c>
      <c r="C11" s="38" t="str">
        <f>VLOOKUP(E11,nusedswatershed,4,FALSE)</f>
        <v>Ind7</v>
      </c>
      <c r="D11" s="39">
        <v>26</v>
      </c>
      <c r="E11" s="40" t="s">
        <v>19</v>
      </c>
      <c r="F11" s="40" t="s">
        <v>19</v>
      </c>
      <c r="G11" s="21" t="s">
        <v>63</v>
      </c>
      <c r="H11" s="45">
        <v>2016</v>
      </c>
      <c r="I11" s="45">
        <v>160</v>
      </c>
      <c r="J11" s="45">
        <v>160</v>
      </c>
      <c r="K11" s="45"/>
      <c r="L11" s="62">
        <f>_xlfn.IFNA(VLOOKUP(E11&amp;"."&amp;H11,PNIdata!$E$5:$L$263,2,FALSE),"-")</f>
        <v>0.75</v>
      </c>
      <c r="M11" s="62"/>
      <c r="N11" s="62"/>
      <c r="S11" s="64"/>
    </row>
    <row r="12" spans="2:33" x14ac:dyDescent="0.25">
      <c r="B12" s="37" t="s">
        <v>299</v>
      </c>
      <c r="C12" s="38" t="str">
        <f>VLOOKUP(E12,nusedswatershed,4,FALSE)</f>
        <v>Ind7</v>
      </c>
      <c r="D12" s="39">
        <v>26</v>
      </c>
      <c r="E12" s="40" t="s">
        <v>19</v>
      </c>
      <c r="F12" s="40" t="s">
        <v>19</v>
      </c>
      <c r="G12" s="21" t="s">
        <v>63</v>
      </c>
      <c r="H12" s="22">
        <v>2015</v>
      </c>
      <c r="I12" s="45">
        <v>1113</v>
      </c>
      <c r="J12" s="45">
        <v>1113</v>
      </c>
      <c r="K12" s="45"/>
      <c r="L12" s="62">
        <f>_xlfn.IFNA(VLOOKUP(E12&amp;"."&amp;H12,PNIdata!$E$5:$L$263,2,FALSE),"-")</f>
        <v>0.47222199999999998</v>
      </c>
      <c r="M12" s="62"/>
      <c r="N12" s="62"/>
      <c r="S12" s="64"/>
    </row>
    <row r="13" spans="2:33" x14ac:dyDescent="0.25">
      <c r="B13" s="37" t="s">
        <v>299</v>
      </c>
      <c r="C13" s="38" t="str">
        <f>VLOOKUP(E13,nusedswatershed,4,FALSE)</f>
        <v>Ind7</v>
      </c>
      <c r="D13" s="39">
        <v>26</v>
      </c>
      <c r="E13" s="40" t="s">
        <v>19</v>
      </c>
      <c r="F13" s="40" t="s">
        <v>19</v>
      </c>
      <c r="G13" s="21" t="s">
        <v>63</v>
      </c>
      <c r="H13" s="22">
        <v>2014</v>
      </c>
      <c r="I13" s="45">
        <v>91</v>
      </c>
      <c r="J13" s="45">
        <v>91</v>
      </c>
      <c r="K13" s="45"/>
      <c r="L13" s="62" t="str">
        <f>_xlfn.IFNA(VLOOKUP(E13&amp;"."&amp;H13,PNIdata!$E$5:$L$263,2,FALSE),"-")</f>
        <v>-</v>
      </c>
      <c r="M13" s="62"/>
      <c r="N13" s="62"/>
      <c r="S13" s="64"/>
    </row>
    <row r="14" spans="2:33" x14ac:dyDescent="0.25">
      <c r="B14" s="37" t="s">
        <v>299</v>
      </c>
      <c r="C14" s="38" t="str">
        <f>VLOOKUP(E14,nusedswatershed,4,FALSE)</f>
        <v>Ind7</v>
      </c>
      <c r="D14" s="39">
        <v>26</v>
      </c>
      <c r="E14" s="40" t="s">
        <v>19</v>
      </c>
      <c r="F14" s="40" t="s">
        <v>19</v>
      </c>
      <c r="G14" s="21" t="s">
        <v>63</v>
      </c>
      <c r="H14">
        <v>2013</v>
      </c>
      <c r="I14" s="45">
        <v>399</v>
      </c>
      <c r="J14" s="45">
        <v>399</v>
      </c>
      <c r="K14" s="45"/>
      <c r="L14" s="62" t="str">
        <f>_xlfn.IFNA(VLOOKUP(E14&amp;"."&amp;H14,PNIdata!$E$5:$L$263,2,FALSE),"-")</f>
        <v>-</v>
      </c>
      <c r="M14" s="62"/>
      <c r="N14" s="62"/>
      <c r="S14" s="64"/>
    </row>
    <row r="15" spans="2:33" x14ac:dyDescent="0.25">
      <c r="B15" s="37" t="s">
        <v>299</v>
      </c>
      <c r="C15" s="38" t="str">
        <f>VLOOKUP(E15,nusedswatershed,4,FALSE)</f>
        <v>Ind7</v>
      </c>
      <c r="D15" s="39">
        <v>26</v>
      </c>
      <c r="E15" s="40" t="s">
        <v>19</v>
      </c>
      <c r="F15" s="40" t="s">
        <v>19</v>
      </c>
      <c r="G15" s="21" t="s">
        <v>63</v>
      </c>
      <c r="H15" s="22">
        <v>2012</v>
      </c>
      <c r="I15" s="45">
        <v>141</v>
      </c>
      <c r="J15" s="45">
        <v>141</v>
      </c>
      <c r="K15" s="45"/>
      <c r="L15" s="62" t="str">
        <f>_xlfn.IFNA(VLOOKUP(E15&amp;"."&amp;H15,PNIdata!$E$5:$L$263,2,FALSE),"-")</f>
        <v>-</v>
      </c>
      <c r="M15" s="62"/>
      <c r="N15" s="62"/>
      <c r="S15" s="64"/>
    </row>
    <row r="16" spans="2:33" x14ac:dyDescent="0.25">
      <c r="B16" s="37" t="s">
        <v>299</v>
      </c>
      <c r="C16" s="38" t="str">
        <f>VLOOKUP(E16,nusedswatershed,4,FALSE)</f>
        <v>Ind7</v>
      </c>
      <c r="D16" s="39">
        <v>26</v>
      </c>
      <c r="E16" s="40" t="s">
        <v>19</v>
      </c>
      <c r="F16" s="40" t="s">
        <v>19</v>
      </c>
      <c r="G16" s="21" t="s">
        <v>63</v>
      </c>
      <c r="H16" s="22">
        <v>2011</v>
      </c>
      <c r="I16" s="45">
        <v>95</v>
      </c>
      <c r="J16" s="45">
        <v>95</v>
      </c>
      <c r="K16" s="45"/>
      <c r="L16" s="62" t="str">
        <f>_xlfn.IFNA(VLOOKUP(E16&amp;"."&amp;H16,PNIdata!$E$5:$L$263,2,FALSE),"-")</f>
        <v>-</v>
      </c>
      <c r="M16" s="62"/>
      <c r="N16" s="62"/>
      <c r="S16" s="64"/>
    </row>
    <row r="17" spans="2:19" x14ac:dyDescent="0.25">
      <c r="B17" s="37" t="s">
        <v>299</v>
      </c>
      <c r="C17" s="38" t="str">
        <f>VLOOKUP(E17,nusedswatershed,4,FALSE)</f>
        <v>Ind7</v>
      </c>
      <c r="D17" s="39">
        <v>26</v>
      </c>
      <c r="E17" s="40" t="s">
        <v>19</v>
      </c>
      <c r="F17" s="40" t="s">
        <v>19</v>
      </c>
      <c r="G17" s="21" t="s">
        <v>63</v>
      </c>
      <c r="H17" s="22">
        <v>2010</v>
      </c>
      <c r="I17" s="45">
        <v>110</v>
      </c>
      <c r="J17" s="45">
        <v>110</v>
      </c>
      <c r="K17" s="45"/>
      <c r="L17" s="62" t="str">
        <f>_xlfn.IFNA(VLOOKUP(E17&amp;"."&amp;H17,PNIdata!$E$5:$L$263,2,FALSE),"-")</f>
        <v>-</v>
      </c>
      <c r="M17" s="62"/>
      <c r="N17" s="62"/>
      <c r="S17" s="64"/>
    </row>
    <row r="18" spans="2:19" x14ac:dyDescent="0.25">
      <c r="B18" s="37" t="s">
        <v>299</v>
      </c>
      <c r="C18" s="38" t="str">
        <f>VLOOKUP(E18,nusedswatershed,4,FALSE)</f>
        <v>Ind7</v>
      </c>
      <c r="D18" s="39">
        <v>26</v>
      </c>
      <c r="E18" s="40" t="s">
        <v>19</v>
      </c>
      <c r="F18" s="40" t="s">
        <v>19</v>
      </c>
      <c r="G18" s="21" t="s">
        <v>63</v>
      </c>
      <c r="H18" s="22">
        <v>2009</v>
      </c>
      <c r="I18" s="45">
        <v>214</v>
      </c>
      <c r="J18" s="45">
        <v>214</v>
      </c>
      <c r="K18" s="45"/>
      <c r="L18" s="62" t="str">
        <f>_xlfn.IFNA(VLOOKUP(E18&amp;"."&amp;H18,PNIdata!$E$5:$L$263,2,FALSE),"-")</f>
        <v>-</v>
      </c>
      <c r="M18" s="62"/>
      <c r="N18" s="62"/>
      <c r="S18" s="64"/>
    </row>
    <row r="19" spans="2:19" x14ac:dyDescent="0.25">
      <c r="B19" s="37" t="s">
        <v>299</v>
      </c>
      <c r="C19" s="38" t="str">
        <f>VLOOKUP(E19,nusedswatershed,4,FALSE)</f>
        <v>Ind7</v>
      </c>
      <c r="D19" s="39">
        <v>26</v>
      </c>
      <c r="E19" s="40" t="s">
        <v>19</v>
      </c>
      <c r="F19" s="40" t="s">
        <v>19</v>
      </c>
      <c r="G19" s="21" t="s">
        <v>63</v>
      </c>
      <c r="H19">
        <v>2008</v>
      </c>
      <c r="I19" s="45">
        <v>200</v>
      </c>
      <c r="J19" s="45">
        <v>200</v>
      </c>
      <c r="K19" s="45"/>
      <c r="L19" s="62" t="str">
        <f>_xlfn.IFNA(VLOOKUP(E19&amp;"."&amp;H19,PNIdata!$E$5:$L$263,2,FALSE),"-")</f>
        <v>-</v>
      </c>
      <c r="M19" s="62"/>
      <c r="N19" s="62"/>
      <c r="S19" s="64"/>
    </row>
    <row r="20" spans="2:19" x14ac:dyDescent="0.25">
      <c r="B20" s="37" t="s">
        <v>299</v>
      </c>
      <c r="C20" s="38" t="str">
        <f>VLOOKUP(E20,nusedswatershed,4,FALSE)</f>
        <v>Ind7</v>
      </c>
      <c r="D20" s="39">
        <v>26</v>
      </c>
      <c r="E20" s="40" t="s">
        <v>19</v>
      </c>
      <c r="F20" s="40" t="s">
        <v>19</v>
      </c>
      <c r="G20" s="21" t="s">
        <v>63</v>
      </c>
      <c r="H20">
        <v>2007</v>
      </c>
      <c r="I20" s="45">
        <v>162</v>
      </c>
      <c r="J20" s="45">
        <v>162</v>
      </c>
      <c r="K20" s="45"/>
      <c r="L20" s="62" t="str">
        <f>_xlfn.IFNA(VLOOKUP(E20&amp;"."&amp;H20,PNIdata!$E$5:$L$263,2,FALSE),"-")</f>
        <v>-</v>
      </c>
      <c r="M20" s="62"/>
      <c r="N20" s="62"/>
      <c r="S20" s="64"/>
    </row>
    <row r="21" spans="2:19" x14ac:dyDescent="0.25">
      <c r="B21" s="37" t="s">
        <v>299</v>
      </c>
      <c r="C21" s="38" t="str">
        <f>VLOOKUP(E21,nusedswatershed,4,FALSE)</f>
        <v>Ind7</v>
      </c>
      <c r="D21" s="39">
        <v>26</v>
      </c>
      <c r="E21" s="40" t="s">
        <v>19</v>
      </c>
      <c r="F21" s="40" t="s">
        <v>19</v>
      </c>
      <c r="G21" s="21" t="s">
        <v>63</v>
      </c>
      <c r="H21">
        <v>2006</v>
      </c>
      <c r="I21" s="45">
        <v>228</v>
      </c>
      <c r="J21" s="45">
        <v>228</v>
      </c>
      <c r="K21" s="45"/>
      <c r="L21" s="62" t="str">
        <f>_xlfn.IFNA(VLOOKUP(E21&amp;"."&amp;H21,PNIdata!$E$5:$L$263,2,FALSE),"-")</f>
        <v>-</v>
      </c>
      <c r="M21" s="62"/>
      <c r="N21" s="62"/>
      <c r="S21" s="64"/>
    </row>
    <row r="22" spans="2:19" x14ac:dyDescent="0.25">
      <c r="B22" s="37" t="s">
        <v>299</v>
      </c>
      <c r="C22" s="38" t="str">
        <f>VLOOKUP(E22,nusedswatershed,4,FALSE)</f>
        <v>Ind7</v>
      </c>
      <c r="D22" s="39">
        <v>26</v>
      </c>
      <c r="E22" s="40" t="s">
        <v>19</v>
      </c>
      <c r="F22" s="40" t="s">
        <v>19</v>
      </c>
      <c r="G22" s="21" t="s">
        <v>63</v>
      </c>
      <c r="H22">
        <v>2005</v>
      </c>
      <c r="I22" s="45">
        <v>199</v>
      </c>
      <c r="J22" s="45">
        <v>199</v>
      </c>
      <c r="K22" s="45"/>
      <c r="L22" s="62" t="str">
        <f>_xlfn.IFNA(VLOOKUP(E22&amp;"."&amp;H22,PNIdata!$E$5:$L$263,2,FALSE),"-")</f>
        <v>-</v>
      </c>
      <c r="M22" s="62"/>
      <c r="N22" s="62"/>
      <c r="S22" s="64"/>
    </row>
    <row r="23" spans="2:19" x14ac:dyDescent="0.25">
      <c r="B23" s="37" t="s">
        <v>299</v>
      </c>
      <c r="C23" s="38" t="str">
        <f>VLOOKUP(E23,nusedswatershed,4,FALSE)</f>
        <v>Ind7</v>
      </c>
      <c r="D23" s="39">
        <v>26</v>
      </c>
      <c r="E23" s="40" t="s">
        <v>19</v>
      </c>
      <c r="F23" s="40" t="s">
        <v>19</v>
      </c>
      <c r="G23" s="21" t="s">
        <v>63</v>
      </c>
      <c r="H23">
        <v>2004</v>
      </c>
      <c r="I23" s="45">
        <v>454</v>
      </c>
      <c r="J23" s="45">
        <v>454</v>
      </c>
      <c r="K23" s="45"/>
      <c r="L23" s="62" t="str">
        <f>_xlfn.IFNA(VLOOKUP(E23&amp;"."&amp;H23,PNIdata!$E$5:$L$263,2,FALSE),"-")</f>
        <v>-</v>
      </c>
      <c r="M23" s="62"/>
      <c r="N23" s="62"/>
      <c r="S23" s="64"/>
    </row>
    <row r="24" spans="2:19" x14ac:dyDescent="0.25">
      <c r="B24" s="37" t="s">
        <v>299</v>
      </c>
      <c r="C24" s="38" t="str">
        <f>VLOOKUP(E24,nusedswatershed,4,FALSE)</f>
        <v>Ind7</v>
      </c>
      <c r="D24" s="39">
        <v>26</v>
      </c>
      <c r="E24" s="40" t="s">
        <v>19</v>
      </c>
      <c r="F24" s="40" t="s">
        <v>19</v>
      </c>
      <c r="G24" s="21" t="s">
        <v>63</v>
      </c>
      <c r="H24">
        <v>2003</v>
      </c>
      <c r="I24" s="45">
        <v>379</v>
      </c>
      <c r="J24" s="45">
        <v>379</v>
      </c>
      <c r="K24" s="45"/>
      <c r="L24" s="62" t="str">
        <f>_xlfn.IFNA(VLOOKUP(E24&amp;"."&amp;H24,PNIdata!$E$5:$L$263,2,FALSE),"-")</f>
        <v>-</v>
      </c>
      <c r="M24" s="62"/>
      <c r="N24" s="62"/>
      <c r="S24" s="64"/>
    </row>
    <row r="25" spans="2:19" x14ac:dyDescent="0.25">
      <c r="B25" s="37" t="s">
        <v>299</v>
      </c>
      <c r="C25" s="38" t="str">
        <f>VLOOKUP(E25,nusedswatershed,4,FALSE)</f>
        <v>Ind7</v>
      </c>
      <c r="D25" s="39">
        <v>26</v>
      </c>
      <c r="E25" s="40" t="s">
        <v>19</v>
      </c>
      <c r="F25" s="40" t="s">
        <v>19</v>
      </c>
      <c r="G25" s="21" t="s">
        <v>63</v>
      </c>
      <c r="H25">
        <v>2002</v>
      </c>
      <c r="I25" s="45">
        <v>41</v>
      </c>
      <c r="J25" s="45">
        <v>41</v>
      </c>
      <c r="K25" s="45"/>
      <c r="L25" s="62" t="str">
        <f>_xlfn.IFNA(VLOOKUP(E25&amp;"."&amp;H25,PNIdata!$E$5:$L$263,2,FALSE),"-")</f>
        <v>-</v>
      </c>
      <c r="M25" s="62"/>
      <c r="N25" s="62"/>
      <c r="S25" s="64"/>
    </row>
    <row r="26" spans="2:19" x14ac:dyDescent="0.25">
      <c r="B26" s="37" t="s">
        <v>299</v>
      </c>
      <c r="C26" s="38" t="str">
        <f>VLOOKUP(E26,nusedswatershed,4,FALSE)</f>
        <v>Ind7</v>
      </c>
      <c r="D26" s="39">
        <v>26</v>
      </c>
      <c r="E26" s="40" t="s">
        <v>19</v>
      </c>
      <c r="F26" s="40" t="s">
        <v>19</v>
      </c>
      <c r="G26" s="21" t="s">
        <v>63</v>
      </c>
      <c r="H26">
        <v>2001</v>
      </c>
      <c r="I26" s="45">
        <v>139</v>
      </c>
      <c r="J26" s="45">
        <v>139</v>
      </c>
      <c r="K26" s="45"/>
      <c r="L26" s="62" t="str">
        <f>_xlfn.IFNA(VLOOKUP(E26&amp;"."&amp;H26,PNIdata!$E$5:$L$263,2,FALSE),"-")</f>
        <v>-</v>
      </c>
      <c r="M26" s="62"/>
      <c r="N26" s="62"/>
      <c r="S26" s="64"/>
    </row>
    <row r="27" spans="2:19" x14ac:dyDescent="0.25">
      <c r="B27" s="37" t="s">
        <v>299</v>
      </c>
      <c r="C27" s="38" t="str">
        <f>VLOOKUP(E27,nusedswatershed,4,FALSE)</f>
        <v>Ind7</v>
      </c>
      <c r="D27" s="39">
        <v>26</v>
      </c>
      <c r="E27" s="40" t="s">
        <v>19</v>
      </c>
      <c r="F27" s="40" t="s">
        <v>19</v>
      </c>
      <c r="G27" s="21" t="s">
        <v>63</v>
      </c>
      <c r="H27">
        <v>2000</v>
      </c>
      <c r="I27" s="45">
        <v>75</v>
      </c>
      <c r="J27" s="45">
        <v>75</v>
      </c>
      <c r="K27" s="45"/>
      <c r="L27" s="62" t="str">
        <f>_xlfn.IFNA(VLOOKUP(E27&amp;"."&amp;H27,PNIdata!$E$5:$L$263,2,FALSE),"-")</f>
        <v>-</v>
      </c>
      <c r="M27" s="62"/>
      <c r="N27" s="62"/>
      <c r="S27" s="64"/>
    </row>
    <row r="28" spans="2:19" x14ac:dyDescent="0.25">
      <c r="B28" s="37" t="s">
        <v>299</v>
      </c>
      <c r="C28" s="38" t="str">
        <f>VLOOKUP(E28,nusedswatershed,4,FALSE)</f>
        <v>Ind7</v>
      </c>
      <c r="D28" s="39">
        <v>26</v>
      </c>
      <c r="E28" s="40" t="s">
        <v>19</v>
      </c>
      <c r="F28" s="40" t="s">
        <v>19</v>
      </c>
      <c r="G28" s="21" t="s">
        <v>63</v>
      </c>
      <c r="H28">
        <v>1999</v>
      </c>
      <c r="I28" s="45">
        <v>539</v>
      </c>
      <c r="J28" s="45">
        <v>539</v>
      </c>
      <c r="K28" s="45"/>
      <c r="L28" s="62" t="str">
        <f>_xlfn.IFNA(VLOOKUP(E28&amp;"."&amp;H28,PNIdata!$E$5:$L$263,2,FALSE),"-")</f>
        <v>-</v>
      </c>
      <c r="M28" s="62"/>
      <c r="N28" s="62"/>
      <c r="S28" s="64"/>
    </row>
    <row r="29" spans="2:19" x14ac:dyDescent="0.25">
      <c r="B29" s="37" t="s">
        <v>299</v>
      </c>
      <c r="C29" s="38" t="str">
        <f>VLOOKUP(E29,nusedswatershed,4,FALSE)</f>
        <v>Ind7</v>
      </c>
      <c r="D29" s="39">
        <v>26</v>
      </c>
      <c r="E29" s="40" t="s">
        <v>19</v>
      </c>
      <c r="F29" s="40" t="s">
        <v>19</v>
      </c>
      <c r="G29" s="21" t="s">
        <v>63</v>
      </c>
      <c r="H29" s="22">
        <v>1998</v>
      </c>
      <c r="I29" s="45">
        <v>300</v>
      </c>
      <c r="J29" s="45">
        <v>300</v>
      </c>
      <c r="K29" s="45"/>
      <c r="L29" s="62" t="str">
        <f>_xlfn.IFNA(VLOOKUP(E29&amp;"."&amp;H29,PNIdata!$E$5:$L$263,2,FALSE),"-")</f>
        <v>-</v>
      </c>
      <c r="M29" s="62"/>
      <c r="N29" s="62"/>
      <c r="S29" s="64"/>
    </row>
    <row r="30" spans="2:19" x14ac:dyDescent="0.25">
      <c r="B30" s="37" t="s">
        <v>299</v>
      </c>
      <c r="C30" s="38" t="str">
        <f>VLOOKUP(E30,nusedswatershed,4,FALSE)</f>
        <v>Ind7</v>
      </c>
      <c r="D30" s="39">
        <v>26</v>
      </c>
      <c r="E30" s="40" t="s">
        <v>19</v>
      </c>
      <c r="F30" s="40" t="s">
        <v>19</v>
      </c>
      <c r="G30" s="21" t="s">
        <v>63</v>
      </c>
      <c r="H30" s="22">
        <v>1997</v>
      </c>
      <c r="I30" s="45">
        <v>402</v>
      </c>
      <c r="J30" s="45">
        <v>402</v>
      </c>
      <c r="K30" s="45"/>
      <c r="L30" s="62" t="str">
        <f>_xlfn.IFNA(VLOOKUP(E30&amp;"."&amp;H30,PNIdata!$E$5:$L$263,2,FALSE),"-")</f>
        <v>-</v>
      </c>
      <c r="M30" s="62"/>
      <c r="N30" s="62"/>
      <c r="S30" s="64"/>
    </row>
    <row r="31" spans="2:19" x14ac:dyDescent="0.25">
      <c r="B31" s="37" t="s">
        <v>299</v>
      </c>
      <c r="C31" s="38" t="str">
        <f>VLOOKUP(E31,nusedswatershed,4,FALSE)</f>
        <v>Ind7</v>
      </c>
      <c r="D31" s="39">
        <v>26</v>
      </c>
      <c r="E31" s="40" t="s">
        <v>19</v>
      </c>
      <c r="F31" s="40" t="s">
        <v>19</v>
      </c>
      <c r="G31" s="21" t="s">
        <v>63</v>
      </c>
      <c r="H31" s="22">
        <v>1996</v>
      </c>
      <c r="I31" s="45">
        <v>53</v>
      </c>
      <c r="J31" s="45">
        <v>53</v>
      </c>
      <c r="K31" s="45"/>
      <c r="L31" s="62" t="str">
        <f>_xlfn.IFNA(VLOOKUP(E31&amp;"."&amp;H31,PNIdata!$E$5:$L$263,2,FALSE),"-")</f>
        <v>-</v>
      </c>
      <c r="M31" s="62"/>
      <c r="N31" s="62"/>
      <c r="S31" s="64"/>
    </row>
    <row r="32" spans="2:19" x14ac:dyDescent="0.25">
      <c r="B32" s="37" t="s">
        <v>299</v>
      </c>
      <c r="C32" s="38" t="str">
        <f>VLOOKUP(E32,nusedswatershed,4,FALSE)</f>
        <v>Ind7</v>
      </c>
      <c r="D32" s="39">
        <v>26</v>
      </c>
      <c r="E32" s="40" t="s">
        <v>19</v>
      </c>
      <c r="F32" s="40" t="s">
        <v>19</v>
      </c>
      <c r="G32" s="21" t="s">
        <v>63</v>
      </c>
      <c r="H32" s="22">
        <v>1995</v>
      </c>
      <c r="I32" s="45">
        <v>90</v>
      </c>
      <c r="J32" s="45">
        <v>90</v>
      </c>
      <c r="K32" s="45"/>
      <c r="L32" s="62" t="str">
        <f>_xlfn.IFNA(VLOOKUP(E32&amp;"."&amp;H32,PNIdata!$E$5:$L$263,2,FALSE),"-")</f>
        <v>-</v>
      </c>
      <c r="M32" s="62"/>
      <c r="N32" s="62"/>
      <c r="S32" s="64">
        <v>976</v>
      </c>
    </row>
    <row r="33" spans="2:19" x14ac:dyDescent="0.25">
      <c r="B33" s="37" t="s">
        <v>299</v>
      </c>
      <c r="C33" s="38" t="str">
        <f>VLOOKUP(E33,nusedswatershed,4,FALSE)</f>
        <v>Ind7</v>
      </c>
      <c r="D33" s="39">
        <v>26</v>
      </c>
      <c r="E33" s="40" t="s">
        <v>19</v>
      </c>
      <c r="F33" s="40" t="s">
        <v>19</v>
      </c>
      <c r="G33" s="21" t="s">
        <v>63</v>
      </c>
      <c r="H33" s="22">
        <v>1994</v>
      </c>
      <c r="I33" s="45">
        <v>100</v>
      </c>
      <c r="J33" s="45">
        <v>100</v>
      </c>
      <c r="K33" s="45"/>
      <c r="L33" s="62" t="str">
        <f>_xlfn.IFNA(VLOOKUP(E33&amp;"."&amp;H33,PNIdata!$E$5:$L$263,2,FALSE),"-")</f>
        <v>-</v>
      </c>
      <c r="M33" s="62"/>
      <c r="N33" s="62"/>
      <c r="S33" s="64"/>
    </row>
    <row r="34" spans="2:19" x14ac:dyDescent="0.25">
      <c r="B34" s="37" t="s">
        <v>299</v>
      </c>
      <c r="C34" s="38" t="str">
        <f>VLOOKUP(E34,nusedswatershed,4,FALSE)</f>
        <v>Ind7</v>
      </c>
      <c r="D34" s="39">
        <v>26</v>
      </c>
      <c r="E34" s="40" t="s">
        <v>19</v>
      </c>
      <c r="F34" s="40" t="s">
        <v>19</v>
      </c>
      <c r="G34" s="21" t="s">
        <v>63</v>
      </c>
      <c r="H34" s="22">
        <v>1993</v>
      </c>
      <c r="I34" s="45">
        <v>10</v>
      </c>
      <c r="J34" s="45">
        <v>10</v>
      </c>
      <c r="K34" s="45"/>
      <c r="L34" s="62" t="str">
        <f>_xlfn.IFNA(VLOOKUP(E34&amp;"."&amp;H34,PNIdata!$E$5:$L$263,2,FALSE),"-")</f>
        <v>-</v>
      </c>
      <c r="M34" s="62"/>
      <c r="N34" s="62"/>
      <c r="S34" s="64"/>
    </row>
    <row r="35" spans="2:19" x14ac:dyDescent="0.25">
      <c r="B35" s="37" t="s">
        <v>299</v>
      </c>
      <c r="C35" s="38" t="str">
        <f>VLOOKUP(E35,nusedswatershed,4,FALSE)</f>
        <v>Ind7</v>
      </c>
      <c r="D35" s="39">
        <v>26</v>
      </c>
      <c r="E35" s="40" t="s">
        <v>19</v>
      </c>
      <c r="F35" s="40" t="s">
        <v>19</v>
      </c>
      <c r="G35" s="21" t="s">
        <v>63</v>
      </c>
      <c r="H35" s="22">
        <v>1992</v>
      </c>
      <c r="I35" s="45">
        <v>10</v>
      </c>
      <c r="J35" s="45">
        <v>10</v>
      </c>
      <c r="K35" s="45"/>
      <c r="L35" s="62" t="str">
        <f>_xlfn.IFNA(VLOOKUP(E35&amp;"."&amp;H35,PNIdata!$E$5:$L$263,2,FALSE),"-")</f>
        <v>-</v>
      </c>
      <c r="M35" s="62"/>
      <c r="N35" s="62"/>
      <c r="S35" s="64"/>
    </row>
    <row r="36" spans="2:19" x14ac:dyDescent="0.25">
      <c r="B36" s="37" t="s">
        <v>299</v>
      </c>
      <c r="C36" s="38" t="str">
        <f>VLOOKUP(E36,nusedswatershed,4,FALSE)</f>
        <v>Ind7</v>
      </c>
      <c r="D36" s="39">
        <v>26</v>
      </c>
      <c r="E36" s="40" t="s">
        <v>19</v>
      </c>
      <c r="F36" s="40" t="s">
        <v>19</v>
      </c>
      <c r="G36" s="21" t="s">
        <v>63</v>
      </c>
      <c r="H36" s="22">
        <v>1991</v>
      </c>
      <c r="I36" s="45">
        <v>20</v>
      </c>
      <c r="J36" s="45">
        <v>20</v>
      </c>
      <c r="K36" s="45"/>
      <c r="L36" s="62" t="str">
        <f>_xlfn.IFNA(VLOOKUP(E36&amp;"."&amp;H36,PNIdata!$E$5:$L$263,2,FALSE),"-")</f>
        <v>-</v>
      </c>
      <c r="M36" s="62"/>
      <c r="N36" s="62"/>
      <c r="S36" s="64"/>
    </row>
    <row r="37" spans="2:19" x14ac:dyDescent="0.25">
      <c r="B37" s="37" t="s">
        <v>299</v>
      </c>
      <c r="C37" s="38" t="str">
        <f>VLOOKUP(E37,nusedswatershed,4,FALSE)</f>
        <v>Ind7</v>
      </c>
      <c r="D37" s="39">
        <v>26</v>
      </c>
      <c r="E37" s="40" t="s">
        <v>19</v>
      </c>
      <c r="F37" s="40" t="s">
        <v>19</v>
      </c>
      <c r="G37" s="21" t="s">
        <v>63</v>
      </c>
      <c r="H37" s="22">
        <v>1990</v>
      </c>
      <c r="I37" s="45">
        <v>50</v>
      </c>
      <c r="J37" s="45">
        <v>50</v>
      </c>
      <c r="K37" s="45"/>
      <c r="L37" s="62" t="str">
        <f>_xlfn.IFNA(VLOOKUP(E37&amp;"."&amp;H37,PNIdata!$E$5:$L$263,2,FALSE),"-")</f>
        <v>-</v>
      </c>
      <c r="M37" s="62"/>
      <c r="N37" s="62"/>
      <c r="S37" s="64"/>
    </row>
    <row r="38" spans="2:19" x14ac:dyDescent="0.25">
      <c r="B38" s="37" t="s">
        <v>299</v>
      </c>
      <c r="C38" s="38" t="str">
        <f>VLOOKUP(E38,nusedswatershed,4,FALSE)</f>
        <v>Ind7</v>
      </c>
      <c r="D38" s="39">
        <v>26</v>
      </c>
      <c r="E38" s="40" t="s">
        <v>19</v>
      </c>
      <c r="F38" s="40" t="s">
        <v>19</v>
      </c>
      <c r="G38" s="21" t="s">
        <v>63</v>
      </c>
      <c r="H38" s="22">
        <v>1989</v>
      </c>
      <c r="I38" s="45">
        <v>40</v>
      </c>
      <c r="J38" s="45">
        <v>40</v>
      </c>
      <c r="K38" s="45"/>
      <c r="L38" s="62" t="str">
        <f>_xlfn.IFNA(VLOOKUP(E38&amp;"."&amp;H38,PNIdata!$E$5:$L$263,2,FALSE),"-")</f>
        <v>-</v>
      </c>
      <c r="M38" s="62"/>
      <c r="N38" s="62"/>
      <c r="S38" s="64"/>
    </row>
    <row r="39" spans="2:19" x14ac:dyDescent="0.25">
      <c r="B39" s="37" t="s">
        <v>299</v>
      </c>
      <c r="C39" s="38" t="str">
        <f>VLOOKUP(E39,nusedswatershed,4,FALSE)</f>
        <v>Ind7</v>
      </c>
      <c r="D39" s="39">
        <v>26</v>
      </c>
      <c r="E39" s="40" t="s">
        <v>19</v>
      </c>
      <c r="F39" s="40" t="s">
        <v>19</v>
      </c>
      <c r="G39" s="21" t="s">
        <v>63</v>
      </c>
      <c r="H39" s="22">
        <v>1988</v>
      </c>
      <c r="I39" s="45" t="s">
        <v>527</v>
      </c>
      <c r="J39" s="45"/>
      <c r="K39" s="45"/>
      <c r="L39" s="62" t="str">
        <f>_xlfn.IFNA(VLOOKUP(E39&amp;"."&amp;H39,PNIdata!$E$5:$L$263,2,FALSE),"-")</f>
        <v>-</v>
      </c>
      <c r="M39" s="62"/>
      <c r="N39" s="62"/>
      <c r="S39" s="64"/>
    </row>
    <row r="40" spans="2:19" x14ac:dyDescent="0.25">
      <c r="B40" s="37" t="s">
        <v>299</v>
      </c>
      <c r="C40" s="38" t="str">
        <f>VLOOKUP(E40,nusedswatershed,4,FALSE)</f>
        <v>Ind7</v>
      </c>
      <c r="D40" s="39">
        <v>26</v>
      </c>
      <c r="E40" s="40" t="s">
        <v>19</v>
      </c>
      <c r="F40" s="40" t="s">
        <v>19</v>
      </c>
      <c r="G40" s="21" t="s">
        <v>63</v>
      </c>
      <c r="H40" s="22">
        <v>1987</v>
      </c>
      <c r="I40" s="45">
        <v>100</v>
      </c>
      <c r="J40" s="45">
        <v>100</v>
      </c>
      <c r="K40" s="45"/>
      <c r="L40" s="62" t="str">
        <f>_xlfn.IFNA(VLOOKUP(E40&amp;"."&amp;H40,PNIdata!$E$5:$L$263,2,FALSE),"-")</f>
        <v>-</v>
      </c>
      <c r="M40" s="62"/>
      <c r="N40" s="62"/>
      <c r="S40" s="64"/>
    </row>
    <row r="41" spans="2:19" x14ac:dyDescent="0.25">
      <c r="B41" s="37" t="s">
        <v>299</v>
      </c>
      <c r="C41" s="38" t="str">
        <f>VLOOKUP(E41,nusedswatershed,4,FALSE)</f>
        <v>Ind7</v>
      </c>
      <c r="D41" s="39">
        <v>26</v>
      </c>
      <c r="E41" s="40" t="s">
        <v>19</v>
      </c>
      <c r="F41" s="40" t="s">
        <v>19</v>
      </c>
      <c r="G41" s="21" t="s">
        <v>63</v>
      </c>
      <c r="H41" s="22">
        <v>1986</v>
      </c>
      <c r="I41" s="45">
        <v>100</v>
      </c>
      <c r="J41" s="45">
        <v>100</v>
      </c>
      <c r="K41" s="45"/>
      <c r="L41" s="62" t="str">
        <f>_xlfn.IFNA(VLOOKUP(E41&amp;"."&amp;H41,PNIdata!$E$5:$L$263,2,FALSE),"-")</f>
        <v>-</v>
      </c>
      <c r="M41" s="62"/>
      <c r="N41" s="62"/>
      <c r="S41" s="64"/>
    </row>
    <row r="42" spans="2:19" x14ac:dyDescent="0.25">
      <c r="B42" s="37" t="s">
        <v>299</v>
      </c>
      <c r="C42" s="38" t="str">
        <f>VLOOKUP(E42,nusedswatershed,4,FALSE)</f>
        <v>Ind7</v>
      </c>
      <c r="D42" s="39">
        <v>26</v>
      </c>
      <c r="E42" s="40" t="s">
        <v>19</v>
      </c>
      <c r="F42" s="40" t="s">
        <v>19</v>
      </c>
      <c r="G42" s="21" t="s">
        <v>63</v>
      </c>
      <c r="H42" s="22">
        <v>1985</v>
      </c>
      <c r="I42" s="45">
        <v>400</v>
      </c>
      <c r="J42" s="45">
        <v>400</v>
      </c>
      <c r="K42" s="45"/>
      <c r="L42" s="62" t="str">
        <f>_xlfn.IFNA(VLOOKUP(E42&amp;"."&amp;H42,PNIdata!$E$5:$L$263,2,FALSE),"-")</f>
        <v>-</v>
      </c>
      <c r="M42" s="62"/>
      <c r="N42" s="62"/>
      <c r="S42" s="64"/>
    </row>
    <row r="43" spans="2:19" x14ac:dyDescent="0.25">
      <c r="B43" s="37" t="s">
        <v>299</v>
      </c>
      <c r="C43" s="38" t="str">
        <f>VLOOKUP(E43,nusedswatershed,4,FALSE)</f>
        <v>Ind7</v>
      </c>
      <c r="D43" s="39">
        <v>26</v>
      </c>
      <c r="E43" s="40" t="s">
        <v>19</v>
      </c>
      <c r="F43" s="40" t="s">
        <v>19</v>
      </c>
      <c r="G43" s="21" t="s">
        <v>63</v>
      </c>
      <c r="H43" s="22">
        <v>1984</v>
      </c>
      <c r="I43" s="45">
        <v>650</v>
      </c>
      <c r="J43" s="45">
        <v>650</v>
      </c>
      <c r="K43" s="45"/>
      <c r="L43" s="62" t="str">
        <f>_xlfn.IFNA(VLOOKUP(E43&amp;"."&amp;H43,PNIdata!$E$5:$L$263,2,FALSE),"-")</f>
        <v>-</v>
      </c>
      <c r="M43" s="62"/>
      <c r="N43" s="62"/>
      <c r="S43" s="64"/>
    </row>
    <row r="44" spans="2:19" x14ac:dyDescent="0.25">
      <c r="B44" s="37" t="s">
        <v>299</v>
      </c>
      <c r="C44" s="38" t="str">
        <f>VLOOKUP(E44,nusedswatershed,4,FALSE)</f>
        <v>Ind7</v>
      </c>
      <c r="D44" s="39">
        <v>26</v>
      </c>
      <c r="E44" s="40" t="s">
        <v>19</v>
      </c>
      <c r="F44" s="40" t="s">
        <v>19</v>
      </c>
      <c r="G44" s="21" t="s">
        <v>63</v>
      </c>
      <c r="H44" s="22">
        <v>1983</v>
      </c>
      <c r="I44" s="45" t="s">
        <v>523</v>
      </c>
      <c r="J44" s="45"/>
      <c r="K44" s="45"/>
      <c r="L44" s="62" t="str">
        <f>_xlfn.IFNA(VLOOKUP(E44&amp;"."&amp;H44,PNIdata!$E$5:$L$263,2,FALSE),"-")</f>
        <v>-</v>
      </c>
      <c r="M44" s="62"/>
      <c r="N44" s="62"/>
      <c r="S44" s="64"/>
    </row>
    <row r="45" spans="2:19" x14ac:dyDescent="0.25">
      <c r="B45" s="37" t="s">
        <v>299</v>
      </c>
      <c r="C45" s="38" t="str">
        <f>VLOOKUP(E45,nusedswatershed,4,FALSE)</f>
        <v>Ind7</v>
      </c>
      <c r="D45" s="39">
        <v>26</v>
      </c>
      <c r="E45" s="40" t="s">
        <v>19</v>
      </c>
      <c r="F45" s="40" t="s">
        <v>19</v>
      </c>
      <c r="G45" s="21" t="s">
        <v>63</v>
      </c>
      <c r="H45" s="22">
        <v>1982</v>
      </c>
      <c r="I45" s="45">
        <v>100</v>
      </c>
      <c r="J45" s="45">
        <v>100</v>
      </c>
      <c r="K45" s="45"/>
      <c r="L45" s="62" t="str">
        <f>_xlfn.IFNA(VLOOKUP(E45&amp;"."&amp;H45,PNIdata!$E$5:$L$263,2,FALSE),"-")</f>
        <v>-</v>
      </c>
      <c r="M45" s="62"/>
      <c r="N45" s="62"/>
      <c r="S45" s="64"/>
    </row>
    <row r="46" spans="2:19" x14ac:dyDescent="0.25">
      <c r="B46" s="37" t="s">
        <v>299</v>
      </c>
      <c r="C46" s="38" t="str">
        <f>VLOOKUP(E46,nusedswatershed,4,FALSE)</f>
        <v>Ind7</v>
      </c>
      <c r="D46" s="39">
        <v>26</v>
      </c>
      <c r="E46" s="40" t="s">
        <v>19</v>
      </c>
      <c r="F46" s="40" t="s">
        <v>19</v>
      </c>
      <c r="G46" s="21" t="s">
        <v>63</v>
      </c>
      <c r="H46" s="22">
        <v>1981</v>
      </c>
      <c r="I46" s="45">
        <v>500</v>
      </c>
      <c r="J46" s="45">
        <v>500</v>
      </c>
      <c r="K46" s="45"/>
      <c r="L46" s="62" t="str">
        <f>_xlfn.IFNA(VLOOKUP(E46&amp;"."&amp;H46,PNIdata!$E$5:$L$263,2,FALSE),"-")</f>
        <v>-</v>
      </c>
      <c r="M46" s="62"/>
      <c r="N46" s="62"/>
      <c r="S46" s="64"/>
    </row>
    <row r="47" spans="2:19" x14ac:dyDescent="0.25">
      <c r="B47" s="37" t="s">
        <v>299</v>
      </c>
      <c r="C47" s="38" t="str">
        <f>VLOOKUP(E47,nusedswatershed,4,FALSE)</f>
        <v>Ind7</v>
      </c>
      <c r="D47" s="39">
        <v>26</v>
      </c>
      <c r="E47" s="40" t="s">
        <v>19</v>
      </c>
      <c r="F47" s="40" t="s">
        <v>19</v>
      </c>
      <c r="G47" s="21" t="s">
        <v>63</v>
      </c>
      <c r="H47" s="22">
        <v>1980</v>
      </c>
      <c r="I47" s="45">
        <v>100</v>
      </c>
      <c r="J47" s="45">
        <v>100</v>
      </c>
      <c r="K47" s="45"/>
      <c r="L47" s="62" t="str">
        <f>_xlfn.IFNA(VLOOKUP(E47&amp;"."&amp;H47,PNIdata!$E$5:$L$263,2,FALSE),"-")</f>
        <v>-</v>
      </c>
      <c r="M47" s="62"/>
      <c r="N47" s="62"/>
      <c r="S47" s="64"/>
    </row>
    <row r="48" spans="2:19" x14ac:dyDescent="0.25">
      <c r="B48" s="37" t="s">
        <v>299</v>
      </c>
      <c r="C48" s="38" t="str">
        <f>VLOOKUP(E48,nusedswatershed,4,FALSE)</f>
        <v>Ind7</v>
      </c>
      <c r="D48" s="39">
        <v>26</v>
      </c>
      <c r="E48" s="40" t="s">
        <v>19</v>
      </c>
      <c r="F48" s="40" t="s">
        <v>19</v>
      </c>
      <c r="G48" s="21" t="s">
        <v>63</v>
      </c>
      <c r="H48" s="22">
        <v>1979</v>
      </c>
      <c r="I48" s="45">
        <v>40</v>
      </c>
      <c r="J48" s="45">
        <v>40</v>
      </c>
      <c r="K48" s="45"/>
      <c r="L48" s="62" t="str">
        <f>_xlfn.IFNA(VLOOKUP(E48&amp;"."&amp;H48,PNIdata!$E$5:$L$263,2,FALSE),"-")</f>
        <v>-</v>
      </c>
      <c r="M48" s="62"/>
      <c r="N48" s="62"/>
      <c r="S48" s="64"/>
    </row>
    <row r="49" spans="2:19" x14ac:dyDescent="0.25">
      <c r="B49" s="37" t="s">
        <v>299</v>
      </c>
      <c r="C49" s="38" t="str">
        <f>VLOOKUP(E49,nusedswatershed,4,FALSE)</f>
        <v>Ind7</v>
      </c>
      <c r="D49" s="39">
        <v>26</v>
      </c>
      <c r="E49" s="40" t="s">
        <v>19</v>
      </c>
      <c r="F49" s="40" t="s">
        <v>19</v>
      </c>
      <c r="G49" s="21" t="s">
        <v>63</v>
      </c>
      <c r="H49" s="22">
        <v>1978</v>
      </c>
      <c r="I49" s="45" t="s">
        <v>522</v>
      </c>
      <c r="J49" s="45"/>
      <c r="K49" s="45"/>
      <c r="L49" s="62" t="str">
        <f>_xlfn.IFNA(VLOOKUP(E49&amp;"."&amp;H49,PNIdata!$E$5:$L$263,2,FALSE),"-")</f>
        <v>-</v>
      </c>
      <c r="M49" s="62"/>
      <c r="N49" s="62"/>
      <c r="S49" s="64"/>
    </row>
    <row r="50" spans="2:19" x14ac:dyDescent="0.25">
      <c r="B50" s="37" t="s">
        <v>299</v>
      </c>
      <c r="C50" s="38" t="str">
        <f>VLOOKUP(E50,nusedswatershed,4,FALSE)</f>
        <v>Ind7</v>
      </c>
      <c r="D50" s="39">
        <v>26</v>
      </c>
      <c r="E50" s="40" t="s">
        <v>19</v>
      </c>
      <c r="F50" s="40" t="s">
        <v>19</v>
      </c>
      <c r="G50" s="21" t="s">
        <v>63</v>
      </c>
      <c r="H50" s="22">
        <v>1977</v>
      </c>
      <c r="I50" s="45">
        <v>60</v>
      </c>
      <c r="J50" s="45">
        <v>60</v>
      </c>
      <c r="K50" s="45"/>
      <c r="L50" s="62" t="str">
        <f>_xlfn.IFNA(VLOOKUP(E50&amp;"."&amp;H50,PNIdata!$E$5:$L$263,2,FALSE),"-")</f>
        <v>-</v>
      </c>
      <c r="M50" s="62"/>
      <c r="N50" s="62"/>
      <c r="S50" s="64"/>
    </row>
    <row r="51" spans="2:19" x14ac:dyDescent="0.25">
      <c r="B51" s="37" t="s">
        <v>299</v>
      </c>
      <c r="C51" s="38" t="str">
        <f>VLOOKUP(E51,nusedswatershed,4,FALSE)</f>
        <v>Ind7</v>
      </c>
      <c r="D51" s="39">
        <v>26</v>
      </c>
      <c r="E51" s="40" t="s">
        <v>19</v>
      </c>
      <c r="F51" s="40" t="s">
        <v>19</v>
      </c>
      <c r="G51" s="21" t="s">
        <v>63</v>
      </c>
      <c r="H51" s="22">
        <v>1976</v>
      </c>
      <c r="I51" s="45">
        <v>25</v>
      </c>
      <c r="J51" s="45">
        <v>25</v>
      </c>
      <c r="K51" s="45"/>
      <c r="L51" s="62" t="str">
        <f>_xlfn.IFNA(VLOOKUP(E51&amp;"."&amp;H51,PNIdata!$E$5:$L$263,2,FALSE),"-")</f>
        <v>-</v>
      </c>
      <c r="M51" s="62"/>
      <c r="N51" s="62"/>
      <c r="S51" s="64"/>
    </row>
    <row r="52" spans="2:19" x14ac:dyDescent="0.25">
      <c r="B52" s="37" t="s">
        <v>299</v>
      </c>
      <c r="C52" s="38" t="str">
        <f>VLOOKUP(E52,nusedswatershed,4,FALSE)</f>
        <v>Ind7</v>
      </c>
      <c r="D52" s="39">
        <v>26</v>
      </c>
      <c r="E52" s="40" t="s">
        <v>19</v>
      </c>
      <c r="F52" s="40" t="s">
        <v>19</v>
      </c>
      <c r="G52" s="21" t="s">
        <v>63</v>
      </c>
      <c r="H52" s="22">
        <v>1975</v>
      </c>
      <c r="I52" s="45">
        <v>25</v>
      </c>
      <c r="J52" s="45">
        <v>25</v>
      </c>
      <c r="K52" s="45"/>
      <c r="L52" s="62" t="str">
        <f>_xlfn.IFNA(VLOOKUP(E52&amp;"."&amp;H52,PNIdata!$E$5:$L$263,2,FALSE),"-")</f>
        <v>-</v>
      </c>
      <c r="M52" s="62"/>
      <c r="N52" s="62"/>
      <c r="S52" s="64"/>
    </row>
    <row r="53" spans="2:19" x14ac:dyDescent="0.25">
      <c r="B53" s="37" t="s">
        <v>299</v>
      </c>
      <c r="C53" s="38" t="str">
        <f>VLOOKUP(E53,nusedswatershed,4,FALSE)</f>
        <v>Ind7</v>
      </c>
      <c r="D53" s="39">
        <v>26</v>
      </c>
      <c r="E53" s="40" t="s">
        <v>19</v>
      </c>
      <c r="F53" s="40" t="s">
        <v>19</v>
      </c>
      <c r="G53" s="21" t="s">
        <v>63</v>
      </c>
      <c r="H53" s="22">
        <v>1974</v>
      </c>
      <c r="I53" s="45">
        <v>200</v>
      </c>
      <c r="J53" s="45">
        <v>200</v>
      </c>
      <c r="K53" s="45"/>
      <c r="L53" s="62" t="str">
        <f>_xlfn.IFNA(VLOOKUP(E53&amp;"."&amp;H53,PNIdata!$E$5:$L$263,2,FALSE),"-")</f>
        <v>-</v>
      </c>
      <c r="M53" s="62"/>
      <c r="N53" s="62"/>
      <c r="S53" s="64"/>
    </row>
    <row r="54" spans="2:19" ht="25.5" customHeight="1" x14ac:dyDescent="0.25">
      <c r="B54" s="37" t="s">
        <v>299</v>
      </c>
      <c r="C54" s="38" t="str">
        <f>VLOOKUP(E54,nusedswatershed,4,FALSE)</f>
        <v>Ind7</v>
      </c>
      <c r="D54" s="39">
        <v>26</v>
      </c>
      <c r="E54" s="40" t="s">
        <v>19</v>
      </c>
      <c r="F54" s="40" t="s">
        <v>19</v>
      </c>
      <c r="G54" s="21" t="s">
        <v>63</v>
      </c>
      <c r="H54" s="22">
        <v>1973</v>
      </c>
      <c r="I54" s="45">
        <v>750</v>
      </c>
      <c r="J54" s="45">
        <v>750</v>
      </c>
      <c r="K54" s="45"/>
      <c r="L54" s="62" t="str">
        <f>_xlfn.IFNA(VLOOKUP(E54&amp;"."&amp;H54,PNIdata!$E$5:$L$263,2,FALSE),"-")</f>
        <v>-</v>
      </c>
      <c r="M54" s="62"/>
      <c r="N54" s="62"/>
      <c r="S54" s="64"/>
    </row>
    <row r="55" spans="2:19" ht="24.75" customHeight="1" x14ac:dyDescent="0.25">
      <c r="B55" s="37" t="s">
        <v>299</v>
      </c>
      <c r="C55" s="38" t="str">
        <f>VLOOKUP(E55,nusedswatershed,4,FALSE)</f>
        <v>Ind7</v>
      </c>
      <c r="D55" s="39">
        <v>26</v>
      </c>
      <c r="E55" s="40" t="s">
        <v>19</v>
      </c>
      <c r="F55" s="40" t="s">
        <v>19</v>
      </c>
      <c r="G55" s="21" t="s">
        <v>63</v>
      </c>
      <c r="H55" s="22">
        <v>1972</v>
      </c>
      <c r="I55" s="45">
        <v>400</v>
      </c>
      <c r="J55" s="45">
        <v>400</v>
      </c>
      <c r="K55" s="45"/>
      <c r="L55" s="62" t="str">
        <f>_xlfn.IFNA(VLOOKUP(E55&amp;"."&amp;H55,PNIdata!$E$5:$L$263,2,FALSE),"-")</f>
        <v>-</v>
      </c>
      <c r="M55" s="62"/>
      <c r="N55" s="62"/>
      <c r="S55" s="64"/>
    </row>
    <row r="56" spans="2:19" x14ac:dyDescent="0.25">
      <c r="B56" s="37" t="s">
        <v>299</v>
      </c>
      <c r="C56" s="38" t="str">
        <f>VLOOKUP(E56,nusedswatershed,4,FALSE)</f>
        <v>Ind7</v>
      </c>
      <c r="D56" s="39">
        <v>26</v>
      </c>
      <c r="E56" s="40" t="s">
        <v>19</v>
      </c>
      <c r="F56" s="40" t="s">
        <v>19</v>
      </c>
      <c r="G56" s="21" t="s">
        <v>63</v>
      </c>
      <c r="H56" s="22">
        <v>1971</v>
      </c>
      <c r="I56" s="45">
        <v>200</v>
      </c>
      <c r="J56" s="45">
        <v>200</v>
      </c>
      <c r="K56" s="45"/>
      <c r="L56" s="62" t="str">
        <f>_xlfn.IFNA(VLOOKUP(E56&amp;"."&amp;H56,PNIdata!$E$5:$L$263,2,FALSE),"-")</f>
        <v>-</v>
      </c>
      <c r="M56" s="62"/>
      <c r="N56" s="62"/>
      <c r="S56" s="64"/>
    </row>
    <row r="57" spans="2:19" x14ac:dyDescent="0.25">
      <c r="B57" s="37" t="s">
        <v>299</v>
      </c>
      <c r="C57" s="38" t="str">
        <f>VLOOKUP(E57,nusedswatershed,4,FALSE)</f>
        <v>Ind7</v>
      </c>
      <c r="D57" s="39">
        <v>26</v>
      </c>
      <c r="E57" s="40" t="s">
        <v>19</v>
      </c>
      <c r="F57" s="40" t="s">
        <v>19</v>
      </c>
      <c r="G57" s="21" t="s">
        <v>63</v>
      </c>
      <c r="H57" s="22">
        <v>1970</v>
      </c>
      <c r="I57" s="45">
        <v>200</v>
      </c>
      <c r="J57" s="45">
        <v>200</v>
      </c>
      <c r="K57" s="45"/>
      <c r="L57" s="62" t="str">
        <f>_xlfn.IFNA(VLOOKUP(E57&amp;"."&amp;H57,PNIdata!$E$5:$L$263,2,FALSE),"-")</f>
        <v>-</v>
      </c>
      <c r="M57" s="62"/>
      <c r="N57" s="62"/>
      <c r="S57" s="64"/>
    </row>
    <row r="58" spans="2:19" x14ac:dyDescent="0.25">
      <c r="B58" s="37" t="s">
        <v>299</v>
      </c>
      <c r="C58" s="38" t="str">
        <f>VLOOKUP(E58,nusedswatershed,4,FALSE)</f>
        <v>Ind7</v>
      </c>
      <c r="D58" s="39">
        <v>26</v>
      </c>
      <c r="E58" s="40" t="s">
        <v>19</v>
      </c>
      <c r="F58" s="40" t="s">
        <v>19</v>
      </c>
      <c r="G58" s="21" t="s">
        <v>63</v>
      </c>
      <c r="H58" s="22">
        <v>1969</v>
      </c>
      <c r="I58" s="45">
        <v>200</v>
      </c>
      <c r="J58" s="45">
        <v>200</v>
      </c>
      <c r="K58" s="45"/>
      <c r="L58" s="62" t="str">
        <f>_xlfn.IFNA(VLOOKUP(E58&amp;"."&amp;H58,PNIdata!$E$5:$L$263,2,FALSE),"-")</f>
        <v>-</v>
      </c>
      <c r="M58" s="62"/>
      <c r="N58" s="62"/>
      <c r="S58" s="64"/>
    </row>
    <row r="59" spans="2:19" x14ac:dyDescent="0.25">
      <c r="B59" s="37" t="s">
        <v>299</v>
      </c>
      <c r="C59" s="38" t="str">
        <f>VLOOKUP(E59,nusedswatershed,4,FALSE)</f>
        <v>Ind7</v>
      </c>
      <c r="D59" s="39">
        <v>26</v>
      </c>
      <c r="E59" s="40" t="s">
        <v>19</v>
      </c>
      <c r="F59" s="40" t="s">
        <v>19</v>
      </c>
      <c r="G59" s="21" t="s">
        <v>63</v>
      </c>
      <c r="H59" s="22">
        <v>1968</v>
      </c>
      <c r="I59" s="45">
        <v>25</v>
      </c>
      <c r="J59" s="45">
        <v>25</v>
      </c>
      <c r="K59" s="45"/>
      <c r="L59" s="62" t="str">
        <f>_xlfn.IFNA(VLOOKUP(E59&amp;"."&amp;H59,PNIdata!$E$5:$L$263,2,FALSE),"-")</f>
        <v>-</v>
      </c>
      <c r="M59" s="62"/>
      <c r="N59" s="62"/>
      <c r="S59" s="64"/>
    </row>
    <row r="60" spans="2:19" x14ac:dyDescent="0.25">
      <c r="B60" s="37" t="s">
        <v>299</v>
      </c>
      <c r="C60" s="38" t="str">
        <f>VLOOKUP(E60,nusedswatershed,4,FALSE)</f>
        <v>Ind7</v>
      </c>
      <c r="D60" s="39">
        <v>26</v>
      </c>
      <c r="E60" s="40" t="s">
        <v>19</v>
      </c>
      <c r="F60" s="40" t="s">
        <v>19</v>
      </c>
      <c r="G60" s="21" t="s">
        <v>63</v>
      </c>
      <c r="H60" s="22">
        <v>1967</v>
      </c>
      <c r="I60" s="45">
        <v>25</v>
      </c>
      <c r="J60" s="45">
        <v>25</v>
      </c>
      <c r="K60" s="45"/>
      <c r="L60" s="62" t="str">
        <f>_xlfn.IFNA(VLOOKUP(E60&amp;"."&amp;H60,PNIdata!$E$5:$L$263,2,FALSE),"-")</f>
        <v>-</v>
      </c>
      <c r="M60" s="62"/>
      <c r="N60" s="62"/>
      <c r="S60" s="64"/>
    </row>
    <row r="61" spans="2:19" x14ac:dyDescent="0.25">
      <c r="B61" s="37" t="s">
        <v>299</v>
      </c>
      <c r="C61" s="38" t="str">
        <f>VLOOKUP(E61,nusedswatershed,4,FALSE)</f>
        <v>Ind7</v>
      </c>
      <c r="D61" s="39">
        <v>26</v>
      </c>
      <c r="E61" s="40" t="s">
        <v>19</v>
      </c>
      <c r="F61" s="40" t="s">
        <v>19</v>
      </c>
      <c r="G61" s="21" t="s">
        <v>63</v>
      </c>
      <c r="H61" s="22">
        <v>1966</v>
      </c>
      <c r="I61" s="45">
        <v>3500</v>
      </c>
      <c r="J61" s="45">
        <v>3500</v>
      </c>
      <c r="K61" s="45"/>
      <c r="L61" s="62" t="str">
        <f>_xlfn.IFNA(VLOOKUP(E61&amp;"."&amp;H61,PNIdata!$E$5:$L$263,2,FALSE),"-")</f>
        <v>-</v>
      </c>
      <c r="M61" s="62"/>
      <c r="N61" s="62"/>
      <c r="S61" s="64"/>
    </row>
    <row r="62" spans="2:19" x14ac:dyDescent="0.25">
      <c r="B62" s="37" t="s">
        <v>299</v>
      </c>
      <c r="C62" s="38" t="str">
        <f>VLOOKUP(E62,nusedswatershed,4,FALSE)</f>
        <v>Ind7</v>
      </c>
      <c r="D62" s="39">
        <v>26</v>
      </c>
      <c r="E62" s="40" t="s">
        <v>19</v>
      </c>
      <c r="F62" s="40" t="s">
        <v>19</v>
      </c>
      <c r="G62" s="21" t="s">
        <v>63</v>
      </c>
      <c r="H62" s="22">
        <v>1965</v>
      </c>
      <c r="I62" s="45">
        <v>400</v>
      </c>
      <c r="J62" s="45">
        <v>400</v>
      </c>
      <c r="K62" s="45"/>
      <c r="L62" s="62" t="str">
        <f>_xlfn.IFNA(VLOOKUP(E62&amp;"."&amp;H62,PNIdata!$E$5:$L$263,2,FALSE),"-")</f>
        <v>-</v>
      </c>
      <c r="M62" s="62"/>
      <c r="N62" s="62"/>
      <c r="S62" s="64"/>
    </row>
    <row r="63" spans="2:19" x14ac:dyDescent="0.25">
      <c r="B63" s="37" t="s">
        <v>299</v>
      </c>
      <c r="C63" s="38" t="str">
        <f>VLOOKUP(E63,nusedswatershed,4,FALSE)</f>
        <v>Ind7</v>
      </c>
      <c r="D63" s="39">
        <v>26</v>
      </c>
      <c r="E63" s="40" t="s">
        <v>19</v>
      </c>
      <c r="F63" s="40" t="s">
        <v>19</v>
      </c>
      <c r="G63" s="21" t="s">
        <v>63</v>
      </c>
      <c r="H63" s="22">
        <v>1964</v>
      </c>
      <c r="I63" s="45">
        <v>25</v>
      </c>
      <c r="J63" s="45">
        <v>25</v>
      </c>
      <c r="K63" s="45"/>
      <c r="L63" s="62" t="str">
        <f>_xlfn.IFNA(VLOOKUP(E63&amp;"."&amp;H63,PNIdata!$E$5:$L$263,2,FALSE),"-")</f>
        <v>-</v>
      </c>
      <c r="M63" s="62"/>
      <c r="N63" s="62"/>
      <c r="S63" s="64"/>
    </row>
    <row r="64" spans="2:19" x14ac:dyDescent="0.25">
      <c r="B64" s="37" t="s">
        <v>299</v>
      </c>
      <c r="C64" s="38" t="str">
        <f>VLOOKUP(E64,nusedswatershed,4,FALSE)</f>
        <v>Ind7</v>
      </c>
      <c r="D64" s="39">
        <v>26</v>
      </c>
      <c r="E64" s="40" t="s">
        <v>19</v>
      </c>
      <c r="F64" s="40" t="s">
        <v>19</v>
      </c>
      <c r="G64" s="21" t="s">
        <v>63</v>
      </c>
      <c r="H64" s="22">
        <v>1963</v>
      </c>
      <c r="I64" s="45">
        <v>750</v>
      </c>
      <c r="J64" s="45">
        <v>750</v>
      </c>
      <c r="K64" s="45"/>
      <c r="L64" s="62" t="str">
        <f>_xlfn.IFNA(VLOOKUP(E64&amp;"."&amp;H64,PNIdata!$E$5:$L$263,2,FALSE),"-")</f>
        <v>-</v>
      </c>
      <c r="M64" s="62"/>
      <c r="N64" s="62"/>
      <c r="S64" s="64"/>
    </row>
    <row r="65" spans="2:19" x14ac:dyDescent="0.25">
      <c r="B65" s="37" t="s">
        <v>299</v>
      </c>
      <c r="C65" s="38" t="str">
        <f>VLOOKUP(E65,nusedswatershed,4,FALSE)</f>
        <v>Ind7</v>
      </c>
      <c r="D65" s="39">
        <v>26</v>
      </c>
      <c r="E65" s="40" t="s">
        <v>19</v>
      </c>
      <c r="F65" s="40" t="s">
        <v>19</v>
      </c>
      <c r="G65" s="21" t="s">
        <v>63</v>
      </c>
      <c r="H65" s="22">
        <v>1962</v>
      </c>
      <c r="I65" s="45">
        <v>200</v>
      </c>
      <c r="J65" s="45">
        <v>200</v>
      </c>
      <c r="K65" s="45"/>
      <c r="L65" s="62" t="str">
        <f>_xlfn.IFNA(VLOOKUP(E65&amp;"."&amp;H65,PNIdata!$E$5:$L$263,2,FALSE),"-")</f>
        <v>-</v>
      </c>
      <c r="M65" s="62"/>
      <c r="N65" s="62"/>
      <c r="S65" s="64"/>
    </row>
    <row r="66" spans="2:19" x14ac:dyDescent="0.25">
      <c r="B66" s="37" t="s">
        <v>299</v>
      </c>
      <c r="C66" s="38" t="str">
        <f>VLOOKUP(E66,nusedswatershed,4,FALSE)</f>
        <v>Ind7</v>
      </c>
      <c r="D66" s="39">
        <v>26</v>
      </c>
      <c r="E66" s="40" t="s">
        <v>19</v>
      </c>
      <c r="F66" s="40" t="s">
        <v>19</v>
      </c>
      <c r="G66" s="21" t="s">
        <v>63</v>
      </c>
      <c r="H66" s="22">
        <v>1961</v>
      </c>
      <c r="I66" s="45">
        <v>400</v>
      </c>
      <c r="J66" s="45">
        <v>400</v>
      </c>
      <c r="K66" s="45"/>
      <c r="L66" s="62" t="str">
        <f>_xlfn.IFNA(VLOOKUP(E66&amp;"."&amp;H66,PNIdata!$E$5:$L$263,2,FALSE),"-")</f>
        <v>-</v>
      </c>
      <c r="M66" s="62"/>
      <c r="N66" s="62"/>
      <c r="S66" s="64"/>
    </row>
    <row r="67" spans="2:19" x14ac:dyDescent="0.25">
      <c r="B67" s="37" t="s">
        <v>299</v>
      </c>
      <c r="C67" s="38" t="str">
        <f>VLOOKUP(E67,nusedswatershed,4,FALSE)</f>
        <v>Ind7</v>
      </c>
      <c r="D67" s="39">
        <v>26</v>
      </c>
      <c r="E67" s="40" t="s">
        <v>19</v>
      </c>
      <c r="F67" s="40" t="s">
        <v>19</v>
      </c>
      <c r="G67" s="21" t="s">
        <v>63</v>
      </c>
      <c r="H67" s="22">
        <v>1960</v>
      </c>
      <c r="I67" s="45">
        <v>750</v>
      </c>
      <c r="J67" s="45">
        <v>750</v>
      </c>
      <c r="K67" s="45"/>
      <c r="L67" s="62" t="str">
        <f>_xlfn.IFNA(VLOOKUP(E67&amp;"."&amp;H67,PNIdata!$E$5:$L$263,2,FALSE),"-")</f>
        <v>-</v>
      </c>
      <c r="M67" s="62"/>
      <c r="N67" s="62"/>
      <c r="S67" s="64"/>
    </row>
    <row r="68" spans="2:19" x14ac:dyDescent="0.25">
      <c r="B68" s="37" t="s">
        <v>299</v>
      </c>
      <c r="C68" s="38" t="str">
        <f>VLOOKUP(E68,nusedswatershed,4,FALSE)</f>
        <v>Ind7</v>
      </c>
      <c r="D68" s="39">
        <v>26</v>
      </c>
      <c r="E68" s="40" t="s">
        <v>19</v>
      </c>
      <c r="F68" s="40" t="s">
        <v>19</v>
      </c>
      <c r="G68" s="21" t="s">
        <v>63</v>
      </c>
      <c r="H68" s="22">
        <v>1959</v>
      </c>
      <c r="I68" s="45">
        <v>200</v>
      </c>
      <c r="J68" s="45">
        <v>200</v>
      </c>
      <c r="K68" s="45"/>
      <c r="L68" s="62" t="str">
        <f>_xlfn.IFNA(VLOOKUP(E68&amp;"."&amp;H68,PNIdata!$E$5:$L$263,2,FALSE),"-")</f>
        <v>-</v>
      </c>
      <c r="M68" s="62"/>
      <c r="N68" s="62"/>
      <c r="S68" s="64"/>
    </row>
    <row r="69" spans="2:19" x14ac:dyDescent="0.25">
      <c r="B69" s="37" t="s">
        <v>299</v>
      </c>
      <c r="C69" s="38" t="str">
        <f>VLOOKUP(E69,nusedswatershed,4,FALSE)</f>
        <v>Ind7</v>
      </c>
      <c r="D69" s="39">
        <v>26</v>
      </c>
      <c r="E69" s="40" t="s">
        <v>19</v>
      </c>
      <c r="F69" s="40" t="s">
        <v>19</v>
      </c>
      <c r="G69" s="21" t="s">
        <v>63</v>
      </c>
      <c r="H69" s="22">
        <v>1958</v>
      </c>
      <c r="I69" s="45">
        <v>3500</v>
      </c>
      <c r="J69" s="45">
        <v>3500</v>
      </c>
      <c r="K69" s="45"/>
      <c r="L69" s="62" t="str">
        <f>_xlfn.IFNA(VLOOKUP(E69&amp;"."&amp;H69,PNIdata!$E$5:$L$263,2,FALSE),"-")</f>
        <v>-</v>
      </c>
      <c r="M69" s="62"/>
      <c r="N69" s="62"/>
      <c r="S69" s="64"/>
    </row>
    <row r="70" spans="2:19" x14ac:dyDescent="0.25">
      <c r="B70" s="37" t="s">
        <v>299</v>
      </c>
      <c r="C70" s="38" t="str">
        <f>VLOOKUP(E70,nusedswatershed,4,FALSE)</f>
        <v>Ind7</v>
      </c>
      <c r="D70" s="39">
        <v>26</v>
      </c>
      <c r="E70" s="40" t="s">
        <v>19</v>
      </c>
      <c r="F70" s="40" t="s">
        <v>19</v>
      </c>
      <c r="G70" s="21" t="s">
        <v>63</v>
      </c>
      <c r="H70" s="22">
        <v>1957</v>
      </c>
      <c r="I70" s="45">
        <v>400</v>
      </c>
      <c r="J70" s="45">
        <v>400</v>
      </c>
      <c r="K70" s="45"/>
      <c r="L70" s="62" t="str">
        <f>_xlfn.IFNA(VLOOKUP(E70&amp;"."&amp;H70,PNIdata!$E$5:$L$263,2,FALSE),"-")</f>
        <v>-</v>
      </c>
      <c r="M70" s="62"/>
      <c r="N70" s="62"/>
      <c r="S70" s="64"/>
    </row>
    <row r="71" spans="2:19" x14ac:dyDescent="0.25">
      <c r="B71" s="37" t="s">
        <v>299</v>
      </c>
      <c r="C71" s="38" t="str">
        <f>VLOOKUP(E71,nusedswatershed,4,FALSE)</f>
        <v>Ind7</v>
      </c>
      <c r="D71" s="39">
        <v>26</v>
      </c>
      <c r="E71" s="40" t="s">
        <v>19</v>
      </c>
      <c r="F71" s="40" t="s">
        <v>19</v>
      </c>
      <c r="G71" s="21" t="s">
        <v>63</v>
      </c>
      <c r="H71" s="22">
        <v>1956</v>
      </c>
      <c r="I71" s="45">
        <v>400</v>
      </c>
      <c r="J71" s="45">
        <v>400</v>
      </c>
      <c r="K71" s="45"/>
      <c r="L71" s="62" t="str">
        <f>_xlfn.IFNA(VLOOKUP(E71&amp;"."&amp;H71,PNIdata!$E$5:$L$263,2,FALSE),"-")</f>
        <v>-</v>
      </c>
      <c r="M71" s="62"/>
      <c r="N71" s="62"/>
      <c r="S71" s="64"/>
    </row>
    <row r="72" spans="2:19" x14ac:dyDescent="0.25">
      <c r="B72" s="37" t="s">
        <v>299</v>
      </c>
      <c r="C72" s="38" t="str">
        <f>VLOOKUP(E72,nusedswatershed,4,FALSE)</f>
        <v>Ind7</v>
      </c>
      <c r="D72" s="39">
        <v>26</v>
      </c>
      <c r="E72" s="40" t="s">
        <v>19</v>
      </c>
      <c r="F72" s="40" t="s">
        <v>19</v>
      </c>
      <c r="G72" s="21" t="s">
        <v>63</v>
      </c>
      <c r="H72" s="22">
        <v>1955</v>
      </c>
      <c r="I72" s="45">
        <v>750</v>
      </c>
      <c r="J72" s="45">
        <v>750</v>
      </c>
      <c r="K72" s="45"/>
      <c r="L72" s="62" t="str">
        <f>_xlfn.IFNA(VLOOKUP(E72&amp;"."&amp;H72,PNIdata!$E$5:$L$263,2,FALSE),"-")</f>
        <v>-</v>
      </c>
      <c r="M72" s="62"/>
      <c r="N72" s="62"/>
      <c r="S72" s="64"/>
    </row>
    <row r="73" spans="2:19" x14ac:dyDescent="0.25">
      <c r="B73" s="37" t="s">
        <v>299</v>
      </c>
      <c r="C73" s="38" t="str">
        <f>VLOOKUP(E73,nusedswatershed,4,FALSE)</f>
        <v>Ind7</v>
      </c>
      <c r="D73" s="39">
        <v>26</v>
      </c>
      <c r="E73" s="40" t="s">
        <v>19</v>
      </c>
      <c r="F73" s="40" t="s">
        <v>19</v>
      </c>
      <c r="G73" s="21" t="s">
        <v>63</v>
      </c>
      <c r="H73" s="22">
        <v>1954</v>
      </c>
      <c r="I73" s="45">
        <v>750</v>
      </c>
      <c r="J73" s="45">
        <v>750</v>
      </c>
      <c r="K73" s="45"/>
      <c r="L73" s="62" t="str">
        <f>_xlfn.IFNA(VLOOKUP(E73&amp;"."&amp;H73,PNIdata!$E$5:$L$263,2,FALSE),"-")</f>
        <v>-</v>
      </c>
      <c r="M73" s="62"/>
      <c r="N73" s="62"/>
      <c r="S73" s="64"/>
    </row>
    <row r="74" spans="2:19" x14ac:dyDescent="0.25">
      <c r="B74" s="37" t="s">
        <v>299</v>
      </c>
      <c r="C74" s="38" t="str">
        <f>VLOOKUP(E74,nusedswatershed,4,FALSE)</f>
        <v>Ind7</v>
      </c>
      <c r="D74" s="39">
        <v>26</v>
      </c>
      <c r="E74" s="40" t="s">
        <v>19</v>
      </c>
      <c r="F74" s="40" t="s">
        <v>19</v>
      </c>
      <c r="G74" s="21" t="s">
        <v>63</v>
      </c>
      <c r="H74" s="22">
        <v>1953</v>
      </c>
      <c r="I74" s="45">
        <v>1500</v>
      </c>
      <c r="J74" s="45">
        <v>1500</v>
      </c>
      <c r="K74" s="45"/>
      <c r="L74" s="62" t="str">
        <f>_xlfn.IFNA(VLOOKUP(E74&amp;"."&amp;H74,PNIdata!$E$5:$L$263,2,FALSE),"-")</f>
        <v>-</v>
      </c>
      <c r="M74" s="62"/>
      <c r="N74" s="62"/>
      <c r="S74" s="64"/>
    </row>
    <row r="75" spans="2:19" x14ac:dyDescent="0.25">
      <c r="B75" s="37" t="s">
        <v>24</v>
      </c>
      <c r="C75" s="38" t="str">
        <f>VLOOKUP(E75,nusedswatershed,4,FALSE)</f>
        <v>Ind7</v>
      </c>
      <c r="D75" s="39">
        <v>24</v>
      </c>
      <c r="E75" s="40" t="s">
        <v>15</v>
      </c>
      <c r="F75" s="40" t="s">
        <v>15</v>
      </c>
      <c r="G75" s="21" t="s">
        <v>63</v>
      </c>
      <c r="H75" s="45">
        <v>2023</v>
      </c>
      <c r="I75" s="45">
        <v>308</v>
      </c>
      <c r="J75" s="45">
        <v>308</v>
      </c>
      <c r="K75" s="45"/>
      <c r="L75" s="62" t="str">
        <f>_xlfn.IFNA(VLOOKUP(E75&amp;"."&amp;H75,PNIdata!$E$5:$L$263,2,FALSE),"-")</f>
        <v>-</v>
      </c>
      <c r="M75" s="62"/>
      <c r="N75" s="62"/>
    </row>
    <row r="76" spans="2:19" x14ac:dyDescent="0.25">
      <c r="B76" s="37" t="s">
        <v>24</v>
      </c>
      <c r="C76" s="38" t="str">
        <f>VLOOKUP(E76,nusedswatershed,4,FALSE)</f>
        <v>Ind7</v>
      </c>
      <c r="D76" s="39">
        <v>24</v>
      </c>
      <c r="E76" s="40" t="s">
        <v>15</v>
      </c>
      <c r="F76" s="40" t="s">
        <v>15</v>
      </c>
      <c r="G76" s="21" t="s">
        <v>63</v>
      </c>
      <c r="H76" s="45">
        <v>2022</v>
      </c>
      <c r="I76" s="45">
        <v>113</v>
      </c>
      <c r="J76" s="45">
        <v>113</v>
      </c>
      <c r="K76" s="45"/>
      <c r="L76" s="62" t="str">
        <f>_xlfn.IFNA(VLOOKUP(E76&amp;"."&amp;H76,PNIdata!$E$5:$L$263,2,FALSE),"-")</f>
        <v>-</v>
      </c>
      <c r="M76" s="62"/>
      <c r="N76" s="62"/>
    </row>
    <row r="77" spans="2:19" x14ac:dyDescent="0.25">
      <c r="B77" s="37" t="s">
        <v>24</v>
      </c>
      <c r="C77" s="38" t="str">
        <f>VLOOKUP(E77,nusedswatershed,4,FALSE)</f>
        <v>Ind7</v>
      </c>
      <c r="D77" s="39">
        <v>24</v>
      </c>
      <c r="E77" s="40" t="s">
        <v>15</v>
      </c>
      <c r="F77" s="40" t="s">
        <v>15</v>
      </c>
      <c r="G77" s="21" t="s">
        <v>63</v>
      </c>
      <c r="H77" s="45">
        <v>2021</v>
      </c>
      <c r="I77" s="45">
        <v>414</v>
      </c>
      <c r="J77" s="45">
        <v>414</v>
      </c>
      <c r="K77" s="45"/>
      <c r="L77" s="62">
        <f>_xlfn.IFNA(VLOOKUP(E77&amp;"."&amp;H77,PNIdata!$E$5:$L$263,2,FALSE),"-")</f>
        <v>1</v>
      </c>
      <c r="M77" s="62"/>
      <c r="N77" s="62"/>
    </row>
    <row r="78" spans="2:19" x14ac:dyDescent="0.25">
      <c r="B78" s="37" t="s">
        <v>24</v>
      </c>
      <c r="C78" s="38" t="str">
        <f>VLOOKUP(E78,nusedswatershed,4,FALSE)</f>
        <v>Ind7</v>
      </c>
      <c r="D78" s="39">
        <v>24</v>
      </c>
      <c r="E78" s="40" t="s">
        <v>15</v>
      </c>
      <c r="F78" s="40" t="s">
        <v>15</v>
      </c>
      <c r="G78" s="21" t="s">
        <v>63</v>
      </c>
      <c r="H78" s="45">
        <v>2020</v>
      </c>
      <c r="I78" s="45">
        <v>385</v>
      </c>
      <c r="J78" s="45">
        <v>385</v>
      </c>
      <c r="K78" s="45"/>
      <c r="L78" s="62">
        <f>_xlfn.IFNA(VLOOKUP(E78&amp;"."&amp;H78,PNIdata!$E$5:$L$263,2,FALSE),"-")</f>
        <v>1</v>
      </c>
      <c r="M78" s="62"/>
      <c r="N78" s="62"/>
    </row>
    <row r="79" spans="2:19" x14ac:dyDescent="0.25">
      <c r="B79" s="37" t="s">
        <v>24</v>
      </c>
      <c r="C79" s="38" t="str">
        <f>VLOOKUP(E79,nusedswatershed,4,FALSE)</f>
        <v>Ind7</v>
      </c>
      <c r="D79" s="39">
        <v>24</v>
      </c>
      <c r="E79" s="40" t="s">
        <v>15</v>
      </c>
      <c r="F79" s="40" t="s">
        <v>15</v>
      </c>
      <c r="G79" s="21" t="s">
        <v>63</v>
      </c>
      <c r="H79" s="45">
        <v>2019</v>
      </c>
      <c r="I79" s="45">
        <v>365</v>
      </c>
      <c r="J79" s="45">
        <v>365</v>
      </c>
      <c r="K79" s="45"/>
      <c r="L79" s="62">
        <f>_xlfn.IFNA(VLOOKUP(E79&amp;"."&amp;H79,PNIdata!$E$5:$L$263,2,FALSE),"-")</f>
        <v>0.68181800000000004</v>
      </c>
      <c r="M79" s="62"/>
      <c r="N79" s="62"/>
      <c r="S79" s="64">
        <v>35252</v>
      </c>
    </row>
    <row r="80" spans="2:19" x14ac:dyDescent="0.25">
      <c r="B80" s="37" t="s">
        <v>24</v>
      </c>
      <c r="C80" s="38" t="str">
        <f>VLOOKUP(E80,nusedswatershed,4,FALSE)</f>
        <v>Ind7</v>
      </c>
      <c r="D80" s="39">
        <v>24</v>
      </c>
      <c r="E80" s="40" t="s">
        <v>15</v>
      </c>
      <c r="F80" s="40" t="s">
        <v>15</v>
      </c>
      <c r="G80" s="21" t="s">
        <v>63</v>
      </c>
      <c r="H80" s="45">
        <v>2018</v>
      </c>
      <c r="I80" s="45">
        <v>699</v>
      </c>
      <c r="J80" s="45">
        <v>699</v>
      </c>
      <c r="K80" s="45"/>
      <c r="L80" s="62">
        <f>_xlfn.IFNA(VLOOKUP(E80&amp;"."&amp;H80,PNIdata!$E$5:$L$263,2,FALSE),"-")</f>
        <v>0.96666700000000005</v>
      </c>
      <c r="M80" s="62"/>
      <c r="N80" s="62"/>
      <c r="S80" s="64">
        <v>40456</v>
      </c>
    </row>
    <row r="81" spans="2:19" x14ac:dyDescent="0.25">
      <c r="B81" s="37" t="s">
        <v>24</v>
      </c>
      <c r="C81" s="38" t="str">
        <f>VLOOKUP(E81,nusedswatershed,4,FALSE)</f>
        <v>Ind7</v>
      </c>
      <c r="D81" s="39">
        <v>24</v>
      </c>
      <c r="E81" s="40" t="s">
        <v>15</v>
      </c>
      <c r="F81" s="40" t="s">
        <v>15</v>
      </c>
      <c r="G81" s="21" t="s">
        <v>63</v>
      </c>
      <c r="H81" s="45">
        <v>2017</v>
      </c>
      <c r="I81" s="45">
        <v>773</v>
      </c>
      <c r="J81" s="45">
        <v>773</v>
      </c>
      <c r="K81" s="45"/>
      <c r="L81" s="62">
        <f>_xlfn.IFNA(VLOOKUP(E81&amp;"."&amp;H81,PNIdata!$E$5:$L$263,2,FALSE),"-")</f>
        <v>0.90909099999999998</v>
      </c>
      <c r="M81" s="62"/>
      <c r="N81" s="62"/>
      <c r="S81" s="64">
        <v>48040</v>
      </c>
    </row>
    <row r="82" spans="2:19" x14ac:dyDescent="0.25">
      <c r="B82" s="37" t="s">
        <v>24</v>
      </c>
      <c r="C82" s="38" t="str">
        <f>VLOOKUP(E82,nusedswatershed,4,FALSE)</f>
        <v>Ind7</v>
      </c>
      <c r="D82" s="39">
        <v>24</v>
      </c>
      <c r="E82" s="40" t="s">
        <v>15</v>
      </c>
      <c r="F82" s="40" t="s">
        <v>15</v>
      </c>
      <c r="G82" s="21" t="s">
        <v>63</v>
      </c>
      <c r="H82" s="45">
        <v>2016</v>
      </c>
      <c r="I82" s="45">
        <v>650</v>
      </c>
      <c r="J82" s="45">
        <v>650</v>
      </c>
      <c r="K82" s="45"/>
      <c r="L82" s="62">
        <f>_xlfn.IFNA(VLOOKUP(E82&amp;"."&amp;H82,PNIdata!$E$5:$L$263,2,FALSE),"-")</f>
        <v>0.66666700000000001</v>
      </c>
      <c r="M82" s="62"/>
      <c r="N82" s="62"/>
      <c r="S82" s="64">
        <v>9751</v>
      </c>
    </row>
    <row r="83" spans="2:19" x14ac:dyDescent="0.25">
      <c r="B83" s="37" t="s">
        <v>24</v>
      </c>
      <c r="C83" s="38" t="str">
        <f>VLOOKUP(E83,nusedswatershed,4,FALSE)</f>
        <v>Ind7</v>
      </c>
      <c r="D83" s="39">
        <v>24</v>
      </c>
      <c r="E83" s="40" t="s">
        <v>15</v>
      </c>
      <c r="F83" s="40" t="s">
        <v>15</v>
      </c>
      <c r="G83" s="21" t="s">
        <v>63</v>
      </c>
      <c r="H83" s="22">
        <v>2015</v>
      </c>
      <c r="I83" s="45">
        <v>736</v>
      </c>
      <c r="J83" s="45">
        <v>736</v>
      </c>
      <c r="K83" s="45"/>
      <c r="L83" s="62">
        <f>_xlfn.IFNA(VLOOKUP(E83&amp;"."&amp;H83,PNIdata!$E$5:$L$263,2,FALSE),"-")</f>
        <v>0.8</v>
      </c>
      <c r="M83" s="62"/>
      <c r="N83" s="62"/>
      <c r="S83" s="64">
        <v>35240</v>
      </c>
    </row>
    <row r="84" spans="2:19" x14ac:dyDescent="0.25">
      <c r="B84" s="37" t="s">
        <v>24</v>
      </c>
      <c r="C84" s="38" t="str">
        <f>VLOOKUP(E84,nusedswatershed,4,FALSE)</f>
        <v>Ind7</v>
      </c>
      <c r="D84" s="39">
        <v>24</v>
      </c>
      <c r="E84" s="40" t="s">
        <v>15</v>
      </c>
      <c r="F84" s="40" t="s">
        <v>15</v>
      </c>
      <c r="G84" s="21" t="s">
        <v>63</v>
      </c>
      <c r="H84" s="22">
        <v>2014</v>
      </c>
      <c r="I84" s="45">
        <v>289</v>
      </c>
      <c r="J84" s="45">
        <v>289</v>
      </c>
      <c r="K84" s="45"/>
      <c r="L84" s="62">
        <f>_xlfn.IFNA(VLOOKUP(E84&amp;"."&amp;H84,PNIdata!$E$5:$L$263,2,FALSE),"-")</f>
        <v>0.75</v>
      </c>
      <c r="M84" s="62"/>
      <c r="N84" s="62"/>
      <c r="S84" s="64"/>
    </row>
    <row r="85" spans="2:19" x14ac:dyDescent="0.25">
      <c r="B85" s="37" t="s">
        <v>24</v>
      </c>
      <c r="C85" s="38" t="str">
        <f>VLOOKUP(E85,nusedswatershed,4,FALSE)</f>
        <v>Ind7</v>
      </c>
      <c r="D85" s="39">
        <v>24</v>
      </c>
      <c r="E85" s="40" t="s">
        <v>15</v>
      </c>
      <c r="F85" s="40" t="s">
        <v>15</v>
      </c>
      <c r="G85" s="21" t="s">
        <v>63</v>
      </c>
      <c r="H85">
        <v>2013</v>
      </c>
      <c r="I85" s="45">
        <v>584</v>
      </c>
      <c r="J85" s="45">
        <v>584</v>
      </c>
      <c r="K85" s="45"/>
      <c r="L85" s="62" t="str">
        <f>_xlfn.IFNA(VLOOKUP(E85&amp;"."&amp;H85,PNIdata!$E$5:$L$263,2,FALSE),"-")</f>
        <v>-</v>
      </c>
      <c r="M85" s="62"/>
      <c r="N85" s="62"/>
      <c r="S85" s="64">
        <v>38700</v>
      </c>
    </row>
    <row r="86" spans="2:19" x14ac:dyDescent="0.25">
      <c r="B86" s="37" t="s">
        <v>24</v>
      </c>
      <c r="C86" s="38" t="str">
        <f>VLOOKUP(E86,nusedswatershed,4,FALSE)</f>
        <v>Ind7</v>
      </c>
      <c r="D86" s="39">
        <v>24</v>
      </c>
      <c r="E86" s="40" t="s">
        <v>15</v>
      </c>
      <c r="F86" s="40" t="s">
        <v>15</v>
      </c>
      <c r="G86" s="21" t="s">
        <v>63</v>
      </c>
      <c r="H86" s="22">
        <v>2012</v>
      </c>
      <c r="I86" s="45">
        <v>199</v>
      </c>
      <c r="J86" s="45">
        <v>199</v>
      </c>
      <c r="K86" s="45"/>
      <c r="L86" s="62" t="str">
        <f>_xlfn.IFNA(VLOOKUP(E86&amp;"."&amp;H86,PNIdata!$E$5:$L$263,2,FALSE),"-")</f>
        <v>-</v>
      </c>
      <c r="M86" s="62"/>
      <c r="N86" s="62"/>
      <c r="S86" s="64">
        <v>26560</v>
      </c>
    </row>
    <row r="87" spans="2:19" x14ac:dyDescent="0.25">
      <c r="B87" s="37" t="s">
        <v>24</v>
      </c>
      <c r="C87" s="38" t="str">
        <f>VLOOKUP(E87,nusedswatershed,4,FALSE)</f>
        <v>Ind7</v>
      </c>
      <c r="D87" s="39">
        <v>24</v>
      </c>
      <c r="E87" s="40" t="s">
        <v>15</v>
      </c>
      <c r="F87" s="40" t="s">
        <v>15</v>
      </c>
      <c r="G87" s="21" t="s">
        <v>63</v>
      </c>
      <c r="H87" s="22">
        <v>2011</v>
      </c>
      <c r="I87" s="45">
        <v>85</v>
      </c>
      <c r="J87" s="45">
        <v>85</v>
      </c>
      <c r="K87" s="45"/>
      <c r="L87" s="62" t="str">
        <f>_xlfn.IFNA(VLOOKUP(E87&amp;"."&amp;H87,PNIdata!$E$5:$L$263,2,FALSE),"-")</f>
        <v>-</v>
      </c>
      <c r="M87" s="62"/>
      <c r="N87" s="62"/>
      <c r="S87" s="64">
        <v>12999</v>
      </c>
    </row>
    <row r="88" spans="2:19" x14ac:dyDescent="0.25">
      <c r="B88" s="37" t="s">
        <v>24</v>
      </c>
      <c r="C88" s="38" t="str">
        <f>VLOOKUP(E88,nusedswatershed,4,FALSE)</f>
        <v>Ind7</v>
      </c>
      <c r="D88" s="39">
        <v>24</v>
      </c>
      <c r="E88" s="40" t="s">
        <v>15</v>
      </c>
      <c r="F88" s="40" t="s">
        <v>15</v>
      </c>
      <c r="G88" s="21" t="s">
        <v>63</v>
      </c>
      <c r="H88" s="22">
        <v>2010</v>
      </c>
      <c r="I88" s="45">
        <v>50</v>
      </c>
      <c r="J88" s="45">
        <v>50</v>
      </c>
      <c r="K88" s="45"/>
      <c r="L88" s="62" t="str">
        <f>_xlfn.IFNA(VLOOKUP(E88&amp;"."&amp;H88,PNIdata!$E$5:$L$263,2,FALSE),"-")</f>
        <v>-</v>
      </c>
      <c r="M88" s="62"/>
      <c r="N88" s="62"/>
      <c r="S88" s="64">
        <v>13910</v>
      </c>
    </row>
    <row r="89" spans="2:19" x14ac:dyDescent="0.25">
      <c r="B89" s="37" t="s">
        <v>24</v>
      </c>
      <c r="C89" s="38" t="str">
        <f>VLOOKUP(E89,nusedswatershed,4,FALSE)</f>
        <v>Ind7</v>
      </c>
      <c r="D89" s="39">
        <v>24</v>
      </c>
      <c r="E89" s="40" t="s">
        <v>15</v>
      </c>
      <c r="F89" s="40" t="s">
        <v>15</v>
      </c>
      <c r="G89" s="21" t="s">
        <v>63</v>
      </c>
      <c r="H89" s="22">
        <v>2009</v>
      </c>
      <c r="I89" s="45">
        <v>44</v>
      </c>
      <c r="J89" s="45">
        <v>44</v>
      </c>
      <c r="K89" s="45"/>
      <c r="L89" s="62" t="str">
        <f>_xlfn.IFNA(VLOOKUP(E89&amp;"."&amp;H89,PNIdata!$E$5:$L$263,2,FALSE),"-")</f>
        <v>-</v>
      </c>
      <c r="M89" s="62"/>
      <c r="N89" s="62"/>
      <c r="S89" s="64">
        <v>11620</v>
      </c>
    </row>
    <row r="90" spans="2:19" x14ac:dyDescent="0.25">
      <c r="B90" s="37" t="s">
        <v>24</v>
      </c>
      <c r="C90" s="38" t="str">
        <f>VLOOKUP(E90,nusedswatershed,4,FALSE)</f>
        <v>Ind7</v>
      </c>
      <c r="D90" s="39">
        <v>24</v>
      </c>
      <c r="E90" s="40" t="s">
        <v>15</v>
      </c>
      <c r="F90" s="40" t="s">
        <v>15</v>
      </c>
      <c r="G90" s="21" t="s">
        <v>63</v>
      </c>
      <c r="H90">
        <v>2008</v>
      </c>
      <c r="I90" s="45">
        <v>69</v>
      </c>
      <c r="J90" s="45">
        <v>69</v>
      </c>
      <c r="K90" s="45"/>
      <c r="L90" s="62" t="str">
        <f>_xlfn.IFNA(VLOOKUP(E90&amp;"."&amp;H90,PNIdata!$E$5:$L$263,2,FALSE),"-")</f>
        <v>-</v>
      </c>
      <c r="M90" s="62"/>
      <c r="N90" s="62"/>
      <c r="S90" s="64">
        <v>23647</v>
      </c>
    </row>
    <row r="91" spans="2:19" x14ac:dyDescent="0.25">
      <c r="B91" s="37" t="s">
        <v>24</v>
      </c>
      <c r="C91" s="38" t="str">
        <f>VLOOKUP(E91,nusedswatershed,4,FALSE)</f>
        <v>Ind7</v>
      </c>
      <c r="D91" s="39">
        <v>24</v>
      </c>
      <c r="E91" s="40" t="s">
        <v>15</v>
      </c>
      <c r="F91" s="40" t="s">
        <v>15</v>
      </c>
      <c r="G91" s="21" t="s">
        <v>63</v>
      </c>
      <c r="H91">
        <v>2007</v>
      </c>
      <c r="I91" s="45">
        <v>41</v>
      </c>
      <c r="J91" s="45">
        <v>41</v>
      </c>
      <c r="K91" s="45"/>
      <c r="L91" s="62" t="str">
        <f>_xlfn.IFNA(VLOOKUP(E91&amp;"."&amp;H91,PNIdata!$E$5:$L$263,2,FALSE),"-")</f>
        <v>-</v>
      </c>
      <c r="M91" s="62"/>
      <c r="N91" s="62"/>
      <c r="S91" s="64"/>
    </row>
    <row r="92" spans="2:19" x14ac:dyDescent="0.25">
      <c r="B92" s="37" t="s">
        <v>24</v>
      </c>
      <c r="C92" s="38" t="str">
        <f>VLOOKUP(E92,nusedswatershed,4,FALSE)</f>
        <v>Ind7</v>
      </c>
      <c r="D92" s="39">
        <v>24</v>
      </c>
      <c r="E92" s="40" t="s">
        <v>15</v>
      </c>
      <c r="F92" s="40" t="s">
        <v>15</v>
      </c>
      <c r="G92" s="21" t="s">
        <v>63</v>
      </c>
      <c r="H92">
        <v>2006</v>
      </c>
      <c r="I92" s="45">
        <v>104</v>
      </c>
      <c r="J92" s="45">
        <v>104</v>
      </c>
      <c r="K92" s="45"/>
      <c r="L92" s="62" t="str">
        <f>_xlfn.IFNA(VLOOKUP(E92&amp;"."&amp;H92,PNIdata!$E$5:$L$263,2,FALSE),"-")</f>
        <v>-</v>
      </c>
      <c r="M92" s="62"/>
      <c r="N92" s="62"/>
      <c r="S92" s="64"/>
    </row>
    <row r="93" spans="2:19" x14ac:dyDescent="0.25">
      <c r="B93" s="37" t="s">
        <v>24</v>
      </c>
      <c r="C93" s="38" t="str">
        <f>VLOOKUP(E93,nusedswatershed,4,FALSE)</f>
        <v>Ind7</v>
      </c>
      <c r="D93" s="39">
        <v>24</v>
      </c>
      <c r="E93" s="40" t="s">
        <v>15</v>
      </c>
      <c r="F93" s="40" t="s">
        <v>15</v>
      </c>
      <c r="G93" s="21" t="s">
        <v>63</v>
      </c>
      <c r="H93">
        <v>2005</v>
      </c>
      <c r="I93" s="45">
        <v>65</v>
      </c>
      <c r="J93" s="45">
        <v>65</v>
      </c>
      <c r="K93" s="45"/>
      <c r="L93" s="62" t="str">
        <f>_xlfn.IFNA(VLOOKUP(E93&amp;"."&amp;H93,PNIdata!$E$5:$L$263,2,FALSE),"-")</f>
        <v>-</v>
      </c>
      <c r="M93" s="62"/>
      <c r="N93" s="62"/>
      <c r="S93" s="64"/>
    </row>
    <row r="94" spans="2:19" x14ac:dyDescent="0.25">
      <c r="B94" s="37" t="s">
        <v>24</v>
      </c>
      <c r="C94" s="38" t="str">
        <f>VLOOKUP(E94,nusedswatershed,4,FALSE)</f>
        <v>Ind7</v>
      </c>
      <c r="D94" s="39">
        <v>24</v>
      </c>
      <c r="E94" s="40" t="s">
        <v>15</v>
      </c>
      <c r="F94" s="40" t="s">
        <v>15</v>
      </c>
      <c r="G94" s="21" t="s">
        <v>63</v>
      </c>
      <c r="H94">
        <v>2004</v>
      </c>
      <c r="I94" s="45">
        <v>141</v>
      </c>
      <c r="J94" s="45">
        <v>141</v>
      </c>
      <c r="K94" s="45"/>
      <c r="L94" s="62" t="str">
        <f>_xlfn.IFNA(VLOOKUP(E94&amp;"."&amp;H94,PNIdata!$E$5:$L$263,2,FALSE),"-")</f>
        <v>-</v>
      </c>
      <c r="M94" s="62"/>
      <c r="N94" s="62"/>
      <c r="S94" s="64"/>
    </row>
    <row r="95" spans="2:19" x14ac:dyDescent="0.25">
      <c r="B95" s="37" t="s">
        <v>24</v>
      </c>
      <c r="C95" s="38" t="str">
        <f>VLOOKUP(E95,nusedswatershed,4,FALSE)</f>
        <v>Ind7</v>
      </c>
      <c r="D95" s="39">
        <v>24</v>
      </c>
      <c r="E95" s="40" t="s">
        <v>15</v>
      </c>
      <c r="F95" s="40" t="s">
        <v>15</v>
      </c>
      <c r="G95" s="21" t="s">
        <v>63</v>
      </c>
      <c r="H95">
        <v>2003</v>
      </c>
      <c r="I95" s="45">
        <v>137</v>
      </c>
      <c r="J95" s="45">
        <v>137</v>
      </c>
      <c r="K95" s="45"/>
      <c r="L95" s="62" t="str">
        <f>_xlfn.IFNA(VLOOKUP(E95&amp;"."&amp;H95,PNIdata!$E$5:$L$263,2,FALSE),"-")</f>
        <v>-</v>
      </c>
      <c r="M95" s="62"/>
      <c r="N95" s="62"/>
      <c r="S95" s="64"/>
    </row>
    <row r="96" spans="2:19" x14ac:dyDescent="0.25">
      <c r="B96" s="37" t="s">
        <v>24</v>
      </c>
      <c r="C96" s="38" t="str">
        <f>VLOOKUP(E96,nusedswatershed,4,FALSE)</f>
        <v>Ind7</v>
      </c>
      <c r="D96" s="39">
        <v>24</v>
      </c>
      <c r="E96" s="40" t="s">
        <v>15</v>
      </c>
      <c r="F96" s="40" t="s">
        <v>15</v>
      </c>
      <c r="G96" s="21" t="s">
        <v>63</v>
      </c>
      <c r="H96">
        <v>2002</v>
      </c>
      <c r="I96" s="45">
        <v>128</v>
      </c>
      <c r="J96" s="45">
        <v>128</v>
      </c>
      <c r="K96" s="45"/>
      <c r="L96" s="62" t="str">
        <f>_xlfn.IFNA(VLOOKUP(E96&amp;"."&amp;H96,PNIdata!$E$5:$L$263,2,FALSE),"-")</f>
        <v>-</v>
      </c>
      <c r="M96" s="62"/>
      <c r="N96" s="62"/>
      <c r="S96" s="64"/>
    </row>
    <row r="97" spans="2:19" x14ac:dyDescent="0.25">
      <c r="B97" s="37" t="s">
        <v>24</v>
      </c>
      <c r="C97" s="38" t="str">
        <f>VLOOKUP(E97,nusedswatershed,4,FALSE)</f>
        <v>Ind7</v>
      </c>
      <c r="D97" s="39">
        <v>24</v>
      </c>
      <c r="E97" s="40" t="s">
        <v>15</v>
      </c>
      <c r="F97" s="40" t="s">
        <v>15</v>
      </c>
      <c r="G97" s="21" t="s">
        <v>63</v>
      </c>
      <c r="H97">
        <v>2001</v>
      </c>
      <c r="I97" s="45">
        <v>263</v>
      </c>
      <c r="J97" s="45">
        <v>263</v>
      </c>
      <c r="K97" s="45"/>
      <c r="L97" s="62" t="str">
        <f>_xlfn.IFNA(VLOOKUP(E97&amp;"."&amp;H97,PNIdata!$E$5:$L$263,2,FALSE),"-")</f>
        <v>-</v>
      </c>
      <c r="M97" s="62"/>
      <c r="N97" s="62"/>
      <c r="S97" s="64"/>
    </row>
    <row r="98" spans="2:19" x14ac:dyDescent="0.25">
      <c r="B98" s="37" t="s">
        <v>24</v>
      </c>
      <c r="C98" s="38" t="str">
        <f>VLOOKUP(E98,nusedswatershed,4,FALSE)</f>
        <v>Ind7</v>
      </c>
      <c r="D98" s="39">
        <v>24</v>
      </c>
      <c r="E98" s="40" t="s">
        <v>15</v>
      </c>
      <c r="F98" s="40" t="s">
        <v>15</v>
      </c>
      <c r="G98" s="21" t="s">
        <v>63</v>
      </c>
      <c r="H98">
        <v>2000</v>
      </c>
      <c r="I98" s="45">
        <v>143</v>
      </c>
      <c r="J98" s="45">
        <v>143</v>
      </c>
      <c r="K98" s="45"/>
      <c r="L98" s="62" t="str">
        <f>_xlfn.IFNA(VLOOKUP(E98&amp;"."&amp;H98,PNIdata!$E$5:$L$263,2,FALSE),"-")</f>
        <v>-</v>
      </c>
      <c r="M98" s="62"/>
      <c r="N98" s="62"/>
      <c r="S98" s="64"/>
    </row>
    <row r="99" spans="2:19" x14ac:dyDescent="0.25">
      <c r="B99" s="37" t="s">
        <v>24</v>
      </c>
      <c r="C99" s="38" t="str">
        <f>VLOOKUP(E99,nusedswatershed,4,FALSE)</f>
        <v>Ind7</v>
      </c>
      <c r="D99" s="39">
        <v>24</v>
      </c>
      <c r="E99" s="40" t="s">
        <v>15</v>
      </c>
      <c r="F99" s="40" t="s">
        <v>15</v>
      </c>
      <c r="G99" s="21" t="s">
        <v>63</v>
      </c>
      <c r="H99">
        <v>1999</v>
      </c>
      <c r="I99" s="45">
        <v>160</v>
      </c>
      <c r="J99" s="45">
        <v>160</v>
      </c>
      <c r="K99" s="45"/>
      <c r="L99" s="62" t="str">
        <f>_xlfn.IFNA(VLOOKUP(E99&amp;"."&amp;H99,PNIdata!$E$5:$L$263,2,FALSE),"-")</f>
        <v>-</v>
      </c>
      <c r="M99" s="62"/>
      <c r="N99" s="62"/>
      <c r="S99" s="64"/>
    </row>
    <row r="100" spans="2:19" x14ac:dyDescent="0.25">
      <c r="B100" s="37" t="s">
        <v>24</v>
      </c>
      <c r="C100" s="38" t="str">
        <f>VLOOKUP(E100,nusedswatershed,4,FALSE)</f>
        <v>Ind7</v>
      </c>
      <c r="D100" s="39">
        <v>24</v>
      </c>
      <c r="E100" s="40" t="s">
        <v>15</v>
      </c>
      <c r="F100" s="40" t="s">
        <v>15</v>
      </c>
      <c r="G100" s="21" t="s">
        <v>63</v>
      </c>
      <c r="H100" s="22">
        <v>1998</v>
      </c>
      <c r="I100" s="45">
        <v>306</v>
      </c>
      <c r="J100" s="45">
        <v>306</v>
      </c>
      <c r="K100" s="45"/>
      <c r="L100" s="62" t="str">
        <f>_xlfn.IFNA(VLOOKUP(E100&amp;"."&amp;H100,PNIdata!$E$5:$L$263,2,FALSE),"-")</f>
        <v>-</v>
      </c>
      <c r="M100" s="62"/>
      <c r="N100" s="62"/>
      <c r="S100" s="64"/>
    </row>
    <row r="101" spans="2:19" x14ac:dyDescent="0.25">
      <c r="B101" s="37" t="s">
        <v>24</v>
      </c>
      <c r="C101" s="38" t="str">
        <f>VLOOKUP(E101,nusedswatershed,4,FALSE)</f>
        <v>Ind7</v>
      </c>
      <c r="D101" s="39">
        <v>24</v>
      </c>
      <c r="E101" s="40" t="s">
        <v>15</v>
      </c>
      <c r="F101" s="40" t="s">
        <v>15</v>
      </c>
      <c r="G101" s="21" t="s">
        <v>63</v>
      </c>
      <c r="H101" s="22">
        <v>1997</v>
      </c>
      <c r="I101" s="45">
        <v>275</v>
      </c>
      <c r="J101" s="45">
        <v>275</v>
      </c>
      <c r="K101" s="45"/>
      <c r="L101" s="62" t="str">
        <f>_xlfn.IFNA(VLOOKUP(E101&amp;"."&amp;H101,PNIdata!$E$5:$L$263,2,FALSE),"-")</f>
        <v>-</v>
      </c>
      <c r="M101" s="62"/>
      <c r="N101" s="62"/>
      <c r="S101" s="64"/>
    </row>
    <row r="102" spans="2:19" x14ac:dyDescent="0.25">
      <c r="B102" s="37" t="s">
        <v>24</v>
      </c>
      <c r="C102" s="38" t="str">
        <f>VLOOKUP(E102,nusedswatershed,4,FALSE)</f>
        <v>Ind7</v>
      </c>
      <c r="D102" s="39">
        <v>24</v>
      </c>
      <c r="E102" s="40" t="s">
        <v>15</v>
      </c>
      <c r="F102" s="40" t="s">
        <v>15</v>
      </c>
      <c r="G102" s="21" t="s">
        <v>63</v>
      </c>
      <c r="H102" s="22">
        <v>1996</v>
      </c>
      <c r="I102" s="45">
        <v>528</v>
      </c>
      <c r="J102" s="45">
        <v>528</v>
      </c>
      <c r="K102" s="45"/>
      <c r="L102" s="62" t="str">
        <f>_xlfn.IFNA(VLOOKUP(E102&amp;"."&amp;H102,PNIdata!$E$5:$L$263,2,FALSE),"-")</f>
        <v>-</v>
      </c>
      <c r="M102" s="62"/>
      <c r="N102" s="62"/>
      <c r="S102" s="64"/>
    </row>
    <row r="103" spans="2:19" x14ac:dyDescent="0.25">
      <c r="B103" s="37" t="s">
        <v>24</v>
      </c>
      <c r="C103" s="38" t="str">
        <f>VLOOKUP(E103,nusedswatershed,4,FALSE)</f>
        <v>Ind7</v>
      </c>
      <c r="D103" s="39">
        <v>24</v>
      </c>
      <c r="E103" s="40" t="s">
        <v>15</v>
      </c>
      <c r="F103" s="40" t="s">
        <v>15</v>
      </c>
      <c r="G103" s="21" t="s">
        <v>63</v>
      </c>
      <c r="H103" s="22">
        <v>1995</v>
      </c>
      <c r="I103" s="45">
        <v>291</v>
      </c>
      <c r="J103" s="45">
        <v>291</v>
      </c>
      <c r="K103" s="45"/>
      <c r="L103" s="62" t="str">
        <f>_xlfn.IFNA(VLOOKUP(E103&amp;"."&amp;H103,PNIdata!$E$5:$L$263,2,FALSE),"-")</f>
        <v>-</v>
      </c>
      <c r="M103" s="62"/>
      <c r="N103" s="62"/>
      <c r="S103" s="64"/>
    </row>
    <row r="104" spans="2:19" x14ac:dyDescent="0.25">
      <c r="B104" s="37" t="s">
        <v>24</v>
      </c>
      <c r="C104" s="38" t="str">
        <f>VLOOKUP(E104,nusedswatershed,4,FALSE)</f>
        <v>Ind7</v>
      </c>
      <c r="D104" s="39">
        <v>24</v>
      </c>
      <c r="E104" s="40" t="s">
        <v>15</v>
      </c>
      <c r="F104" s="40" t="s">
        <v>15</v>
      </c>
      <c r="G104" s="21" t="s">
        <v>63</v>
      </c>
      <c r="H104" s="22">
        <v>1994</v>
      </c>
      <c r="I104" s="45">
        <v>691</v>
      </c>
      <c r="J104" s="45">
        <v>691</v>
      </c>
      <c r="K104" s="45"/>
      <c r="L104" s="62" t="str">
        <f>_xlfn.IFNA(VLOOKUP(E104&amp;"."&amp;H104,PNIdata!$E$5:$L$263,2,FALSE),"-")</f>
        <v>-</v>
      </c>
      <c r="M104" s="62"/>
      <c r="N104" s="62"/>
      <c r="S104" s="64"/>
    </row>
    <row r="105" spans="2:19" x14ac:dyDescent="0.25">
      <c r="B105" s="37" t="s">
        <v>24</v>
      </c>
      <c r="C105" s="38" t="str">
        <f>VLOOKUP(E105,nusedswatershed,4,FALSE)</f>
        <v>Ind7</v>
      </c>
      <c r="D105" s="39">
        <v>24</v>
      </c>
      <c r="E105" s="40" t="s">
        <v>15</v>
      </c>
      <c r="F105" s="40" t="s">
        <v>15</v>
      </c>
      <c r="G105" s="21" t="s">
        <v>63</v>
      </c>
      <c r="H105" s="22">
        <v>1993</v>
      </c>
      <c r="I105" s="45">
        <v>377</v>
      </c>
      <c r="J105" s="45">
        <v>377</v>
      </c>
      <c r="K105" s="45"/>
      <c r="L105" s="62" t="str">
        <f>_xlfn.IFNA(VLOOKUP(E105&amp;"."&amp;H105,PNIdata!$E$5:$L$263,2,FALSE),"-")</f>
        <v>-</v>
      </c>
      <c r="M105" s="62"/>
      <c r="N105" s="62"/>
      <c r="S105" s="64"/>
    </row>
    <row r="106" spans="2:19" x14ac:dyDescent="0.25">
      <c r="B106" s="37" t="s">
        <v>24</v>
      </c>
      <c r="C106" s="38" t="str">
        <f>VLOOKUP(E106,nusedswatershed,4,FALSE)</f>
        <v>Ind7</v>
      </c>
      <c r="D106" s="39">
        <v>24</v>
      </c>
      <c r="E106" s="40" t="s">
        <v>15</v>
      </c>
      <c r="F106" s="40" t="s">
        <v>15</v>
      </c>
      <c r="G106" s="21" t="s">
        <v>63</v>
      </c>
      <c r="H106" s="22">
        <v>1992</v>
      </c>
      <c r="I106" s="45" t="s">
        <v>522</v>
      </c>
      <c r="J106" s="45"/>
      <c r="K106" s="45"/>
      <c r="L106" s="62" t="str">
        <f>_xlfn.IFNA(VLOOKUP(E106&amp;"."&amp;H106,PNIdata!$E$5:$L$263,2,FALSE),"-")</f>
        <v>-</v>
      </c>
      <c r="M106" s="62"/>
      <c r="N106" s="62"/>
      <c r="S106" s="64"/>
    </row>
    <row r="107" spans="2:19" x14ac:dyDescent="0.25">
      <c r="B107" s="37" t="s">
        <v>24</v>
      </c>
      <c r="C107" s="38" t="str">
        <f>VLOOKUP(E107,nusedswatershed,4,FALSE)</f>
        <v>Ind7</v>
      </c>
      <c r="D107" s="39">
        <v>24</v>
      </c>
      <c r="E107" s="40" t="s">
        <v>15</v>
      </c>
      <c r="F107" s="40" t="s">
        <v>15</v>
      </c>
      <c r="G107" s="21" t="s">
        <v>63</v>
      </c>
      <c r="H107" s="22">
        <v>1991</v>
      </c>
      <c r="I107" s="45" t="s">
        <v>522</v>
      </c>
      <c r="J107" s="45"/>
      <c r="K107" s="45"/>
      <c r="L107" s="62" t="str">
        <f>_xlfn.IFNA(VLOOKUP(E107&amp;"."&amp;H107,PNIdata!$E$5:$L$263,2,FALSE),"-")</f>
        <v>-</v>
      </c>
      <c r="M107" s="62"/>
      <c r="N107" s="62"/>
      <c r="S107" s="64"/>
    </row>
    <row r="108" spans="2:19" x14ac:dyDescent="0.25">
      <c r="B108" s="37" t="s">
        <v>24</v>
      </c>
      <c r="C108" s="38" t="str">
        <f>VLOOKUP(E108,nusedswatershed,4,FALSE)</f>
        <v>Ind7</v>
      </c>
      <c r="D108" s="39">
        <v>24</v>
      </c>
      <c r="E108" s="40" t="s">
        <v>15</v>
      </c>
      <c r="F108" s="40" t="s">
        <v>15</v>
      </c>
      <c r="G108" s="21" t="s">
        <v>63</v>
      </c>
      <c r="H108" s="22">
        <v>1990</v>
      </c>
      <c r="I108" s="45" t="s">
        <v>522</v>
      </c>
      <c r="J108" s="45"/>
      <c r="K108" s="45"/>
      <c r="L108" s="62" t="str">
        <f>_xlfn.IFNA(VLOOKUP(E108&amp;"."&amp;H108,PNIdata!$E$5:$L$263,2,FALSE),"-")</f>
        <v>-</v>
      </c>
      <c r="M108" s="62"/>
      <c r="N108" s="62"/>
      <c r="S108" s="64"/>
    </row>
    <row r="109" spans="2:19" x14ac:dyDescent="0.25">
      <c r="B109" s="37" t="s">
        <v>24</v>
      </c>
      <c r="C109" s="38" t="str">
        <f>VLOOKUP(E109,nusedswatershed,4,FALSE)</f>
        <v>Ind7</v>
      </c>
      <c r="D109" s="39">
        <v>24</v>
      </c>
      <c r="E109" s="40" t="s">
        <v>15</v>
      </c>
      <c r="F109" s="40" t="s">
        <v>15</v>
      </c>
      <c r="G109" s="21" t="s">
        <v>63</v>
      </c>
      <c r="H109" s="22">
        <v>1989</v>
      </c>
      <c r="I109" s="45">
        <v>70</v>
      </c>
      <c r="J109" s="45">
        <v>70</v>
      </c>
      <c r="K109" s="45"/>
      <c r="L109" s="62" t="str">
        <f>_xlfn.IFNA(VLOOKUP(E109&amp;"."&amp;H109,PNIdata!$E$5:$L$263,2,FALSE),"-")</f>
        <v>-</v>
      </c>
      <c r="M109" s="62"/>
      <c r="N109" s="62"/>
      <c r="S109" s="64"/>
    </row>
    <row r="110" spans="2:19" x14ac:dyDescent="0.25">
      <c r="B110" s="37" t="s">
        <v>24</v>
      </c>
      <c r="C110" s="38" t="str">
        <f>VLOOKUP(E110,nusedswatershed,4,FALSE)</f>
        <v>Ind7</v>
      </c>
      <c r="D110" s="39">
        <v>24</v>
      </c>
      <c r="E110" s="40" t="s">
        <v>15</v>
      </c>
      <c r="F110" s="40" t="s">
        <v>15</v>
      </c>
      <c r="G110" s="21" t="s">
        <v>63</v>
      </c>
      <c r="H110" s="22">
        <v>1988</v>
      </c>
      <c r="I110" s="45">
        <v>10</v>
      </c>
      <c r="J110" s="45">
        <v>10</v>
      </c>
      <c r="K110" s="45"/>
      <c r="L110" s="62" t="str">
        <f>_xlfn.IFNA(VLOOKUP(E110&amp;"."&amp;H110,PNIdata!$E$5:$L$263,2,FALSE),"-")</f>
        <v>-</v>
      </c>
      <c r="M110" s="62"/>
      <c r="N110" s="62"/>
      <c r="S110" s="64"/>
    </row>
    <row r="111" spans="2:19" x14ac:dyDescent="0.25">
      <c r="B111" s="37" t="s">
        <v>24</v>
      </c>
      <c r="C111" s="38" t="str">
        <f>VLOOKUP(E111,nusedswatershed,4,FALSE)</f>
        <v>Ind7</v>
      </c>
      <c r="D111" s="39">
        <v>24</v>
      </c>
      <c r="E111" s="40" t="s">
        <v>15</v>
      </c>
      <c r="F111" s="40" t="s">
        <v>15</v>
      </c>
      <c r="G111" s="21" t="s">
        <v>63</v>
      </c>
      <c r="H111" s="22">
        <v>1987</v>
      </c>
      <c r="I111" s="45">
        <v>8</v>
      </c>
      <c r="J111" s="45">
        <v>8</v>
      </c>
      <c r="K111" s="45"/>
      <c r="L111" s="62" t="str">
        <f>_xlfn.IFNA(VLOOKUP(E111&amp;"."&amp;H111,PNIdata!$E$5:$L$263,2,FALSE),"-")</f>
        <v>-</v>
      </c>
      <c r="M111" s="62"/>
      <c r="N111" s="62"/>
      <c r="S111" s="64"/>
    </row>
    <row r="112" spans="2:19" x14ac:dyDescent="0.25">
      <c r="B112" s="37" t="s">
        <v>24</v>
      </c>
      <c r="C112" s="38" t="str">
        <f>VLOOKUP(E112,nusedswatershed,4,FALSE)</f>
        <v>Ind7</v>
      </c>
      <c r="D112" s="39">
        <v>24</v>
      </c>
      <c r="E112" s="40" t="s">
        <v>15</v>
      </c>
      <c r="F112" s="40" t="s">
        <v>15</v>
      </c>
      <c r="G112" s="21" t="s">
        <v>63</v>
      </c>
      <c r="H112" s="22">
        <v>1986</v>
      </c>
      <c r="I112" s="45">
        <v>10</v>
      </c>
      <c r="J112" s="45">
        <v>10</v>
      </c>
      <c r="K112" s="45"/>
      <c r="L112" s="62" t="str">
        <f>_xlfn.IFNA(VLOOKUP(E112&amp;"."&amp;H112,PNIdata!$E$5:$L$263,2,FALSE),"-")</f>
        <v>-</v>
      </c>
      <c r="M112" s="62"/>
      <c r="N112" s="62"/>
      <c r="S112" s="64"/>
    </row>
    <row r="113" spans="2:19" x14ac:dyDescent="0.25">
      <c r="B113" s="37" t="s">
        <v>24</v>
      </c>
      <c r="C113" s="38" t="str">
        <f>VLOOKUP(E113,nusedswatershed,4,FALSE)</f>
        <v>Ind7</v>
      </c>
      <c r="D113" s="39">
        <v>24</v>
      </c>
      <c r="E113" s="40" t="s">
        <v>15</v>
      </c>
      <c r="F113" s="40" t="s">
        <v>15</v>
      </c>
      <c r="G113" s="21" t="s">
        <v>63</v>
      </c>
      <c r="H113" s="22">
        <v>1985</v>
      </c>
      <c r="I113" s="45" t="s">
        <v>522</v>
      </c>
      <c r="J113" s="45"/>
      <c r="K113" s="45"/>
      <c r="L113" s="62" t="str">
        <f>_xlfn.IFNA(VLOOKUP(E113&amp;"."&amp;H113,PNIdata!$E$5:$L$263,2,FALSE),"-")</f>
        <v>-</v>
      </c>
      <c r="M113" s="62"/>
      <c r="N113" s="62"/>
      <c r="S113" s="64"/>
    </row>
    <row r="114" spans="2:19" x14ac:dyDescent="0.25">
      <c r="B114" s="37" t="s">
        <v>24</v>
      </c>
      <c r="C114" s="38" t="str">
        <f>VLOOKUP(E114,nusedswatershed,4,FALSE)</f>
        <v>Ind7</v>
      </c>
      <c r="D114" s="39">
        <v>24</v>
      </c>
      <c r="E114" s="40" t="s">
        <v>15</v>
      </c>
      <c r="F114" s="40" t="s">
        <v>15</v>
      </c>
      <c r="G114" s="21" t="s">
        <v>63</v>
      </c>
      <c r="H114" s="22">
        <v>1984</v>
      </c>
      <c r="I114" s="45" t="s">
        <v>522</v>
      </c>
      <c r="J114" s="45"/>
      <c r="K114" s="45"/>
      <c r="L114" s="62" t="str">
        <f>_xlfn.IFNA(VLOOKUP(E114&amp;"."&amp;H114,PNIdata!$E$5:$L$263,2,FALSE),"-")</f>
        <v>-</v>
      </c>
      <c r="M114" s="62"/>
      <c r="N114" s="62"/>
      <c r="S114" s="64"/>
    </row>
    <row r="115" spans="2:19" x14ac:dyDescent="0.25">
      <c r="B115" s="37" t="s">
        <v>24</v>
      </c>
      <c r="C115" s="38" t="str">
        <f>VLOOKUP(E115,nusedswatershed,4,FALSE)</f>
        <v>Ind7</v>
      </c>
      <c r="D115" s="39">
        <v>24</v>
      </c>
      <c r="E115" s="40" t="s">
        <v>15</v>
      </c>
      <c r="F115" s="40" t="s">
        <v>15</v>
      </c>
      <c r="G115" s="21" t="s">
        <v>63</v>
      </c>
      <c r="H115" s="22">
        <v>1983</v>
      </c>
      <c r="I115" s="45" t="s">
        <v>522</v>
      </c>
      <c r="J115" s="45"/>
      <c r="K115" s="45"/>
      <c r="L115" s="62" t="str">
        <f>_xlfn.IFNA(VLOOKUP(E115&amp;"."&amp;H115,PNIdata!$E$5:$L$263,2,FALSE),"-")</f>
        <v>-</v>
      </c>
      <c r="M115" s="62"/>
      <c r="N115" s="62"/>
      <c r="S115" s="64"/>
    </row>
    <row r="116" spans="2:19" x14ac:dyDescent="0.25">
      <c r="B116" s="37" t="s">
        <v>24</v>
      </c>
      <c r="C116" s="38" t="str">
        <f>VLOOKUP(E116,nusedswatershed,4,FALSE)</f>
        <v>Ind7</v>
      </c>
      <c r="D116" s="39">
        <v>24</v>
      </c>
      <c r="E116" s="40" t="s">
        <v>15</v>
      </c>
      <c r="F116" s="40" t="s">
        <v>15</v>
      </c>
      <c r="G116" s="21" t="s">
        <v>63</v>
      </c>
      <c r="H116" s="22">
        <v>1982</v>
      </c>
      <c r="I116" s="45">
        <v>25</v>
      </c>
      <c r="J116" s="45">
        <v>25</v>
      </c>
      <c r="K116" s="45"/>
      <c r="L116" s="62" t="str">
        <f>_xlfn.IFNA(VLOOKUP(E116&amp;"."&amp;H116,PNIdata!$E$5:$L$263,2,FALSE),"-")</f>
        <v>-</v>
      </c>
      <c r="M116" s="62"/>
      <c r="N116" s="62"/>
      <c r="S116" s="64"/>
    </row>
    <row r="117" spans="2:19" x14ac:dyDescent="0.25">
      <c r="B117" s="37" t="s">
        <v>24</v>
      </c>
      <c r="C117" s="38" t="str">
        <f>VLOOKUP(E117,nusedswatershed,4,FALSE)</f>
        <v>Ind7</v>
      </c>
      <c r="D117" s="39">
        <v>24</v>
      </c>
      <c r="E117" s="40" t="s">
        <v>15</v>
      </c>
      <c r="F117" s="40" t="s">
        <v>15</v>
      </c>
      <c r="G117" s="21" t="s">
        <v>63</v>
      </c>
      <c r="H117" s="22">
        <v>1981</v>
      </c>
      <c r="I117" s="45" t="s">
        <v>522</v>
      </c>
      <c r="J117" s="45"/>
      <c r="K117" s="45"/>
      <c r="L117" s="62" t="str">
        <f>_xlfn.IFNA(VLOOKUP(E117&amp;"."&amp;H117,PNIdata!$E$5:$L$263,2,FALSE),"-")</f>
        <v>-</v>
      </c>
      <c r="M117" s="62"/>
      <c r="N117" s="62"/>
      <c r="S117" s="64"/>
    </row>
    <row r="118" spans="2:19" x14ac:dyDescent="0.25">
      <c r="B118" s="37" t="s">
        <v>24</v>
      </c>
      <c r="C118" s="38" t="str">
        <f>VLOOKUP(E118,nusedswatershed,4,FALSE)</f>
        <v>Ind7</v>
      </c>
      <c r="D118" s="39">
        <v>24</v>
      </c>
      <c r="E118" s="40" t="s">
        <v>15</v>
      </c>
      <c r="F118" s="40" t="s">
        <v>15</v>
      </c>
      <c r="G118" s="21" t="s">
        <v>63</v>
      </c>
      <c r="H118" s="22">
        <v>1980</v>
      </c>
      <c r="I118" s="45" t="s">
        <v>522</v>
      </c>
      <c r="J118" s="45"/>
      <c r="K118" s="45"/>
      <c r="L118" s="62" t="str">
        <f>_xlfn.IFNA(VLOOKUP(E118&amp;"."&amp;H118,PNIdata!$E$5:$L$263,2,FALSE),"-")</f>
        <v>-</v>
      </c>
      <c r="M118" s="62"/>
      <c r="N118" s="62"/>
      <c r="S118" s="64"/>
    </row>
    <row r="119" spans="2:19" x14ac:dyDescent="0.25">
      <c r="B119" s="37" t="s">
        <v>24</v>
      </c>
      <c r="C119" s="38" t="str">
        <f>VLOOKUP(E119,nusedswatershed,4,FALSE)</f>
        <v>Ind7</v>
      </c>
      <c r="D119" s="39">
        <v>24</v>
      </c>
      <c r="E119" s="40" t="s">
        <v>15</v>
      </c>
      <c r="F119" s="40" t="s">
        <v>15</v>
      </c>
      <c r="G119" s="21" t="s">
        <v>63</v>
      </c>
      <c r="H119" s="22">
        <v>1979</v>
      </c>
      <c r="I119" s="45" t="s">
        <v>522</v>
      </c>
      <c r="J119" s="45"/>
      <c r="K119" s="45"/>
      <c r="L119" s="62" t="str">
        <f>_xlfn.IFNA(VLOOKUP(E119&amp;"."&amp;H119,PNIdata!$E$5:$L$263,2,FALSE),"-")</f>
        <v>-</v>
      </c>
      <c r="M119" s="62"/>
      <c r="N119" s="62"/>
      <c r="S119" s="64"/>
    </row>
    <row r="120" spans="2:19" x14ac:dyDescent="0.25">
      <c r="B120" s="37" t="s">
        <v>24</v>
      </c>
      <c r="C120" s="38" t="str">
        <f>VLOOKUP(E120,nusedswatershed,4,FALSE)</f>
        <v>Ind7</v>
      </c>
      <c r="D120" s="39">
        <v>24</v>
      </c>
      <c r="E120" s="40" t="s">
        <v>15</v>
      </c>
      <c r="F120" s="40" t="s">
        <v>15</v>
      </c>
      <c r="G120" s="21" t="s">
        <v>63</v>
      </c>
      <c r="H120" s="22">
        <v>1978</v>
      </c>
      <c r="I120" s="45">
        <v>35</v>
      </c>
      <c r="J120" s="45">
        <v>35</v>
      </c>
      <c r="K120" s="45"/>
      <c r="L120" s="62" t="str">
        <f>_xlfn.IFNA(VLOOKUP(E120&amp;"."&amp;H120,PNIdata!$E$5:$L$263,2,FALSE),"-")</f>
        <v>-</v>
      </c>
      <c r="M120" s="62"/>
      <c r="N120" s="62"/>
      <c r="S120" s="64"/>
    </row>
    <row r="121" spans="2:19" x14ac:dyDescent="0.25">
      <c r="B121" s="37" t="s">
        <v>24</v>
      </c>
      <c r="C121" s="38" t="str">
        <f>VLOOKUP(E121,nusedswatershed,4,FALSE)</f>
        <v>Ind7</v>
      </c>
      <c r="D121" s="39">
        <v>24</v>
      </c>
      <c r="E121" s="40" t="s">
        <v>15</v>
      </c>
      <c r="F121" s="40" t="s">
        <v>15</v>
      </c>
      <c r="G121" s="21" t="s">
        <v>63</v>
      </c>
      <c r="H121" s="22">
        <v>1977</v>
      </c>
      <c r="I121" s="45" t="s">
        <v>522</v>
      </c>
      <c r="J121" s="45"/>
      <c r="K121" s="45"/>
      <c r="L121" s="62" t="str">
        <f>_xlfn.IFNA(VLOOKUP(E121&amp;"."&amp;H121,PNIdata!$E$5:$L$263,2,FALSE),"-")</f>
        <v>-</v>
      </c>
      <c r="M121" s="62"/>
      <c r="N121" s="62"/>
      <c r="S121" s="64"/>
    </row>
    <row r="122" spans="2:19" x14ac:dyDescent="0.25">
      <c r="B122" s="37" t="s">
        <v>24</v>
      </c>
      <c r="C122" s="38" t="str">
        <f>VLOOKUP(E122,nusedswatershed,4,FALSE)</f>
        <v>Ind7</v>
      </c>
      <c r="D122" s="39">
        <v>24</v>
      </c>
      <c r="E122" s="40" t="s">
        <v>15</v>
      </c>
      <c r="F122" s="40" t="s">
        <v>15</v>
      </c>
      <c r="G122" s="21" t="s">
        <v>63</v>
      </c>
      <c r="H122" s="22">
        <v>1976</v>
      </c>
      <c r="I122" s="45" t="s">
        <v>522</v>
      </c>
      <c r="J122" s="45"/>
      <c r="K122" s="45"/>
      <c r="L122" s="62" t="str">
        <f>_xlfn.IFNA(VLOOKUP(E122&amp;"."&amp;H122,PNIdata!$E$5:$L$263,2,FALSE),"-")</f>
        <v>-</v>
      </c>
      <c r="M122" s="62"/>
      <c r="N122" s="62"/>
      <c r="S122" s="64"/>
    </row>
    <row r="123" spans="2:19" x14ac:dyDescent="0.25">
      <c r="B123" s="37" t="s">
        <v>24</v>
      </c>
      <c r="C123" s="38" t="str">
        <f>VLOOKUP(E123,nusedswatershed,4,FALSE)</f>
        <v>Ind7</v>
      </c>
      <c r="D123" s="39">
        <v>24</v>
      </c>
      <c r="E123" s="40" t="s">
        <v>15</v>
      </c>
      <c r="F123" s="40" t="s">
        <v>15</v>
      </c>
      <c r="G123" s="21" t="s">
        <v>63</v>
      </c>
      <c r="H123" s="22">
        <v>1975</v>
      </c>
      <c r="I123" s="45" t="s">
        <v>522</v>
      </c>
      <c r="J123" s="45"/>
      <c r="K123" s="45"/>
      <c r="L123" s="62" t="str">
        <f>_xlfn.IFNA(VLOOKUP(E123&amp;"."&amp;H123,PNIdata!$E$5:$L$263,2,FALSE),"-")</f>
        <v>-</v>
      </c>
      <c r="M123" s="62"/>
      <c r="N123" s="62"/>
      <c r="S123" s="64"/>
    </row>
    <row r="124" spans="2:19" x14ac:dyDescent="0.25">
      <c r="B124" s="37" t="s">
        <v>24</v>
      </c>
      <c r="C124" s="38" t="str">
        <f>VLOOKUP(E124,nusedswatershed,4,FALSE)</f>
        <v>Ind7</v>
      </c>
      <c r="D124" s="39">
        <v>24</v>
      </c>
      <c r="E124" s="40" t="s">
        <v>15</v>
      </c>
      <c r="F124" s="40" t="s">
        <v>15</v>
      </c>
      <c r="G124" s="21" t="s">
        <v>63</v>
      </c>
      <c r="H124" s="22">
        <v>1974</v>
      </c>
      <c r="I124" s="45">
        <v>25</v>
      </c>
      <c r="J124" s="45">
        <v>25</v>
      </c>
      <c r="K124" s="45"/>
      <c r="L124" s="62" t="str">
        <f>_xlfn.IFNA(VLOOKUP(E124&amp;"."&amp;H124,PNIdata!$E$5:$L$263,2,FALSE),"-")</f>
        <v>-</v>
      </c>
      <c r="M124" s="62"/>
      <c r="N124" s="62"/>
      <c r="S124" s="64"/>
    </row>
    <row r="125" spans="2:19" x14ac:dyDescent="0.25">
      <c r="B125" s="37" t="s">
        <v>24</v>
      </c>
      <c r="C125" s="38" t="str">
        <f>VLOOKUP(E125,nusedswatershed,4,FALSE)</f>
        <v>Ind7</v>
      </c>
      <c r="D125" s="39">
        <v>24</v>
      </c>
      <c r="E125" s="40" t="s">
        <v>15</v>
      </c>
      <c r="F125" s="40" t="s">
        <v>15</v>
      </c>
      <c r="G125" s="21" t="s">
        <v>63</v>
      </c>
      <c r="H125" s="22">
        <v>1973</v>
      </c>
      <c r="I125" s="45">
        <v>25</v>
      </c>
      <c r="J125" s="45">
        <v>25</v>
      </c>
      <c r="K125" s="45"/>
      <c r="L125" s="62" t="str">
        <f>_xlfn.IFNA(VLOOKUP(E125&amp;"."&amp;H125,PNIdata!$E$5:$L$263,2,FALSE),"-")</f>
        <v>-</v>
      </c>
      <c r="M125" s="62"/>
      <c r="N125" s="62"/>
      <c r="S125" s="64"/>
    </row>
    <row r="126" spans="2:19" x14ac:dyDescent="0.25">
      <c r="B126" s="37" t="s">
        <v>24</v>
      </c>
      <c r="C126" s="38" t="str">
        <f>VLOOKUP(E126,nusedswatershed,4,FALSE)</f>
        <v>Ind7</v>
      </c>
      <c r="D126" s="39">
        <v>24</v>
      </c>
      <c r="E126" s="40" t="s">
        <v>15</v>
      </c>
      <c r="F126" s="40" t="s">
        <v>15</v>
      </c>
      <c r="G126" s="21" t="s">
        <v>63</v>
      </c>
      <c r="H126" s="22">
        <v>1972</v>
      </c>
      <c r="I126" s="45">
        <v>25</v>
      </c>
      <c r="J126" s="45">
        <v>25</v>
      </c>
      <c r="K126" s="45"/>
      <c r="L126" s="62" t="str">
        <f>_xlfn.IFNA(VLOOKUP(E126&amp;"."&amp;H126,PNIdata!$E$5:$L$263,2,FALSE),"-")</f>
        <v>-</v>
      </c>
      <c r="M126" s="62"/>
      <c r="N126" s="62"/>
      <c r="S126" s="64"/>
    </row>
    <row r="127" spans="2:19" x14ac:dyDescent="0.25">
      <c r="B127" s="37" t="s">
        <v>24</v>
      </c>
      <c r="C127" s="38" t="str">
        <f>VLOOKUP(E127,nusedswatershed,4,FALSE)</f>
        <v>Ind7</v>
      </c>
      <c r="D127" s="39">
        <v>24</v>
      </c>
      <c r="E127" s="40" t="s">
        <v>15</v>
      </c>
      <c r="F127" s="40" t="s">
        <v>15</v>
      </c>
      <c r="G127" s="21" t="s">
        <v>63</v>
      </c>
      <c r="H127" s="22">
        <v>1971</v>
      </c>
      <c r="I127" s="45">
        <v>75</v>
      </c>
      <c r="J127" s="45">
        <v>75</v>
      </c>
      <c r="K127" s="45"/>
      <c r="L127" s="62" t="str">
        <f>_xlfn.IFNA(VLOOKUP(E127&amp;"."&amp;H127,PNIdata!$E$5:$L$263,2,FALSE),"-")</f>
        <v>-</v>
      </c>
      <c r="M127" s="62"/>
      <c r="N127" s="62"/>
      <c r="S127" s="64"/>
    </row>
    <row r="128" spans="2:19" x14ac:dyDescent="0.25">
      <c r="B128" s="37" t="s">
        <v>24</v>
      </c>
      <c r="C128" s="38" t="str">
        <f>VLOOKUP(E128,nusedswatershed,4,FALSE)</f>
        <v>Ind7</v>
      </c>
      <c r="D128" s="39">
        <v>24</v>
      </c>
      <c r="E128" s="40" t="s">
        <v>15</v>
      </c>
      <c r="F128" s="40" t="s">
        <v>15</v>
      </c>
      <c r="G128" s="21" t="s">
        <v>63</v>
      </c>
      <c r="H128" s="22">
        <v>1970</v>
      </c>
      <c r="I128" s="45">
        <v>25</v>
      </c>
      <c r="J128" s="45">
        <v>25</v>
      </c>
      <c r="K128" s="45"/>
      <c r="L128" s="62" t="str">
        <f>_xlfn.IFNA(VLOOKUP(E128&amp;"."&amp;H128,PNIdata!$E$5:$L$263,2,FALSE),"-")</f>
        <v>-</v>
      </c>
      <c r="M128" s="62"/>
      <c r="N128" s="62"/>
      <c r="S128" s="64"/>
    </row>
    <row r="129" spans="2:19" x14ac:dyDescent="0.25">
      <c r="B129" s="37" t="s">
        <v>24</v>
      </c>
      <c r="C129" s="38" t="str">
        <f>VLOOKUP(E129,nusedswatershed,4,FALSE)</f>
        <v>Ind7</v>
      </c>
      <c r="D129" s="39">
        <v>24</v>
      </c>
      <c r="E129" s="40" t="s">
        <v>15</v>
      </c>
      <c r="F129" s="40" t="s">
        <v>15</v>
      </c>
      <c r="G129" s="21" t="s">
        <v>63</v>
      </c>
      <c r="H129" s="22">
        <v>1969</v>
      </c>
      <c r="I129" s="45">
        <v>1E-3</v>
      </c>
      <c r="J129" s="45">
        <v>1E-3</v>
      </c>
      <c r="K129" s="45"/>
      <c r="L129" s="62" t="str">
        <f>_xlfn.IFNA(VLOOKUP(E129&amp;"."&amp;H129,PNIdata!$E$5:$L$263,2,FALSE),"-")</f>
        <v>-</v>
      </c>
      <c r="M129" s="62"/>
      <c r="N129" s="62"/>
      <c r="S129" s="64"/>
    </row>
    <row r="130" spans="2:19" x14ac:dyDescent="0.25">
      <c r="B130" s="37" t="s">
        <v>24</v>
      </c>
      <c r="C130" s="38" t="str">
        <f>VLOOKUP(E130,nusedswatershed,4,FALSE)</f>
        <v>Ind7</v>
      </c>
      <c r="D130" s="39">
        <v>24</v>
      </c>
      <c r="E130" s="40" t="s">
        <v>15</v>
      </c>
      <c r="F130" s="40" t="s">
        <v>15</v>
      </c>
      <c r="G130" s="21" t="s">
        <v>63</v>
      </c>
      <c r="H130" s="22">
        <v>1968</v>
      </c>
      <c r="I130" s="45">
        <v>30</v>
      </c>
      <c r="J130" s="45">
        <v>30</v>
      </c>
      <c r="K130" s="45"/>
      <c r="L130" s="62" t="str">
        <f>_xlfn.IFNA(VLOOKUP(E130&amp;"."&amp;H130,PNIdata!$E$5:$L$263,2,FALSE),"-")</f>
        <v>-</v>
      </c>
      <c r="M130" s="62"/>
      <c r="N130" s="62"/>
      <c r="S130" s="64"/>
    </row>
    <row r="131" spans="2:19" x14ac:dyDescent="0.25">
      <c r="B131" s="37" t="s">
        <v>24</v>
      </c>
      <c r="C131" s="38" t="str">
        <f>VLOOKUP(E131,nusedswatershed,4,FALSE)</f>
        <v>Ind7</v>
      </c>
      <c r="D131" s="39">
        <v>24</v>
      </c>
      <c r="E131" s="40" t="s">
        <v>15</v>
      </c>
      <c r="F131" s="40" t="s">
        <v>15</v>
      </c>
      <c r="G131" s="21" t="s">
        <v>63</v>
      </c>
      <c r="H131" s="22">
        <v>1967</v>
      </c>
      <c r="I131" s="45">
        <v>25</v>
      </c>
      <c r="J131" s="45">
        <v>25</v>
      </c>
      <c r="K131" s="45"/>
      <c r="L131" s="62" t="str">
        <f>_xlfn.IFNA(VLOOKUP(E131&amp;"."&amp;H131,PNIdata!$E$5:$L$263,2,FALSE),"-")</f>
        <v>-</v>
      </c>
      <c r="M131" s="62"/>
      <c r="N131" s="62"/>
      <c r="S131" s="64"/>
    </row>
    <row r="132" spans="2:19" x14ac:dyDescent="0.25">
      <c r="B132" s="37" t="s">
        <v>24</v>
      </c>
      <c r="C132" s="38" t="str">
        <f>VLOOKUP(E132,nusedswatershed,4,FALSE)</f>
        <v>Ind7</v>
      </c>
      <c r="D132" s="39">
        <v>24</v>
      </c>
      <c r="E132" s="40" t="s">
        <v>15</v>
      </c>
      <c r="F132" s="40" t="s">
        <v>15</v>
      </c>
      <c r="G132" s="21" t="s">
        <v>63</v>
      </c>
      <c r="H132" s="22">
        <v>1966</v>
      </c>
      <c r="I132" s="45">
        <v>75</v>
      </c>
      <c r="J132" s="45">
        <v>75</v>
      </c>
      <c r="K132" s="45"/>
      <c r="L132" s="62" t="str">
        <f>_xlfn.IFNA(VLOOKUP(E132&amp;"."&amp;H132,PNIdata!$E$5:$L$263,2,FALSE),"-")</f>
        <v>-</v>
      </c>
      <c r="M132" s="62"/>
      <c r="N132" s="62"/>
      <c r="S132" s="64"/>
    </row>
    <row r="133" spans="2:19" x14ac:dyDescent="0.25">
      <c r="B133" s="37" t="s">
        <v>24</v>
      </c>
      <c r="C133" s="38" t="str">
        <f>VLOOKUP(E133,nusedswatershed,4,FALSE)</f>
        <v>Ind7</v>
      </c>
      <c r="D133" s="39">
        <v>24</v>
      </c>
      <c r="E133" s="40" t="s">
        <v>15</v>
      </c>
      <c r="F133" s="40" t="s">
        <v>15</v>
      </c>
      <c r="G133" s="21" t="s">
        <v>63</v>
      </c>
      <c r="H133" s="22">
        <v>1965</v>
      </c>
      <c r="I133" s="45">
        <v>10</v>
      </c>
      <c r="J133" s="45">
        <v>10</v>
      </c>
      <c r="K133" s="45"/>
      <c r="L133" s="62" t="str">
        <f>_xlfn.IFNA(VLOOKUP(E133&amp;"."&amp;H133,PNIdata!$E$5:$L$263,2,FALSE),"-")</f>
        <v>-</v>
      </c>
      <c r="M133" s="62"/>
      <c r="N133" s="62"/>
      <c r="S133" s="64"/>
    </row>
    <row r="134" spans="2:19" x14ac:dyDescent="0.25">
      <c r="B134" s="37" t="s">
        <v>24</v>
      </c>
      <c r="C134" s="38" t="str">
        <f>VLOOKUP(E134,nusedswatershed,4,FALSE)</f>
        <v>Ind7</v>
      </c>
      <c r="D134" s="39">
        <v>24</v>
      </c>
      <c r="E134" s="40" t="s">
        <v>15</v>
      </c>
      <c r="F134" s="40" t="s">
        <v>15</v>
      </c>
      <c r="G134" s="21" t="s">
        <v>63</v>
      </c>
      <c r="H134" s="22">
        <v>1964</v>
      </c>
      <c r="I134" s="45">
        <v>20</v>
      </c>
      <c r="J134" s="45">
        <v>20</v>
      </c>
      <c r="K134" s="45"/>
      <c r="L134" s="62" t="str">
        <f>_xlfn.IFNA(VLOOKUP(E134&amp;"."&amp;H134,PNIdata!$E$5:$L$263,2,FALSE),"-")</f>
        <v>-</v>
      </c>
      <c r="M134" s="62"/>
      <c r="N134" s="62"/>
      <c r="S134" s="64"/>
    </row>
    <row r="135" spans="2:19" x14ac:dyDescent="0.25">
      <c r="B135" s="37" t="s">
        <v>24</v>
      </c>
      <c r="C135" s="38" t="str">
        <f>VLOOKUP(E135,nusedswatershed,4,FALSE)</f>
        <v>Ind7</v>
      </c>
      <c r="D135" s="39">
        <v>24</v>
      </c>
      <c r="E135" s="40" t="s">
        <v>15</v>
      </c>
      <c r="F135" s="40" t="s">
        <v>15</v>
      </c>
      <c r="G135" s="21" t="s">
        <v>63</v>
      </c>
      <c r="H135" s="22">
        <v>1963</v>
      </c>
      <c r="I135" s="45">
        <v>20</v>
      </c>
      <c r="J135" s="45">
        <v>20</v>
      </c>
      <c r="K135" s="45"/>
      <c r="L135" s="62" t="str">
        <f>_xlfn.IFNA(VLOOKUP(E135&amp;"."&amp;H135,PNIdata!$E$5:$L$263,2,FALSE),"-")</f>
        <v>-</v>
      </c>
      <c r="M135" s="62"/>
      <c r="N135" s="62"/>
      <c r="S135" s="64"/>
    </row>
    <row r="136" spans="2:19" x14ac:dyDescent="0.25">
      <c r="B136" s="37" t="s">
        <v>24</v>
      </c>
      <c r="C136" s="38" t="str">
        <f>VLOOKUP(E136,nusedswatershed,4,FALSE)</f>
        <v>Ind7</v>
      </c>
      <c r="D136" s="39">
        <v>24</v>
      </c>
      <c r="E136" s="40" t="s">
        <v>15</v>
      </c>
      <c r="F136" s="40" t="s">
        <v>15</v>
      </c>
      <c r="G136" s="21" t="s">
        <v>63</v>
      </c>
      <c r="H136" s="22">
        <v>1962</v>
      </c>
      <c r="I136" s="45">
        <v>200</v>
      </c>
      <c r="J136" s="45">
        <v>200</v>
      </c>
      <c r="K136" s="45"/>
      <c r="L136" s="62" t="str">
        <f>_xlfn.IFNA(VLOOKUP(E136&amp;"."&amp;H136,PNIdata!$E$5:$L$263,2,FALSE),"-")</f>
        <v>-</v>
      </c>
      <c r="M136" s="62"/>
      <c r="N136" s="62"/>
      <c r="S136" s="64"/>
    </row>
    <row r="137" spans="2:19" x14ac:dyDescent="0.25">
      <c r="B137" s="37" t="s">
        <v>24</v>
      </c>
      <c r="C137" s="38" t="str">
        <f>VLOOKUP(E137,nusedswatershed,4,FALSE)</f>
        <v>Ind7</v>
      </c>
      <c r="D137" s="39">
        <v>24</v>
      </c>
      <c r="E137" s="40" t="s">
        <v>15</v>
      </c>
      <c r="F137" s="40" t="s">
        <v>15</v>
      </c>
      <c r="G137" s="21" t="s">
        <v>63</v>
      </c>
      <c r="H137" s="22">
        <v>1961</v>
      </c>
      <c r="I137" s="45">
        <v>400</v>
      </c>
      <c r="J137" s="45">
        <v>400</v>
      </c>
      <c r="K137" s="45"/>
      <c r="L137" s="62" t="str">
        <f>_xlfn.IFNA(VLOOKUP(E137&amp;"."&amp;H137,PNIdata!$E$5:$L$263,2,FALSE),"-")</f>
        <v>-</v>
      </c>
      <c r="M137" s="62"/>
      <c r="N137" s="62"/>
      <c r="S137" s="64"/>
    </row>
    <row r="138" spans="2:19" x14ac:dyDescent="0.25">
      <c r="B138" s="37" t="s">
        <v>24</v>
      </c>
      <c r="C138" s="38" t="str">
        <f>VLOOKUP(E138,nusedswatershed,4,FALSE)</f>
        <v>Ind7</v>
      </c>
      <c r="D138" s="39">
        <v>24</v>
      </c>
      <c r="E138" s="40" t="s">
        <v>15</v>
      </c>
      <c r="F138" s="40" t="s">
        <v>15</v>
      </c>
      <c r="G138" s="21" t="s">
        <v>63</v>
      </c>
      <c r="H138" s="22">
        <v>1960</v>
      </c>
      <c r="I138" s="45">
        <v>400</v>
      </c>
      <c r="J138" s="45">
        <v>400</v>
      </c>
      <c r="K138" s="45"/>
      <c r="L138" s="62" t="str">
        <f>_xlfn.IFNA(VLOOKUP(E138&amp;"."&amp;H138,PNIdata!$E$5:$L$263,2,FALSE),"-")</f>
        <v>-</v>
      </c>
      <c r="M138" s="62"/>
      <c r="N138" s="62"/>
      <c r="S138" s="64"/>
    </row>
    <row r="139" spans="2:19" x14ac:dyDescent="0.25">
      <c r="B139" s="37" t="s">
        <v>24</v>
      </c>
      <c r="C139" s="38" t="str">
        <f>VLOOKUP(E139,nusedswatershed,4,FALSE)</f>
        <v>Ind7</v>
      </c>
      <c r="D139" s="39">
        <v>24</v>
      </c>
      <c r="E139" s="40" t="s">
        <v>15</v>
      </c>
      <c r="F139" s="40" t="s">
        <v>15</v>
      </c>
      <c r="G139" s="21" t="s">
        <v>63</v>
      </c>
      <c r="H139" s="22">
        <v>1959</v>
      </c>
      <c r="I139" s="45">
        <v>750</v>
      </c>
      <c r="J139" s="45">
        <v>750</v>
      </c>
      <c r="K139" s="45"/>
      <c r="L139" s="62" t="str">
        <f>_xlfn.IFNA(VLOOKUP(E139&amp;"."&amp;H139,PNIdata!$E$5:$L$263,2,FALSE),"-")</f>
        <v>-</v>
      </c>
      <c r="M139" s="62"/>
      <c r="N139" s="62"/>
      <c r="S139" s="64"/>
    </row>
    <row r="140" spans="2:19" x14ac:dyDescent="0.25">
      <c r="B140" s="37" t="s">
        <v>24</v>
      </c>
      <c r="C140" s="38" t="str">
        <f>VLOOKUP(E140,nusedswatershed,4,FALSE)</f>
        <v>Ind7</v>
      </c>
      <c r="D140" s="39">
        <v>24</v>
      </c>
      <c r="E140" s="40" t="s">
        <v>15</v>
      </c>
      <c r="F140" s="40" t="s">
        <v>15</v>
      </c>
      <c r="G140" s="21" t="s">
        <v>63</v>
      </c>
      <c r="H140" s="22">
        <v>1958</v>
      </c>
      <c r="I140" s="45">
        <v>400</v>
      </c>
      <c r="J140" s="45">
        <v>400</v>
      </c>
      <c r="K140" s="45"/>
      <c r="L140" s="62" t="str">
        <f>_xlfn.IFNA(VLOOKUP(E140&amp;"."&amp;H140,PNIdata!$E$5:$L$263,2,FALSE),"-")</f>
        <v>-</v>
      </c>
      <c r="M140" s="62"/>
      <c r="N140" s="62"/>
      <c r="S140" s="64"/>
    </row>
    <row r="141" spans="2:19" x14ac:dyDescent="0.25">
      <c r="B141" s="37" t="s">
        <v>24</v>
      </c>
      <c r="C141" s="38" t="str">
        <f>VLOOKUP(E141,nusedswatershed,4,FALSE)</f>
        <v>Ind7</v>
      </c>
      <c r="D141" s="39">
        <v>24</v>
      </c>
      <c r="E141" s="40" t="s">
        <v>15</v>
      </c>
      <c r="F141" s="40" t="s">
        <v>15</v>
      </c>
      <c r="G141" s="21" t="s">
        <v>63</v>
      </c>
      <c r="H141" s="22">
        <v>1957</v>
      </c>
      <c r="I141" s="45">
        <v>400</v>
      </c>
      <c r="J141" s="45">
        <v>400</v>
      </c>
      <c r="K141" s="45"/>
      <c r="L141" s="62" t="str">
        <f>_xlfn.IFNA(VLOOKUP(E141&amp;"."&amp;H141,PNIdata!$E$5:$L$263,2,FALSE),"-")</f>
        <v>-</v>
      </c>
      <c r="M141" s="62"/>
      <c r="N141" s="62"/>
      <c r="S141" s="64"/>
    </row>
    <row r="142" spans="2:19" x14ac:dyDescent="0.25">
      <c r="B142" s="37" t="s">
        <v>24</v>
      </c>
      <c r="C142" s="38" t="str">
        <f>VLOOKUP(E142,nusedswatershed,4,FALSE)</f>
        <v>Ind7</v>
      </c>
      <c r="D142" s="39">
        <v>24</v>
      </c>
      <c r="E142" s="40" t="s">
        <v>15</v>
      </c>
      <c r="F142" s="40" t="s">
        <v>15</v>
      </c>
      <c r="G142" s="21" t="s">
        <v>63</v>
      </c>
      <c r="H142" s="22">
        <v>1956</v>
      </c>
      <c r="I142" s="45">
        <v>750</v>
      </c>
      <c r="J142" s="45">
        <v>750</v>
      </c>
      <c r="K142" s="45"/>
      <c r="L142" s="62" t="str">
        <f>_xlfn.IFNA(VLOOKUP(E142&amp;"."&amp;H142,PNIdata!$E$5:$L$263,2,FALSE),"-")</f>
        <v>-</v>
      </c>
      <c r="M142" s="62"/>
      <c r="N142" s="62"/>
      <c r="S142" s="64"/>
    </row>
    <row r="143" spans="2:19" x14ac:dyDescent="0.25">
      <c r="B143" s="37" t="s">
        <v>24</v>
      </c>
      <c r="C143" s="38" t="str">
        <f>VLOOKUP(E143,nusedswatershed,4,FALSE)</f>
        <v>Ind7</v>
      </c>
      <c r="D143" s="39">
        <v>24</v>
      </c>
      <c r="E143" s="40" t="s">
        <v>15</v>
      </c>
      <c r="F143" s="40" t="s">
        <v>15</v>
      </c>
      <c r="G143" s="21" t="s">
        <v>63</v>
      </c>
      <c r="H143" s="22">
        <v>1955</v>
      </c>
      <c r="I143" s="45" t="s">
        <v>1430</v>
      </c>
      <c r="J143" s="45"/>
      <c r="K143" s="45"/>
      <c r="L143" s="62" t="str">
        <f>_xlfn.IFNA(VLOOKUP(E143&amp;"."&amp;H143,PNIdata!$E$5:$L$263,2,FALSE),"-")</f>
        <v>-</v>
      </c>
      <c r="M143" s="62"/>
      <c r="N143" s="62"/>
      <c r="S143" s="64"/>
    </row>
    <row r="144" spans="2:19" x14ac:dyDescent="0.25">
      <c r="B144" s="37" t="s">
        <v>24</v>
      </c>
      <c r="C144" s="38" t="str">
        <f>VLOOKUP(E144,nusedswatershed,4,FALSE)</f>
        <v>Ind7</v>
      </c>
      <c r="D144" s="39">
        <v>24</v>
      </c>
      <c r="E144" s="40" t="s">
        <v>15</v>
      </c>
      <c r="F144" s="40" t="s">
        <v>15</v>
      </c>
      <c r="G144" s="21" t="s">
        <v>63</v>
      </c>
      <c r="H144" s="22">
        <v>1954</v>
      </c>
      <c r="I144" s="45" t="s">
        <v>1430</v>
      </c>
      <c r="J144" s="45"/>
      <c r="K144" s="45"/>
      <c r="L144" s="62" t="str">
        <f>_xlfn.IFNA(VLOOKUP(E144&amp;"."&amp;H144,PNIdata!$E$5:$L$263,2,FALSE),"-")</f>
        <v>-</v>
      </c>
      <c r="M144" s="62"/>
      <c r="N144" s="62"/>
      <c r="S144" s="64"/>
    </row>
    <row r="145" spans="2:19" x14ac:dyDescent="0.25">
      <c r="B145" s="37" t="s">
        <v>24</v>
      </c>
      <c r="C145" s="38" t="str">
        <f>VLOOKUP(E145,nusedswatershed,4,FALSE)</f>
        <v>Ind7</v>
      </c>
      <c r="D145" s="39">
        <v>24</v>
      </c>
      <c r="E145" s="40" t="s">
        <v>15</v>
      </c>
      <c r="F145" s="40" t="s">
        <v>15</v>
      </c>
      <c r="G145" s="21" t="s">
        <v>63</v>
      </c>
      <c r="H145" s="22">
        <v>1953</v>
      </c>
      <c r="I145" s="45" t="s">
        <v>1430</v>
      </c>
      <c r="J145" s="45"/>
      <c r="K145" s="45"/>
      <c r="L145" s="62" t="str">
        <f>_xlfn.IFNA(VLOOKUP(E145&amp;"."&amp;H145,PNIdata!$E$5:$L$263,2,FALSE),"-")</f>
        <v>-</v>
      </c>
      <c r="M145" s="62"/>
      <c r="N145" s="62"/>
      <c r="S145" s="64"/>
    </row>
    <row r="146" spans="2:19" x14ac:dyDescent="0.25">
      <c r="B146" s="37" t="s">
        <v>299</v>
      </c>
      <c r="C146" s="38" t="str">
        <f>VLOOKUP(E146,nusedswatershed,4,FALSE)</f>
        <v>Ind17</v>
      </c>
      <c r="D146" s="39">
        <v>25</v>
      </c>
      <c r="E146" s="40" t="s">
        <v>5</v>
      </c>
      <c r="F146" s="40" t="s">
        <v>5</v>
      </c>
      <c r="G146" s="21" t="s">
        <v>63</v>
      </c>
      <c r="H146" s="45">
        <v>2023</v>
      </c>
      <c r="I146" s="45">
        <v>4746</v>
      </c>
      <c r="J146" s="45">
        <v>4746</v>
      </c>
      <c r="K146" s="45"/>
      <c r="L146" s="62" t="str">
        <f>_xlfn.IFNA(VLOOKUP(E146&amp;"."&amp;H146,PNIdata!$E$5:$L$263,2,FALSE),"-")</f>
        <v>-</v>
      </c>
      <c r="M146" s="62"/>
      <c r="N146" s="62"/>
    </row>
    <row r="147" spans="2:19" x14ac:dyDescent="0.25">
      <c r="B147" s="37" t="s">
        <v>299</v>
      </c>
      <c r="C147" s="38" t="str">
        <f>VLOOKUP(E147,nusedswatershed,4,FALSE)</f>
        <v>Ind17</v>
      </c>
      <c r="D147" s="39">
        <v>25</v>
      </c>
      <c r="E147" s="40" t="s">
        <v>5</v>
      </c>
      <c r="F147" s="40" t="s">
        <v>5</v>
      </c>
      <c r="G147" s="21" t="s">
        <v>63</v>
      </c>
      <c r="H147" s="45">
        <v>2022</v>
      </c>
      <c r="I147" s="45">
        <v>1131</v>
      </c>
      <c r="J147" s="45">
        <v>1131</v>
      </c>
      <c r="K147" s="45"/>
      <c r="L147" s="62" t="str">
        <f>_xlfn.IFNA(VLOOKUP(E147&amp;"."&amp;H147,PNIdata!$E$5:$L$263,2,FALSE),"-")</f>
        <v>-</v>
      </c>
      <c r="M147" s="62"/>
      <c r="N147" s="62"/>
      <c r="S147" s="64">
        <v>269934</v>
      </c>
    </row>
    <row r="148" spans="2:19" x14ac:dyDescent="0.25">
      <c r="B148" s="37" t="s">
        <v>299</v>
      </c>
      <c r="C148" s="38" t="str">
        <f>VLOOKUP(E148,nusedswatershed,4,FALSE)</f>
        <v>Ind17</v>
      </c>
      <c r="D148" s="39">
        <v>25</v>
      </c>
      <c r="E148" s="40" t="s">
        <v>5</v>
      </c>
      <c r="F148" s="40" t="s">
        <v>5</v>
      </c>
      <c r="G148" s="21" t="s">
        <v>63</v>
      </c>
      <c r="H148" s="45">
        <v>2021</v>
      </c>
      <c r="I148" s="45">
        <v>4177</v>
      </c>
      <c r="J148" s="45">
        <v>4177</v>
      </c>
      <c r="K148" s="45"/>
      <c r="L148" s="62">
        <f>_xlfn.IFNA(VLOOKUP(E148&amp;"."&amp;H148,PNIdata!$E$5:$L$263,2,FALSE),"-")</f>
        <v>8.0692E-2</v>
      </c>
      <c r="M148" s="62"/>
      <c r="N148" s="62"/>
      <c r="S148" s="64">
        <v>285481</v>
      </c>
    </row>
    <row r="149" spans="2:19" x14ac:dyDescent="0.25">
      <c r="B149" s="37" t="s">
        <v>299</v>
      </c>
      <c r="C149" s="38" t="str">
        <f>VLOOKUP(E149,nusedswatershed,4,FALSE)</f>
        <v>Ind17</v>
      </c>
      <c r="D149" s="39">
        <v>25</v>
      </c>
      <c r="E149" s="40" t="s">
        <v>5</v>
      </c>
      <c r="F149" s="40" t="s">
        <v>5</v>
      </c>
      <c r="G149" s="21" t="s">
        <v>63</v>
      </c>
      <c r="H149" s="45">
        <v>2020</v>
      </c>
      <c r="I149" s="45">
        <v>2249</v>
      </c>
      <c r="J149" s="45">
        <v>2249</v>
      </c>
      <c r="K149" s="45"/>
      <c r="L149" s="62">
        <f>_xlfn.IFNA(VLOOKUP(E149&amp;"."&amp;H149,PNIdata!$E$5:$L$263,2,FALSE),"-")</f>
        <v>0.05</v>
      </c>
      <c r="M149" s="62"/>
      <c r="N149" s="62"/>
      <c r="S149" s="64">
        <v>167404</v>
      </c>
    </row>
    <row r="150" spans="2:19" x14ac:dyDescent="0.25">
      <c r="B150" s="37" t="s">
        <v>299</v>
      </c>
      <c r="C150" s="38" t="str">
        <f>VLOOKUP(E150,nusedswatershed,4,FALSE)</f>
        <v>Ind17</v>
      </c>
      <c r="D150" s="39">
        <v>25</v>
      </c>
      <c r="E150" s="40" t="s">
        <v>5</v>
      </c>
      <c r="F150" s="40" t="s">
        <v>5</v>
      </c>
      <c r="G150" s="21" t="s">
        <v>63</v>
      </c>
      <c r="H150" s="45">
        <v>2019</v>
      </c>
      <c r="I150" s="45">
        <v>1831</v>
      </c>
      <c r="J150" s="45">
        <v>1831</v>
      </c>
      <c r="K150" s="45"/>
      <c r="L150" s="62">
        <f>_xlfn.IFNA(VLOOKUP(E150&amp;"."&amp;H150,PNIdata!$E$5:$L$263,2,FALSE),"-")</f>
        <v>5.9700999999999997E-2</v>
      </c>
      <c r="M150" s="62"/>
      <c r="N150" s="62"/>
      <c r="S150" s="64">
        <v>65003</v>
      </c>
    </row>
    <row r="151" spans="2:19" x14ac:dyDescent="0.25">
      <c r="B151" s="37" t="s">
        <v>299</v>
      </c>
      <c r="C151" s="38" t="str">
        <f>VLOOKUP(E151,nusedswatershed,4,FALSE)</f>
        <v>Ind17</v>
      </c>
      <c r="D151" s="39">
        <v>25</v>
      </c>
      <c r="E151" s="40" t="s">
        <v>5</v>
      </c>
      <c r="F151" s="40" t="s">
        <v>5</v>
      </c>
      <c r="G151" s="21" t="s">
        <v>63</v>
      </c>
      <c r="H151" s="45">
        <v>2018</v>
      </c>
      <c r="I151" s="45">
        <v>3525</v>
      </c>
      <c r="J151" s="45">
        <v>3525</v>
      </c>
      <c r="K151" s="45"/>
      <c r="L151" s="62">
        <f>_xlfn.IFNA(VLOOKUP(E151&amp;"."&amp;H151,PNIdata!$E$5:$L$263,2,FALSE),"-")</f>
        <v>0.10169499999999999</v>
      </c>
      <c r="M151" s="62"/>
      <c r="N151" s="62"/>
      <c r="S151" s="64">
        <v>78396</v>
      </c>
    </row>
    <row r="152" spans="2:19" x14ac:dyDescent="0.25">
      <c r="B152" s="37" t="s">
        <v>299</v>
      </c>
      <c r="C152" s="38" t="str">
        <f>VLOOKUP(E152,nusedswatershed,4,FALSE)</f>
        <v>Ind17</v>
      </c>
      <c r="D152" s="39">
        <v>25</v>
      </c>
      <c r="E152" s="40" t="s">
        <v>5</v>
      </c>
      <c r="F152" s="40" t="s">
        <v>5</v>
      </c>
      <c r="G152" s="21" t="s">
        <v>63</v>
      </c>
      <c r="H152" s="45">
        <v>2017</v>
      </c>
      <c r="I152" s="45">
        <v>1149</v>
      </c>
      <c r="J152" s="45">
        <v>1149</v>
      </c>
      <c r="K152" s="45"/>
      <c r="L152" s="62">
        <f>_xlfn.IFNA(VLOOKUP(E152&amp;"."&amp;H152,PNIdata!$E$5:$L$263,2,FALSE),"-")</f>
        <v>0.244224</v>
      </c>
      <c r="M152" s="62"/>
      <c r="N152" s="62"/>
      <c r="S152" s="64">
        <v>310769</v>
      </c>
    </row>
    <row r="153" spans="2:19" x14ac:dyDescent="0.25">
      <c r="B153" s="37" t="s">
        <v>299</v>
      </c>
      <c r="C153" s="38" t="str">
        <f>VLOOKUP(E153,nusedswatershed,4,FALSE)</f>
        <v>Ind17</v>
      </c>
      <c r="D153" s="39">
        <v>25</v>
      </c>
      <c r="E153" s="40" t="s">
        <v>5</v>
      </c>
      <c r="F153" s="40" t="s">
        <v>5</v>
      </c>
      <c r="G153" s="21" t="s">
        <v>63</v>
      </c>
      <c r="H153" s="45">
        <v>2016</v>
      </c>
      <c r="I153" s="45">
        <v>10534</v>
      </c>
      <c r="J153" s="45">
        <v>10534</v>
      </c>
      <c r="K153" s="45"/>
      <c r="L153" s="62">
        <f>_xlfn.IFNA(VLOOKUP(E153&amp;"."&amp;H153,PNIdata!$E$5:$L$263,2,FALSE),"-")</f>
        <v>0.186441</v>
      </c>
      <c r="M153" s="62"/>
      <c r="N153" s="62"/>
      <c r="S153" s="64">
        <v>306031</v>
      </c>
    </row>
    <row r="154" spans="2:19" x14ac:dyDescent="0.25">
      <c r="B154" s="37" t="s">
        <v>299</v>
      </c>
      <c r="C154" s="38" t="str">
        <f>VLOOKUP(E154,nusedswatershed,4,FALSE)</f>
        <v>Ind17</v>
      </c>
      <c r="D154" s="39">
        <v>25</v>
      </c>
      <c r="E154" s="40" t="s">
        <v>5</v>
      </c>
      <c r="F154" s="40" t="s">
        <v>5</v>
      </c>
      <c r="G154" s="21" t="s">
        <v>63</v>
      </c>
      <c r="H154" s="22">
        <v>2015</v>
      </c>
      <c r="I154" s="45">
        <v>6035</v>
      </c>
      <c r="J154" s="45">
        <v>6035</v>
      </c>
      <c r="K154" s="45"/>
      <c r="L154" s="62">
        <f>_xlfn.IFNA(VLOOKUP(E154&amp;"."&amp;H154,PNIdata!$E$5:$L$263,2,FALSE),"-")</f>
        <v>0.15330199999999999</v>
      </c>
      <c r="M154" s="62"/>
      <c r="N154" s="62"/>
      <c r="S154" s="64">
        <v>374772</v>
      </c>
    </row>
    <row r="155" spans="2:19" x14ac:dyDescent="0.25">
      <c r="B155" s="37" t="s">
        <v>299</v>
      </c>
      <c r="C155" s="38" t="str">
        <f>VLOOKUP(E155,nusedswatershed,4,FALSE)</f>
        <v>Ind17</v>
      </c>
      <c r="D155" s="39">
        <v>25</v>
      </c>
      <c r="E155" s="40" t="s">
        <v>5</v>
      </c>
      <c r="F155" s="40" t="s">
        <v>5</v>
      </c>
      <c r="G155" s="21" t="s">
        <v>63</v>
      </c>
      <c r="H155" s="22">
        <v>2014</v>
      </c>
      <c r="I155" s="45">
        <v>2808</v>
      </c>
      <c r="J155" s="45">
        <v>2808</v>
      </c>
      <c r="K155" s="45"/>
      <c r="L155" s="62">
        <f>_xlfn.IFNA(VLOOKUP(E155&amp;"."&amp;H155,PNIdata!$E$5:$L$263,2,FALSE),"-")</f>
        <v>8.3333000000000004E-2</v>
      </c>
      <c r="M155" s="62"/>
      <c r="N155" s="62"/>
      <c r="S155" s="64">
        <v>337095</v>
      </c>
    </row>
    <row r="156" spans="2:19" x14ac:dyDescent="0.25">
      <c r="B156" s="37" t="s">
        <v>299</v>
      </c>
      <c r="C156" s="38" t="str">
        <f>VLOOKUP(E156,nusedswatershed,4,FALSE)</f>
        <v>Ind17</v>
      </c>
      <c r="D156" s="39">
        <v>25</v>
      </c>
      <c r="E156" s="40" t="s">
        <v>5</v>
      </c>
      <c r="F156" s="40" t="s">
        <v>5</v>
      </c>
      <c r="G156" s="21" t="s">
        <v>63</v>
      </c>
      <c r="H156">
        <v>2013</v>
      </c>
      <c r="I156" s="45">
        <v>8285</v>
      </c>
      <c r="J156" s="45">
        <v>8285</v>
      </c>
      <c r="K156" s="45"/>
      <c r="L156" s="62">
        <f>_xlfn.IFNA(VLOOKUP(E156&amp;"."&amp;H156,PNIdata!$E$5:$L$263,2,FALSE),"-")</f>
        <v>4.6392000000000003E-2</v>
      </c>
      <c r="M156" s="62"/>
      <c r="N156" s="62"/>
      <c r="S156" s="64">
        <v>385975</v>
      </c>
    </row>
    <row r="157" spans="2:19" x14ac:dyDescent="0.25">
      <c r="B157" s="37" t="s">
        <v>299</v>
      </c>
      <c r="C157" s="38" t="str">
        <f>VLOOKUP(E157,nusedswatershed,4,FALSE)</f>
        <v>Ind17</v>
      </c>
      <c r="D157" s="39">
        <v>25</v>
      </c>
      <c r="E157" s="40" t="s">
        <v>5</v>
      </c>
      <c r="F157" s="40" t="s">
        <v>5</v>
      </c>
      <c r="G157" s="21" t="s">
        <v>63</v>
      </c>
      <c r="H157" s="22">
        <v>2012</v>
      </c>
      <c r="I157" s="45">
        <v>1003</v>
      </c>
      <c r="J157" s="45">
        <v>1003</v>
      </c>
      <c r="K157" s="45"/>
      <c r="L157" s="62">
        <f>_xlfn.IFNA(VLOOKUP(E157&amp;"."&amp;H157,PNIdata!$E$5:$L$263,2,FALSE),"-")</f>
        <v>4.0346E-2</v>
      </c>
      <c r="M157" s="62"/>
      <c r="N157" s="62"/>
      <c r="S157" s="64">
        <v>351713</v>
      </c>
    </row>
    <row r="158" spans="2:19" x14ac:dyDescent="0.25">
      <c r="B158" s="37" t="s">
        <v>299</v>
      </c>
      <c r="C158" s="38" t="str">
        <f>VLOOKUP(E158,nusedswatershed,4,FALSE)</f>
        <v>Ind17</v>
      </c>
      <c r="D158" s="39">
        <v>25</v>
      </c>
      <c r="E158" s="40" t="s">
        <v>5</v>
      </c>
      <c r="F158" s="40" t="s">
        <v>5</v>
      </c>
      <c r="G158" s="21" t="s">
        <v>63</v>
      </c>
      <c r="H158" s="22">
        <v>2011</v>
      </c>
      <c r="I158" s="45">
        <v>2024</v>
      </c>
      <c r="J158" s="45">
        <v>2024</v>
      </c>
      <c r="K158" s="45"/>
      <c r="L158" s="62">
        <f>_xlfn.IFNA(VLOOKUP(E158&amp;"."&amp;H158,PNIdata!$E$5:$L$263,2,FALSE),"-")</f>
        <v>2.2304999999999998E-2</v>
      </c>
      <c r="M158" s="62"/>
      <c r="N158" s="62"/>
      <c r="S158" s="64"/>
    </row>
    <row r="159" spans="2:19" x14ac:dyDescent="0.25">
      <c r="B159" s="37" t="s">
        <v>299</v>
      </c>
      <c r="C159" s="38" t="str">
        <f>VLOOKUP(E159,nusedswatershed,4,FALSE)</f>
        <v>Ind17</v>
      </c>
      <c r="D159" s="39">
        <v>25</v>
      </c>
      <c r="E159" s="40" t="s">
        <v>5</v>
      </c>
      <c r="F159" s="40" t="s">
        <v>5</v>
      </c>
      <c r="G159" s="21" t="s">
        <v>63</v>
      </c>
      <c r="H159" s="22">
        <v>2010</v>
      </c>
      <c r="I159" s="45">
        <v>2825</v>
      </c>
      <c r="J159" s="45">
        <v>2825</v>
      </c>
      <c r="K159" s="45"/>
      <c r="L159" s="62">
        <f>_xlfn.IFNA(VLOOKUP(E159&amp;"."&amp;H159,PNIdata!$E$5:$L$263,2,FALSE),"-")</f>
        <v>5.7471000000000001E-2</v>
      </c>
      <c r="M159" s="62"/>
      <c r="N159" s="62"/>
      <c r="S159" s="64">
        <v>347148</v>
      </c>
    </row>
    <row r="160" spans="2:19" x14ac:dyDescent="0.25">
      <c r="B160" s="37" t="s">
        <v>299</v>
      </c>
      <c r="C160" s="38" t="str">
        <f>VLOOKUP(E160,nusedswatershed,4,FALSE)</f>
        <v>Ind17</v>
      </c>
      <c r="D160" s="39">
        <v>25</v>
      </c>
      <c r="E160" s="40" t="s">
        <v>5</v>
      </c>
      <c r="F160" s="40" t="s">
        <v>5</v>
      </c>
      <c r="G160" s="21" t="s">
        <v>63</v>
      </c>
      <c r="H160" s="22">
        <v>2009</v>
      </c>
      <c r="I160" s="45">
        <v>1500</v>
      </c>
      <c r="J160" s="45">
        <v>1500</v>
      </c>
      <c r="K160" s="45"/>
      <c r="L160" s="62">
        <f>_xlfn.IFNA(VLOOKUP(E160&amp;"."&amp;H160,PNIdata!$E$5:$L$263,2,FALSE),"-")</f>
        <v>7.0921999999999999E-2</v>
      </c>
      <c r="M160" s="62"/>
      <c r="N160" s="62"/>
      <c r="S160" s="64">
        <v>390662</v>
      </c>
    </row>
    <row r="161" spans="2:19" x14ac:dyDescent="0.25">
      <c r="B161" s="37" t="s">
        <v>299</v>
      </c>
      <c r="C161" s="38" t="str">
        <f>VLOOKUP(E161,nusedswatershed,4,FALSE)</f>
        <v>Ind17</v>
      </c>
      <c r="D161" s="39">
        <v>25</v>
      </c>
      <c r="E161" s="40" t="s">
        <v>5</v>
      </c>
      <c r="F161" s="40" t="s">
        <v>5</v>
      </c>
      <c r="G161" s="21" t="s">
        <v>63</v>
      </c>
      <c r="H161">
        <v>2008</v>
      </c>
      <c r="I161" s="45">
        <v>328</v>
      </c>
      <c r="J161" s="45">
        <v>328</v>
      </c>
      <c r="K161" s="45"/>
      <c r="L161" s="62">
        <f>_xlfn.IFNA(VLOOKUP(E161&amp;"."&amp;H161,PNIdata!$E$5:$L$263,2,FALSE),"-")</f>
        <v>0.23</v>
      </c>
      <c r="M161" s="62"/>
      <c r="N161" s="62"/>
      <c r="S161" s="64">
        <v>393559</v>
      </c>
    </row>
    <row r="162" spans="2:19" x14ac:dyDescent="0.25">
      <c r="B162" s="37" t="s">
        <v>299</v>
      </c>
      <c r="C162" s="38" t="str">
        <f>VLOOKUP(E162,nusedswatershed,4,FALSE)</f>
        <v>Ind17</v>
      </c>
      <c r="D162" s="39">
        <v>25</v>
      </c>
      <c r="E162" s="40" t="s">
        <v>5</v>
      </c>
      <c r="F162" s="40" t="s">
        <v>5</v>
      </c>
      <c r="G162" s="21" t="s">
        <v>63</v>
      </c>
      <c r="H162">
        <v>2007</v>
      </c>
      <c r="I162" s="45">
        <v>158</v>
      </c>
      <c r="J162" s="45">
        <v>158</v>
      </c>
      <c r="K162" s="45"/>
      <c r="L162" s="62">
        <f>_xlfn.IFNA(VLOOKUP(E162&amp;"."&amp;H162,PNIdata!$E$5:$L$263,2,FALSE),"-")</f>
        <v>0.26388899999999998</v>
      </c>
      <c r="M162" s="62"/>
      <c r="N162" s="62"/>
      <c r="S162" s="64">
        <v>400634</v>
      </c>
    </row>
    <row r="163" spans="2:19" x14ac:dyDescent="0.25">
      <c r="B163" s="37" t="s">
        <v>299</v>
      </c>
      <c r="C163" s="38" t="str">
        <f>VLOOKUP(E163,nusedswatershed,4,FALSE)</f>
        <v>Ind17</v>
      </c>
      <c r="D163" s="39">
        <v>25</v>
      </c>
      <c r="E163" s="40" t="s">
        <v>5</v>
      </c>
      <c r="F163" s="40" t="s">
        <v>5</v>
      </c>
      <c r="G163" s="21" t="s">
        <v>63</v>
      </c>
      <c r="H163">
        <v>2006</v>
      </c>
      <c r="I163" s="45">
        <v>404</v>
      </c>
      <c r="J163" s="45">
        <v>404</v>
      </c>
      <c r="K163" s="45"/>
      <c r="L163" s="62">
        <f>_xlfn.IFNA(VLOOKUP(E163&amp;"."&amp;H163,PNIdata!$E$5:$L$263,2,FALSE),"-")</f>
        <v>0.368421</v>
      </c>
      <c r="M163" s="62"/>
      <c r="N163" s="62"/>
      <c r="S163" s="64">
        <v>198058</v>
      </c>
    </row>
    <row r="164" spans="2:19" x14ac:dyDescent="0.25">
      <c r="B164" s="37" t="s">
        <v>299</v>
      </c>
      <c r="C164" s="38" t="str">
        <f>VLOOKUP(E164,nusedswatershed,4,FALSE)</f>
        <v>Ind17</v>
      </c>
      <c r="D164" s="39">
        <v>25</v>
      </c>
      <c r="E164" s="40" t="s">
        <v>5</v>
      </c>
      <c r="F164" s="40" t="s">
        <v>5</v>
      </c>
      <c r="G164" s="21" t="s">
        <v>63</v>
      </c>
      <c r="H164">
        <v>2005</v>
      </c>
      <c r="I164" s="45">
        <v>521</v>
      </c>
      <c r="J164" s="45">
        <v>521</v>
      </c>
      <c r="K164" s="45"/>
      <c r="L164" s="62">
        <f>_xlfn.IFNA(VLOOKUP(E164&amp;"."&amp;H164,PNIdata!$E$5:$L$263,2,FALSE),"-")</f>
        <v>0.78</v>
      </c>
      <c r="M164" s="62"/>
      <c r="N164" s="62"/>
      <c r="S164" s="64">
        <v>147656</v>
      </c>
    </row>
    <row r="165" spans="2:19" x14ac:dyDescent="0.25">
      <c r="B165" s="37" t="s">
        <v>299</v>
      </c>
      <c r="C165" s="38" t="str">
        <f>VLOOKUP(E165,nusedswatershed,4,FALSE)</f>
        <v>Ind17</v>
      </c>
      <c r="D165" s="39">
        <v>25</v>
      </c>
      <c r="E165" s="40" t="s">
        <v>5</v>
      </c>
      <c r="F165" s="40" t="s">
        <v>5</v>
      </c>
      <c r="G165" s="21" t="s">
        <v>63</v>
      </c>
      <c r="H165">
        <v>2004</v>
      </c>
      <c r="I165" s="45">
        <v>2389</v>
      </c>
      <c r="J165" s="45">
        <v>2389</v>
      </c>
      <c r="K165" s="45"/>
      <c r="L165" s="62">
        <f>_xlfn.IFNA(VLOOKUP(E165&amp;"."&amp;H165,PNIdata!$E$5:$L$263,2,FALSE),"-")</f>
        <v>0.92437000000000002</v>
      </c>
      <c r="M165" s="62"/>
      <c r="N165" s="62"/>
      <c r="S165" s="64">
        <v>477726</v>
      </c>
    </row>
    <row r="166" spans="2:19" x14ac:dyDescent="0.25">
      <c r="B166" s="37" t="s">
        <v>299</v>
      </c>
      <c r="C166" s="38" t="str">
        <f>VLOOKUP(E166,nusedswatershed,4,FALSE)</f>
        <v>Ind17</v>
      </c>
      <c r="D166" s="39">
        <v>25</v>
      </c>
      <c r="E166" s="40" t="s">
        <v>5</v>
      </c>
      <c r="F166" s="40" t="s">
        <v>5</v>
      </c>
      <c r="G166" s="21" t="s">
        <v>63</v>
      </c>
      <c r="H166">
        <v>2003</v>
      </c>
      <c r="I166" s="45">
        <v>571</v>
      </c>
      <c r="J166" s="45">
        <v>571</v>
      </c>
      <c r="K166" s="45"/>
      <c r="L166" s="62" t="str">
        <f>_xlfn.IFNA(VLOOKUP(E166&amp;"."&amp;H166,PNIdata!$E$5:$L$263,2,FALSE),"-")</f>
        <v>-</v>
      </c>
      <c r="M166" s="62"/>
      <c r="N166" s="62"/>
      <c r="S166" s="64">
        <v>403448</v>
      </c>
    </row>
    <row r="167" spans="2:19" x14ac:dyDescent="0.25">
      <c r="B167" s="37" t="s">
        <v>299</v>
      </c>
      <c r="C167" s="38" t="str">
        <f>VLOOKUP(E167,nusedswatershed,4,FALSE)</f>
        <v>Ind17</v>
      </c>
      <c r="D167" s="39">
        <v>25</v>
      </c>
      <c r="E167" s="40" t="s">
        <v>5</v>
      </c>
      <c r="F167" s="40" t="s">
        <v>5</v>
      </c>
      <c r="G167" s="21" t="s">
        <v>63</v>
      </c>
      <c r="H167">
        <v>2002</v>
      </c>
      <c r="I167" s="45">
        <v>440</v>
      </c>
      <c r="J167" s="45">
        <v>440</v>
      </c>
      <c r="K167" s="45"/>
      <c r="L167" s="62" t="str">
        <f>_xlfn.IFNA(VLOOKUP(E167&amp;"."&amp;H167,PNIdata!$E$5:$L$263,2,FALSE),"-")</f>
        <v>-</v>
      </c>
      <c r="M167" s="62"/>
      <c r="N167" s="62"/>
      <c r="S167" s="64">
        <v>47266</v>
      </c>
    </row>
    <row r="168" spans="2:19" x14ac:dyDescent="0.25">
      <c r="B168" s="37" t="s">
        <v>299</v>
      </c>
      <c r="C168" s="38" t="str">
        <f>VLOOKUP(E168,nusedswatershed,4,FALSE)</f>
        <v>Ind17</v>
      </c>
      <c r="D168" s="39">
        <v>25</v>
      </c>
      <c r="E168" s="40" t="s">
        <v>5</v>
      </c>
      <c r="F168" s="40" t="s">
        <v>5</v>
      </c>
      <c r="G168" s="21" t="s">
        <v>63</v>
      </c>
      <c r="H168">
        <v>2001</v>
      </c>
      <c r="I168" s="45">
        <v>96</v>
      </c>
      <c r="J168" s="45">
        <v>96</v>
      </c>
      <c r="K168" s="45"/>
      <c r="L168" s="62" t="str">
        <f>_xlfn.IFNA(VLOOKUP(E168&amp;"."&amp;H168,PNIdata!$E$5:$L$263,2,FALSE),"-")</f>
        <v>-</v>
      </c>
      <c r="M168" s="62"/>
      <c r="N168" s="62"/>
      <c r="S168" s="64">
        <v>50000</v>
      </c>
    </row>
    <row r="169" spans="2:19" x14ac:dyDescent="0.25">
      <c r="B169" s="37" t="s">
        <v>299</v>
      </c>
      <c r="C169" s="38" t="str">
        <f>VLOOKUP(E169,nusedswatershed,4,FALSE)</f>
        <v>Ind17</v>
      </c>
      <c r="D169" s="39">
        <v>25</v>
      </c>
      <c r="E169" s="40" t="s">
        <v>5</v>
      </c>
      <c r="F169" s="40" t="s">
        <v>5</v>
      </c>
      <c r="G169" s="21" t="s">
        <v>63</v>
      </c>
      <c r="H169">
        <v>2000</v>
      </c>
      <c r="I169" s="45">
        <v>149</v>
      </c>
      <c r="J169" s="45">
        <v>149</v>
      </c>
      <c r="K169" s="45"/>
      <c r="L169" s="62" t="str">
        <f>_xlfn.IFNA(VLOOKUP(E169&amp;"."&amp;H169,PNIdata!$E$5:$L$263,2,FALSE),"-")</f>
        <v>-</v>
      </c>
      <c r="M169" s="62"/>
      <c r="N169" s="62"/>
      <c r="S169" s="64">
        <v>203000</v>
      </c>
    </row>
    <row r="170" spans="2:19" x14ac:dyDescent="0.25">
      <c r="B170" s="37" t="s">
        <v>299</v>
      </c>
      <c r="C170" s="38" t="str">
        <f>VLOOKUP(E170,nusedswatershed,4,FALSE)</f>
        <v>Ind17</v>
      </c>
      <c r="D170" s="39">
        <v>25</v>
      </c>
      <c r="E170" s="40" t="s">
        <v>5</v>
      </c>
      <c r="F170" s="40" t="s">
        <v>5</v>
      </c>
      <c r="G170" s="21" t="s">
        <v>63</v>
      </c>
      <c r="H170">
        <v>1999</v>
      </c>
      <c r="I170" s="45">
        <v>2268</v>
      </c>
      <c r="J170" s="45">
        <v>2268</v>
      </c>
      <c r="K170" s="45"/>
      <c r="L170" s="62" t="str">
        <f>_xlfn.IFNA(VLOOKUP(E170&amp;"."&amp;H170,PNIdata!$E$5:$L$263,2,FALSE),"-")</f>
        <v>-</v>
      </c>
      <c r="M170" s="62"/>
      <c r="N170" s="62"/>
      <c r="S170" s="64">
        <v>489939</v>
      </c>
    </row>
    <row r="171" spans="2:19" x14ac:dyDescent="0.25">
      <c r="B171" s="37" t="s">
        <v>299</v>
      </c>
      <c r="C171" s="38" t="str">
        <f>VLOOKUP(E171,nusedswatershed,4,FALSE)</f>
        <v>Ind17</v>
      </c>
      <c r="D171" s="39">
        <v>25</v>
      </c>
      <c r="E171" s="40" t="s">
        <v>5</v>
      </c>
      <c r="F171" s="40" t="s">
        <v>5</v>
      </c>
      <c r="G171" s="21" t="s">
        <v>63</v>
      </c>
      <c r="H171" s="22">
        <v>1998</v>
      </c>
      <c r="I171" s="45">
        <v>3065</v>
      </c>
      <c r="J171" s="45">
        <v>3065</v>
      </c>
      <c r="K171" s="45"/>
      <c r="L171" s="62" t="str">
        <f>_xlfn.IFNA(VLOOKUP(E171&amp;"."&amp;H171,PNIdata!$E$5:$L$263,2,FALSE),"-")</f>
        <v>-</v>
      </c>
      <c r="M171" s="62"/>
      <c r="N171" s="62"/>
      <c r="S171" s="64">
        <v>418773</v>
      </c>
    </row>
    <row r="172" spans="2:19" x14ac:dyDescent="0.25">
      <c r="B172" s="37" t="s">
        <v>299</v>
      </c>
      <c r="C172" s="38" t="str">
        <f>VLOOKUP(E172,nusedswatershed,4,FALSE)</f>
        <v>Ind17</v>
      </c>
      <c r="D172" s="39">
        <v>25</v>
      </c>
      <c r="E172" s="40" t="s">
        <v>5</v>
      </c>
      <c r="F172" s="40" t="s">
        <v>5</v>
      </c>
      <c r="G172" s="21" t="s">
        <v>63</v>
      </c>
      <c r="H172" s="22">
        <v>1997</v>
      </c>
      <c r="I172" s="45">
        <v>2224</v>
      </c>
      <c r="J172" s="45">
        <v>2224</v>
      </c>
      <c r="K172" s="45"/>
      <c r="L172" s="62" t="str">
        <f>_xlfn.IFNA(VLOOKUP(E172&amp;"."&amp;H172,PNIdata!$E$5:$L$263,2,FALSE),"-")</f>
        <v>-</v>
      </c>
      <c r="M172" s="62"/>
      <c r="N172" s="62"/>
      <c r="S172" s="64">
        <v>648994</v>
      </c>
    </row>
    <row r="173" spans="2:19" x14ac:dyDescent="0.25">
      <c r="B173" s="37" t="s">
        <v>299</v>
      </c>
      <c r="C173" s="38" t="str">
        <f>VLOOKUP(E173,nusedswatershed,4,FALSE)</f>
        <v>Ind17</v>
      </c>
      <c r="D173" s="39">
        <v>25</v>
      </c>
      <c r="E173" s="40" t="s">
        <v>5</v>
      </c>
      <c r="F173" s="40" t="s">
        <v>5</v>
      </c>
      <c r="G173" s="21" t="s">
        <v>63</v>
      </c>
      <c r="H173" s="22">
        <v>1996</v>
      </c>
      <c r="I173" s="45">
        <v>693</v>
      </c>
      <c r="J173" s="45">
        <v>693</v>
      </c>
      <c r="K173" s="45"/>
      <c r="L173" s="62" t="str">
        <f>_xlfn.IFNA(VLOOKUP(E173&amp;"."&amp;H173,PNIdata!$E$5:$L$263,2,FALSE),"-")</f>
        <v>-</v>
      </c>
      <c r="M173" s="62"/>
      <c r="N173" s="62"/>
      <c r="S173" s="64">
        <v>151552</v>
      </c>
    </row>
    <row r="174" spans="2:19" x14ac:dyDescent="0.25">
      <c r="B174" s="37" t="s">
        <v>299</v>
      </c>
      <c r="C174" s="38" t="str">
        <f>VLOOKUP(E174,nusedswatershed,4,FALSE)</f>
        <v>Ind17</v>
      </c>
      <c r="D174" s="39">
        <v>25</v>
      </c>
      <c r="E174" s="40" t="s">
        <v>5</v>
      </c>
      <c r="F174" s="40" t="s">
        <v>5</v>
      </c>
      <c r="G174" s="21" t="s">
        <v>63</v>
      </c>
      <c r="H174" s="22">
        <v>1995</v>
      </c>
      <c r="I174" s="45">
        <v>335</v>
      </c>
      <c r="J174" s="45">
        <v>335</v>
      </c>
      <c r="K174" s="45"/>
      <c r="L174" s="62" t="str">
        <f>_xlfn.IFNA(VLOOKUP(E174&amp;"."&amp;H174,PNIdata!$E$5:$L$263,2,FALSE),"-")</f>
        <v>-</v>
      </c>
      <c r="M174" s="62"/>
      <c r="N174" s="62"/>
      <c r="S174" s="64">
        <v>287108</v>
      </c>
    </row>
    <row r="175" spans="2:19" x14ac:dyDescent="0.25">
      <c r="B175" s="37" t="s">
        <v>299</v>
      </c>
      <c r="C175" s="38" t="str">
        <f>VLOOKUP(E175,nusedswatershed,4,FALSE)</f>
        <v>Ind17</v>
      </c>
      <c r="D175" s="39">
        <v>25</v>
      </c>
      <c r="E175" s="40" t="s">
        <v>5</v>
      </c>
      <c r="F175" s="40" t="s">
        <v>5</v>
      </c>
      <c r="G175" s="21" t="s">
        <v>63</v>
      </c>
      <c r="H175" s="22">
        <v>1994</v>
      </c>
      <c r="I175" s="45">
        <v>2200</v>
      </c>
      <c r="J175" s="45">
        <v>2200</v>
      </c>
      <c r="K175" s="45"/>
      <c r="L175" s="62" t="str">
        <f>_xlfn.IFNA(VLOOKUP(E175&amp;"."&amp;H175,PNIdata!$E$5:$L$263,2,FALSE),"-")</f>
        <v>-</v>
      </c>
      <c r="M175" s="62"/>
      <c r="N175" s="62"/>
      <c r="S175" s="64">
        <v>609322</v>
      </c>
    </row>
    <row r="176" spans="2:19" x14ac:dyDescent="0.25">
      <c r="B176" s="37" t="s">
        <v>299</v>
      </c>
      <c r="C176" s="38" t="str">
        <f>VLOOKUP(E176,nusedswatershed,4,FALSE)</f>
        <v>Ind17</v>
      </c>
      <c r="D176" s="39">
        <v>25</v>
      </c>
      <c r="E176" s="40" t="s">
        <v>5</v>
      </c>
      <c r="F176" s="40" t="s">
        <v>5</v>
      </c>
      <c r="G176" s="21" t="s">
        <v>63</v>
      </c>
      <c r="H176" s="22">
        <v>1993</v>
      </c>
      <c r="I176" s="45">
        <v>1750</v>
      </c>
      <c r="J176" s="45">
        <v>1750</v>
      </c>
      <c r="K176" s="45"/>
      <c r="L176" s="62" t="str">
        <f>_xlfn.IFNA(VLOOKUP(E176&amp;"."&amp;H176,PNIdata!$E$5:$L$263,2,FALSE),"-")</f>
        <v>-</v>
      </c>
      <c r="M176" s="62"/>
      <c r="N176" s="62"/>
      <c r="S176" s="64">
        <v>389557</v>
      </c>
    </row>
    <row r="177" spans="2:19" x14ac:dyDescent="0.25">
      <c r="B177" s="37" t="s">
        <v>299</v>
      </c>
      <c r="C177" s="38" t="str">
        <f>VLOOKUP(E177,nusedswatershed,4,FALSE)</f>
        <v>Ind17</v>
      </c>
      <c r="D177" s="39">
        <v>25</v>
      </c>
      <c r="E177" s="40" t="s">
        <v>5</v>
      </c>
      <c r="F177" s="40" t="s">
        <v>5</v>
      </c>
      <c r="G177" s="21" t="s">
        <v>63</v>
      </c>
      <c r="H177" s="22">
        <v>1992</v>
      </c>
      <c r="I177" s="45">
        <v>2000</v>
      </c>
      <c r="J177" s="45">
        <v>2000</v>
      </c>
      <c r="K177" s="45"/>
      <c r="L177" s="62" t="str">
        <f>_xlfn.IFNA(VLOOKUP(E177&amp;"."&amp;H177,PNIdata!$E$5:$L$263,2,FALSE),"-")</f>
        <v>-</v>
      </c>
      <c r="M177" s="62"/>
      <c r="N177" s="62"/>
      <c r="S177" s="64">
        <v>416675</v>
      </c>
    </row>
    <row r="178" spans="2:19" x14ac:dyDescent="0.25">
      <c r="B178" s="37" t="s">
        <v>299</v>
      </c>
      <c r="C178" s="38" t="str">
        <f>VLOOKUP(E178,nusedswatershed,4,FALSE)</f>
        <v>Ind17</v>
      </c>
      <c r="D178" s="39">
        <v>25</v>
      </c>
      <c r="E178" s="40" t="s">
        <v>5</v>
      </c>
      <c r="F178" s="40" t="s">
        <v>5</v>
      </c>
      <c r="G178" s="21" t="s">
        <v>63</v>
      </c>
      <c r="H178" s="22">
        <v>1991</v>
      </c>
      <c r="I178" s="45">
        <v>2500</v>
      </c>
      <c r="J178" s="45">
        <v>2500</v>
      </c>
      <c r="K178" s="45"/>
      <c r="L178" s="62" t="str">
        <f>_xlfn.IFNA(VLOOKUP(E178&amp;"."&amp;H178,PNIdata!$E$5:$L$263,2,FALSE),"-")</f>
        <v>-</v>
      </c>
      <c r="M178" s="62"/>
      <c r="N178" s="62"/>
      <c r="S178" s="64">
        <v>652163</v>
      </c>
    </row>
    <row r="179" spans="2:19" x14ac:dyDescent="0.25">
      <c r="B179" s="37" t="s">
        <v>299</v>
      </c>
      <c r="C179" s="38" t="str">
        <f>VLOOKUP(E179,nusedswatershed,4,FALSE)</f>
        <v>Ind17</v>
      </c>
      <c r="D179" s="39">
        <v>25</v>
      </c>
      <c r="E179" s="40" t="s">
        <v>5</v>
      </c>
      <c r="F179" s="40" t="s">
        <v>5</v>
      </c>
      <c r="G179" s="21" t="s">
        <v>63</v>
      </c>
      <c r="H179" s="22">
        <v>1990</v>
      </c>
      <c r="I179" s="45">
        <v>1100</v>
      </c>
      <c r="J179" s="45">
        <v>1100</v>
      </c>
      <c r="K179" s="45"/>
      <c r="L179" s="62" t="str">
        <f>_xlfn.IFNA(VLOOKUP(E179&amp;"."&amp;H179,PNIdata!$E$5:$L$263,2,FALSE),"-")</f>
        <v>-</v>
      </c>
      <c r="M179" s="62"/>
      <c r="N179" s="62"/>
      <c r="S179" s="64">
        <v>126496</v>
      </c>
    </row>
    <row r="180" spans="2:19" x14ac:dyDescent="0.25">
      <c r="B180" s="37" t="s">
        <v>299</v>
      </c>
      <c r="C180" s="38" t="str">
        <f>VLOOKUP(E180,nusedswatershed,4,FALSE)</f>
        <v>Ind17</v>
      </c>
      <c r="D180" s="39">
        <v>25</v>
      </c>
      <c r="E180" s="40" t="s">
        <v>5</v>
      </c>
      <c r="F180" s="40" t="s">
        <v>5</v>
      </c>
      <c r="G180" s="21" t="s">
        <v>63</v>
      </c>
      <c r="H180" s="22">
        <v>1989</v>
      </c>
      <c r="I180" s="45">
        <v>700</v>
      </c>
      <c r="J180" s="45">
        <v>700</v>
      </c>
      <c r="K180" s="45"/>
      <c r="L180" s="62" t="str">
        <f>_xlfn.IFNA(VLOOKUP(E180&amp;"."&amp;H180,PNIdata!$E$5:$L$263,2,FALSE),"-")</f>
        <v>-</v>
      </c>
      <c r="M180" s="62"/>
      <c r="N180" s="62"/>
      <c r="S180" s="64">
        <v>555339</v>
      </c>
    </row>
    <row r="181" spans="2:19" x14ac:dyDescent="0.25">
      <c r="B181" s="37" t="s">
        <v>299</v>
      </c>
      <c r="C181" s="38" t="str">
        <f>VLOOKUP(E181,nusedswatershed,4,FALSE)</f>
        <v>Ind17</v>
      </c>
      <c r="D181" s="39">
        <v>25</v>
      </c>
      <c r="E181" s="40" t="s">
        <v>5</v>
      </c>
      <c r="F181" s="40" t="s">
        <v>5</v>
      </c>
      <c r="G181" s="21" t="s">
        <v>63</v>
      </c>
      <c r="H181" s="22">
        <v>1988</v>
      </c>
      <c r="I181" s="45">
        <v>400</v>
      </c>
      <c r="J181" s="45">
        <v>400</v>
      </c>
      <c r="K181" s="45"/>
      <c r="L181" s="62" t="str">
        <f>_xlfn.IFNA(VLOOKUP(E181&amp;"."&amp;H181,PNIdata!$E$5:$L$263,2,FALSE),"-")</f>
        <v>-</v>
      </c>
      <c r="M181" s="62"/>
      <c r="N181" s="62"/>
      <c r="S181" s="64">
        <v>201173</v>
      </c>
    </row>
    <row r="182" spans="2:19" x14ac:dyDescent="0.25">
      <c r="B182" s="37" t="s">
        <v>299</v>
      </c>
      <c r="C182" s="38" t="str">
        <f>VLOOKUP(E182,nusedswatershed,4,FALSE)</f>
        <v>Ind17</v>
      </c>
      <c r="D182" s="39">
        <v>25</v>
      </c>
      <c r="E182" s="40" t="s">
        <v>5</v>
      </c>
      <c r="F182" s="40" t="s">
        <v>5</v>
      </c>
      <c r="G182" s="21" t="s">
        <v>63</v>
      </c>
      <c r="H182" s="22">
        <v>1987</v>
      </c>
      <c r="I182" s="45">
        <v>100</v>
      </c>
      <c r="J182" s="45">
        <v>100</v>
      </c>
      <c r="K182" s="45"/>
      <c r="L182" s="62" t="str">
        <f>_xlfn.IFNA(VLOOKUP(E182&amp;"."&amp;H182,PNIdata!$E$5:$L$263,2,FALSE),"-")</f>
        <v>-</v>
      </c>
      <c r="M182" s="62"/>
      <c r="N182" s="62"/>
      <c r="S182" s="64">
        <v>145294</v>
      </c>
    </row>
    <row r="183" spans="2:19" x14ac:dyDescent="0.25">
      <c r="B183" s="37" t="s">
        <v>299</v>
      </c>
      <c r="C183" s="38" t="str">
        <f>VLOOKUP(E183,nusedswatershed,4,FALSE)</f>
        <v>Ind17</v>
      </c>
      <c r="D183" s="39">
        <v>25</v>
      </c>
      <c r="E183" s="40" t="s">
        <v>5</v>
      </c>
      <c r="F183" s="40" t="s">
        <v>5</v>
      </c>
      <c r="G183" s="21" t="s">
        <v>63</v>
      </c>
      <c r="H183" s="22">
        <v>1986</v>
      </c>
      <c r="I183" s="45">
        <v>400</v>
      </c>
      <c r="J183" s="45">
        <v>400</v>
      </c>
      <c r="K183" s="45"/>
      <c r="L183" s="62" t="str">
        <f>_xlfn.IFNA(VLOOKUP(E183&amp;"."&amp;H183,PNIdata!$E$5:$L$263,2,FALSE),"-")</f>
        <v>-</v>
      </c>
      <c r="M183" s="62"/>
      <c r="N183" s="62"/>
      <c r="S183" s="64">
        <v>45000</v>
      </c>
    </row>
    <row r="184" spans="2:19" x14ac:dyDescent="0.25">
      <c r="B184" s="37" t="s">
        <v>299</v>
      </c>
      <c r="C184" s="38" t="str">
        <f>VLOOKUP(E184,nusedswatershed,4,FALSE)</f>
        <v>Ind17</v>
      </c>
      <c r="D184" s="39">
        <v>25</v>
      </c>
      <c r="E184" s="40" t="s">
        <v>5</v>
      </c>
      <c r="F184" s="40" t="s">
        <v>5</v>
      </c>
      <c r="G184" s="21" t="s">
        <v>63</v>
      </c>
      <c r="H184" s="22">
        <v>1985</v>
      </c>
      <c r="I184" s="45">
        <v>500</v>
      </c>
      <c r="J184" s="45">
        <v>500</v>
      </c>
      <c r="K184" s="45"/>
      <c r="L184" s="62" t="str">
        <f>_xlfn.IFNA(VLOOKUP(E184&amp;"."&amp;H184,PNIdata!$E$5:$L$263,2,FALSE),"-")</f>
        <v>-</v>
      </c>
      <c r="M184" s="62"/>
      <c r="N184" s="62"/>
      <c r="S184" s="64">
        <v>94044</v>
      </c>
    </row>
    <row r="185" spans="2:19" x14ac:dyDescent="0.25">
      <c r="B185" s="37" t="s">
        <v>299</v>
      </c>
      <c r="C185" s="38" t="str">
        <f>VLOOKUP(E185,nusedswatershed,4,FALSE)</f>
        <v>Ind17</v>
      </c>
      <c r="D185" s="39">
        <v>25</v>
      </c>
      <c r="E185" s="40" t="s">
        <v>5</v>
      </c>
      <c r="F185" s="40" t="s">
        <v>5</v>
      </c>
      <c r="G185" s="21" t="s">
        <v>63</v>
      </c>
      <c r="H185" s="22">
        <v>1984</v>
      </c>
      <c r="I185" s="45">
        <v>700</v>
      </c>
      <c r="J185" s="45">
        <v>700</v>
      </c>
      <c r="K185" s="45"/>
      <c r="L185" s="62" t="str">
        <f>_xlfn.IFNA(VLOOKUP(E185&amp;"."&amp;H185,PNIdata!$E$5:$L$263,2,FALSE),"-")</f>
        <v>-</v>
      </c>
      <c r="M185" s="62"/>
      <c r="N185" s="62"/>
      <c r="S185" s="64"/>
    </row>
    <row r="186" spans="2:19" x14ac:dyDescent="0.25">
      <c r="B186" s="37" t="s">
        <v>299</v>
      </c>
      <c r="C186" s="38" t="str">
        <f>VLOOKUP(E186,nusedswatershed,4,FALSE)</f>
        <v>Ind17</v>
      </c>
      <c r="D186" s="39">
        <v>25</v>
      </c>
      <c r="E186" s="40" t="s">
        <v>5</v>
      </c>
      <c r="F186" s="40" t="s">
        <v>5</v>
      </c>
      <c r="G186" s="21" t="s">
        <v>63</v>
      </c>
      <c r="H186" s="22">
        <v>1983</v>
      </c>
      <c r="I186" s="45">
        <v>475</v>
      </c>
      <c r="J186" s="45">
        <v>475</v>
      </c>
      <c r="K186" s="45"/>
      <c r="L186" s="62" t="str">
        <f>_xlfn.IFNA(VLOOKUP(E186&amp;"."&amp;H186,PNIdata!$E$5:$L$263,2,FALSE),"-")</f>
        <v>-</v>
      </c>
      <c r="M186" s="62"/>
      <c r="N186" s="62"/>
      <c r="S186" s="64"/>
    </row>
    <row r="187" spans="2:19" x14ac:dyDescent="0.25">
      <c r="B187" s="37" t="s">
        <v>299</v>
      </c>
      <c r="C187" s="38" t="str">
        <f>VLOOKUP(E187,nusedswatershed,4,FALSE)</f>
        <v>Ind17</v>
      </c>
      <c r="D187" s="39">
        <v>25</v>
      </c>
      <c r="E187" s="40" t="s">
        <v>5</v>
      </c>
      <c r="F187" s="40" t="s">
        <v>5</v>
      </c>
      <c r="G187" s="21" t="s">
        <v>63</v>
      </c>
      <c r="H187" s="22">
        <v>1982</v>
      </c>
      <c r="I187" s="45" t="s">
        <v>527</v>
      </c>
      <c r="J187" s="45"/>
      <c r="K187" s="45"/>
      <c r="L187" s="62" t="str">
        <f>_xlfn.IFNA(VLOOKUP(E187&amp;"."&amp;H187,PNIdata!$E$5:$L$263,2,FALSE),"-")</f>
        <v>-</v>
      </c>
      <c r="M187" s="62"/>
      <c r="N187" s="62"/>
      <c r="S187" s="64"/>
    </row>
    <row r="188" spans="2:19" x14ac:dyDescent="0.25">
      <c r="B188" s="37" t="s">
        <v>299</v>
      </c>
      <c r="C188" s="38" t="str">
        <f>VLOOKUP(E188,nusedswatershed,4,FALSE)</f>
        <v>Ind17</v>
      </c>
      <c r="D188" s="39">
        <v>25</v>
      </c>
      <c r="E188" s="40" t="s">
        <v>5</v>
      </c>
      <c r="F188" s="40" t="s">
        <v>5</v>
      </c>
      <c r="G188" s="21" t="s">
        <v>63</v>
      </c>
      <c r="H188" s="22">
        <v>1981</v>
      </c>
      <c r="I188" s="45">
        <v>300</v>
      </c>
      <c r="J188" s="45">
        <v>300</v>
      </c>
      <c r="K188" s="45"/>
      <c r="L188" s="62" t="str">
        <f>_xlfn.IFNA(VLOOKUP(E188&amp;"."&amp;H188,PNIdata!$E$5:$L$263,2,FALSE),"-")</f>
        <v>-</v>
      </c>
      <c r="M188" s="62"/>
      <c r="N188" s="62"/>
      <c r="S188" s="64"/>
    </row>
    <row r="189" spans="2:19" x14ac:dyDescent="0.25">
      <c r="B189" s="37" t="s">
        <v>299</v>
      </c>
      <c r="C189" s="38" t="str">
        <f>VLOOKUP(E189,nusedswatershed,4,FALSE)</f>
        <v>Ind17</v>
      </c>
      <c r="D189" s="39">
        <v>25</v>
      </c>
      <c r="E189" s="40" t="s">
        <v>5</v>
      </c>
      <c r="F189" s="40" t="s">
        <v>5</v>
      </c>
      <c r="G189" s="21" t="s">
        <v>63</v>
      </c>
      <c r="H189" s="22">
        <v>1980</v>
      </c>
      <c r="I189" s="45">
        <v>345</v>
      </c>
      <c r="J189" s="45">
        <v>345</v>
      </c>
      <c r="K189" s="45"/>
      <c r="L189" s="62" t="str">
        <f>_xlfn.IFNA(VLOOKUP(E189&amp;"."&amp;H189,PNIdata!$E$5:$L$263,2,FALSE),"-")</f>
        <v>-</v>
      </c>
      <c r="M189" s="62"/>
      <c r="N189" s="62"/>
      <c r="S189" s="64"/>
    </row>
    <row r="190" spans="2:19" x14ac:dyDescent="0.25">
      <c r="B190" s="37" t="s">
        <v>299</v>
      </c>
      <c r="C190" s="38" t="str">
        <f>VLOOKUP(E190,nusedswatershed,4,FALSE)</f>
        <v>Ind17</v>
      </c>
      <c r="D190" s="39">
        <v>25</v>
      </c>
      <c r="E190" s="40" t="s">
        <v>5</v>
      </c>
      <c r="F190" s="40" t="s">
        <v>5</v>
      </c>
      <c r="G190" s="21" t="s">
        <v>63</v>
      </c>
      <c r="H190" s="22">
        <v>1979</v>
      </c>
      <c r="I190" s="45">
        <v>650</v>
      </c>
      <c r="J190" s="45">
        <v>650</v>
      </c>
      <c r="K190" s="45"/>
      <c r="L190" s="62" t="str">
        <f>_xlfn.IFNA(VLOOKUP(E190&amp;"."&amp;H190,PNIdata!$E$5:$L$263,2,FALSE),"-")</f>
        <v>-</v>
      </c>
      <c r="M190" s="62"/>
      <c r="N190" s="62"/>
      <c r="S190" s="64"/>
    </row>
    <row r="191" spans="2:19" x14ac:dyDescent="0.25">
      <c r="B191" s="37" t="s">
        <v>299</v>
      </c>
      <c r="C191" s="38" t="str">
        <f>VLOOKUP(E191,nusedswatershed,4,FALSE)</f>
        <v>Ind17</v>
      </c>
      <c r="D191" s="39">
        <v>25</v>
      </c>
      <c r="E191" s="40" t="s">
        <v>5</v>
      </c>
      <c r="F191" s="40" t="s">
        <v>5</v>
      </c>
      <c r="G191" s="21" t="s">
        <v>63</v>
      </c>
      <c r="H191" s="22">
        <v>1978</v>
      </c>
      <c r="I191" s="45">
        <v>1000</v>
      </c>
      <c r="J191" s="45">
        <v>1000</v>
      </c>
      <c r="K191" s="45"/>
      <c r="L191" s="62" t="str">
        <f>_xlfn.IFNA(VLOOKUP(E191&amp;"."&amp;H191,PNIdata!$E$5:$L$263,2,FALSE),"-")</f>
        <v>-</v>
      </c>
      <c r="M191" s="62"/>
      <c r="N191" s="62"/>
      <c r="S191" s="64"/>
    </row>
    <row r="192" spans="2:19" x14ac:dyDescent="0.25">
      <c r="B192" s="37" t="s">
        <v>299</v>
      </c>
      <c r="C192" s="38" t="str">
        <f>VLOOKUP(E192,nusedswatershed,4,FALSE)</f>
        <v>Ind17</v>
      </c>
      <c r="D192" s="39">
        <v>25</v>
      </c>
      <c r="E192" s="40" t="s">
        <v>5</v>
      </c>
      <c r="F192" s="40" t="s">
        <v>5</v>
      </c>
      <c r="G192" s="21" t="s">
        <v>63</v>
      </c>
      <c r="H192" s="22">
        <v>1977</v>
      </c>
      <c r="I192" s="45">
        <v>500</v>
      </c>
      <c r="J192" s="45">
        <v>500</v>
      </c>
      <c r="K192" s="45"/>
      <c r="L192" s="62" t="str">
        <f>_xlfn.IFNA(VLOOKUP(E192&amp;"."&amp;H192,PNIdata!$E$5:$L$263,2,FALSE),"-")</f>
        <v>-</v>
      </c>
      <c r="M192" s="62"/>
      <c r="N192" s="62"/>
      <c r="S192" s="64"/>
    </row>
    <row r="193" spans="2:19" x14ac:dyDescent="0.25">
      <c r="B193" s="37" t="s">
        <v>299</v>
      </c>
      <c r="C193" s="38" t="str">
        <f>VLOOKUP(E193,nusedswatershed,4,FALSE)</f>
        <v>Ind17</v>
      </c>
      <c r="D193" s="39">
        <v>25</v>
      </c>
      <c r="E193" s="40" t="s">
        <v>5</v>
      </c>
      <c r="F193" s="40" t="s">
        <v>5</v>
      </c>
      <c r="G193" s="21" t="s">
        <v>63</v>
      </c>
      <c r="H193" s="22">
        <v>1976</v>
      </c>
      <c r="I193" s="45">
        <v>400</v>
      </c>
      <c r="J193" s="45">
        <v>400</v>
      </c>
      <c r="K193" s="45"/>
      <c r="L193" s="62" t="str">
        <f>_xlfn.IFNA(VLOOKUP(E193&amp;"."&amp;H193,PNIdata!$E$5:$L$263,2,FALSE),"-")</f>
        <v>-</v>
      </c>
      <c r="M193" s="62"/>
      <c r="N193" s="62"/>
      <c r="S193" s="64"/>
    </row>
    <row r="194" spans="2:19" x14ac:dyDescent="0.25">
      <c r="B194" s="37" t="s">
        <v>299</v>
      </c>
      <c r="C194" s="38" t="str">
        <f>VLOOKUP(E194,nusedswatershed,4,FALSE)</f>
        <v>Ind17</v>
      </c>
      <c r="D194" s="39">
        <v>25</v>
      </c>
      <c r="E194" s="40" t="s">
        <v>5</v>
      </c>
      <c r="F194" s="40" t="s">
        <v>5</v>
      </c>
      <c r="G194" s="21" t="s">
        <v>63</v>
      </c>
      <c r="H194" s="22">
        <v>1975</v>
      </c>
      <c r="I194" s="45">
        <v>200</v>
      </c>
      <c r="J194" s="45">
        <v>200</v>
      </c>
      <c r="K194" s="45"/>
      <c r="L194" s="62" t="str">
        <f>_xlfn.IFNA(VLOOKUP(E194&amp;"."&amp;H194,PNIdata!$E$5:$L$263,2,FALSE),"-")</f>
        <v>-</v>
      </c>
      <c r="M194" s="62"/>
      <c r="N194" s="62"/>
      <c r="S194" s="64"/>
    </row>
    <row r="195" spans="2:19" x14ac:dyDescent="0.25">
      <c r="B195" s="37" t="s">
        <v>299</v>
      </c>
      <c r="C195" s="38" t="str">
        <f>VLOOKUP(E195,nusedswatershed,4,FALSE)</f>
        <v>Ind17</v>
      </c>
      <c r="D195" s="39">
        <v>25</v>
      </c>
      <c r="E195" s="40" t="s">
        <v>5</v>
      </c>
      <c r="F195" s="40" t="s">
        <v>5</v>
      </c>
      <c r="G195" s="21" t="s">
        <v>63</v>
      </c>
      <c r="H195" s="22">
        <v>1974</v>
      </c>
      <c r="I195" s="45">
        <v>750</v>
      </c>
      <c r="J195" s="45">
        <v>750</v>
      </c>
      <c r="K195" s="45"/>
      <c r="L195" s="62" t="str">
        <f>_xlfn.IFNA(VLOOKUP(E195&amp;"."&amp;H195,PNIdata!$E$5:$L$263,2,FALSE),"-")</f>
        <v>-</v>
      </c>
      <c r="M195" s="62"/>
      <c r="N195" s="62"/>
      <c r="S195" s="64"/>
    </row>
    <row r="196" spans="2:19" x14ac:dyDescent="0.25">
      <c r="B196" s="37" t="s">
        <v>299</v>
      </c>
      <c r="C196" s="38" t="str">
        <f>VLOOKUP(E196,nusedswatershed,4,FALSE)</f>
        <v>Ind17</v>
      </c>
      <c r="D196" s="39">
        <v>25</v>
      </c>
      <c r="E196" s="40" t="s">
        <v>5</v>
      </c>
      <c r="F196" s="40" t="s">
        <v>5</v>
      </c>
      <c r="G196" s="21" t="s">
        <v>63</v>
      </c>
      <c r="H196" s="22">
        <v>1973</v>
      </c>
      <c r="I196" s="45">
        <v>750</v>
      </c>
      <c r="J196" s="45">
        <v>750</v>
      </c>
      <c r="K196" s="45"/>
      <c r="L196" s="62" t="str">
        <f>_xlfn.IFNA(VLOOKUP(E196&amp;"."&amp;H196,PNIdata!$E$5:$L$263,2,FALSE),"-")</f>
        <v>-</v>
      </c>
      <c r="M196" s="62"/>
      <c r="N196" s="62"/>
      <c r="S196" s="64"/>
    </row>
    <row r="197" spans="2:19" x14ac:dyDescent="0.25">
      <c r="B197" s="37" t="s">
        <v>299</v>
      </c>
      <c r="C197" s="38" t="str">
        <f>VLOOKUP(E197,nusedswatershed,4,FALSE)</f>
        <v>Ind17</v>
      </c>
      <c r="D197" s="39">
        <v>25</v>
      </c>
      <c r="E197" s="40" t="s">
        <v>5</v>
      </c>
      <c r="F197" s="40" t="s">
        <v>5</v>
      </c>
      <c r="G197" s="21" t="s">
        <v>63</v>
      </c>
      <c r="H197" s="22">
        <v>1972</v>
      </c>
      <c r="I197" s="45">
        <v>1500</v>
      </c>
      <c r="J197" s="45">
        <v>1500</v>
      </c>
      <c r="K197" s="45"/>
      <c r="L197" s="62" t="str">
        <f>_xlfn.IFNA(VLOOKUP(E197&amp;"."&amp;H197,PNIdata!$E$5:$L$263,2,FALSE),"-")</f>
        <v>-</v>
      </c>
      <c r="M197" s="62"/>
      <c r="N197" s="62"/>
      <c r="S197" s="64"/>
    </row>
    <row r="198" spans="2:19" x14ac:dyDescent="0.25">
      <c r="B198" s="37" t="s">
        <v>299</v>
      </c>
      <c r="C198" s="38" t="str">
        <f>VLOOKUP(E198,nusedswatershed,4,FALSE)</f>
        <v>Ind17</v>
      </c>
      <c r="D198" s="39">
        <v>25</v>
      </c>
      <c r="E198" s="40" t="s">
        <v>5</v>
      </c>
      <c r="F198" s="40" t="s">
        <v>5</v>
      </c>
      <c r="G198" s="21" t="s">
        <v>63</v>
      </c>
      <c r="H198" s="22">
        <v>1971</v>
      </c>
      <c r="I198" s="45">
        <v>1000</v>
      </c>
      <c r="J198" s="45">
        <v>1000</v>
      </c>
      <c r="K198" s="45"/>
      <c r="L198" s="62" t="str">
        <f>_xlfn.IFNA(VLOOKUP(E198&amp;"."&amp;H198,PNIdata!$E$5:$L$263,2,FALSE),"-")</f>
        <v>-</v>
      </c>
      <c r="M198" s="62"/>
      <c r="N198" s="62"/>
      <c r="S198" s="64"/>
    </row>
    <row r="199" spans="2:19" x14ac:dyDescent="0.25">
      <c r="B199" s="37" t="s">
        <v>299</v>
      </c>
      <c r="C199" s="38" t="str">
        <f>VLOOKUP(E199,nusedswatershed,4,FALSE)</f>
        <v>Ind17</v>
      </c>
      <c r="D199" s="39">
        <v>25</v>
      </c>
      <c r="E199" s="40" t="s">
        <v>5</v>
      </c>
      <c r="F199" s="40" t="s">
        <v>5</v>
      </c>
      <c r="G199" s="21" t="s">
        <v>63</v>
      </c>
      <c r="H199" s="22">
        <v>1970</v>
      </c>
      <c r="I199" s="45">
        <v>900</v>
      </c>
      <c r="J199" s="45">
        <v>900</v>
      </c>
      <c r="K199" s="45"/>
      <c r="L199" s="62" t="str">
        <f>_xlfn.IFNA(VLOOKUP(E199&amp;"."&amp;H199,PNIdata!$E$5:$L$263,2,FALSE),"-")</f>
        <v>-</v>
      </c>
      <c r="M199" s="62"/>
      <c r="N199" s="62"/>
      <c r="S199" s="64"/>
    </row>
    <row r="200" spans="2:19" x14ac:dyDescent="0.25">
      <c r="B200" s="37" t="s">
        <v>299</v>
      </c>
      <c r="C200" s="38" t="str">
        <f>VLOOKUP(E200,nusedswatershed,4,FALSE)</f>
        <v>Ind17</v>
      </c>
      <c r="D200" s="39">
        <v>25</v>
      </c>
      <c r="E200" s="40" t="s">
        <v>5</v>
      </c>
      <c r="F200" s="40" t="s">
        <v>5</v>
      </c>
      <c r="G200" s="21" t="s">
        <v>63</v>
      </c>
      <c r="H200" s="22">
        <v>1969</v>
      </c>
      <c r="I200" s="45">
        <v>1500</v>
      </c>
      <c r="J200" s="45">
        <v>1500</v>
      </c>
      <c r="K200" s="45">
        <f>J200*N200</f>
        <v>390</v>
      </c>
      <c r="L200" s="62" t="str">
        <f>_xlfn.IFNA(VLOOKUP(E200&amp;"."&amp;H200,PNIdata!$E$5:$L$263,2,FALSE),"-")</f>
        <v>-</v>
      </c>
      <c r="M200" s="62">
        <v>0.74</v>
      </c>
      <c r="N200" s="62">
        <f>1-M200</f>
        <v>0.26</v>
      </c>
      <c r="O200">
        <v>0.26</v>
      </c>
      <c r="P200" t="s">
        <v>525</v>
      </c>
      <c r="Q200" t="s">
        <v>526</v>
      </c>
      <c r="S200" s="64"/>
    </row>
    <row r="201" spans="2:19" x14ac:dyDescent="0.25">
      <c r="B201" s="37" t="s">
        <v>299</v>
      </c>
      <c r="C201" s="38" t="str">
        <f>VLOOKUP(E201,nusedswatershed,4,FALSE)</f>
        <v>Ind17</v>
      </c>
      <c r="D201" s="39">
        <v>25</v>
      </c>
      <c r="E201" s="40" t="s">
        <v>5</v>
      </c>
      <c r="F201" s="40" t="s">
        <v>5</v>
      </c>
      <c r="G201" s="21" t="s">
        <v>63</v>
      </c>
      <c r="H201" s="22">
        <v>1968</v>
      </c>
      <c r="I201" s="45">
        <v>500</v>
      </c>
      <c r="J201" s="45">
        <v>500</v>
      </c>
      <c r="K201" s="45"/>
      <c r="L201" s="62" t="str">
        <f>_xlfn.IFNA(VLOOKUP(E201&amp;"."&amp;H201,PNIdata!$E$5:$L$263,2,FALSE),"-")</f>
        <v>-</v>
      </c>
      <c r="M201" s="62">
        <v>0.77</v>
      </c>
      <c r="N201" s="62">
        <f>1-M201</f>
        <v>0.22999999999999998</v>
      </c>
      <c r="O201">
        <v>0.23</v>
      </c>
      <c r="P201" t="s">
        <v>525</v>
      </c>
      <c r="Q201" t="s">
        <v>526</v>
      </c>
      <c r="S201" s="64"/>
    </row>
    <row r="202" spans="2:19" x14ac:dyDescent="0.25">
      <c r="B202" s="37" t="s">
        <v>299</v>
      </c>
      <c r="C202" s="38" t="str">
        <f>VLOOKUP(E202,nusedswatershed,4,FALSE)</f>
        <v>Ind17</v>
      </c>
      <c r="D202" s="39">
        <v>25</v>
      </c>
      <c r="E202" s="40" t="s">
        <v>5</v>
      </c>
      <c r="F202" s="40" t="s">
        <v>5</v>
      </c>
      <c r="G202" s="21" t="s">
        <v>63</v>
      </c>
      <c r="H202" s="22">
        <v>1967</v>
      </c>
      <c r="I202" s="45">
        <v>2800</v>
      </c>
      <c r="J202" s="45">
        <v>2800</v>
      </c>
      <c r="K202" s="45"/>
      <c r="L202" s="62" t="str">
        <f>_xlfn.IFNA(VLOOKUP(E202&amp;"."&amp;H202,PNIdata!$E$5:$L$263,2,FALSE),"-")</f>
        <v>-</v>
      </c>
      <c r="M202" s="62">
        <v>0.93</v>
      </c>
      <c r="N202" s="62">
        <f>1-M202</f>
        <v>6.9999999999999951E-2</v>
      </c>
      <c r="O202">
        <v>7.0000000000000007E-2</v>
      </c>
      <c r="P202" t="s">
        <v>525</v>
      </c>
      <c r="Q202" t="s">
        <v>526</v>
      </c>
      <c r="S202" s="64"/>
    </row>
    <row r="203" spans="2:19" x14ac:dyDescent="0.25">
      <c r="B203" s="37" t="s">
        <v>299</v>
      </c>
      <c r="C203" s="38" t="str">
        <f>VLOOKUP(E203,nusedswatershed,4,FALSE)</f>
        <v>Ind17</v>
      </c>
      <c r="D203" s="39">
        <v>25</v>
      </c>
      <c r="E203" s="40" t="s">
        <v>5</v>
      </c>
      <c r="F203" s="40" t="s">
        <v>5</v>
      </c>
      <c r="G203" s="21" t="s">
        <v>63</v>
      </c>
      <c r="H203" s="22">
        <v>1966</v>
      </c>
      <c r="I203" s="45">
        <v>3000</v>
      </c>
      <c r="J203" s="45">
        <v>3000</v>
      </c>
      <c r="K203" s="45"/>
      <c r="L203" s="62" t="str">
        <f>_xlfn.IFNA(VLOOKUP(E203&amp;"."&amp;H203,PNIdata!$E$5:$L$263,2,FALSE),"-")</f>
        <v>-</v>
      </c>
      <c r="M203" s="62">
        <v>0.94</v>
      </c>
      <c r="N203" s="62">
        <f>1-M203</f>
        <v>6.0000000000000053E-2</v>
      </c>
      <c r="O203">
        <v>0.06</v>
      </c>
      <c r="P203" t="s">
        <v>525</v>
      </c>
      <c r="Q203" t="s">
        <v>526</v>
      </c>
      <c r="S203" s="64"/>
    </row>
    <row r="204" spans="2:19" x14ac:dyDescent="0.25">
      <c r="B204" s="37" t="s">
        <v>299</v>
      </c>
      <c r="C204" s="38" t="str">
        <f>VLOOKUP(E204,nusedswatershed,4,FALSE)</f>
        <v>Ind17</v>
      </c>
      <c r="D204" s="39">
        <v>25</v>
      </c>
      <c r="E204" s="40" t="s">
        <v>5</v>
      </c>
      <c r="F204" s="40" t="s">
        <v>5</v>
      </c>
      <c r="G204" s="21" t="s">
        <v>63</v>
      </c>
      <c r="H204" s="22">
        <v>1965</v>
      </c>
      <c r="I204" s="45">
        <v>3500</v>
      </c>
      <c r="J204" s="45">
        <v>3500</v>
      </c>
      <c r="K204" s="45"/>
      <c r="L204" s="62" t="str">
        <f>_xlfn.IFNA(VLOOKUP(E204&amp;"."&amp;H204,PNIdata!$E$5:$L$263,2,FALSE),"-")</f>
        <v>-</v>
      </c>
      <c r="M204" s="62">
        <v>0.98</v>
      </c>
      <c r="N204" s="62">
        <f>1-M204</f>
        <v>2.0000000000000018E-2</v>
      </c>
      <c r="O204">
        <v>0.02</v>
      </c>
      <c r="P204" t="s">
        <v>525</v>
      </c>
      <c r="Q204" t="s">
        <v>526</v>
      </c>
      <c r="S204" s="64"/>
    </row>
    <row r="205" spans="2:19" x14ac:dyDescent="0.25">
      <c r="B205" s="37" t="s">
        <v>299</v>
      </c>
      <c r="C205" s="38" t="str">
        <f>VLOOKUP(E205,nusedswatershed,4,FALSE)</f>
        <v>Ind17</v>
      </c>
      <c r="D205" s="39">
        <v>25</v>
      </c>
      <c r="E205" s="40" t="s">
        <v>5</v>
      </c>
      <c r="F205" s="40" t="s">
        <v>5</v>
      </c>
      <c r="G205" s="21" t="s">
        <v>63</v>
      </c>
      <c r="H205" s="22">
        <v>1964</v>
      </c>
      <c r="I205" s="45">
        <v>3000</v>
      </c>
      <c r="J205" s="45">
        <v>3000</v>
      </c>
      <c r="K205" s="45"/>
      <c r="L205" s="62" t="str">
        <f>_xlfn.IFNA(VLOOKUP(E205&amp;"."&amp;H205,PNIdata!$E$5:$L$263,2,FALSE),"-")</f>
        <v>-</v>
      </c>
      <c r="M205" s="62">
        <v>0.96</v>
      </c>
      <c r="N205" s="62">
        <f>1-M205</f>
        <v>4.0000000000000036E-2</v>
      </c>
      <c r="O205">
        <v>0.04</v>
      </c>
      <c r="P205" t="s">
        <v>525</v>
      </c>
      <c r="Q205" t="s">
        <v>526</v>
      </c>
      <c r="S205" s="64"/>
    </row>
    <row r="206" spans="2:19" x14ac:dyDescent="0.25">
      <c r="B206" s="37" t="s">
        <v>299</v>
      </c>
      <c r="C206" s="38" t="str">
        <f>VLOOKUP(E206,nusedswatershed,4,FALSE)</f>
        <v>Ind17</v>
      </c>
      <c r="D206" s="39">
        <v>25</v>
      </c>
      <c r="E206" s="40" t="s">
        <v>5</v>
      </c>
      <c r="F206" s="40" t="s">
        <v>5</v>
      </c>
      <c r="G206" s="21" t="s">
        <v>63</v>
      </c>
      <c r="H206" s="22">
        <v>1963</v>
      </c>
      <c r="I206" s="45">
        <v>3000</v>
      </c>
      <c r="J206" s="45">
        <v>3000</v>
      </c>
      <c r="K206" s="45"/>
      <c r="L206" s="62" t="str">
        <f>_xlfn.IFNA(VLOOKUP(E206&amp;"."&amp;H206,PNIdata!$E$5:$L$263,2,FALSE),"-")</f>
        <v>-</v>
      </c>
      <c r="M206" s="62">
        <v>0.95</v>
      </c>
      <c r="N206" s="62">
        <f>1-M206</f>
        <v>5.0000000000000044E-2</v>
      </c>
      <c r="O206">
        <v>0.05</v>
      </c>
      <c r="P206" t="s">
        <v>525</v>
      </c>
      <c r="Q206" t="s">
        <v>526</v>
      </c>
      <c r="S206" s="64"/>
    </row>
    <row r="207" spans="2:19" x14ac:dyDescent="0.25">
      <c r="B207" s="37" t="s">
        <v>299</v>
      </c>
      <c r="C207" s="38" t="str">
        <f>VLOOKUP(E207,nusedswatershed,4,FALSE)</f>
        <v>Ind17</v>
      </c>
      <c r="D207" s="39">
        <v>25</v>
      </c>
      <c r="E207" s="40" t="s">
        <v>5</v>
      </c>
      <c r="F207" s="40" t="s">
        <v>5</v>
      </c>
      <c r="G207" s="21" t="s">
        <v>63</v>
      </c>
      <c r="H207" s="22">
        <v>1962</v>
      </c>
      <c r="I207" s="45">
        <v>3500</v>
      </c>
      <c r="J207" s="45">
        <v>3500</v>
      </c>
      <c r="K207" s="45"/>
      <c r="L207" s="62" t="str">
        <f>_xlfn.IFNA(VLOOKUP(E207&amp;"."&amp;H207,PNIdata!$E$5:$L$263,2,FALSE),"-")</f>
        <v>-</v>
      </c>
      <c r="M207" s="62"/>
      <c r="N207" s="62"/>
      <c r="S207" s="64"/>
    </row>
    <row r="208" spans="2:19" x14ac:dyDescent="0.25">
      <c r="B208" s="37" t="s">
        <v>299</v>
      </c>
      <c r="C208" s="38" t="str">
        <f>VLOOKUP(E208,nusedswatershed,4,FALSE)</f>
        <v>Ind17</v>
      </c>
      <c r="D208" s="39">
        <v>25</v>
      </c>
      <c r="E208" s="40" t="s">
        <v>5</v>
      </c>
      <c r="F208" s="40" t="s">
        <v>5</v>
      </c>
      <c r="G208" s="21" t="s">
        <v>63</v>
      </c>
      <c r="H208" s="22">
        <v>1961</v>
      </c>
      <c r="I208" s="45">
        <v>750</v>
      </c>
      <c r="J208" s="45">
        <v>750</v>
      </c>
      <c r="K208" s="45"/>
      <c r="L208" s="62" t="str">
        <f>_xlfn.IFNA(VLOOKUP(E208&amp;"."&amp;H208,PNIdata!$E$5:$L$263,2,FALSE),"-")</f>
        <v>-</v>
      </c>
      <c r="M208" s="62"/>
      <c r="N208" s="62"/>
      <c r="S208" s="64"/>
    </row>
    <row r="209" spans="2:19" x14ac:dyDescent="0.25">
      <c r="B209" s="37" t="s">
        <v>299</v>
      </c>
      <c r="C209" s="38" t="str">
        <f>VLOOKUP(E209,nusedswatershed,4,FALSE)</f>
        <v>Ind17</v>
      </c>
      <c r="D209" s="39">
        <v>25</v>
      </c>
      <c r="E209" s="40" t="s">
        <v>5</v>
      </c>
      <c r="F209" s="40" t="s">
        <v>5</v>
      </c>
      <c r="G209" s="21" t="s">
        <v>63</v>
      </c>
      <c r="H209" s="22">
        <v>1960</v>
      </c>
      <c r="I209" s="45">
        <v>1500</v>
      </c>
      <c r="J209" s="45">
        <v>1500</v>
      </c>
      <c r="K209" s="45"/>
      <c r="L209" s="62" t="str">
        <f>_xlfn.IFNA(VLOOKUP(E209&amp;"."&amp;H209,PNIdata!$E$5:$L$263,2,FALSE),"-")</f>
        <v>-</v>
      </c>
      <c r="M209" s="62"/>
      <c r="N209" s="62"/>
      <c r="S209" s="64"/>
    </row>
    <row r="210" spans="2:19" x14ac:dyDescent="0.25">
      <c r="B210" s="37" t="s">
        <v>299</v>
      </c>
      <c r="C210" s="38" t="str">
        <f>VLOOKUP(E210,nusedswatershed,4,FALSE)</f>
        <v>Ind17</v>
      </c>
      <c r="D210" s="39">
        <v>25</v>
      </c>
      <c r="E210" s="40" t="s">
        <v>5</v>
      </c>
      <c r="F210" s="40" t="s">
        <v>5</v>
      </c>
      <c r="G210" s="21" t="s">
        <v>63</v>
      </c>
      <c r="H210" s="22">
        <v>1959</v>
      </c>
      <c r="I210" s="45">
        <v>200</v>
      </c>
      <c r="J210" s="45">
        <v>200</v>
      </c>
      <c r="K210" s="45"/>
      <c r="L210" s="62" t="str">
        <f>_xlfn.IFNA(VLOOKUP(E210&amp;"."&amp;H210,PNIdata!$E$5:$L$263,2,FALSE),"-")</f>
        <v>-</v>
      </c>
      <c r="M210" s="62">
        <v>0.76</v>
      </c>
      <c r="N210" s="62">
        <f>1-M210</f>
        <v>0.24</v>
      </c>
      <c r="O210">
        <v>0.24</v>
      </c>
      <c r="P210" t="s">
        <v>525</v>
      </c>
      <c r="Q210" t="s">
        <v>526</v>
      </c>
      <c r="S210" s="64"/>
    </row>
    <row r="211" spans="2:19" x14ac:dyDescent="0.25">
      <c r="B211" s="37" t="s">
        <v>299</v>
      </c>
      <c r="C211" s="38" t="str">
        <f>VLOOKUP(E211,nusedswatershed,4,FALSE)</f>
        <v>Ind17</v>
      </c>
      <c r="D211" s="39">
        <v>25</v>
      </c>
      <c r="E211" s="40" t="s">
        <v>5</v>
      </c>
      <c r="F211" s="40" t="s">
        <v>5</v>
      </c>
      <c r="G211" s="21" t="s">
        <v>63</v>
      </c>
      <c r="H211" s="22">
        <v>1958</v>
      </c>
      <c r="I211" s="45">
        <v>200</v>
      </c>
      <c r="J211" s="45">
        <v>200</v>
      </c>
      <c r="K211" s="45"/>
      <c r="L211" s="62" t="str">
        <f>_xlfn.IFNA(VLOOKUP(E211&amp;"."&amp;H211,PNIdata!$E$5:$L$263,2,FALSE),"-")</f>
        <v>-</v>
      </c>
      <c r="M211" s="62"/>
      <c r="N211" s="62"/>
      <c r="S211" s="64"/>
    </row>
    <row r="212" spans="2:19" x14ac:dyDescent="0.25">
      <c r="B212" s="37" t="s">
        <v>299</v>
      </c>
      <c r="C212" s="38" t="str">
        <f>VLOOKUP(E212,nusedswatershed,4,FALSE)</f>
        <v>Ind17</v>
      </c>
      <c r="D212" s="39">
        <v>25</v>
      </c>
      <c r="E212" s="40" t="s">
        <v>5</v>
      </c>
      <c r="F212" s="40" t="s">
        <v>5</v>
      </c>
      <c r="G212" s="21" t="s">
        <v>63</v>
      </c>
      <c r="H212" s="22">
        <v>1957</v>
      </c>
      <c r="I212" s="45">
        <v>200</v>
      </c>
      <c r="J212" s="45">
        <v>200</v>
      </c>
      <c r="K212" s="45"/>
      <c r="L212" s="62" t="str">
        <f>_xlfn.IFNA(VLOOKUP(E212&amp;"."&amp;H212,PNIdata!$E$5:$L$263,2,FALSE),"-")</f>
        <v>-</v>
      </c>
      <c r="M212" s="62">
        <v>0.94</v>
      </c>
      <c r="N212" s="62">
        <f>1-M212</f>
        <v>6.0000000000000053E-2</v>
      </c>
      <c r="O212">
        <v>0.06</v>
      </c>
      <c r="P212" t="s">
        <v>525</v>
      </c>
      <c r="Q212" t="s">
        <v>526</v>
      </c>
      <c r="S212" s="64"/>
    </row>
    <row r="213" spans="2:19" x14ac:dyDescent="0.25">
      <c r="B213" s="37" t="s">
        <v>299</v>
      </c>
      <c r="C213" s="38" t="str">
        <f>VLOOKUP(E213,nusedswatershed,4,FALSE)</f>
        <v>Ind17</v>
      </c>
      <c r="D213" s="39">
        <v>25</v>
      </c>
      <c r="E213" s="40" t="s">
        <v>5</v>
      </c>
      <c r="F213" s="40" t="s">
        <v>5</v>
      </c>
      <c r="G213" s="21" t="s">
        <v>63</v>
      </c>
      <c r="H213" s="22">
        <v>1956</v>
      </c>
      <c r="I213" s="45">
        <v>200</v>
      </c>
      <c r="J213" s="45">
        <v>200</v>
      </c>
      <c r="K213" s="45"/>
      <c r="L213" s="62" t="str">
        <f>_xlfn.IFNA(VLOOKUP(E213&amp;"."&amp;H213,PNIdata!$E$5:$L$263,2,FALSE),"-")</f>
        <v>-</v>
      </c>
      <c r="M213" s="62">
        <v>0.95</v>
      </c>
      <c r="N213" s="62">
        <f>1-M213</f>
        <v>5.0000000000000044E-2</v>
      </c>
      <c r="O213">
        <v>0.05</v>
      </c>
      <c r="P213" t="s">
        <v>525</v>
      </c>
      <c r="Q213" t="s">
        <v>526</v>
      </c>
      <c r="S213" s="64"/>
    </row>
    <row r="214" spans="2:19" x14ac:dyDescent="0.25">
      <c r="B214" s="37" t="s">
        <v>299</v>
      </c>
      <c r="C214" s="38" t="str">
        <f>VLOOKUP(E214,nusedswatershed,4,FALSE)</f>
        <v>Ind17</v>
      </c>
      <c r="D214" s="39">
        <v>25</v>
      </c>
      <c r="E214" s="40" t="s">
        <v>5</v>
      </c>
      <c r="F214" s="40" t="s">
        <v>5</v>
      </c>
      <c r="G214" s="21" t="s">
        <v>63</v>
      </c>
      <c r="H214" s="22">
        <v>1955</v>
      </c>
      <c r="I214" s="45">
        <v>750</v>
      </c>
      <c r="J214" s="45">
        <v>750</v>
      </c>
      <c r="K214" s="45"/>
      <c r="L214" s="62" t="str">
        <f>_xlfn.IFNA(VLOOKUP(E214&amp;"."&amp;H214,PNIdata!$E$5:$L$263,2,FALSE),"-")</f>
        <v>-</v>
      </c>
      <c r="M214" s="62">
        <v>0.92</v>
      </c>
      <c r="N214" s="62">
        <f>1-M214</f>
        <v>7.999999999999996E-2</v>
      </c>
      <c r="O214">
        <v>0.08</v>
      </c>
      <c r="P214" t="s">
        <v>525</v>
      </c>
      <c r="Q214" t="s">
        <v>526</v>
      </c>
      <c r="S214" s="64"/>
    </row>
    <row r="215" spans="2:19" x14ac:dyDescent="0.25">
      <c r="B215" s="37" t="s">
        <v>299</v>
      </c>
      <c r="C215" s="38" t="str">
        <f>VLOOKUP(E215,nusedswatershed,4,FALSE)</f>
        <v>Ind17</v>
      </c>
      <c r="D215" s="39">
        <v>25</v>
      </c>
      <c r="E215" s="40" t="s">
        <v>5</v>
      </c>
      <c r="F215" s="40" t="s">
        <v>5</v>
      </c>
      <c r="G215" s="21" t="s">
        <v>63</v>
      </c>
      <c r="H215" s="22">
        <v>1954</v>
      </c>
      <c r="I215" s="45">
        <v>75</v>
      </c>
      <c r="J215" s="45">
        <v>75</v>
      </c>
      <c r="K215" s="45"/>
      <c r="L215" s="62" t="str">
        <f>_xlfn.IFNA(VLOOKUP(E215&amp;"."&amp;H215,PNIdata!$E$5:$L$263,2,FALSE),"-")</f>
        <v>-</v>
      </c>
      <c r="M215" s="62">
        <v>0.84</v>
      </c>
      <c r="N215" s="62">
        <f>1-M215</f>
        <v>0.16000000000000003</v>
      </c>
      <c r="O215">
        <v>0.16</v>
      </c>
      <c r="P215" t="s">
        <v>525</v>
      </c>
      <c r="Q215" t="s">
        <v>526</v>
      </c>
      <c r="S215" s="64"/>
    </row>
    <row r="216" spans="2:19" x14ac:dyDescent="0.25">
      <c r="B216" s="37" t="s">
        <v>299</v>
      </c>
      <c r="C216" s="38" t="str">
        <f>VLOOKUP(E216,nusedswatershed,4,FALSE)</f>
        <v>Ind17</v>
      </c>
      <c r="D216" s="39">
        <v>25</v>
      </c>
      <c r="E216" s="40" t="s">
        <v>5</v>
      </c>
      <c r="F216" s="40" t="s">
        <v>5</v>
      </c>
      <c r="G216" s="21" t="s">
        <v>63</v>
      </c>
      <c r="H216" s="22">
        <v>1953</v>
      </c>
      <c r="I216" s="45">
        <v>3500</v>
      </c>
      <c r="J216" s="45">
        <v>3500</v>
      </c>
      <c r="K216" s="45"/>
      <c r="L216" s="62" t="str">
        <f>_xlfn.IFNA(VLOOKUP(E216&amp;"."&amp;H216,PNIdata!$E$5:$L$263,2,FALSE),"-")</f>
        <v>-</v>
      </c>
      <c r="M216" s="62"/>
      <c r="N216" s="62"/>
      <c r="S216" s="64"/>
    </row>
    <row r="217" spans="2:19" x14ac:dyDescent="0.25">
      <c r="B217" s="37" t="s">
        <v>299</v>
      </c>
      <c r="C217" s="38" t="str">
        <f>VLOOKUP(E217,nusedswatershed,4,FALSE)</f>
        <v>Hatchery</v>
      </c>
      <c r="D217" s="39">
        <v>25</v>
      </c>
      <c r="E217" s="40" t="s">
        <v>310</v>
      </c>
      <c r="F217" s="40" t="s">
        <v>310</v>
      </c>
      <c r="G217" s="21" t="s">
        <v>63</v>
      </c>
      <c r="H217" s="45">
        <v>2023</v>
      </c>
      <c r="I217" s="45" t="s">
        <v>1430</v>
      </c>
      <c r="J217" s="45"/>
      <c r="K217" s="45"/>
      <c r="L217" s="62" t="str">
        <f>_xlfn.IFNA(VLOOKUP(E217&amp;"."&amp;H217,PNIdata!$E$5:$L$263,2,FALSE),"-")</f>
        <v>-</v>
      </c>
      <c r="M217" s="62"/>
      <c r="N217" s="62"/>
    </row>
    <row r="218" spans="2:19" x14ac:dyDescent="0.25">
      <c r="B218" s="37" t="s">
        <v>299</v>
      </c>
      <c r="C218" s="38" t="str">
        <f>VLOOKUP(E218,nusedswatershed,4,FALSE)</f>
        <v>Hatchery</v>
      </c>
      <c r="D218" s="39">
        <v>25</v>
      </c>
      <c r="E218" s="40" t="s">
        <v>310</v>
      </c>
      <c r="F218" s="40" t="s">
        <v>310</v>
      </c>
      <c r="G218" s="21" t="s">
        <v>63</v>
      </c>
      <c r="H218" s="45">
        <v>2022</v>
      </c>
      <c r="I218" s="45">
        <v>977</v>
      </c>
      <c r="J218" s="45">
        <v>977</v>
      </c>
      <c r="K218" s="45"/>
      <c r="L218" s="62" t="str">
        <f>_xlfn.IFNA(VLOOKUP(E218&amp;"."&amp;H218,PNIdata!$E$5:$L$263,2,FALSE),"-")</f>
        <v>-</v>
      </c>
      <c r="M218" s="62"/>
      <c r="N218" s="62"/>
    </row>
    <row r="219" spans="2:19" x14ac:dyDescent="0.25">
      <c r="B219" s="37" t="s">
        <v>299</v>
      </c>
      <c r="C219" s="38" t="str">
        <f>VLOOKUP(E219,nusedswatershed,4,FALSE)</f>
        <v>Hatchery</v>
      </c>
      <c r="D219" s="39">
        <v>25</v>
      </c>
      <c r="E219" s="40" t="s">
        <v>310</v>
      </c>
      <c r="F219" s="40" t="s">
        <v>310</v>
      </c>
      <c r="G219" s="21" t="s">
        <v>63</v>
      </c>
      <c r="H219" s="45">
        <v>2021</v>
      </c>
      <c r="I219" s="45">
        <v>922</v>
      </c>
      <c r="J219" s="45">
        <v>922</v>
      </c>
      <c r="K219" s="45"/>
      <c r="L219" s="62" t="str">
        <f>_xlfn.IFNA(VLOOKUP(E219&amp;"."&amp;H219,PNIdata!$E$5:$L$263,2,FALSE),"-")</f>
        <v>-</v>
      </c>
      <c r="M219" s="62"/>
      <c r="N219" s="62"/>
    </row>
    <row r="220" spans="2:19" x14ac:dyDescent="0.25">
      <c r="B220" s="37" t="s">
        <v>299</v>
      </c>
      <c r="C220" s="38" t="str">
        <f>VLOOKUP(E220,nusedswatershed,4,FALSE)</f>
        <v>Hatchery</v>
      </c>
      <c r="D220" s="39">
        <v>25</v>
      </c>
      <c r="E220" s="40" t="s">
        <v>310</v>
      </c>
      <c r="F220" s="40" t="s">
        <v>310</v>
      </c>
      <c r="G220" s="21" t="s">
        <v>63</v>
      </c>
      <c r="H220" s="45">
        <v>2020</v>
      </c>
      <c r="I220" s="45">
        <v>191</v>
      </c>
      <c r="J220" s="45">
        <v>191</v>
      </c>
      <c r="K220" s="45"/>
      <c r="L220" s="62" t="str">
        <f>_xlfn.IFNA(VLOOKUP(E220&amp;"."&amp;H220,PNIdata!$E$5:$L$263,2,FALSE),"-")</f>
        <v>-</v>
      </c>
      <c r="M220" s="62"/>
      <c r="N220" s="62"/>
    </row>
    <row r="221" spans="2:19" x14ac:dyDescent="0.25">
      <c r="B221" s="37" t="s">
        <v>299</v>
      </c>
      <c r="C221" s="38" t="str">
        <f>VLOOKUP(E221,nusedswatershed,4,FALSE)</f>
        <v>Hatchery</v>
      </c>
      <c r="D221" s="39">
        <v>25</v>
      </c>
      <c r="E221" s="40" t="s">
        <v>310</v>
      </c>
      <c r="F221" s="40" t="s">
        <v>310</v>
      </c>
      <c r="G221" s="21" t="s">
        <v>63</v>
      </c>
      <c r="H221" s="45">
        <v>2019</v>
      </c>
      <c r="I221" s="45">
        <v>1577</v>
      </c>
      <c r="J221" s="45">
        <v>1577</v>
      </c>
      <c r="K221" s="45"/>
      <c r="L221" s="62" t="str">
        <f>_xlfn.IFNA(VLOOKUP(E221&amp;"."&amp;H221,PNIdata!$E$5:$L$263,2,FALSE),"-")</f>
        <v>-</v>
      </c>
      <c r="M221" s="62"/>
      <c r="N221" s="62"/>
    </row>
    <row r="222" spans="2:19" x14ac:dyDescent="0.25">
      <c r="B222" s="37" t="s">
        <v>299</v>
      </c>
      <c r="C222" s="38" t="str">
        <f>VLOOKUP(E222,nusedswatershed,4,FALSE)</f>
        <v>Hatchery</v>
      </c>
      <c r="D222" s="39">
        <v>25</v>
      </c>
      <c r="E222" s="40" t="s">
        <v>310</v>
      </c>
      <c r="F222" s="40" t="s">
        <v>310</v>
      </c>
      <c r="G222" s="21" t="s">
        <v>63</v>
      </c>
      <c r="H222" s="45">
        <v>2018</v>
      </c>
      <c r="I222" s="45" t="s">
        <v>523</v>
      </c>
      <c r="J222" s="45"/>
      <c r="K222" s="45"/>
      <c r="L222" s="62" t="str">
        <f>_xlfn.IFNA(VLOOKUP(E222&amp;"."&amp;H222,PNIdata!$E$5:$L$263,2,FALSE),"-")</f>
        <v>-</v>
      </c>
      <c r="M222" s="62"/>
      <c r="N222" s="62"/>
    </row>
    <row r="223" spans="2:19" x14ac:dyDescent="0.25">
      <c r="B223" s="37" t="s">
        <v>299</v>
      </c>
      <c r="C223" s="38" t="str">
        <f>VLOOKUP(E223,nusedswatershed,4,FALSE)</f>
        <v>Hatchery</v>
      </c>
      <c r="D223" s="39">
        <v>25</v>
      </c>
      <c r="E223" s="40" t="s">
        <v>310</v>
      </c>
      <c r="F223" s="40" t="s">
        <v>310</v>
      </c>
      <c r="G223" s="21" t="s">
        <v>63</v>
      </c>
      <c r="H223" s="45">
        <v>2017</v>
      </c>
      <c r="I223" s="45">
        <v>207</v>
      </c>
      <c r="J223" s="45">
        <v>207</v>
      </c>
      <c r="K223" s="45"/>
      <c r="L223" s="62" t="str">
        <f>_xlfn.IFNA(VLOOKUP(E223&amp;"."&amp;H223,PNIdata!$E$5:$L$263,2,FALSE),"-")</f>
        <v>-</v>
      </c>
      <c r="M223" s="62"/>
      <c r="N223" s="62"/>
    </row>
    <row r="224" spans="2:19" x14ac:dyDescent="0.25">
      <c r="B224" s="37" t="s">
        <v>299</v>
      </c>
      <c r="C224" s="38" t="str">
        <f>VLOOKUP(E224,nusedswatershed,4,FALSE)</f>
        <v>Hatchery</v>
      </c>
      <c r="D224" s="39">
        <v>25</v>
      </c>
      <c r="E224" s="40" t="s">
        <v>310</v>
      </c>
      <c r="F224" s="40" t="s">
        <v>310</v>
      </c>
      <c r="G224" s="21" t="s">
        <v>63</v>
      </c>
      <c r="H224" s="45">
        <v>2016</v>
      </c>
      <c r="I224" s="45">
        <v>9824</v>
      </c>
      <c r="J224" s="45">
        <v>9824</v>
      </c>
      <c r="K224" s="45"/>
      <c r="L224" s="62" t="str">
        <f>_xlfn.IFNA(VLOOKUP(E224&amp;"."&amp;H224,PNIdata!$E$5:$L$263,2,FALSE),"-")</f>
        <v>-</v>
      </c>
      <c r="M224" s="62"/>
      <c r="N224" s="62"/>
    </row>
    <row r="225" spans="2:14" x14ac:dyDescent="0.25">
      <c r="B225" s="37" t="s">
        <v>299</v>
      </c>
      <c r="C225" s="38" t="str">
        <f>VLOOKUP(E225,nusedswatershed,4,FALSE)</f>
        <v>Hatchery</v>
      </c>
      <c r="D225" s="39">
        <v>25</v>
      </c>
      <c r="E225" s="40" t="s">
        <v>310</v>
      </c>
      <c r="F225" s="40" t="s">
        <v>310</v>
      </c>
      <c r="G225" s="21" t="s">
        <v>63</v>
      </c>
      <c r="H225" s="22">
        <v>2015</v>
      </c>
      <c r="I225" s="45" t="s">
        <v>1430</v>
      </c>
      <c r="J225" s="45"/>
      <c r="K225" s="45"/>
      <c r="L225" s="62" t="str">
        <f>_xlfn.IFNA(VLOOKUP(E225&amp;"."&amp;H225,PNIdata!$E$5:$L$263,2,FALSE),"-")</f>
        <v>-</v>
      </c>
      <c r="M225" s="62"/>
      <c r="N225" s="62"/>
    </row>
    <row r="226" spans="2:14" x14ac:dyDescent="0.25">
      <c r="B226" s="37" t="s">
        <v>299</v>
      </c>
      <c r="C226" s="38" t="str">
        <f>VLOOKUP(E226,nusedswatershed,4,FALSE)</f>
        <v>Hatchery</v>
      </c>
      <c r="D226" s="39">
        <v>25</v>
      </c>
      <c r="E226" s="40" t="s">
        <v>310</v>
      </c>
      <c r="F226" s="40" t="s">
        <v>310</v>
      </c>
      <c r="G226" s="21" t="s">
        <v>63</v>
      </c>
      <c r="H226" s="22">
        <v>2014</v>
      </c>
      <c r="I226" s="45">
        <v>3500</v>
      </c>
      <c r="J226" s="45">
        <v>3500</v>
      </c>
      <c r="K226" s="45"/>
      <c r="L226" s="62" t="str">
        <f>_xlfn.IFNA(VLOOKUP(E226&amp;"."&amp;H226,PNIdata!$E$5:$L$263,2,FALSE),"-")</f>
        <v>-</v>
      </c>
      <c r="M226" s="62"/>
      <c r="N226" s="62"/>
    </row>
    <row r="227" spans="2:14" x14ac:dyDescent="0.25">
      <c r="B227" s="37" t="s">
        <v>299</v>
      </c>
      <c r="C227" s="38" t="str">
        <f>VLOOKUP(E227,nusedswatershed,4,FALSE)</f>
        <v>Hatchery</v>
      </c>
      <c r="D227" s="39">
        <v>25</v>
      </c>
      <c r="E227" s="40" t="s">
        <v>310</v>
      </c>
      <c r="F227" s="40" t="s">
        <v>310</v>
      </c>
      <c r="G227" s="21" t="s">
        <v>63</v>
      </c>
      <c r="H227">
        <v>2013</v>
      </c>
      <c r="I227" s="45">
        <v>3000</v>
      </c>
      <c r="J227" s="45">
        <v>3000</v>
      </c>
      <c r="K227" s="45"/>
      <c r="L227" s="62" t="str">
        <f>_xlfn.IFNA(VLOOKUP(E227&amp;"."&amp;H227,PNIdata!$E$5:$L$263,2,FALSE),"-")</f>
        <v>-</v>
      </c>
      <c r="M227" s="62"/>
      <c r="N227" s="62"/>
    </row>
    <row r="228" spans="2:14" x14ac:dyDescent="0.25">
      <c r="B228" s="37" t="s">
        <v>299</v>
      </c>
      <c r="C228" s="38" t="str">
        <f>VLOOKUP(E228,nusedswatershed,4,FALSE)</f>
        <v>Hatchery</v>
      </c>
      <c r="D228" s="39">
        <v>25</v>
      </c>
      <c r="E228" s="40" t="s">
        <v>310</v>
      </c>
      <c r="F228" s="40" t="s">
        <v>310</v>
      </c>
      <c r="G228" s="21" t="s">
        <v>63</v>
      </c>
      <c r="H228" s="22">
        <v>2012</v>
      </c>
      <c r="I228" s="45">
        <v>823</v>
      </c>
      <c r="J228" s="45">
        <v>823</v>
      </c>
      <c r="K228" s="45"/>
      <c r="L228" s="62" t="str">
        <f>_xlfn.IFNA(VLOOKUP(E228&amp;"."&amp;H228,PNIdata!$E$5:$L$263,2,FALSE),"-")</f>
        <v>-</v>
      </c>
      <c r="M228" s="62"/>
      <c r="N228" s="62"/>
    </row>
    <row r="229" spans="2:14" x14ac:dyDescent="0.25">
      <c r="B229" s="37" t="s">
        <v>299</v>
      </c>
      <c r="C229" s="38" t="str">
        <f>VLOOKUP(E229,nusedswatershed,4,FALSE)</f>
        <v>Hatchery</v>
      </c>
      <c r="D229" s="39">
        <v>25</v>
      </c>
      <c r="E229" s="40" t="s">
        <v>310</v>
      </c>
      <c r="F229" s="40" t="s">
        <v>310</v>
      </c>
      <c r="G229" s="21" t="s">
        <v>63</v>
      </c>
      <c r="H229" s="22">
        <v>2011</v>
      </c>
      <c r="I229" s="45">
        <v>2150</v>
      </c>
      <c r="J229" s="45">
        <v>2150</v>
      </c>
      <c r="K229" s="45"/>
      <c r="L229" s="62" t="str">
        <f>_xlfn.IFNA(VLOOKUP(E229&amp;"."&amp;H229,PNIdata!$E$5:$L$263,2,FALSE),"-")</f>
        <v>-</v>
      </c>
      <c r="M229" s="62"/>
      <c r="N229" s="62"/>
    </row>
    <row r="230" spans="2:14" x14ac:dyDescent="0.25">
      <c r="B230" s="37" t="s">
        <v>299</v>
      </c>
      <c r="C230" s="38" t="str">
        <f>VLOOKUP(E230,nusedswatershed,4,FALSE)</f>
        <v>Hatchery</v>
      </c>
      <c r="D230" s="39">
        <v>25</v>
      </c>
      <c r="E230" s="40" t="s">
        <v>310</v>
      </c>
      <c r="F230" s="40" t="s">
        <v>310</v>
      </c>
      <c r="G230" s="21" t="s">
        <v>63</v>
      </c>
      <c r="H230" s="22">
        <v>2010</v>
      </c>
      <c r="I230" s="45">
        <v>347</v>
      </c>
      <c r="J230" s="45">
        <v>347</v>
      </c>
      <c r="K230" s="45"/>
      <c r="L230" s="62" t="str">
        <f>_xlfn.IFNA(VLOOKUP(E230&amp;"."&amp;H230,PNIdata!$E$5:$L$263,2,FALSE),"-")</f>
        <v>-</v>
      </c>
      <c r="M230" s="62"/>
      <c r="N230" s="62"/>
    </row>
    <row r="231" spans="2:14" x14ac:dyDescent="0.25">
      <c r="B231" s="37" t="s">
        <v>299</v>
      </c>
      <c r="C231" s="38" t="str">
        <f>VLOOKUP(E231,nusedswatershed,4,FALSE)</f>
        <v>Hatchery</v>
      </c>
      <c r="D231" s="39">
        <v>25</v>
      </c>
      <c r="E231" s="40" t="s">
        <v>310</v>
      </c>
      <c r="F231" s="40" t="s">
        <v>310</v>
      </c>
      <c r="G231" s="21" t="s">
        <v>63</v>
      </c>
      <c r="H231" s="22">
        <v>2009</v>
      </c>
      <c r="I231" s="45">
        <v>170</v>
      </c>
      <c r="J231" s="45">
        <v>170</v>
      </c>
      <c r="K231" s="45"/>
      <c r="L231" s="62" t="str">
        <f>_xlfn.IFNA(VLOOKUP(E231&amp;"."&amp;H231,PNIdata!$E$5:$L$263,2,FALSE),"-")</f>
        <v>-</v>
      </c>
      <c r="M231" s="62"/>
      <c r="N231" s="62"/>
    </row>
    <row r="232" spans="2:14" x14ac:dyDescent="0.25">
      <c r="B232" s="37" t="s">
        <v>299</v>
      </c>
      <c r="C232" s="38" t="str">
        <f>VLOOKUP(E232,nusedswatershed,4,FALSE)</f>
        <v>Hatchery</v>
      </c>
      <c r="D232" s="39">
        <v>25</v>
      </c>
      <c r="E232" s="40" t="s">
        <v>310</v>
      </c>
      <c r="F232" s="40" t="s">
        <v>310</v>
      </c>
      <c r="G232" s="21" t="s">
        <v>63</v>
      </c>
      <c r="H232">
        <v>2008</v>
      </c>
      <c r="I232" s="45" t="s">
        <v>522</v>
      </c>
      <c r="J232" s="45"/>
      <c r="K232" s="45"/>
      <c r="L232" s="62" t="str">
        <f>_xlfn.IFNA(VLOOKUP(E232&amp;"."&amp;H232,PNIdata!$E$5:$L$263,2,FALSE),"-")</f>
        <v>-</v>
      </c>
      <c r="M232" s="62"/>
      <c r="N232" s="62"/>
    </row>
    <row r="233" spans="2:14" x14ac:dyDescent="0.25">
      <c r="B233" s="37" t="s">
        <v>299</v>
      </c>
      <c r="C233" s="38" t="str">
        <f>VLOOKUP(E233,nusedswatershed,4,FALSE)</f>
        <v>Hatchery</v>
      </c>
      <c r="D233" s="39">
        <v>25</v>
      </c>
      <c r="E233" s="40" t="s">
        <v>310</v>
      </c>
      <c r="F233" s="40" t="s">
        <v>310</v>
      </c>
      <c r="G233" s="21" t="s">
        <v>63</v>
      </c>
      <c r="H233">
        <v>2007</v>
      </c>
      <c r="I233" s="45">
        <v>102</v>
      </c>
      <c r="J233" s="45">
        <v>102</v>
      </c>
      <c r="K233" s="45"/>
      <c r="L233" s="62" t="str">
        <f>_xlfn.IFNA(VLOOKUP(E233&amp;"."&amp;H233,PNIdata!$E$5:$L$263,2,FALSE),"-")</f>
        <v>-</v>
      </c>
      <c r="M233" s="62"/>
      <c r="N233" s="62"/>
    </row>
    <row r="234" spans="2:14" x14ac:dyDescent="0.25">
      <c r="B234" s="37" t="s">
        <v>299</v>
      </c>
      <c r="C234" s="38" t="str">
        <f>VLOOKUP(E234,nusedswatershed,4,FALSE)</f>
        <v>Hatchery</v>
      </c>
      <c r="D234" s="39">
        <v>25</v>
      </c>
      <c r="E234" s="40" t="s">
        <v>310</v>
      </c>
      <c r="F234" s="40" t="s">
        <v>310</v>
      </c>
      <c r="G234" s="21" t="s">
        <v>63</v>
      </c>
      <c r="H234">
        <v>2006</v>
      </c>
      <c r="I234" s="45" t="s">
        <v>523</v>
      </c>
      <c r="J234" s="45"/>
      <c r="K234" s="45"/>
      <c r="L234" s="62" t="str">
        <f>_xlfn.IFNA(VLOOKUP(E234&amp;"."&amp;H234,PNIdata!$E$5:$L$263,2,FALSE),"-")</f>
        <v>-</v>
      </c>
      <c r="M234" s="62"/>
      <c r="N234" s="62"/>
    </row>
    <row r="235" spans="2:14" x14ac:dyDescent="0.25">
      <c r="B235" s="37" t="s">
        <v>299</v>
      </c>
      <c r="C235" s="38" t="str">
        <f>VLOOKUP(E235,nusedswatershed,4,FALSE)</f>
        <v>Hatchery</v>
      </c>
      <c r="D235" s="39">
        <v>25</v>
      </c>
      <c r="E235" s="40" t="s">
        <v>310</v>
      </c>
      <c r="F235" s="40" t="s">
        <v>310</v>
      </c>
      <c r="G235" s="21" t="s">
        <v>63</v>
      </c>
      <c r="H235">
        <v>2005</v>
      </c>
      <c r="I235" s="45" t="s">
        <v>523</v>
      </c>
      <c r="J235" s="45"/>
      <c r="K235" s="45"/>
      <c r="L235" s="62" t="str">
        <f>_xlfn.IFNA(VLOOKUP(E235&amp;"."&amp;H235,PNIdata!$E$5:$L$263,2,FALSE),"-")</f>
        <v>-</v>
      </c>
      <c r="M235" s="62"/>
      <c r="N235" s="62"/>
    </row>
    <row r="236" spans="2:14" x14ac:dyDescent="0.25">
      <c r="B236" s="37" t="s">
        <v>299</v>
      </c>
      <c r="C236" s="38" t="str">
        <f>VLOOKUP(E236,nusedswatershed,4,FALSE)</f>
        <v>Hatchery</v>
      </c>
      <c r="D236" s="39">
        <v>25</v>
      </c>
      <c r="E236" s="40" t="s">
        <v>310</v>
      </c>
      <c r="F236" s="40" t="s">
        <v>310</v>
      </c>
      <c r="G236" s="21" t="s">
        <v>63</v>
      </c>
      <c r="H236">
        <v>2004</v>
      </c>
      <c r="I236" s="45" t="s">
        <v>523</v>
      </c>
      <c r="J236" s="45"/>
      <c r="K236" s="45"/>
      <c r="L236" s="62" t="str">
        <f>_xlfn.IFNA(VLOOKUP(E236&amp;"."&amp;H236,PNIdata!$E$5:$L$263,2,FALSE),"-")</f>
        <v>-</v>
      </c>
      <c r="M236" s="62"/>
      <c r="N236" s="62"/>
    </row>
    <row r="237" spans="2:14" x14ac:dyDescent="0.25">
      <c r="B237" s="37" t="s">
        <v>299</v>
      </c>
      <c r="C237" s="38" t="str">
        <f>VLOOKUP(E237,nusedswatershed,4,FALSE)</f>
        <v>Hatchery</v>
      </c>
      <c r="D237" s="39">
        <v>25</v>
      </c>
      <c r="E237" s="40" t="s">
        <v>310</v>
      </c>
      <c r="F237" s="40" t="s">
        <v>310</v>
      </c>
      <c r="G237" s="21" t="s">
        <v>63</v>
      </c>
      <c r="H237">
        <v>2003</v>
      </c>
      <c r="I237" s="45" t="s">
        <v>523</v>
      </c>
      <c r="J237" s="45"/>
      <c r="K237" s="45"/>
      <c r="L237" s="62" t="str">
        <f>_xlfn.IFNA(VLOOKUP(E237&amp;"."&amp;H237,PNIdata!$E$5:$L$263,2,FALSE),"-")</f>
        <v>-</v>
      </c>
      <c r="M237" s="62"/>
      <c r="N237" s="62"/>
    </row>
    <row r="238" spans="2:14" x14ac:dyDescent="0.25">
      <c r="B238" s="37" t="s">
        <v>299</v>
      </c>
      <c r="C238" s="38" t="str">
        <f>VLOOKUP(E238,nusedswatershed,4,FALSE)</f>
        <v>Hatchery</v>
      </c>
      <c r="D238" s="39">
        <v>25</v>
      </c>
      <c r="E238" s="40" t="s">
        <v>310</v>
      </c>
      <c r="F238" s="40" t="s">
        <v>310</v>
      </c>
      <c r="G238" s="21" t="s">
        <v>63</v>
      </c>
      <c r="H238">
        <v>2002</v>
      </c>
      <c r="I238" s="45" t="s">
        <v>523</v>
      </c>
      <c r="J238" s="45"/>
      <c r="K238" s="45"/>
      <c r="L238" s="62" t="str">
        <f>_xlfn.IFNA(VLOOKUP(E238&amp;"."&amp;H238,PNIdata!$E$5:$L$263,2,FALSE),"-")</f>
        <v>-</v>
      </c>
      <c r="M238" s="62"/>
      <c r="N238" s="62"/>
    </row>
    <row r="239" spans="2:14" x14ac:dyDescent="0.25">
      <c r="B239" s="37" t="s">
        <v>299</v>
      </c>
      <c r="C239" s="38" t="str">
        <f>VLOOKUP(E239,nusedswatershed,4,FALSE)</f>
        <v>Hatchery</v>
      </c>
      <c r="D239" s="39">
        <v>25</v>
      </c>
      <c r="E239" s="40" t="s">
        <v>310</v>
      </c>
      <c r="F239" s="40" t="s">
        <v>310</v>
      </c>
      <c r="G239" s="21" t="s">
        <v>63</v>
      </c>
      <c r="H239">
        <v>2001</v>
      </c>
      <c r="I239" s="45">
        <v>456</v>
      </c>
      <c r="J239" s="45">
        <v>456</v>
      </c>
      <c r="K239" s="45"/>
      <c r="L239" s="62" t="str">
        <f>_xlfn.IFNA(VLOOKUP(E239&amp;"."&amp;H239,PNIdata!$E$5:$L$263,2,FALSE),"-")</f>
        <v>-</v>
      </c>
      <c r="M239" s="62"/>
      <c r="N239" s="62"/>
    </row>
    <row r="240" spans="2:14" x14ac:dyDescent="0.25">
      <c r="B240" s="37" t="s">
        <v>299</v>
      </c>
      <c r="C240" s="38" t="str">
        <f>VLOOKUP(E240,nusedswatershed,4,FALSE)</f>
        <v>Hatchery</v>
      </c>
      <c r="D240" s="39">
        <v>25</v>
      </c>
      <c r="E240" s="40" t="s">
        <v>310</v>
      </c>
      <c r="F240" s="40" t="s">
        <v>310</v>
      </c>
      <c r="G240" s="21" t="s">
        <v>63</v>
      </c>
      <c r="H240">
        <v>2000</v>
      </c>
      <c r="I240" s="45">
        <v>973</v>
      </c>
      <c r="J240" s="45">
        <v>973</v>
      </c>
      <c r="K240" s="45"/>
      <c r="L240" s="62" t="str">
        <f>_xlfn.IFNA(VLOOKUP(E240&amp;"."&amp;H240,PNIdata!$E$5:$L$263,2,FALSE),"-")</f>
        <v>-</v>
      </c>
      <c r="M240" s="62"/>
      <c r="N240" s="62"/>
    </row>
    <row r="241" spans="2:14" x14ac:dyDescent="0.25">
      <c r="B241" s="37" t="s">
        <v>299</v>
      </c>
      <c r="C241" s="38" t="str">
        <f>VLOOKUP(E241,nusedswatershed,4,FALSE)</f>
        <v>Hatchery</v>
      </c>
      <c r="D241" s="39">
        <v>25</v>
      </c>
      <c r="E241" s="40" t="s">
        <v>310</v>
      </c>
      <c r="F241" s="40" t="s">
        <v>310</v>
      </c>
      <c r="G241" s="21" t="s">
        <v>63</v>
      </c>
      <c r="H241">
        <v>1999</v>
      </c>
      <c r="I241" s="45">
        <v>140</v>
      </c>
      <c r="J241" s="45">
        <v>140</v>
      </c>
      <c r="K241" s="45"/>
      <c r="L241" s="62" t="str">
        <f>_xlfn.IFNA(VLOOKUP(E241&amp;"."&amp;H241,PNIdata!$E$5:$L$263,2,FALSE),"-")</f>
        <v>-</v>
      </c>
      <c r="M241" s="62"/>
      <c r="N241" s="62"/>
    </row>
    <row r="242" spans="2:14" x14ac:dyDescent="0.25">
      <c r="B242" s="37" t="s">
        <v>299</v>
      </c>
      <c r="C242" s="38" t="str">
        <f>VLOOKUP(E242,nusedswatershed,4,FALSE)</f>
        <v>Hatchery</v>
      </c>
      <c r="D242" s="39">
        <v>25</v>
      </c>
      <c r="E242" s="40" t="s">
        <v>310</v>
      </c>
      <c r="F242" s="40" t="s">
        <v>310</v>
      </c>
      <c r="G242" s="21" t="s">
        <v>63</v>
      </c>
      <c r="H242" s="22">
        <v>1998</v>
      </c>
      <c r="I242" s="45">
        <v>620</v>
      </c>
      <c r="J242" s="45">
        <v>620</v>
      </c>
      <c r="K242" s="45"/>
      <c r="L242" s="62" t="str">
        <f>_xlfn.IFNA(VLOOKUP(E242&amp;"."&amp;H242,PNIdata!$E$5:$L$263,2,FALSE),"-")</f>
        <v>-</v>
      </c>
      <c r="M242" s="62"/>
      <c r="N242" s="62"/>
    </row>
    <row r="243" spans="2:14" x14ac:dyDescent="0.25">
      <c r="B243" s="37" t="s">
        <v>299</v>
      </c>
      <c r="C243" s="38" t="str">
        <f>VLOOKUP(E243,nusedswatershed,4,FALSE)</f>
        <v>Hatchery</v>
      </c>
      <c r="D243" s="39">
        <v>25</v>
      </c>
      <c r="E243" s="40" t="s">
        <v>310</v>
      </c>
      <c r="F243" s="40" t="s">
        <v>310</v>
      </c>
      <c r="G243" s="21" t="s">
        <v>63</v>
      </c>
      <c r="H243" s="22">
        <v>1997</v>
      </c>
      <c r="I243" s="45">
        <v>140</v>
      </c>
      <c r="J243" s="45">
        <v>140</v>
      </c>
      <c r="K243" s="45"/>
      <c r="L243" s="62" t="str">
        <f>_xlfn.IFNA(VLOOKUP(E243&amp;"."&amp;H243,PNIdata!$E$5:$L$263,2,FALSE),"-")</f>
        <v>-</v>
      </c>
      <c r="M243" s="62"/>
      <c r="N243" s="62"/>
    </row>
    <row r="244" spans="2:14" x14ac:dyDescent="0.25">
      <c r="B244" s="37" t="s">
        <v>299</v>
      </c>
      <c r="C244" s="38" t="str">
        <f>VLOOKUP(E244,nusedswatershed,4,FALSE)</f>
        <v>Hatchery</v>
      </c>
      <c r="D244" s="39">
        <v>25</v>
      </c>
      <c r="E244" s="40" t="s">
        <v>310</v>
      </c>
      <c r="F244" s="40" t="s">
        <v>310</v>
      </c>
      <c r="G244" s="21" t="s">
        <v>63</v>
      </c>
      <c r="H244" s="22">
        <v>1996</v>
      </c>
      <c r="I244" s="45">
        <v>398</v>
      </c>
      <c r="J244" s="45">
        <v>398</v>
      </c>
      <c r="K244" s="45"/>
      <c r="L244" s="62" t="str">
        <f>_xlfn.IFNA(VLOOKUP(E244&amp;"."&amp;H244,PNIdata!$E$5:$L$263,2,FALSE),"-")</f>
        <v>-</v>
      </c>
      <c r="M244" s="62"/>
      <c r="N244" s="62"/>
    </row>
    <row r="245" spans="2:14" x14ac:dyDescent="0.25">
      <c r="B245" s="37" t="s">
        <v>299</v>
      </c>
      <c r="C245" s="38" t="str">
        <f>VLOOKUP(E245,nusedswatershed,4,FALSE)</f>
        <v>Hatchery</v>
      </c>
      <c r="D245" s="39">
        <v>25</v>
      </c>
      <c r="E245" s="40" t="s">
        <v>310</v>
      </c>
      <c r="F245" s="40" t="s">
        <v>310</v>
      </c>
      <c r="G245" s="21" t="s">
        <v>63</v>
      </c>
      <c r="H245" s="22">
        <v>1995</v>
      </c>
      <c r="I245" s="45">
        <v>1615</v>
      </c>
      <c r="J245" s="45">
        <v>1615</v>
      </c>
      <c r="K245" s="45"/>
      <c r="L245" s="62" t="str">
        <f>_xlfn.IFNA(VLOOKUP(E245&amp;"."&amp;H245,PNIdata!$E$5:$L$263,2,FALSE),"-")</f>
        <v>-</v>
      </c>
      <c r="M245" s="62"/>
      <c r="N245" s="62"/>
    </row>
    <row r="246" spans="2:14" x14ac:dyDescent="0.25">
      <c r="B246" s="37" t="s">
        <v>299</v>
      </c>
      <c r="C246" s="38" t="str">
        <f>VLOOKUP(E246,nusedswatershed,4,FALSE)</f>
        <v>Hatchery</v>
      </c>
      <c r="D246" s="39">
        <v>25</v>
      </c>
      <c r="E246" s="40" t="s">
        <v>310</v>
      </c>
      <c r="F246" s="40" t="s">
        <v>310</v>
      </c>
      <c r="G246" s="21" t="s">
        <v>63</v>
      </c>
      <c r="H246" s="22">
        <v>1994</v>
      </c>
      <c r="I246" s="45">
        <v>5000</v>
      </c>
      <c r="J246" s="45">
        <v>5000</v>
      </c>
      <c r="K246" s="45"/>
      <c r="L246" s="62" t="str">
        <f>_xlfn.IFNA(VLOOKUP(E246&amp;"."&amp;H246,PNIdata!$E$5:$L$263,2,FALSE),"-")</f>
        <v>-</v>
      </c>
      <c r="M246" s="62"/>
      <c r="N246" s="62"/>
    </row>
    <row r="247" spans="2:14" x14ac:dyDescent="0.25">
      <c r="B247" s="37" t="s">
        <v>299</v>
      </c>
      <c r="C247" s="38" t="str">
        <f>VLOOKUP(E247,nusedswatershed,4,FALSE)</f>
        <v>Hatchery</v>
      </c>
      <c r="D247" s="39">
        <v>25</v>
      </c>
      <c r="E247" s="40" t="s">
        <v>310</v>
      </c>
      <c r="F247" s="40" t="s">
        <v>310</v>
      </c>
      <c r="G247" s="21" t="s">
        <v>63</v>
      </c>
      <c r="H247" s="22">
        <v>1993</v>
      </c>
      <c r="I247" s="45">
        <v>800</v>
      </c>
      <c r="J247" s="45">
        <v>800</v>
      </c>
      <c r="K247" s="45"/>
      <c r="L247" s="62" t="str">
        <f>_xlfn.IFNA(VLOOKUP(E247&amp;"."&amp;H247,PNIdata!$E$5:$L$263,2,FALSE),"-")</f>
        <v>-</v>
      </c>
      <c r="M247" s="62"/>
      <c r="N247" s="62"/>
    </row>
    <row r="248" spans="2:14" x14ac:dyDescent="0.25">
      <c r="B248" s="37" t="s">
        <v>299</v>
      </c>
      <c r="C248" s="38" t="str">
        <f>VLOOKUP(E248,nusedswatershed,4,FALSE)</f>
        <v>Hatchery</v>
      </c>
      <c r="D248" s="39">
        <v>25</v>
      </c>
      <c r="E248" s="40" t="s">
        <v>310</v>
      </c>
      <c r="F248" s="40" t="s">
        <v>310</v>
      </c>
      <c r="G248" s="21" t="s">
        <v>63</v>
      </c>
      <c r="H248" s="22">
        <v>1992</v>
      </c>
      <c r="I248" s="45">
        <v>900</v>
      </c>
      <c r="J248" s="45">
        <v>900</v>
      </c>
      <c r="K248" s="45"/>
      <c r="L248" s="62" t="str">
        <f>_xlfn.IFNA(VLOOKUP(E248&amp;"."&amp;H248,PNIdata!$E$5:$L$263,2,FALSE),"-")</f>
        <v>-</v>
      </c>
      <c r="M248" s="62"/>
      <c r="N248" s="62"/>
    </row>
    <row r="249" spans="2:14" x14ac:dyDescent="0.25">
      <c r="B249" s="37" t="s">
        <v>299</v>
      </c>
      <c r="C249" s="38" t="str">
        <f>VLOOKUP(E249,nusedswatershed,4,FALSE)</f>
        <v>Hatchery</v>
      </c>
      <c r="D249" s="39">
        <v>25</v>
      </c>
      <c r="E249" s="40" t="s">
        <v>310</v>
      </c>
      <c r="F249" s="40" t="s">
        <v>310</v>
      </c>
      <c r="G249" s="21" t="s">
        <v>63</v>
      </c>
      <c r="H249" s="22">
        <v>1991</v>
      </c>
      <c r="I249" s="45">
        <v>100</v>
      </c>
      <c r="J249" s="45">
        <v>100</v>
      </c>
      <c r="K249" s="45"/>
      <c r="L249" s="62" t="str">
        <f>_xlfn.IFNA(VLOOKUP(E249&amp;"."&amp;H249,PNIdata!$E$5:$L$263,2,FALSE),"-")</f>
        <v>-</v>
      </c>
      <c r="M249" s="62"/>
      <c r="N249" s="62"/>
    </row>
    <row r="250" spans="2:14" x14ac:dyDescent="0.25">
      <c r="B250" s="37" t="s">
        <v>299</v>
      </c>
      <c r="C250" s="38" t="str">
        <f>VLOOKUP(E250,nusedswatershed,4,FALSE)</f>
        <v>Hatchery</v>
      </c>
      <c r="D250" s="39">
        <v>25</v>
      </c>
      <c r="E250" s="40" t="s">
        <v>310</v>
      </c>
      <c r="F250" s="40" t="s">
        <v>310</v>
      </c>
      <c r="G250" s="21" t="s">
        <v>63</v>
      </c>
      <c r="H250" s="22">
        <v>1990</v>
      </c>
      <c r="I250" s="45" t="s">
        <v>527</v>
      </c>
      <c r="J250" s="45"/>
      <c r="K250" s="45"/>
      <c r="L250" s="62" t="str">
        <f>_xlfn.IFNA(VLOOKUP(E250&amp;"."&amp;H250,PNIdata!$E$5:$L$263,2,FALSE),"-")</f>
        <v>-</v>
      </c>
      <c r="M250" s="62"/>
      <c r="N250" s="62"/>
    </row>
    <row r="251" spans="2:14" x14ac:dyDescent="0.25">
      <c r="B251" s="37" t="s">
        <v>299</v>
      </c>
      <c r="C251" s="38" t="str">
        <f>VLOOKUP(E251,nusedswatershed,4,FALSE)</f>
        <v>Hatchery</v>
      </c>
      <c r="D251" s="39">
        <v>25</v>
      </c>
      <c r="E251" s="40" t="s">
        <v>310</v>
      </c>
      <c r="F251" s="40" t="s">
        <v>310</v>
      </c>
      <c r="G251" s="21" t="s">
        <v>63</v>
      </c>
      <c r="H251" s="22">
        <v>1989</v>
      </c>
      <c r="I251" s="45" t="s">
        <v>527</v>
      </c>
      <c r="J251" s="45"/>
      <c r="K251" s="45"/>
      <c r="L251" s="62" t="str">
        <f>_xlfn.IFNA(VLOOKUP(E251&amp;"."&amp;H251,PNIdata!$E$5:$L$263,2,FALSE),"-")</f>
        <v>-</v>
      </c>
      <c r="M251" s="62"/>
      <c r="N251" s="62"/>
    </row>
    <row r="252" spans="2:14" x14ac:dyDescent="0.25">
      <c r="B252" s="37" t="s">
        <v>299</v>
      </c>
      <c r="C252" s="38" t="str">
        <f>VLOOKUP(E252,nusedswatershed,4,FALSE)</f>
        <v>Hatchery</v>
      </c>
      <c r="D252" s="39">
        <v>25</v>
      </c>
      <c r="E252" s="40" t="s">
        <v>310</v>
      </c>
      <c r="F252" s="40" t="s">
        <v>310</v>
      </c>
      <c r="G252" s="21" t="s">
        <v>63</v>
      </c>
      <c r="H252" s="22">
        <v>1988</v>
      </c>
      <c r="I252" s="45" t="s">
        <v>527</v>
      </c>
      <c r="J252" s="45"/>
      <c r="K252" s="45"/>
      <c r="L252" s="62" t="str">
        <f>_xlfn.IFNA(VLOOKUP(E252&amp;"."&amp;H252,PNIdata!$E$5:$L$263,2,FALSE),"-")</f>
        <v>-</v>
      </c>
      <c r="M252" s="62"/>
      <c r="N252" s="62"/>
    </row>
    <row r="253" spans="2:14" x14ac:dyDescent="0.25">
      <c r="B253" s="37" t="s">
        <v>299</v>
      </c>
      <c r="C253" s="38" t="str">
        <f>VLOOKUP(E253,nusedswatershed,4,FALSE)</f>
        <v>Hatchery</v>
      </c>
      <c r="D253" s="39">
        <v>25</v>
      </c>
      <c r="E253" s="40" t="s">
        <v>310</v>
      </c>
      <c r="F253" s="40" t="s">
        <v>310</v>
      </c>
      <c r="G253" s="21" t="s">
        <v>63</v>
      </c>
      <c r="H253" s="22">
        <v>1987</v>
      </c>
      <c r="I253" s="45" t="s">
        <v>527</v>
      </c>
      <c r="J253" s="45"/>
      <c r="K253" s="45"/>
      <c r="L253" s="62" t="str">
        <f>_xlfn.IFNA(VLOOKUP(E253&amp;"."&amp;H253,PNIdata!$E$5:$L$263,2,FALSE),"-")</f>
        <v>-</v>
      </c>
      <c r="M253" s="62"/>
      <c r="N253" s="62"/>
    </row>
    <row r="254" spans="2:14" x14ac:dyDescent="0.25">
      <c r="B254" s="37" t="s">
        <v>299</v>
      </c>
      <c r="C254" s="38" t="str">
        <f>VLOOKUP(E254,nusedswatershed,4,FALSE)</f>
        <v>Hatchery</v>
      </c>
      <c r="D254" s="39">
        <v>25</v>
      </c>
      <c r="E254" s="40" t="s">
        <v>310</v>
      </c>
      <c r="F254" s="40" t="s">
        <v>310</v>
      </c>
      <c r="G254" s="21" t="s">
        <v>63</v>
      </c>
      <c r="H254" s="22">
        <v>1986</v>
      </c>
      <c r="I254" s="45" t="s">
        <v>522</v>
      </c>
      <c r="J254" s="45"/>
      <c r="K254" s="45"/>
      <c r="L254" s="62" t="str">
        <f>_xlfn.IFNA(VLOOKUP(E254&amp;"."&amp;H254,PNIdata!$E$5:$L$263,2,FALSE),"-")</f>
        <v>-</v>
      </c>
      <c r="M254" s="62"/>
      <c r="N254" s="62"/>
    </row>
    <row r="255" spans="2:14" x14ac:dyDescent="0.25">
      <c r="B255" s="37" t="s">
        <v>299</v>
      </c>
      <c r="C255" s="38" t="str">
        <f>VLOOKUP(E255,nusedswatershed,4,FALSE)</f>
        <v>Hatchery</v>
      </c>
      <c r="D255" s="39">
        <v>25</v>
      </c>
      <c r="E255" s="40" t="s">
        <v>310</v>
      </c>
      <c r="F255" s="40" t="s">
        <v>310</v>
      </c>
      <c r="G255" s="21" t="s">
        <v>63</v>
      </c>
      <c r="H255" s="22">
        <v>1985</v>
      </c>
      <c r="I255" s="45">
        <v>30</v>
      </c>
      <c r="J255" s="45">
        <v>30</v>
      </c>
      <c r="K255" s="45"/>
      <c r="L255" s="62" t="str">
        <f>_xlfn.IFNA(VLOOKUP(E255&amp;"."&amp;H255,PNIdata!$E$5:$L$263,2,FALSE),"-")</f>
        <v>-</v>
      </c>
      <c r="M255" s="62"/>
      <c r="N255" s="62"/>
    </row>
    <row r="256" spans="2:14" x14ac:dyDescent="0.25">
      <c r="B256" s="37" t="s">
        <v>299</v>
      </c>
      <c r="C256" s="38" t="str">
        <f>VLOOKUP(E256,nusedswatershed,4,FALSE)</f>
        <v>Hatchery</v>
      </c>
      <c r="D256" s="39">
        <v>25</v>
      </c>
      <c r="E256" s="40" t="s">
        <v>310</v>
      </c>
      <c r="F256" s="40" t="s">
        <v>310</v>
      </c>
      <c r="G256" s="21" t="s">
        <v>63</v>
      </c>
      <c r="H256" s="22">
        <v>1984</v>
      </c>
      <c r="I256" s="45">
        <v>35</v>
      </c>
      <c r="J256" s="45">
        <v>35</v>
      </c>
      <c r="K256" s="45"/>
      <c r="L256" s="62" t="str">
        <f>_xlfn.IFNA(VLOOKUP(E256&amp;"."&amp;H256,PNIdata!$E$5:$L$263,2,FALSE),"-")</f>
        <v>-</v>
      </c>
      <c r="M256" s="62"/>
      <c r="N256" s="62"/>
    </row>
    <row r="257" spans="2:14" x14ac:dyDescent="0.25">
      <c r="B257" s="37" t="s">
        <v>299</v>
      </c>
      <c r="C257" s="38" t="str">
        <f>VLOOKUP(E257,nusedswatershed,4,FALSE)</f>
        <v>Hatchery</v>
      </c>
      <c r="D257" s="39">
        <v>25</v>
      </c>
      <c r="E257" s="40" t="s">
        <v>310</v>
      </c>
      <c r="F257" s="40" t="s">
        <v>310</v>
      </c>
      <c r="G257" s="21" t="s">
        <v>63</v>
      </c>
      <c r="H257" s="22">
        <v>1983</v>
      </c>
      <c r="I257" s="45" t="s">
        <v>527</v>
      </c>
      <c r="J257" s="45"/>
      <c r="K257" s="45"/>
      <c r="L257" s="62" t="str">
        <f>_xlfn.IFNA(VLOOKUP(E257&amp;"."&amp;H257,PNIdata!$E$5:$L$263,2,FALSE),"-")</f>
        <v>-</v>
      </c>
      <c r="M257" s="62"/>
      <c r="N257" s="62"/>
    </row>
    <row r="258" spans="2:14" x14ac:dyDescent="0.25">
      <c r="B258" s="37" t="s">
        <v>299</v>
      </c>
      <c r="C258" s="38" t="str">
        <f>VLOOKUP(E258,nusedswatershed,4,FALSE)</f>
        <v>Hatchery</v>
      </c>
      <c r="D258" s="39">
        <v>25</v>
      </c>
      <c r="E258" s="40" t="s">
        <v>310</v>
      </c>
      <c r="F258" s="40" t="s">
        <v>310</v>
      </c>
      <c r="G258" s="21" t="s">
        <v>63</v>
      </c>
      <c r="H258" s="22">
        <v>1982</v>
      </c>
      <c r="I258" s="45" t="s">
        <v>527</v>
      </c>
      <c r="J258" s="45"/>
      <c r="K258" s="45"/>
      <c r="L258" s="62" t="str">
        <f>_xlfn.IFNA(VLOOKUP(E258&amp;"."&amp;H258,PNIdata!$E$5:$L$263,2,FALSE),"-")</f>
        <v>-</v>
      </c>
      <c r="M258" s="62"/>
      <c r="N258" s="62"/>
    </row>
    <row r="259" spans="2:14" x14ac:dyDescent="0.25">
      <c r="B259" s="37" t="s">
        <v>299</v>
      </c>
      <c r="C259" s="38" t="str">
        <f>VLOOKUP(E259,nusedswatershed,4,FALSE)</f>
        <v>Hatchery</v>
      </c>
      <c r="D259" s="39">
        <v>25</v>
      </c>
      <c r="E259" s="40" t="s">
        <v>310</v>
      </c>
      <c r="F259" s="40" t="s">
        <v>310</v>
      </c>
      <c r="G259" s="21" t="s">
        <v>63</v>
      </c>
      <c r="H259" s="22">
        <v>1981</v>
      </c>
      <c r="I259" s="45">
        <v>20</v>
      </c>
      <c r="J259" s="45">
        <v>20</v>
      </c>
      <c r="K259" s="45"/>
      <c r="L259" s="62" t="str">
        <f>_xlfn.IFNA(VLOOKUP(E259&amp;"."&amp;H259,PNIdata!$E$5:$L$263,2,FALSE),"-")</f>
        <v>-</v>
      </c>
      <c r="M259" s="62"/>
      <c r="N259" s="62"/>
    </row>
    <row r="260" spans="2:14" x14ac:dyDescent="0.25">
      <c r="B260" s="37" t="s">
        <v>299</v>
      </c>
      <c r="C260" s="38" t="str">
        <f>VLOOKUP(E260,nusedswatershed,4,FALSE)</f>
        <v>Hatchery</v>
      </c>
      <c r="D260" s="39">
        <v>25</v>
      </c>
      <c r="E260" s="40" t="s">
        <v>310</v>
      </c>
      <c r="F260" s="40" t="s">
        <v>310</v>
      </c>
      <c r="G260" s="21" t="s">
        <v>63</v>
      </c>
      <c r="H260" s="22">
        <v>1980</v>
      </c>
      <c r="I260" s="45" t="s">
        <v>527</v>
      </c>
      <c r="J260" s="45"/>
      <c r="K260" s="45"/>
      <c r="L260" s="62" t="str">
        <f>_xlfn.IFNA(VLOOKUP(E260&amp;"."&amp;H260,PNIdata!$E$5:$L$263,2,FALSE),"-")</f>
        <v>-</v>
      </c>
      <c r="M260" s="62"/>
      <c r="N260" s="62"/>
    </row>
    <row r="261" spans="2:14" x14ac:dyDescent="0.25">
      <c r="B261" s="37" t="s">
        <v>299</v>
      </c>
      <c r="C261" s="38" t="str">
        <f>VLOOKUP(E261,nusedswatershed,4,FALSE)</f>
        <v>Hatchery</v>
      </c>
      <c r="D261" s="39">
        <v>25</v>
      </c>
      <c r="E261" s="40" t="s">
        <v>310</v>
      </c>
      <c r="F261" s="40" t="s">
        <v>310</v>
      </c>
      <c r="G261" s="21" t="s">
        <v>63</v>
      </c>
      <c r="H261" s="22">
        <v>1979</v>
      </c>
      <c r="I261" s="45" t="s">
        <v>527</v>
      </c>
      <c r="J261" s="45"/>
      <c r="K261" s="45"/>
      <c r="L261" s="62" t="str">
        <f>_xlfn.IFNA(VLOOKUP(E261&amp;"."&amp;H261,PNIdata!$E$5:$L$263,2,FALSE),"-")</f>
        <v>-</v>
      </c>
      <c r="M261" s="62"/>
      <c r="N261" s="62"/>
    </row>
    <row r="262" spans="2:14" x14ac:dyDescent="0.25">
      <c r="B262" s="37" t="s">
        <v>299</v>
      </c>
      <c r="C262" s="38" t="str">
        <f>VLOOKUP(E262,nusedswatershed,4,FALSE)</f>
        <v>Hatchery</v>
      </c>
      <c r="D262" s="39">
        <v>25</v>
      </c>
      <c r="E262" s="40" t="s">
        <v>310</v>
      </c>
      <c r="F262" s="40" t="s">
        <v>310</v>
      </c>
      <c r="G262" s="21" t="s">
        <v>63</v>
      </c>
      <c r="H262" s="22">
        <v>1978</v>
      </c>
      <c r="I262" s="45" t="s">
        <v>522</v>
      </c>
      <c r="J262" s="45"/>
      <c r="K262" s="45"/>
      <c r="L262" s="62" t="str">
        <f>_xlfn.IFNA(VLOOKUP(E262&amp;"."&amp;H262,PNIdata!$E$5:$L$263,2,FALSE),"-")</f>
        <v>-</v>
      </c>
      <c r="M262" s="62"/>
      <c r="N262" s="62"/>
    </row>
    <row r="263" spans="2:14" x14ac:dyDescent="0.25">
      <c r="B263" s="37" t="s">
        <v>299</v>
      </c>
      <c r="C263" s="38" t="str">
        <f>VLOOKUP(E263,nusedswatershed,4,FALSE)</f>
        <v>Hatchery</v>
      </c>
      <c r="D263" s="39">
        <v>25</v>
      </c>
      <c r="E263" s="40" t="s">
        <v>310</v>
      </c>
      <c r="F263" s="40" t="s">
        <v>310</v>
      </c>
      <c r="G263" s="21" t="s">
        <v>63</v>
      </c>
      <c r="H263" s="22">
        <v>1977</v>
      </c>
      <c r="I263" s="45" t="s">
        <v>527</v>
      </c>
      <c r="J263" s="45"/>
      <c r="K263" s="45"/>
      <c r="L263" s="62" t="str">
        <f>_xlfn.IFNA(VLOOKUP(E263&amp;"."&amp;H263,PNIdata!$E$5:$L$263,2,FALSE),"-")</f>
        <v>-</v>
      </c>
      <c r="M263" s="62"/>
      <c r="N263" s="62"/>
    </row>
    <row r="264" spans="2:14" x14ac:dyDescent="0.25">
      <c r="B264" s="37" t="s">
        <v>299</v>
      </c>
      <c r="C264" s="38" t="str">
        <f>VLOOKUP(E264,nusedswatershed,4,FALSE)</f>
        <v>Hatchery</v>
      </c>
      <c r="D264" s="39">
        <v>25</v>
      </c>
      <c r="E264" s="40" t="s">
        <v>310</v>
      </c>
      <c r="F264" s="40" t="s">
        <v>310</v>
      </c>
      <c r="G264" s="21" t="s">
        <v>63</v>
      </c>
      <c r="H264" s="22">
        <v>1976</v>
      </c>
      <c r="I264" s="45">
        <v>25</v>
      </c>
      <c r="J264" s="45">
        <v>25</v>
      </c>
      <c r="K264" s="45"/>
      <c r="L264" s="62" t="str">
        <f>_xlfn.IFNA(VLOOKUP(E264&amp;"."&amp;H264,PNIdata!$E$5:$L$263,2,FALSE),"-")</f>
        <v>-</v>
      </c>
      <c r="M264" s="62"/>
      <c r="N264" s="62"/>
    </row>
    <row r="265" spans="2:14" x14ac:dyDescent="0.25">
      <c r="B265" s="37" t="s">
        <v>299</v>
      </c>
      <c r="C265" s="38" t="str">
        <f>VLOOKUP(E265,nusedswatershed,4,FALSE)</f>
        <v>Hatchery</v>
      </c>
      <c r="D265" s="39">
        <v>25</v>
      </c>
      <c r="E265" s="40" t="s">
        <v>310</v>
      </c>
      <c r="F265" s="40" t="s">
        <v>310</v>
      </c>
      <c r="G265" s="21" t="s">
        <v>63</v>
      </c>
      <c r="H265" s="22">
        <v>1975</v>
      </c>
      <c r="I265" s="45">
        <v>75</v>
      </c>
      <c r="J265" s="45">
        <v>75</v>
      </c>
      <c r="K265" s="45"/>
      <c r="L265" s="62" t="str">
        <f>_xlfn.IFNA(VLOOKUP(E265&amp;"."&amp;H265,PNIdata!$E$5:$L$263,2,FALSE),"-")</f>
        <v>-</v>
      </c>
      <c r="M265" s="62"/>
      <c r="N265" s="62"/>
    </row>
    <row r="266" spans="2:14" x14ac:dyDescent="0.25">
      <c r="B266" s="37" t="s">
        <v>299</v>
      </c>
      <c r="C266" s="38" t="str">
        <f>VLOOKUP(E266,nusedswatershed,4,FALSE)</f>
        <v>Hatchery</v>
      </c>
      <c r="D266" s="39">
        <v>25</v>
      </c>
      <c r="E266" s="40" t="s">
        <v>310</v>
      </c>
      <c r="F266" s="40" t="s">
        <v>310</v>
      </c>
      <c r="G266" s="21" t="s">
        <v>63</v>
      </c>
      <c r="H266" s="22">
        <v>1974</v>
      </c>
      <c r="I266" s="45">
        <v>25</v>
      </c>
      <c r="J266" s="45">
        <v>25</v>
      </c>
      <c r="K266" s="45"/>
      <c r="L266" s="62" t="str">
        <f>_xlfn.IFNA(VLOOKUP(E266&amp;"."&amp;H266,PNIdata!$E$5:$L$263,2,FALSE),"-")</f>
        <v>-</v>
      </c>
      <c r="M266" s="62"/>
      <c r="N266" s="62"/>
    </row>
    <row r="267" spans="2:14" x14ac:dyDescent="0.25">
      <c r="B267" s="37" t="s">
        <v>299</v>
      </c>
      <c r="C267" s="38" t="str">
        <f>VLOOKUP(E267,nusedswatershed,4,FALSE)</f>
        <v>Hatchery</v>
      </c>
      <c r="D267" s="39">
        <v>25</v>
      </c>
      <c r="E267" s="40" t="s">
        <v>310</v>
      </c>
      <c r="F267" s="40" t="s">
        <v>310</v>
      </c>
      <c r="G267" s="21" t="s">
        <v>63</v>
      </c>
      <c r="H267" s="22">
        <v>1973</v>
      </c>
      <c r="I267" s="45">
        <v>25</v>
      </c>
      <c r="J267" s="45">
        <v>25</v>
      </c>
      <c r="K267" s="45"/>
      <c r="L267" s="62" t="str">
        <f>_xlfn.IFNA(VLOOKUP(E267&amp;"."&amp;H267,PNIdata!$E$5:$L$263,2,FALSE),"-")</f>
        <v>-</v>
      </c>
      <c r="M267" s="62"/>
      <c r="N267" s="62"/>
    </row>
    <row r="268" spans="2:14" x14ac:dyDescent="0.25">
      <c r="B268" s="37" t="s">
        <v>299</v>
      </c>
      <c r="C268" s="38" t="str">
        <f>VLOOKUP(E268,nusedswatershed,4,FALSE)</f>
        <v>Hatchery</v>
      </c>
      <c r="D268" s="39">
        <v>25</v>
      </c>
      <c r="E268" s="40" t="s">
        <v>310</v>
      </c>
      <c r="F268" s="40" t="s">
        <v>310</v>
      </c>
      <c r="G268" s="21" t="s">
        <v>63</v>
      </c>
      <c r="H268" s="22">
        <v>1972</v>
      </c>
      <c r="I268" s="45">
        <v>400</v>
      </c>
      <c r="J268" s="45">
        <v>400</v>
      </c>
      <c r="K268" s="45"/>
      <c r="L268" s="62" t="str">
        <f>_xlfn.IFNA(VLOOKUP(E268&amp;"."&amp;H268,PNIdata!$E$5:$L$263,2,FALSE),"-")</f>
        <v>-</v>
      </c>
      <c r="M268" s="62"/>
      <c r="N268" s="62"/>
    </row>
    <row r="269" spans="2:14" x14ac:dyDescent="0.25">
      <c r="B269" s="37" t="s">
        <v>299</v>
      </c>
      <c r="C269" s="38" t="str">
        <f>VLOOKUP(E269,nusedswatershed,4,FALSE)</f>
        <v>Hatchery</v>
      </c>
      <c r="D269" s="39">
        <v>25</v>
      </c>
      <c r="E269" s="40" t="s">
        <v>310</v>
      </c>
      <c r="F269" s="40" t="s">
        <v>310</v>
      </c>
      <c r="G269" s="21" t="s">
        <v>63</v>
      </c>
      <c r="H269" s="22">
        <v>1971</v>
      </c>
      <c r="I269" s="45">
        <v>400</v>
      </c>
      <c r="J269" s="45">
        <v>400</v>
      </c>
      <c r="K269" s="45"/>
      <c r="L269" s="62" t="str">
        <f>_xlfn.IFNA(VLOOKUP(E269&amp;"."&amp;H269,PNIdata!$E$5:$L$263,2,FALSE),"-")</f>
        <v>-</v>
      </c>
      <c r="M269" s="62"/>
      <c r="N269" s="62"/>
    </row>
    <row r="270" spans="2:14" x14ac:dyDescent="0.25">
      <c r="B270" s="37" t="s">
        <v>299</v>
      </c>
      <c r="C270" s="38" t="str">
        <f>VLOOKUP(E270,nusedswatershed,4,FALSE)</f>
        <v>Hatchery</v>
      </c>
      <c r="D270" s="39">
        <v>25</v>
      </c>
      <c r="E270" s="40" t="s">
        <v>310</v>
      </c>
      <c r="F270" s="40" t="s">
        <v>310</v>
      </c>
      <c r="G270" s="21" t="s">
        <v>63</v>
      </c>
      <c r="H270" s="22">
        <v>1970</v>
      </c>
      <c r="I270" s="45">
        <v>500</v>
      </c>
      <c r="J270" s="45">
        <v>500</v>
      </c>
      <c r="K270" s="45"/>
      <c r="L270" s="62" t="str">
        <f>_xlfn.IFNA(VLOOKUP(E270&amp;"."&amp;H270,PNIdata!$E$5:$L$263,2,FALSE),"-")</f>
        <v>-</v>
      </c>
      <c r="M270" s="62"/>
      <c r="N270" s="62"/>
    </row>
    <row r="271" spans="2:14" x14ac:dyDescent="0.25">
      <c r="B271" s="37" t="s">
        <v>299</v>
      </c>
      <c r="C271" s="38" t="str">
        <f>VLOOKUP(E271,nusedswatershed,4,FALSE)</f>
        <v>Hatchery</v>
      </c>
      <c r="D271" s="39">
        <v>25</v>
      </c>
      <c r="E271" s="40" t="s">
        <v>310</v>
      </c>
      <c r="F271" s="40" t="s">
        <v>310</v>
      </c>
      <c r="G271" s="21" t="s">
        <v>63</v>
      </c>
      <c r="H271" s="22">
        <v>1969</v>
      </c>
      <c r="I271" s="45">
        <v>400</v>
      </c>
      <c r="J271" s="45">
        <v>400</v>
      </c>
      <c r="K271" s="45"/>
      <c r="L271" s="62" t="str">
        <f>_xlfn.IFNA(VLOOKUP(E271&amp;"."&amp;H271,PNIdata!$E$5:$L$263,2,FALSE),"-")</f>
        <v>-</v>
      </c>
      <c r="M271" s="62"/>
      <c r="N271" s="62"/>
    </row>
    <row r="272" spans="2:14" x14ac:dyDescent="0.25">
      <c r="B272" s="37" t="s">
        <v>299</v>
      </c>
      <c r="C272" s="38" t="str">
        <f>VLOOKUP(E272,nusedswatershed,4,FALSE)</f>
        <v>Hatchery</v>
      </c>
      <c r="D272" s="39">
        <v>25</v>
      </c>
      <c r="E272" s="40" t="s">
        <v>310</v>
      </c>
      <c r="F272" s="40" t="s">
        <v>310</v>
      </c>
      <c r="G272" s="21" t="s">
        <v>63</v>
      </c>
      <c r="H272" s="22">
        <v>1968</v>
      </c>
      <c r="I272" s="45">
        <v>400</v>
      </c>
      <c r="J272" s="45">
        <v>400</v>
      </c>
      <c r="K272" s="45"/>
      <c r="L272" s="62" t="str">
        <f>_xlfn.IFNA(VLOOKUP(E272&amp;"."&amp;H272,PNIdata!$E$5:$L$263,2,FALSE),"-")</f>
        <v>-</v>
      </c>
      <c r="M272" s="62"/>
      <c r="N272" s="62"/>
    </row>
    <row r="273" spans="2:19" x14ac:dyDescent="0.25">
      <c r="B273" s="37" t="s">
        <v>299</v>
      </c>
      <c r="C273" s="38" t="str">
        <f>VLOOKUP(E273,nusedswatershed,4,FALSE)</f>
        <v>Hatchery</v>
      </c>
      <c r="D273" s="39">
        <v>25</v>
      </c>
      <c r="E273" s="40" t="s">
        <v>310</v>
      </c>
      <c r="F273" s="40" t="s">
        <v>310</v>
      </c>
      <c r="G273" s="21" t="s">
        <v>63</v>
      </c>
      <c r="H273" s="22">
        <v>1967</v>
      </c>
      <c r="I273" s="45">
        <v>500</v>
      </c>
      <c r="J273" s="45">
        <v>500</v>
      </c>
      <c r="K273" s="45"/>
      <c r="L273" s="62" t="str">
        <f>_xlfn.IFNA(VLOOKUP(E273&amp;"."&amp;H273,PNIdata!$E$5:$L$263,2,FALSE),"-")</f>
        <v>-</v>
      </c>
      <c r="M273" s="62"/>
      <c r="N273" s="62"/>
    </row>
    <row r="274" spans="2:19" x14ac:dyDescent="0.25">
      <c r="B274" s="37" t="s">
        <v>299</v>
      </c>
      <c r="C274" s="38" t="str">
        <f>VLOOKUP(E274,nusedswatershed,4,FALSE)</f>
        <v>Hatchery</v>
      </c>
      <c r="D274" s="39">
        <v>25</v>
      </c>
      <c r="E274" s="40" t="s">
        <v>310</v>
      </c>
      <c r="F274" s="40" t="s">
        <v>310</v>
      </c>
      <c r="G274" s="21" t="s">
        <v>63</v>
      </c>
      <c r="H274" s="22">
        <v>1966</v>
      </c>
      <c r="I274" s="45">
        <v>250</v>
      </c>
      <c r="J274" s="45">
        <v>250</v>
      </c>
      <c r="K274" s="45"/>
      <c r="L274" s="62" t="str">
        <f>_xlfn.IFNA(VLOOKUP(E274&amp;"."&amp;H274,PNIdata!$E$5:$L$263,2,FALSE),"-")</f>
        <v>-</v>
      </c>
      <c r="M274" s="62"/>
      <c r="N274" s="62"/>
    </row>
    <row r="275" spans="2:19" x14ac:dyDescent="0.25">
      <c r="B275" s="37" t="s">
        <v>299</v>
      </c>
      <c r="C275" s="38" t="str">
        <f>VLOOKUP(E275,nusedswatershed,4,FALSE)</f>
        <v>Hatchery</v>
      </c>
      <c r="D275" s="39">
        <v>25</v>
      </c>
      <c r="E275" s="40" t="s">
        <v>310</v>
      </c>
      <c r="F275" s="40" t="s">
        <v>310</v>
      </c>
      <c r="G275" s="21" t="s">
        <v>63</v>
      </c>
      <c r="H275" s="22">
        <v>1965</v>
      </c>
      <c r="I275" s="45">
        <v>400</v>
      </c>
      <c r="J275" s="45">
        <v>400</v>
      </c>
      <c r="K275" s="45"/>
      <c r="L275" s="62" t="str">
        <f>_xlfn.IFNA(VLOOKUP(E275&amp;"."&amp;H275,PNIdata!$E$5:$L$263,2,FALSE),"-")</f>
        <v>-</v>
      </c>
      <c r="M275" s="62"/>
      <c r="N275" s="62"/>
    </row>
    <row r="276" spans="2:19" x14ac:dyDescent="0.25">
      <c r="B276" s="37" t="s">
        <v>299</v>
      </c>
      <c r="C276" s="38" t="str">
        <f>VLOOKUP(E276,nusedswatershed,4,FALSE)</f>
        <v>Hatchery</v>
      </c>
      <c r="D276" s="39">
        <v>25</v>
      </c>
      <c r="E276" s="40" t="s">
        <v>310</v>
      </c>
      <c r="F276" s="40" t="s">
        <v>310</v>
      </c>
      <c r="G276" s="21" t="s">
        <v>63</v>
      </c>
      <c r="H276" s="22">
        <v>1964</v>
      </c>
      <c r="I276" s="45">
        <v>400</v>
      </c>
      <c r="J276" s="45">
        <v>400</v>
      </c>
      <c r="K276" s="45"/>
      <c r="L276" s="62" t="str">
        <f>_xlfn.IFNA(VLOOKUP(E276&amp;"."&amp;H276,PNIdata!$E$5:$L$263,2,FALSE),"-")</f>
        <v>-</v>
      </c>
      <c r="M276" s="62"/>
      <c r="N276" s="62"/>
    </row>
    <row r="277" spans="2:19" x14ac:dyDescent="0.25">
      <c r="B277" s="37" t="s">
        <v>299</v>
      </c>
      <c r="C277" s="38" t="str">
        <f>VLOOKUP(E277,nusedswatershed,4,FALSE)</f>
        <v>Hatchery</v>
      </c>
      <c r="D277" s="39">
        <v>25</v>
      </c>
      <c r="E277" s="40" t="s">
        <v>310</v>
      </c>
      <c r="F277" s="40" t="s">
        <v>310</v>
      </c>
      <c r="G277" s="21" t="s">
        <v>63</v>
      </c>
      <c r="H277" s="22">
        <v>1963</v>
      </c>
      <c r="I277" s="45">
        <v>600</v>
      </c>
      <c r="J277" s="45">
        <v>600</v>
      </c>
      <c r="K277" s="45"/>
      <c r="L277" s="62" t="str">
        <f>_xlfn.IFNA(VLOOKUP(E277&amp;"."&amp;H277,PNIdata!$E$5:$L$263,2,FALSE),"-")</f>
        <v>-</v>
      </c>
      <c r="M277" s="62"/>
      <c r="N277" s="62"/>
    </row>
    <row r="278" spans="2:19" x14ac:dyDescent="0.25">
      <c r="B278" s="37" t="s">
        <v>299</v>
      </c>
      <c r="C278" s="38" t="str">
        <f>VLOOKUP(E278,nusedswatershed,4,FALSE)</f>
        <v>Hatchery</v>
      </c>
      <c r="D278" s="39">
        <v>25</v>
      </c>
      <c r="E278" s="40" t="s">
        <v>310</v>
      </c>
      <c r="F278" s="40" t="s">
        <v>310</v>
      </c>
      <c r="G278" s="21" t="s">
        <v>63</v>
      </c>
      <c r="H278" s="22">
        <v>1962</v>
      </c>
      <c r="I278" s="45">
        <v>200</v>
      </c>
      <c r="J278" s="45">
        <v>200</v>
      </c>
      <c r="K278" s="45"/>
      <c r="L278" s="62" t="str">
        <f>_xlfn.IFNA(VLOOKUP(E278&amp;"."&amp;H278,PNIdata!$E$5:$L$263,2,FALSE),"-")</f>
        <v>-</v>
      </c>
      <c r="M278" s="62"/>
      <c r="N278" s="62"/>
    </row>
    <row r="279" spans="2:19" x14ac:dyDescent="0.25">
      <c r="B279" s="37" t="s">
        <v>299</v>
      </c>
      <c r="C279" s="38" t="str">
        <f>VLOOKUP(E279,nusedswatershed,4,FALSE)</f>
        <v>Hatchery</v>
      </c>
      <c r="D279" s="39">
        <v>25</v>
      </c>
      <c r="E279" s="40" t="s">
        <v>310</v>
      </c>
      <c r="F279" s="40" t="s">
        <v>310</v>
      </c>
      <c r="G279" s="21" t="s">
        <v>63</v>
      </c>
      <c r="H279" s="22">
        <v>1961</v>
      </c>
      <c r="I279" s="45">
        <v>25</v>
      </c>
      <c r="J279" s="45">
        <v>25</v>
      </c>
      <c r="K279" s="45"/>
      <c r="L279" s="62" t="str">
        <f>_xlfn.IFNA(VLOOKUP(E279&amp;"."&amp;H279,PNIdata!$E$5:$L$263,2,FALSE),"-")</f>
        <v>-</v>
      </c>
      <c r="M279" s="62"/>
      <c r="N279" s="62"/>
    </row>
    <row r="280" spans="2:19" x14ac:dyDescent="0.25">
      <c r="B280" s="37" t="s">
        <v>299</v>
      </c>
      <c r="C280" s="38" t="str">
        <f>VLOOKUP(E280,nusedswatershed,4,FALSE)</f>
        <v>Hatchery</v>
      </c>
      <c r="D280" s="39">
        <v>25</v>
      </c>
      <c r="E280" s="40" t="s">
        <v>310</v>
      </c>
      <c r="F280" s="40" t="s">
        <v>310</v>
      </c>
      <c r="G280" s="21" t="s">
        <v>63</v>
      </c>
      <c r="H280" s="22">
        <v>1960</v>
      </c>
      <c r="I280" s="45">
        <v>75</v>
      </c>
      <c r="J280" s="45">
        <v>75</v>
      </c>
      <c r="K280" s="45"/>
      <c r="L280" s="62" t="str">
        <f>_xlfn.IFNA(VLOOKUP(E280&amp;"."&amp;H280,PNIdata!$E$5:$L$263,2,FALSE),"-")</f>
        <v>-</v>
      </c>
      <c r="M280" s="62"/>
      <c r="N280" s="62"/>
    </row>
    <row r="281" spans="2:19" x14ac:dyDescent="0.25">
      <c r="B281" s="37" t="s">
        <v>299</v>
      </c>
      <c r="C281" s="38" t="str">
        <f>VLOOKUP(E281,nusedswatershed,4,FALSE)</f>
        <v>Hatchery</v>
      </c>
      <c r="D281" s="39">
        <v>25</v>
      </c>
      <c r="E281" s="40" t="s">
        <v>310</v>
      </c>
      <c r="F281" s="40" t="s">
        <v>310</v>
      </c>
      <c r="G281" s="21" t="s">
        <v>63</v>
      </c>
      <c r="H281" s="22">
        <v>1959</v>
      </c>
      <c r="I281" s="45">
        <v>200</v>
      </c>
      <c r="J281" s="45">
        <v>200</v>
      </c>
      <c r="K281" s="45"/>
      <c r="L281" s="62" t="str">
        <f>_xlfn.IFNA(VLOOKUP(E281&amp;"."&amp;H281,PNIdata!$E$5:$L$263,2,FALSE),"-")</f>
        <v>-</v>
      </c>
      <c r="M281" s="62"/>
      <c r="N281" s="62"/>
    </row>
    <row r="282" spans="2:19" x14ac:dyDescent="0.25">
      <c r="B282" s="37" t="s">
        <v>299</v>
      </c>
      <c r="C282" s="38" t="str">
        <f>VLOOKUP(E282,nusedswatershed,4,FALSE)</f>
        <v>Hatchery</v>
      </c>
      <c r="D282" s="39">
        <v>25</v>
      </c>
      <c r="E282" s="40" t="s">
        <v>310</v>
      </c>
      <c r="F282" s="40" t="s">
        <v>310</v>
      </c>
      <c r="G282" s="21" t="s">
        <v>63</v>
      </c>
      <c r="H282" s="22">
        <v>1958</v>
      </c>
      <c r="I282" s="45">
        <v>25</v>
      </c>
      <c r="J282" s="45">
        <v>25</v>
      </c>
      <c r="K282" s="45"/>
      <c r="L282" s="62" t="str">
        <f>_xlfn.IFNA(VLOOKUP(E282&amp;"."&amp;H282,PNIdata!$E$5:$L$263,2,FALSE),"-")</f>
        <v>-</v>
      </c>
      <c r="M282" s="62"/>
      <c r="N282" s="62"/>
    </row>
    <row r="283" spans="2:19" x14ac:dyDescent="0.25">
      <c r="B283" s="37" t="s">
        <v>299</v>
      </c>
      <c r="C283" s="38" t="str">
        <f>VLOOKUP(E283,nusedswatershed,4,FALSE)</f>
        <v>Hatchery</v>
      </c>
      <c r="D283" s="39">
        <v>25</v>
      </c>
      <c r="E283" s="40" t="s">
        <v>310</v>
      </c>
      <c r="F283" s="40" t="s">
        <v>310</v>
      </c>
      <c r="G283" s="21" t="s">
        <v>63</v>
      </c>
      <c r="H283" s="22">
        <v>1957</v>
      </c>
      <c r="I283" s="45">
        <v>25</v>
      </c>
      <c r="J283" s="45">
        <v>25</v>
      </c>
      <c r="K283" s="45"/>
      <c r="L283" s="62" t="str">
        <f>_xlfn.IFNA(VLOOKUP(E283&amp;"."&amp;H283,PNIdata!$E$5:$L$263,2,FALSE),"-")</f>
        <v>-</v>
      </c>
      <c r="M283" s="62"/>
      <c r="N283" s="62"/>
    </row>
    <row r="284" spans="2:19" x14ac:dyDescent="0.25">
      <c r="B284" s="37" t="s">
        <v>299</v>
      </c>
      <c r="C284" s="38" t="str">
        <f>VLOOKUP(E284,nusedswatershed,4,FALSE)</f>
        <v>Hatchery</v>
      </c>
      <c r="D284" s="39">
        <v>25</v>
      </c>
      <c r="E284" s="40" t="s">
        <v>310</v>
      </c>
      <c r="F284" s="40" t="s">
        <v>310</v>
      </c>
      <c r="G284" s="21" t="s">
        <v>63</v>
      </c>
      <c r="H284" s="22">
        <v>1956</v>
      </c>
      <c r="I284" s="45">
        <v>25</v>
      </c>
      <c r="J284" s="45">
        <v>25</v>
      </c>
      <c r="K284" s="45"/>
      <c r="L284" s="62" t="str">
        <f>_xlfn.IFNA(VLOOKUP(E284&amp;"."&amp;H284,PNIdata!$E$5:$L$263,2,FALSE),"-")</f>
        <v>-</v>
      </c>
      <c r="M284" s="62"/>
      <c r="N284" s="62"/>
    </row>
    <row r="285" spans="2:19" x14ac:dyDescent="0.25">
      <c r="B285" s="37" t="s">
        <v>299</v>
      </c>
      <c r="C285" s="38" t="str">
        <f>VLOOKUP(E285,nusedswatershed,4,FALSE)</f>
        <v>Hatchery</v>
      </c>
      <c r="D285" s="39">
        <v>25</v>
      </c>
      <c r="E285" s="40" t="s">
        <v>310</v>
      </c>
      <c r="F285" s="40" t="s">
        <v>310</v>
      </c>
      <c r="G285" s="21" t="s">
        <v>63</v>
      </c>
      <c r="H285" s="22">
        <v>1955</v>
      </c>
      <c r="I285" s="45">
        <v>25</v>
      </c>
      <c r="J285" s="45">
        <v>25</v>
      </c>
      <c r="K285" s="45"/>
      <c r="L285" s="62" t="str">
        <f>_xlfn.IFNA(VLOOKUP(E285&amp;"."&amp;H285,PNIdata!$E$5:$L$263,2,FALSE),"-")</f>
        <v>-</v>
      </c>
      <c r="M285" s="62"/>
      <c r="N285" s="62"/>
    </row>
    <row r="286" spans="2:19" x14ac:dyDescent="0.25">
      <c r="B286" s="37" t="s">
        <v>299</v>
      </c>
      <c r="C286" s="38" t="str">
        <f>VLOOKUP(E286,nusedswatershed,4,FALSE)</f>
        <v>Hatchery</v>
      </c>
      <c r="D286" s="39">
        <v>25</v>
      </c>
      <c r="E286" s="40" t="s">
        <v>310</v>
      </c>
      <c r="F286" s="40" t="s">
        <v>310</v>
      </c>
      <c r="G286" s="21" t="s">
        <v>63</v>
      </c>
      <c r="H286" s="22">
        <v>1954</v>
      </c>
      <c r="I286" s="45">
        <v>300</v>
      </c>
      <c r="J286" s="45">
        <v>300</v>
      </c>
      <c r="K286" s="45"/>
      <c r="L286" s="62" t="str">
        <f>_xlfn.IFNA(VLOOKUP(E286&amp;"."&amp;H286,PNIdata!$E$5:$L$263,2,FALSE),"-")</f>
        <v>-</v>
      </c>
      <c r="M286" s="62"/>
      <c r="N286" s="62"/>
    </row>
    <row r="287" spans="2:19" x14ac:dyDescent="0.25">
      <c r="B287" s="37" t="s">
        <v>299</v>
      </c>
      <c r="C287" s="38" t="str">
        <f>VLOOKUP(E287,nusedswatershed,4,FALSE)</f>
        <v>Hatchery</v>
      </c>
      <c r="D287" s="39">
        <v>25</v>
      </c>
      <c r="E287" s="40" t="s">
        <v>310</v>
      </c>
      <c r="F287" s="40" t="s">
        <v>310</v>
      </c>
      <c r="G287" s="21" t="s">
        <v>63</v>
      </c>
      <c r="H287" s="22">
        <v>1953</v>
      </c>
      <c r="I287" s="45">
        <v>400</v>
      </c>
      <c r="J287" s="45">
        <v>400</v>
      </c>
      <c r="K287" s="45"/>
      <c r="L287" s="62" t="str">
        <f>_xlfn.IFNA(VLOOKUP(E287&amp;"."&amp;H287,PNIdata!$E$5:$L$263,2,FALSE),"-")</f>
        <v>-</v>
      </c>
      <c r="M287" s="62"/>
      <c r="N287" s="62"/>
    </row>
    <row r="288" spans="2:19" ht="25.5" x14ac:dyDescent="0.25">
      <c r="B288" s="37" t="s">
        <v>493</v>
      </c>
      <c r="C288" s="38" t="str">
        <f>VLOOKUP(E288,nusedswatershed,4,FALSE)</f>
        <v>Ind7</v>
      </c>
      <c r="D288" s="39">
        <v>27</v>
      </c>
      <c r="E288" s="40" t="s">
        <v>18</v>
      </c>
      <c r="F288" s="40" t="s">
        <v>18</v>
      </c>
      <c r="G288" s="21" t="s">
        <v>63</v>
      </c>
      <c r="H288" s="45">
        <v>2023</v>
      </c>
      <c r="I288" s="45">
        <v>382</v>
      </c>
      <c r="J288" s="45">
        <v>382</v>
      </c>
      <c r="K288" s="45"/>
      <c r="L288" s="62" t="str">
        <f>_xlfn.IFNA(VLOOKUP(E288&amp;"."&amp;H288,PNIdata!$E$5:$L$263,2,FALSE),"-")</f>
        <v>-</v>
      </c>
      <c r="M288" s="62"/>
      <c r="N288" s="62"/>
      <c r="S288" s="64"/>
    </row>
    <row r="289" spans="2:19" ht="25.5" x14ac:dyDescent="0.25">
      <c r="B289" s="37" t="s">
        <v>493</v>
      </c>
      <c r="C289" s="38" t="str">
        <f>VLOOKUP(E289,nusedswatershed,4,FALSE)</f>
        <v>Ind7</v>
      </c>
      <c r="D289" s="39">
        <v>27</v>
      </c>
      <c r="E289" s="40" t="s">
        <v>18</v>
      </c>
      <c r="F289" s="40" t="s">
        <v>18</v>
      </c>
      <c r="G289" s="21" t="s">
        <v>63</v>
      </c>
      <c r="H289" s="45">
        <v>2022</v>
      </c>
      <c r="I289" s="45">
        <v>121</v>
      </c>
      <c r="J289" s="45">
        <v>121</v>
      </c>
      <c r="K289" s="45"/>
      <c r="L289" s="62" t="str">
        <f>_xlfn.IFNA(VLOOKUP(E289&amp;"."&amp;H289,PNIdata!$E$5:$L$263,2,FALSE),"-")</f>
        <v>-</v>
      </c>
      <c r="M289" s="62"/>
      <c r="N289" s="62"/>
      <c r="S289" s="64"/>
    </row>
    <row r="290" spans="2:19" ht="25.5" x14ac:dyDescent="0.25">
      <c r="B290" s="37" t="s">
        <v>493</v>
      </c>
      <c r="C290" s="38" t="str">
        <f>VLOOKUP(E290,nusedswatershed,4,FALSE)</f>
        <v>Ind7</v>
      </c>
      <c r="D290" s="39">
        <v>27</v>
      </c>
      <c r="E290" s="40" t="s">
        <v>18</v>
      </c>
      <c r="F290" s="40" t="s">
        <v>18</v>
      </c>
      <c r="G290" s="21" t="s">
        <v>63</v>
      </c>
      <c r="H290" s="45">
        <v>2021</v>
      </c>
      <c r="I290" s="45">
        <v>319</v>
      </c>
      <c r="J290" s="45">
        <v>319</v>
      </c>
      <c r="K290" s="45"/>
      <c r="L290" s="62" t="str">
        <f>_xlfn.IFNA(VLOOKUP(E290&amp;"."&amp;H290,PNIdata!$E$5:$L$263,2,FALSE),"-")</f>
        <v>-</v>
      </c>
      <c r="M290" s="62"/>
      <c r="N290" s="62"/>
      <c r="S290" s="64"/>
    </row>
    <row r="291" spans="2:19" ht="25.5" x14ac:dyDescent="0.25">
      <c r="B291" s="37" t="s">
        <v>493</v>
      </c>
      <c r="C291" s="38" t="str">
        <f>VLOOKUP(E291,nusedswatershed,4,FALSE)</f>
        <v>Ind7</v>
      </c>
      <c r="D291" s="39">
        <v>27</v>
      </c>
      <c r="E291" s="40" t="s">
        <v>18</v>
      </c>
      <c r="F291" s="40" t="s">
        <v>18</v>
      </c>
      <c r="G291" s="21" t="s">
        <v>63</v>
      </c>
      <c r="H291" s="45">
        <v>2020</v>
      </c>
      <c r="I291" s="45">
        <v>188</v>
      </c>
      <c r="J291" s="45">
        <v>188</v>
      </c>
      <c r="K291" s="45"/>
      <c r="L291" s="62" t="str">
        <f>_xlfn.IFNA(VLOOKUP(E291&amp;"."&amp;H291,PNIdata!$E$5:$L$263,2,FALSE),"-")</f>
        <v>-</v>
      </c>
      <c r="M291" s="62"/>
      <c r="N291" s="62"/>
      <c r="S291" s="64"/>
    </row>
    <row r="292" spans="2:19" ht="25.5" x14ac:dyDescent="0.25">
      <c r="B292" s="37" t="s">
        <v>493</v>
      </c>
      <c r="C292" s="38" t="str">
        <f>VLOOKUP(E292,nusedswatershed,4,FALSE)</f>
        <v>Ind7</v>
      </c>
      <c r="D292" s="39">
        <v>27</v>
      </c>
      <c r="E292" s="40" t="s">
        <v>18</v>
      </c>
      <c r="F292" s="40" t="s">
        <v>18</v>
      </c>
      <c r="G292" s="21" t="s">
        <v>63</v>
      </c>
      <c r="H292" s="45">
        <v>2019</v>
      </c>
      <c r="I292" s="45">
        <v>708</v>
      </c>
      <c r="J292" s="45">
        <v>708</v>
      </c>
      <c r="K292" s="45"/>
      <c r="L292" s="62" t="str">
        <f>_xlfn.IFNA(VLOOKUP(E292&amp;"."&amp;H292,PNIdata!$E$5:$L$263,2,FALSE),"-")</f>
        <v>-</v>
      </c>
      <c r="M292" s="62"/>
      <c r="N292" s="62"/>
      <c r="S292" s="64"/>
    </row>
    <row r="293" spans="2:19" ht="25.5" x14ac:dyDescent="0.25">
      <c r="B293" s="37" t="s">
        <v>493</v>
      </c>
      <c r="C293" s="38" t="str">
        <f>VLOOKUP(E293,nusedswatershed,4,FALSE)</f>
        <v>Ind7</v>
      </c>
      <c r="D293" s="39">
        <v>27</v>
      </c>
      <c r="E293" s="40" t="s">
        <v>18</v>
      </c>
      <c r="F293" s="40" t="s">
        <v>18</v>
      </c>
      <c r="G293" s="21" t="s">
        <v>63</v>
      </c>
      <c r="H293" s="45">
        <v>2018</v>
      </c>
      <c r="I293" s="45">
        <v>270</v>
      </c>
      <c r="J293" s="45">
        <v>270</v>
      </c>
      <c r="K293" s="45"/>
      <c r="L293" s="62" t="str">
        <f>_xlfn.IFNA(VLOOKUP(E293&amp;"."&amp;H293,PNIdata!$E$5:$L$263,2,FALSE),"-")</f>
        <v>-</v>
      </c>
      <c r="M293" s="62"/>
      <c r="N293" s="62"/>
      <c r="S293" s="64"/>
    </row>
    <row r="294" spans="2:19" ht="25.5" x14ac:dyDescent="0.25">
      <c r="B294" s="37" t="s">
        <v>493</v>
      </c>
      <c r="C294" s="38" t="str">
        <f>VLOOKUP(E294,nusedswatershed,4,FALSE)</f>
        <v>Ind7</v>
      </c>
      <c r="D294" s="39">
        <v>27</v>
      </c>
      <c r="E294" s="40" t="s">
        <v>18</v>
      </c>
      <c r="F294" s="40" t="s">
        <v>18</v>
      </c>
      <c r="G294" s="21" t="s">
        <v>63</v>
      </c>
      <c r="H294" s="45">
        <v>2017</v>
      </c>
      <c r="I294" s="45">
        <v>793</v>
      </c>
      <c r="J294" s="45">
        <v>793</v>
      </c>
      <c r="K294" s="45"/>
      <c r="L294" s="62" t="str">
        <f>_xlfn.IFNA(VLOOKUP(E294&amp;"."&amp;H294,PNIdata!$E$5:$L$263,2,FALSE),"-")</f>
        <v>-</v>
      </c>
      <c r="M294" s="62"/>
      <c r="N294" s="62"/>
      <c r="S294" s="64"/>
    </row>
    <row r="295" spans="2:19" ht="25.5" x14ac:dyDescent="0.25">
      <c r="B295" s="37" t="s">
        <v>493</v>
      </c>
      <c r="C295" s="38" t="str">
        <f>VLOOKUP(E295,nusedswatershed,4,FALSE)</f>
        <v>Ind7</v>
      </c>
      <c r="D295" s="39">
        <v>27</v>
      </c>
      <c r="E295" s="40" t="s">
        <v>18</v>
      </c>
      <c r="F295" s="40" t="s">
        <v>18</v>
      </c>
      <c r="G295" s="21" t="s">
        <v>63</v>
      </c>
      <c r="H295" s="45">
        <v>2016</v>
      </c>
      <c r="I295" s="45">
        <v>398</v>
      </c>
      <c r="J295" s="45">
        <v>398</v>
      </c>
      <c r="K295" s="45"/>
      <c r="L295" s="62" t="str">
        <f>_xlfn.IFNA(VLOOKUP(E295&amp;"."&amp;H295,PNIdata!$E$5:$L$263,2,FALSE),"-")</f>
        <v>-</v>
      </c>
      <c r="M295" s="62"/>
      <c r="N295" s="62"/>
      <c r="S295" s="64"/>
    </row>
    <row r="296" spans="2:19" ht="25.5" x14ac:dyDescent="0.25">
      <c r="B296" s="37" t="s">
        <v>493</v>
      </c>
      <c r="C296" s="38" t="str">
        <f>VLOOKUP(E296,nusedswatershed,4,FALSE)</f>
        <v>Ind7</v>
      </c>
      <c r="D296" s="39">
        <v>27</v>
      </c>
      <c r="E296" s="40" t="s">
        <v>18</v>
      </c>
      <c r="F296" s="40" t="s">
        <v>18</v>
      </c>
      <c r="G296" s="21" t="s">
        <v>63</v>
      </c>
      <c r="H296" s="22">
        <v>2015</v>
      </c>
      <c r="I296" s="45">
        <v>586</v>
      </c>
      <c r="J296" s="45">
        <v>586</v>
      </c>
      <c r="K296" s="45"/>
      <c r="L296" s="62" t="str">
        <f>_xlfn.IFNA(VLOOKUP(E296&amp;"."&amp;H296,PNIdata!$E$5:$L$263,2,FALSE),"-")</f>
        <v>-</v>
      </c>
      <c r="M296" s="62"/>
      <c r="N296" s="62"/>
      <c r="S296" s="64"/>
    </row>
    <row r="297" spans="2:19" ht="25.5" x14ac:dyDescent="0.25">
      <c r="B297" s="37" t="s">
        <v>493</v>
      </c>
      <c r="C297" s="38" t="str">
        <f>VLOOKUP(E297,nusedswatershed,4,FALSE)</f>
        <v>Ind7</v>
      </c>
      <c r="D297" s="39">
        <v>27</v>
      </c>
      <c r="E297" s="40" t="s">
        <v>18</v>
      </c>
      <c r="F297" s="40" t="s">
        <v>18</v>
      </c>
      <c r="G297" s="21" t="s">
        <v>63</v>
      </c>
      <c r="H297" s="22">
        <v>2014</v>
      </c>
      <c r="I297" s="45">
        <v>348</v>
      </c>
      <c r="J297" s="45">
        <v>348</v>
      </c>
      <c r="K297" s="45"/>
      <c r="L297" s="62" t="str">
        <f>_xlfn.IFNA(VLOOKUP(E297&amp;"."&amp;H297,PNIdata!$E$5:$L$263,2,FALSE),"-")</f>
        <v>-</v>
      </c>
      <c r="M297" s="62"/>
      <c r="N297" s="62"/>
      <c r="S297" s="64"/>
    </row>
    <row r="298" spans="2:19" ht="25.5" x14ac:dyDescent="0.25">
      <c r="B298" s="37" t="s">
        <v>493</v>
      </c>
      <c r="C298" s="38" t="str">
        <f>VLOOKUP(E298,nusedswatershed,4,FALSE)</f>
        <v>Ind7</v>
      </c>
      <c r="D298" s="39">
        <v>27</v>
      </c>
      <c r="E298" s="40" t="s">
        <v>18</v>
      </c>
      <c r="F298" s="40" t="s">
        <v>18</v>
      </c>
      <c r="G298" s="21" t="s">
        <v>63</v>
      </c>
      <c r="H298">
        <v>2013</v>
      </c>
      <c r="I298" s="45">
        <v>98</v>
      </c>
      <c r="J298" s="45">
        <v>98</v>
      </c>
      <c r="K298" s="45"/>
      <c r="L298" s="62" t="str">
        <f>_xlfn.IFNA(VLOOKUP(E298&amp;"."&amp;H298,PNIdata!$E$5:$L$263,2,FALSE),"-")</f>
        <v>-</v>
      </c>
      <c r="M298" s="62"/>
      <c r="N298" s="62"/>
      <c r="S298" s="64"/>
    </row>
    <row r="299" spans="2:19" ht="25.5" x14ac:dyDescent="0.25">
      <c r="B299" s="37" t="s">
        <v>493</v>
      </c>
      <c r="C299" s="38" t="str">
        <f>VLOOKUP(E299,nusedswatershed,4,FALSE)</f>
        <v>Ind7</v>
      </c>
      <c r="D299" s="39">
        <v>27</v>
      </c>
      <c r="E299" s="40" t="s">
        <v>18</v>
      </c>
      <c r="F299" s="40" t="s">
        <v>18</v>
      </c>
      <c r="G299" s="21" t="s">
        <v>63</v>
      </c>
      <c r="H299" s="22">
        <v>2012</v>
      </c>
      <c r="I299" s="45">
        <v>93</v>
      </c>
      <c r="J299" s="45">
        <v>93</v>
      </c>
      <c r="K299" s="45"/>
      <c r="L299" s="62" t="str">
        <f>_xlfn.IFNA(VLOOKUP(E299&amp;"."&amp;H299,PNIdata!$E$5:$L$263,2,FALSE),"-")</f>
        <v>-</v>
      </c>
      <c r="M299" s="62"/>
      <c r="N299" s="62"/>
      <c r="S299" s="64"/>
    </row>
    <row r="300" spans="2:19" ht="25.5" x14ac:dyDescent="0.25">
      <c r="B300" s="37" t="s">
        <v>493</v>
      </c>
      <c r="C300" s="38" t="str">
        <f>VLOOKUP(E300,nusedswatershed,4,FALSE)</f>
        <v>Ind7</v>
      </c>
      <c r="D300" s="39">
        <v>27</v>
      </c>
      <c r="E300" s="40" t="s">
        <v>18</v>
      </c>
      <c r="F300" s="40" t="s">
        <v>18</v>
      </c>
      <c r="G300" s="21" t="s">
        <v>63</v>
      </c>
      <c r="H300" s="22">
        <v>2011</v>
      </c>
      <c r="I300" s="45">
        <v>409</v>
      </c>
      <c r="J300" s="45">
        <v>409</v>
      </c>
      <c r="K300" s="45"/>
      <c r="L300" s="62" t="str">
        <f>_xlfn.IFNA(VLOOKUP(E300&amp;"."&amp;H300,PNIdata!$E$5:$L$263,2,FALSE),"-")</f>
        <v>-</v>
      </c>
      <c r="M300" s="62"/>
      <c r="N300" s="62"/>
      <c r="S300" s="64"/>
    </row>
    <row r="301" spans="2:19" ht="25.5" x14ac:dyDescent="0.25">
      <c r="B301" s="37" t="s">
        <v>493</v>
      </c>
      <c r="C301" s="38" t="str">
        <f>VLOOKUP(E301,nusedswatershed,4,FALSE)</f>
        <v>Ind7</v>
      </c>
      <c r="D301" s="39">
        <v>27</v>
      </c>
      <c r="E301" s="40" t="s">
        <v>18</v>
      </c>
      <c r="F301" s="40" t="s">
        <v>18</v>
      </c>
      <c r="G301" s="21" t="s">
        <v>63</v>
      </c>
      <c r="H301" s="22">
        <v>2010</v>
      </c>
      <c r="I301" s="45">
        <v>520</v>
      </c>
      <c r="J301" s="45">
        <v>520</v>
      </c>
      <c r="K301" s="45"/>
      <c r="L301" s="62" t="str">
        <f>_xlfn.IFNA(VLOOKUP(E301&amp;"."&amp;H301,PNIdata!$E$5:$L$263,2,FALSE),"-")</f>
        <v>-</v>
      </c>
      <c r="M301" s="62"/>
      <c r="N301" s="62"/>
      <c r="S301" s="64"/>
    </row>
    <row r="302" spans="2:19" ht="25.5" x14ac:dyDescent="0.25">
      <c r="B302" s="37" t="s">
        <v>493</v>
      </c>
      <c r="C302" s="38" t="str">
        <f>VLOOKUP(E302,nusedswatershed,4,FALSE)</f>
        <v>Ind7</v>
      </c>
      <c r="D302" s="39">
        <v>27</v>
      </c>
      <c r="E302" s="40" t="s">
        <v>18</v>
      </c>
      <c r="F302" s="40" t="s">
        <v>18</v>
      </c>
      <c r="G302" s="21" t="s">
        <v>63</v>
      </c>
      <c r="H302" s="22">
        <v>2009</v>
      </c>
      <c r="I302" s="45">
        <v>630</v>
      </c>
      <c r="J302" s="45">
        <v>630</v>
      </c>
      <c r="K302" s="45"/>
      <c r="L302" s="62" t="str">
        <f>_xlfn.IFNA(VLOOKUP(E302&amp;"."&amp;H302,PNIdata!$E$5:$L$263,2,FALSE),"-")</f>
        <v>-</v>
      </c>
      <c r="M302" s="62"/>
      <c r="N302" s="62"/>
      <c r="S302" s="64"/>
    </row>
    <row r="303" spans="2:19" ht="25.5" x14ac:dyDescent="0.25">
      <c r="B303" s="37" t="s">
        <v>493</v>
      </c>
      <c r="C303" s="38" t="str">
        <f>VLOOKUP(E303,nusedswatershed,4,FALSE)</f>
        <v>Ind7</v>
      </c>
      <c r="D303" s="39">
        <v>27</v>
      </c>
      <c r="E303" s="40" t="s">
        <v>18</v>
      </c>
      <c r="F303" s="40" t="s">
        <v>18</v>
      </c>
      <c r="G303" s="21" t="s">
        <v>63</v>
      </c>
      <c r="H303">
        <v>2008</v>
      </c>
      <c r="I303" s="45">
        <v>155</v>
      </c>
      <c r="J303" s="45">
        <v>155</v>
      </c>
      <c r="K303" s="45"/>
      <c r="L303" s="62" t="str">
        <f>_xlfn.IFNA(VLOOKUP(E303&amp;"."&amp;H303,PNIdata!$E$5:$L$263,2,FALSE),"-")</f>
        <v>-</v>
      </c>
      <c r="M303" s="62"/>
      <c r="N303" s="62"/>
      <c r="S303" s="64"/>
    </row>
    <row r="304" spans="2:19" ht="25.5" x14ac:dyDescent="0.25">
      <c r="B304" s="37" t="s">
        <v>493</v>
      </c>
      <c r="C304" s="38" t="str">
        <f>VLOOKUP(E304,nusedswatershed,4,FALSE)</f>
        <v>Ind7</v>
      </c>
      <c r="D304" s="39">
        <v>27</v>
      </c>
      <c r="E304" s="40" t="s">
        <v>18</v>
      </c>
      <c r="F304" s="40" t="s">
        <v>18</v>
      </c>
      <c r="G304" s="21" t="s">
        <v>63</v>
      </c>
      <c r="H304">
        <v>2007</v>
      </c>
      <c r="I304" s="45">
        <v>168</v>
      </c>
      <c r="J304" s="45">
        <v>168</v>
      </c>
      <c r="K304" s="45"/>
      <c r="L304" s="62" t="str">
        <f>_xlfn.IFNA(VLOOKUP(E304&amp;"."&amp;H304,PNIdata!$E$5:$L$263,2,FALSE),"-")</f>
        <v>-</v>
      </c>
      <c r="M304" s="62"/>
      <c r="N304" s="62"/>
      <c r="S304" s="64"/>
    </row>
    <row r="305" spans="2:19" ht="25.5" x14ac:dyDescent="0.25">
      <c r="B305" s="37" t="s">
        <v>493</v>
      </c>
      <c r="C305" s="38" t="str">
        <f>VLOOKUP(E305,nusedswatershed,4,FALSE)</f>
        <v>Ind7</v>
      </c>
      <c r="D305" s="39">
        <v>27</v>
      </c>
      <c r="E305" s="40" t="s">
        <v>18</v>
      </c>
      <c r="F305" s="40" t="s">
        <v>18</v>
      </c>
      <c r="G305" s="21" t="s">
        <v>63</v>
      </c>
      <c r="H305">
        <v>2006</v>
      </c>
      <c r="I305" s="45">
        <v>321</v>
      </c>
      <c r="J305" s="45">
        <v>321</v>
      </c>
      <c r="K305" s="45"/>
      <c r="L305" s="62" t="str">
        <f>_xlfn.IFNA(VLOOKUP(E305&amp;"."&amp;H305,PNIdata!$E$5:$L$263,2,FALSE),"-")</f>
        <v>-</v>
      </c>
      <c r="M305" s="62"/>
      <c r="N305" s="62"/>
      <c r="S305" s="64"/>
    </row>
    <row r="306" spans="2:19" ht="25.5" x14ac:dyDescent="0.25">
      <c r="B306" s="37" t="s">
        <v>493</v>
      </c>
      <c r="C306" s="38" t="str">
        <f>VLOOKUP(E306,nusedswatershed,4,FALSE)</f>
        <v>Ind7</v>
      </c>
      <c r="D306" s="39">
        <v>27</v>
      </c>
      <c r="E306" s="40" t="s">
        <v>18</v>
      </c>
      <c r="F306" s="40" t="s">
        <v>18</v>
      </c>
      <c r="G306" s="21" t="s">
        <v>63</v>
      </c>
      <c r="H306">
        <v>2005</v>
      </c>
      <c r="I306" s="45" t="s">
        <v>1430</v>
      </c>
      <c r="J306" s="45"/>
      <c r="K306" s="45"/>
      <c r="L306" s="62" t="str">
        <f>_xlfn.IFNA(VLOOKUP(E306&amp;"."&amp;H306,PNIdata!$E$5:$L$263,2,FALSE),"-")</f>
        <v>-</v>
      </c>
      <c r="M306" s="62"/>
      <c r="N306" s="62"/>
      <c r="S306" s="64">
        <v>14170</v>
      </c>
    </row>
    <row r="307" spans="2:19" ht="25.5" x14ac:dyDescent="0.25">
      <c r="B307" s="37" t="s">
        <v>493</v>
      </c>
      <c r="C307" s="38" t="str">
        <f>VLOOKUP(E307,nusedswatershed,4,FALSE)</f>
        <v>Ind7</v>
      </c>
      <c r="D307" s="39">
        <v>27</v>
      </c>
      <c r="E307" s="40" t="s">
        <v>18</v>
      </c>
      <c r="F307" s="40" t="s">
        <v>18</v>
      </c>
      <c r="G307" s="21" t="s">
        <v>63</v>
      </c>
      <c r="H307">
        <v>2004</v>
      </c>
      <c r="I307" s="45">
        <v>1369</v>
      </c>
      <c r="J307" s="45">
        <v>1369</v>
      </c>
      <c r="K307" s="45"/>
      <c r="L307" s="62" t="str">
        <f>_xlfn.IFNA(VLOOKUP(E307&amp;"."&amp;H307,PNIdata!$E$5:$L$263,2,FALSE),"-")</f>
        <v>-</v>
      </c>
      <c r="M307" s="62"/>
      <c r="N307" s="62"/>
      <c r="S307" s="64">
        <v>37205</v>
      </c>
    </row>
    <row r="308" spans="2:19" ht="25.5" x14ac:dyDescent="0.25">
      <c r="B308" s="37" t="s">
        <v>493</v>
      </c>
      <c r="C308" s="38" t="str">
        <f>VLOOKUP(E308,nusedswatershed,4,FALSE)</f>
        <v>Ind7</v>
      </c>
      <c r="D308" s="39">
        <v>27</v>
      </c>
      <c r="E308" s="40" t="s">
        <v>18</v>
      </c>
      <c r="F308" s="40" t="s">
        <v>18</v>
      </c>
      <c r="G308" s="21" t="s">
        <v>63</v>
      </c>
      <c r="H308">
        <v>2003</v>
      </c>
      <c r="I308" s="45">
        <v>600</v>
      </c>
      <c r="J308" s="45">
        <v>600</v>
      </c>
      <c r="K308" s="45"/>
      <c r="L308" s="62" t="str">
        <f>_xlfn.IFNA(VLOOKUP(E308&amp;"."&amp;H308,PNIdata!$E$5:$L$263,2,FALSE),"-")</f>
        <v>-</v>
      </c>
      <c r="M308" s="62"/>
      <c r="N308" s="62"/>
      <c r="S308" s="64">
        <v>29909</v>
      </c>
    </row>
    <row r="309" spans="2:19" ht="25.5" x14ac:dyDescent="0.25">
      <c r="B309" s="37" t="s">
        <v>493</v>
      </c>
      <c r="C309" s="38" t="str">
        <f>VLOOKUP(E309,nusedswatershed,4,FALSE)</f>
        <v>Ind7</v>
      </c>
      <c r="D309" s="39">
        <v>27</v>
      </c>
      <c r="E309" s="40" t="s">
        <v>18</v>
      </c>
      <c r="F309" s="40" t="s">
        <v>18</v>
      </c>
      <c r="G309" s="21" t="s">
        <v>63</v>
      </c>
      <c r="H309">
        <v>2002</v>
      </c>
      <c r="I309" s="45">
        <v>383</v>
      </c>
      <c r="J309" s="45">
        <v>383</v>
      </c>
      <c r="K309" s="45"/>
      <c r="L309" s="62" t="str">
        <f>_xlfn.IFNA(VLOOKUP(E309&amp;"."&amp;H309,PNIdata!$E$5:$L$263,2,FALSE),"-")</f>
        <v>-</v>
      </c>
      <c r="M309" s="62"/>
      <c r="N309" s="62"/>
      <c r="S309" s="64">
        <v>23346</v>
      </c>
    </row>
    <row r="310" spans="2:19" ht="25.5" x14ac:dyDescent="0.25">
      <c r="B310" s="37" t="s">
        <v>493</v>
      </c>
      <c r="C310" s="38" t="str">
        <f>VLOOKUP(E310,nusedswatershed,4,FALSE)</f>
        <v>Ind7</v>
      </c>
      <c r="D310" s="39">
        <v>27</v>
      </c>
      <c r="E310" s="40" t="s">
        <v>18</v>
      </c>
      <c r="F310" s="40" t="s">
        <v>18</v>
      </c>
      <c r="G310" s="21" t="s">
        <v>63</v>
      </c>
      <c r="H310">
        <v>2001</v>
      </c>
      <c r="I310" s="45">
        <v>571</v>
      </c>
      <c r="J310" s="45">
        <v>571</v>
      </c>
      <c r="K310" s="45"/>
      <c r="L310" s="62" t="str">
        <f>_xlfn.IFNA(VLOOKUP(E310&amp;"."&amp;H310,PNIdata!$E$5:$L$263,2,FALSE),"-")</f>
        <v>-</v>
      </c>
      <c r="M310" s="62"/>
      <c r="N310" s="62"/>
      <c r="S310" s="64">
        <v>13617</v>
      </c>
    </row>
    <row r="311" spans="2:19" ht="25.5" x14ac:dyDescent="0.25">
      <c r="B311" s="37" t="s">
        <v>493</v>
      </c>
      <c r="C311" s="38" t="str">
        <f>VLOOKUP(E311,nusedswatershed,4,FALSE)</f>
        <v>Ind7</v>
      </c>
      <c r="D311" s="39">
        <v>27</v>
      </c>
      <c r="E311" s="40" t="s">
        <v>18</v>
      </c>
      <c r="F311" s="40" t="s">
        <v>18</v>
      </c>
      <c r="G311" s="21" t="s">
        <v>63</v>
      </c>
      <c r="H311">
        <v>2000</v>
      </c>
      <c r="I311" s="45">
        <v>530</v>
      </c>
      <c r="J311" s="45">
        <v>530</v>
      </c>
      <c r="K311" s="45"/>
      <c r="L311" s="62" t="str">
        <f>_xlfn.IFNA(VLOOKUP(E311&amp;"."&amp;H311,PNIdata!$E$5:$L$263,2,FALSE),"-")</f>
        <v>-</v>
      </c>
      <c r="M311" s="62"/>
      <c r="N311" s="62"/>
      <c r="S311" s="64">
        <v>32401</v>
      </c>
    </row>
    <row r="312" spans="2:19" ht="25.5" x14ac:dyDescent="0.25">
      <c r="B312" s="37" t="s">
        <v>493</v>
      </c>
      <c r="C312" s="38" t="str">
        <f>VLOOKUP(E312,nusedswatershed,4,FALSE)</f>
        <v>Ind7</v>
      </c>
      <c r="D312" s="39">
        <v>27</v>
      </c>
      <c r="E312" s="40" t="s">
        <v>18</v>
      </c>
      <c r="F312" s="40" t="s">
        <v>18</v>
      </c>
      <c r="G312" s="21" t="s">
        <v>63</v>
      </c>
      <c r="H312">
        <v>1999</v>
      </c>
      <c r="I312" s="45">
        <v>883</v>
      </c>
      <c r="J312" s="45">
        <v>883</v>
      </c>
      <c r="K312" s="45"/>
      <c r="L312" s="62" t="str">
        <f>_xlfn.IFNA(VLOOKUP(E312&amp;"."&amp;H312,PNIdata!$E$5:$L$263,2,FALSE),"-")</f>
        <v>-</v>
      </c>
      <c r="M312" s="62"/>
      <c r="N312" s="62"/>
      <c r="S312" s="64"/>
    </row>
    <row r="313" spans="2:19" ht="25.5" x14ac:dyDescent="0.25">
      <c r="B313" s="37" t="s">
        <v>493</v>
      </c>
      <c r="C313" s="38" t="str">
        <f>VLOOKUP(E313,nusedswatershed,4,FALSE)</f>
        <v>Ind7</v>
      </c>
      <c r="D313" s="39">
        <v>27</v>
      </c>
      <c r="E313" s="40" t="s">
        <v>18</v>
      </c>
      <c r="F313" s="40" t="s">
        <v>18</v>
      </c>
      <c r="G313" s="21" t="s">
        <v>63</v>
      </c>
      <c r="H313" s="22">
        <v>1998</v>
      </c>
      <c r="I313" s="45">
        <v>171</v>
      </c>
      <c r="J313" s="45">
        <v>171</v>
      </c>
      <c r="K313" s="45"/>
      <c r="L313" s="62" t="str">
        <f>_xlfn.IFNA(VLOOKUP(E313&amp;"."&amp;H313,PNIdata!$E$5:$L$263,2,FALSE),"-")</f>
        <v>-</v>
      </c>
      <c r="M313" s="62"/>
      <c r="N313" s="62"/>
      <c r="S313" s="64">
        <v>38693</v>
      </c>
    </row>
    <row r="314" spans="2:19" ht="25.5" x14ac:dyDescent="0.25">
      <c r="B314" s="37" t="s">
        <v>493</v>
      </c>
      <c r="C314" s="38" t="str">
        <f>VLOOKUP(E314,nusedswatershed,4,FALSE)</f>
        <v>Ind7</v>
      </c>
      <c r="D314" s="39">
        <v>27</v>
      </c>
      <c r="E314" s="40" t="s">
        <v>18</v>
      </c>
      <c r="F314" s="40" t="s">
        <v>18</v>
      </c>
      <c r="G314" s="21" t="s">
        <v>63</v>
      </c>
      <c r="H314" s="22">
        <v>1997</v>
      </c>
      <c r="I314" s="45">
        <v>36</v>
      </c>
      <c r="J314" s="45">
        <v>36</v>
      </c>
      <c r="K314" s="45"/>
      <c r="L314" s="62" t="str">
        <f>_xlfn.IFNA(VLOOKUP(E314&amp;"."&amp;H314,PNIdata!$E$5:$L$263,2,FALSE),"-")</f>
        <v>-</v>
      </c>
      <c r="M314" s="62"/>
      <c r="N314" s="62"/>
      <c r="S314" s="64">
        <v>6992</v>
      </c>
    </row>
    <row r="315" spans="2:19" ht="25.5" x14ac:dyDescent="0.25">
      <c r="B315" s="37" t="s">
        <v>493</v>
      </c>
      <c r="C315" s="38" t="str">
        <f>VLOOKUP(E315,nusedswatershed,4,FALSE)</f>
        <v>Ind7</v>
      </c>
      <c r="D315" s="39">
        <v>27</v>
      </c>
      <c r="E315" s="40" t="s">
        <v>18</v>
      </c>
      <c r="F315" s="40" t="s">
        <v>18</v>
      </c>
      <c r="G315" s="21" t="s">
        <v>63</v>
      </c>
      <c r="H315" s="22">
        <v>1996</v>
      </c>
      <c r="I315" s="45">
        <v>70</v>
      </c>
      <c r="J315" s="45">
        <v>70</v>
      </c>
      <c r="K315" s="45"/>
      <c r="L315" s="62" t="str">
        <f>_xlfn.IFNA(VLOOKUP(E315&amp;"."&amp;H315,PNIdata!$E$5:$L$263,2,FALSE),"-")</f>
        <v>-</v>
      </c>
      <c r="M315" s="62"/>
      <c r="N315" s="62"/>
      <c r="S315" s="64">
        <v>56650</v>
      </c>
    </row>
    <row r="316" spans="2:19" ht="25.5" x14ac:dyDescent="0.25">
      <c r="B316" s="37" t="s">
        <v>493</v>
      </c>
      <c r="C316" s="38" t="str">
        <f>VLOOKUP(E316,nusedswatershed,4,FALSE)</f>
        <v>Ind7</v>
      </c>
      <c r="D316" s="39">
        <v>27</v>
      </c>
      <c r="E316" s="40" t="s">
        <v>18</v>
      </c>
      <c r="F316" s="40" t="s">
        <v>18</v>
      </c>
      <c r="G316" s="21" t="s">
        <v>63</v>
      </c>
      <c r="H316" s="22">
        <v>1995</v>
      </c>
      <c r="I316" s="45">
        <v>75</v>
      </c>
      <c r="J316" s="45">
        <v>75</v>
      </c>
      <c r="K316" s="45"/>
      <c r="L316" s="62" t="str">
        <f>_xlfn.IFNA(VLOOKUP(E316&amp;"."&amp;H316,PNIdata!$E$5:$L$263,2,FALSE),"-")</f>
        <v>-</v>
      </c>
      <c r="M316" s="62"/>
      <c r="N316" s="62"/>
      <c r="S316" s="64">
        <v>12813</v>
      </c>
    </row>
    <row r="317" spans="2:19" ht="25.5" x14ac:dyDescent="0.25">
      <c r="B317" s="37" t="s">
        <v>493</v>
      </c>
      <c r="C317" s="38" t="str">
        <f>VLOOKUP(E317,nusedswatershed,4,FALSE)</f>
        <v>Ind7</v>
      </c>
      <c r="D317" s="39">
        <v>27</v>
      </c>
      <c r="E317" s="40" t="s">
        <v>18</v>
      </c>
      <c r="F317" s="40" t="s">
        <v>18</v>
      </c>
      <c r="G317" s="21" t="s">
        <v>63</v>
      </c>
      <c r="H317" s="22">
        <v>1994</v>
      </c>
      <c r="I317" s="45" t="s">
        <v>1430</v>
      </c>
      <c r="J317" s="45"/>
      <c r="K317" s="45"/>
      <c r="L317" s="62" t="str">
        <f>_xlfn.IFNA(VLOOKUP(E317&amp;"."&amp;H317,PNIdata!$E$5:$L$263,2,FALSE),"-")</f>
        <v>-</v>
      </c>
      <c r="M317" s="62"/>
      <c r="N317" s="62"/>
      <c r="S317" s="64">
        <v>38167</v>
      </c>
    </row>
    <row r="318" spans="2:19" ht="25.5" x14ac:dyDescent="0.25">
      <c r="B318" s="37" t="s">
        <v>493</v>
      </c>
      <c r="C318" s="38" t="str">
        <f>VLOOKUP(E318,nusedswatershed,4,FALSE)</f>
        <v>Ind7</v>
      </c>
      <c r="D318" s="39">
        <v>27</v>
      </c>
      <c r="E318" s="40" t="s">
        <v>18</v>
      </c>
      <c r="F318" s="40" t="s">
        <v>18</v>
      </c>
      <c r="G318" s="21" t="s">
        <v>63</v>
      </c>
      <c r="H318" s="22">
        <v>1993</v>
      </c>
      <c r="I318" s="45" t="s">
        <v>1430</v>
      </c>
      <c r="J318" s="45"/>
      <c r="K318" s="45"/>
      <c r="L318" s="62" t="str">
        <f>_xlfn.IFNA(VLOOKUP(E318&amp;"."&amp;H318,PNIdata!$E$5:$L$263,2,FALSE),"-")</f>
        <v>-</v>
      </c>
      <c r="M318" s="62"/>
      <c r="N318" s="62"/>
      <c r="S318" s="64">
        <v>36765</v>
      </c>
    </row>
    <row r="319" spans="2:19" ht="25.5" x14ac:dyDescent="0.25">
      <c r="B319" s="37" t="s">
        <v>493</v>
      </c>
      <c r="C319" s="38" t="str">
        <f>VLOOKUP(E319,nusedswatershed,4,FALSE)</f>
        <v>Ind7</v>
      </c>
      <c r="D319" s="39">
        <v>27</v>
      </c>
      <c r="E319" s="40" t="s">
        <v>18</v>
      </c>
      <c r="F319" s="40" t="s">
        <v>18</v>
      </c>
      <c r="G319" s="21" t="s">
        <v>63</v>
      </c>
      <c r="H319" s="22">
        <v>1992</v>
      </c>
      <c r="I319" s="45" t="s">
        <v>1430</v>
      </c>
      <c r="J319" s="45"/>
      <c r="K319" s="45"/>
      <c r="L319" s="62" t="str">
        <f>_xlfn.IFNA(VLOOKUP(E319&amp;"."&amp;H319,PNIdata!$E$5:$L$263,2,FALSE),"-")</f>
        <v>-</v>
      </c>
      <c r="M319" s="62"/>
      <c r="N319" s="62"/>
      <c r="S319" s="64"/>
    </row>
    <row r="320" spans="2:19" ht="25.5" x14ac:dyDescent="0.25">
      <c r="B320" s="37" t="s">
        <v>493</v>
      </c>
      <c r="C320" s="38" t="str">
        <f>VLOOKUP(E320,nusedswatershed,4,FALSE)</f>
        <v>Ind7</v>
      </c>
      <c r="D320" s="39">
        <v>27</v>
      </c>
      <c r="E320" s="40" t="s">
        <v>18</v>
      </c>
      <c r="F320" s="40" t="s">
        <v>18</v>
      </c>
      <c r="G320" s="21" t="s">
        <v>63</v>
      </c>
      <c r="H320" s="22">
        <v>1991</v>
      </c>
      <c r="I320" s="45" t="s">
        <v>1430</v>
      </c>
      <c r="J320" s="45"/>
      <c r="K320" s="45"/>
      <c r="L320" s="62" t="str">
        <f>_xlfn.IFNA(VLOOKUP(E320&amp;"."&amp;H320,PNIdata!$E$5:$L$263,2,FALSE),"-")</f>
        <v>-</v>
      </c>
      <c r="M320" s="62"/>
      <c r="N320" s="62"/>
      <c r="S320" s="64">
        <v>19112</v>
      </c>
    </row>
    <row r="321" spans="2:19" ht="25.5" x14ac:dyDescent="0.25">
      <c r="B321" s="37" t="s">
        <v>493</v>
      </c>
      <c r="C321" s="38" t="str">
        <f>VLOOKUP(E321,nusedswatershed,4,FALSE)</f>
        <v>Ind7</v>
      </c>
      <c r="D321" s="39">
        <v>27</v>
      </c>
      <c r="E321" s="40" t="s">
        <v>18</v>
      </c>
      <c r="F321" s="40" t="s">
        <v>18</v>
      </c>
      <c r="G321" s="21" t="s">
        <v>63</v>
      </c>
      <c r="H321" s="22">
        <v>1990</v>
      </c>
      <c r="I321" s="45" t="s">
        <v>1430</v>
      </c>
      <c r="J321" s="45"/>
      <c r="K321" s="45"/>
      <c r="L321" s="62" t="str">
        <f>_xlfn.IFNA(VLOOKUP(E321&amp;"."&amp;H321,PNIdata!$E$5:$L$263,2,FALSE),"-")</f>
        <v>-</v>
      </c>
      <c r="M321" s="62"/>
      <c r="N321" s="62"/>
      <c r="S321" s="64"/>
    </row>
    <row r="322" spans="2:19" ht="25.5" x14ac:dyDescent="0.25">
      <c r="B322" s="37" t="s">
        <v>493</v>
      </c>
      <c r="C322" s="38" t="str">
        <f>VLOOKUP(E322,nusedswatershed,4,FALSE)</f>
        <v>Ind7</v>
      </c>
      <c r="D322" s="39">
        <v>27</v>
      </c>
      <c r="E322" s="40" t="s">
        <v>18</v>
      </c>
      <c r="F322" s="40" t="s">
        <v>18</v>
      </c>
      <c r="G322" s="21" t="s">
        <v>63</v>
      </c>
      <c r="H322" s="22">
        <v>1989</v>
      </c>
      <c r="I322" s="45" t="s">
        <v>1430</v>
      </c>
      <c r="J322" s="45"/>
      <c r="K322" s="45"/>
      <c r="L322" s="62" t="str">
        <f>_xlfn.IFNA(VLOOKUP(E322&amp;"."&amp;H322,PNIdata!$E$5:$L$263,2,FALSE),"-")</f>
        <v>-</v>
      </c>
      <c r="M322" s="62"/>
      <c r="N322" s="62"/>
      <c r="S322" s="64">
        <v>26500</v>
      </c>
    </row>
    <row r="323" spans="2:19" ht="25.5" x14ac:dyDescent="0.25">
      <c r="B323" s="37" t="s">
        <v>493</v>
      </c>
      <c r="C323" s="38" t="str">
        <f>VLOOKUP(E323,nusedswatershed,4,FALSE)</f>
        <v>Ind7</v>
      </c>
      <c r="D323" s="39">
        <v>27</v>
      </c>
      <c r="E323" s="40" t="s">
        <v>18</v>
      </c>
      <c r="F323" s="40" t="s">
        <v>18</v>
      </c>
      <c r="G323" s="21" t="s">
        <v>63</v>
      </c>
      <c r="H323" s="22">
        <v>1988</v>
      </c>
      <c r="I323" s="45" t="s">
        <v>1430</v>
      </c>
      <c r="J323" s="45"/>
      <c r="K323" s="45"/>
      <c r="L323" s="62" t="str">
        <f>_xlfn.IFNA(VLOOKUP(E323&amp;"."&amp;H323,PNIdata!$E$5:$L$263,2,FALSE),"-")</f>
        <v>-</v>
      </c>
      <c r="M323" s="62"/>
      <c r="N323" s="62"/>
      <c r="S323" s="64">
        <v>6300</v>
      </c>
    </row>
    <row r="324" spans="2:19" ht="25.5" x14ac:dyDescent="0.25">
      <c r="B324" s="37" t="s">
        <v>493</v>
      </c>
      <c r="C324" s="38" t="str">
        <f>VLOOKUP(E324,nusedswatershed,4,FALSE)</f>
        <v>Ind7</v>
      </c>
      <c r="D324" s="39">
        <v>27</v>
      </c>
      <c r="E324" s="40" t="s">
        <v>18</v>
      </c>
      <c r="F324" s="40" t="s">
        <v>18</v>
      </c>
      <c r="G324" s="21" t="s">
        <v>63</v>
      </c>
      <c r="H324" s="22">
        <v>1987</v>
      </c>
      <c r="I324" s="45" t="s">
        <v>1430</v>
      </c>
      <c r="J324" s="45"/>
      <c r="K324" s="45"/>
      <c r="L324" s="62" t="str">
        <f>_xlfn.IFNA(VLOOKUP(E324&amp;"."&amp;H324,PNIdata!$E$5:$L$263,2,FALSE),"-")</f>
        <v>-</v>
      </c>
      <c r="M324" s="62"/>
      <c r="N324" s="62"/>
      <c r="S324" s="64">
        <v>8000</v>
      </c>
    </row>
    <row r="325" spans="2:19" ht="25.5" x14ac:dyDescent="0.25">
      <c r="B325" s="37" t="s">
        <v>493</v>
      </c>
      <c r="C325" s="38" t="str">
        <f>VLOOKUP(E325,nusedswatershed,4,FALSE)</f>
        <v>Ind7</v>
      </c>
      <c r="D325" s="39">
        <v>27</v>
      </c>
      <c r="E325" s="40" t="s">
        <v>18</v>
      </c>
      <c r="F325" s="40" t="s">
        <v>18</v>
      </c>
      <c r="G325" s="21" t="s">
        <v>63</v>
      </c>
      <c r="H325" s="22">
        <v>1986</v>
      </c>
      <c r="I325" s="45" t="s">
        <v>1430</v>
      </c>
      <c r="J325" s="45"/>
      <c r="K325" s="45"/>
      <c r="L325" s="62" t="str">
        <f>_xlfn.IFNA(VLOOKUP(E325&amp;"."&amp;H325,PNIdata!$E$5:$L$263,2,FALSE),"-")</f>
        <v>-</v>
      </c>
      <c r="M325" s="62"/>
      <c r="N325" s="62"/>
      <c r="S325" s="64"/>
    </row>
    <row r="326" spans="2:19" ht="25.5" x14ac:dyDescent="0.25">
      <c r="B326" s="37" t="s">
        <v>493</v>
      </c>
      <c r="C326" s="38" t="str">
        <f>VLOOKUP(E326,nusedswatershed,4,FALSE)</f>
        <v>Ind7</v>
      </c>
      <c r="D326" s="39">
        <v>27</v>
      </c>
      <c r="E326" s="40" t="s">
        <v>18</v>
      </c>
      <c r="F326" s="40" t="s">
        <v>18</v>
      </c>
      <c r="G326" s="21" t="s">
        <v>63</v>
      </c>
      <c r="H326" s="22">
        <v>1985</v>
      </c>
      <c r="I326" s="45" t="s">
        <v>1430</v>
      </c>
      <c r="J326" s="45"/>
      <c r="K326" s="45"/>
      <c r="L326" s="62" t="str">
        <f>_xlfn.IFNA(VLOOKUP(E326&amp;"."&amp;H326,PNIdata!$E$5:$L$263,2,FALSE),"-")</f>
        <v>-</v>
      </c>
      <c r="M326" s="62"/>
      <c r="N326" s="62"/>
      <c r="S326" s="64"/>
    </row>
    <row r="327" spans="2:19" ht="25.5" x14ac:dyDescent="0.25">
      <c r="B327" s="37" t="s">
        <v>493</v>
      </c>
      <c r="C327" s="38" t="str">
        <f>VLOOKUP(E327,nusedswatershed,4,FALSE)</f>
        <v>Ind7</v>
      </c>
      <c r="D327" s="39">
        <v>27</v>
      </c>
      <c r="E327" s="40" t="s">
        <v>18</v>
      </c>
      <c r="F327" s="40" t="s">
        <v>18</v>
      </c>
      <c r="G327" s="21" t="s">
        <v>63</v>
      </c>
      <c r="H327" s="22">
        <v>1984</v>
      </c>
      <c r="I327" s="45" t="s">
        <v>1430</v>
      </c>
      <c r="J327" s="45"/>
      <c r="K327" s="45"/>
      <c r="L327" s="62" t="str">
        <f>_xlfn.IFNA(VLOOKUP(E327&amp;"."&amp;H327,PNIdata!$E$5:$L$263,2,FALSE),"-")</f>
        <v>-</v>
      </c>
      <c r="M327" s="62"/>
      <c r="N327" s="62"/>
      <c r="S327" s="64"/>
    </row>
    <row r="328" spans="2:19" ht="25.5" x14ac:dyDescent="0.25">
      <c r="B328" s="37" t="s">
        <v>493</v>
      </c>
      <c r="C328" s="38" t="str">
        <f>VLOOKUP(E328,nusedswatershed,4,FALSE)</f>
        <v>Ind7</v>
      </c>
      <c r="D328" s="39">
        <v>27</v>
      </c>
      <c r="E328" s="40" t="s">
        <v>18</v>
      </c>
      <c r="F328" s="40" t="s">
        <v>18</v>
      </c>
      <c r="G328" s="21" t="s">
        <v>63</v>
      </c>
      <c r="H328" s="22">
        <v>1983</v>
      </c>
      <c r="I328" s="45" t="s">
        <v>1430</v>
      </c>
      <c r="J328" s="45"/>
      <c r="K328" s="45"/>
      <c r="L328" s="62" t="str">
        <f>_xlfn.IFNA(VLOOKUP(E328&amp;"."&amp;H328,PNIdata!$E$5:$L$263,2,FALSE),"-")</f>
        <v>-</v>
      </c>
      <c r="M328" s="62"/>
      <c r="N328" s="62"/>
      <c r="S328" s="64"/>
    </row>
    <row r="329" spans="2:19" ht="25.5" x14ac:dyDescent="0.25">
      <c r="B329" s="37" t="s">
        <v>493</v>
      </c>
      <c r="C329" s="38" t="str">
        <f>VLOOKUP(E329,nusedswatershed,4,FALSE)</f>
        <v>Ind7</v>
      </c>
      <c r="D329" s="39">
        <v>27</v>
      </c>
      <c r="E329" s="40" t="s">
        <v>18</v>
      </c>
      <c r="F329" s="40" t="s">
        <v>18</v>
      </c>
      <c r="G329" s="21" t="s">
        <v>63</v>
      </c>
      <c r="H329" s="22">
        <v>1982</v>
      </c>
      <c r="I329" s="45" t="s">
        <v>1430</v>
      </c>
      <c r="J329" s="45"/>
      <c r="K329" s="45"/>
      <c r="L329" s="62" t="str">
        <f>_xlfn.IFNA(VLOOKUP(E329&amp;"."&amp;H329,PNIdata!$E$5:$L$263,2,FALSE),"-")</f>
        <v>-</v>
      </c>
      <c r="M329" s="62"/>
      <c r="N329" s="62"/>
      <c r="S329" s="64"/>
    </row>
    <row r="330" spans="2:19" ht="25.5" x14ac:dyDescent="0.25">
      <c r="B330" s="37" t="s">
        <v>493</v>
      </c>
      <c r="C330" s="38" t="str">
        <f>VLOOKUP(E330,nusedswatershed,4,FALSE)</f>
        <v>Ind7</v>
      </c>
      <c r="D330" s="39">
        <v>27</v>
      </c>
      <c r="E330" s="40" t="s">
        <v>18</v>
      </c>
      <c r="F330" s="40" t="s">
        <v>18</v>
      </c>
      <c r="G330" s="21" t="s">
        <v>63</v>
      </c>
      <c r="H330" s="22">
        <v>1981</v>
      </c>
      <c r="I330" s="45" t="s">
        <v>1430</v>
      </c>
      <c r="J330" s="45"/>
      <c r="K330" s="45"/>
      <c r="L330" s="62" t="str">
        <f>_xlfn.IFNA(VLOOKUP(E330&amp;"."&amp;H330,PNIdata!$E$5:$L$263,2,FALSE),"-")</f>
        <v>-</v>
      </c>
      <c r="M330" s="62"/>
      <c r="N330" s="62"/>
      <c r="S330" s="64"/>
    </row>
    <row r="331" spans="2:19" ht="25.5" x14ac:dyDescent="0.25">
      <c r="B331" s="37" t="s">
        <v>493</v>
      </c>
      <c r="C331" s="38" t="str">
        <f>VLOOKUP(E331,nusedswatershed,4,FALSE)</f>
        <v>Ind7</v>
      </c>
      <c r="D331" s="39">
        <v>27</v>
      </c>
      <c r="E331" s="40" t="s">
        <v>18</v>
      </c>
      <c r="F331" s="40" t="s">
        <v>18</v>
      </c>
      <c r="G331" s="21" t="s">
        <v>63</v>
      </c>
      <c r="H331" s="22">
        <v>1980</v>
      </c>
      <c r="I331" s="45" t="s">
        <v>1430</v>
      </c>
      <c r="J331" s="45"/>
      <c r="K331" s="45"/>
      <c r="L331" s="62" t="str">
        <f>_xlfn.IFNA(VLOOKUP(E331&amp;"."&amp;H331,PNIdata!$E$5:$L$263,2,FALSE),"-")</f>
        <v>-</v>
      </c>
      <c r="M331" s="62"/>
      <c r="N331" s="62"/>
      <c r="S331" s="64"/>
    </row>
    <row r="332" spans="2:19" ht="25.5" x14ac:dyDescent="0.25">
      <c r="B332" s="37" t="s">
        <v>493</v>
      </c>
      <c r="C332" s="38" t="str">
        <f>VLOOKUP(E332,nusedswatershed,4,FALSE)</f>
        <v>Ind7</v>
      </c>
      <c r="D332" s="39">
        <v>27</v>
      </c>
      <c r="E332" s="40" t="s">
        <v>18</v>
      </c>
      <c r="F332" s="40" t="s">
        <v>18</v>
      </c>
      <c r="G332" s="21" t="s">
        <v>63</v>
      </c>
      <c r="H332" s="22">
        <v>1979</v>
      </c>
      <c r="I332" s="45" t="s">
        <v>1430</v>
      </c>
      <c r="J332" s="45"/>
      <c r="K332" s="45"/>
      <c r="L332" s="62" t="str">
        <f>_xlfn.IFNA(VLOOKUP(E332&amp;"."&amp;H332,PNIdata!$E$5:$L$263,2,FALSE),"-")</f>
        <v>-</v>
      </c>
      <c r="M332" s="62"/>
      <c r="N332" s="62"/>
      <c r="S332" s="64"/>
    </row>
    <row r="333" spans="2:19" ht="25.5" x14ac:dyDescent="0.25">
      <c r="B333" s="37" t="s">
        <v>493</v>
      </c>
      <c r="C333" s="38" t="str">
        <f>VLOOKUP(E333,nusedswatershed,4,FALSE)</f>
        <v>Ind7</v>
      </c>
      <c r="D333" s="39">
        <v>27</v>
      </c>
      <c r="E333" s="40" t="s">
        <v>18</v>
      </c>
      <c r="F333" s="40" t="s">
        <v>18</v>
      </c>
      <c r="G333" s="21" t="s">
        <v>63</v>
      </c>
      <c r="H333" s="22">
        <v>1978</v>
      </c>
      <c r="I333" s="45" t="s">
        <v>1430</v>
      </c>
      <c r="J333" s="45"/>
      <c r="K333" s="45"/>
      <c r="L333" s="62" t="str">
        <f>_xlfn.IFNA(VLOOKUP(E333&amp;"."&amp;H333,PNIdata!$E$5:$L$263,2,FALSE),"-")</f>
        <v>-</v>
      </c>
      <c r="M333" s="62"/>
      <c r="N333" s="62"/>
      <c r="S333" s="64"/>
    </row>
    <row r="334" spans="2:19" ht="25.5" x14ac:dyDescent="0.25">
      <c r="B334" s="37" t="s">
        <v>493</v>
      </c>
      <c r="C334" s="38" t="str">
        <f>VLOOKUP(E334,nusedswatershed,4,FALSE)</f>
        <v>Ind7</v>
      </c>
      <c r="D334" s="39">
        <v>27</v>
      </c>
      <c r="E334" s="40" t="s">
        <v>18</v>
      </c>
      <c r="F334" s="40" t="s">
        <v>18</v>
      </c>
      <c r="G334" s="21" t="s">
        <v>63</v>
      </c>
      <c r="H334" s="22">
        <v>1977</v>
      </c>
      <c r="I334" s="45" t="s">
        <v>1430</v>
      </c>
      <c r="J334" s="45"/>
      <c r="K334" s="45"/>
      <c r="L334" s="62" t="str">
        <f>_xlfn.IFNA(VLOOKUP(E334&amp;"."&amp;H334,PNIdata!$E$5:$L$263,2,FALSE),"-")</f>
        <v>-</v>
      </c>
      <c r="M334" s="62"/>
      <c r="N334" s="62"/>
      <c r="S334" s="64"/>
    </row>
    <row r="335" spans="2:19" ht="25.5" x14ac:dyDescent="0.25">
      <c r="B335" s="37" t="s">
        <v>493</v>
      </c>
      <c r="C335" s="38" t="str">
        <f>VLOOKUP(E335,nusedswatershed,4,FALSE)</f>
        <v>Ind7</v>
      </c>
      <c r="D335" s="39">
        <v>27</v>
      </c>
      <c r="E335" s="40" t="s">
        <v>18</v>
      </c>
      <c r="F335" s="40" t="s">
        <v>18</v>
      </c>
      <c r="G335" s="21" t="s">
        <v>63</v>
      </c>
      <c r="H335" s="22">
        <v>1976</v>
      </c>
      <c r="I335" s="45" t="s">
        <v>1430</v>
      </c>
      <c r="J335" s="45"/>
      <c r="K335" s="45"/>
      <c r="L335" s="62" t="str">
        <f>_xlfn.IFNA(VLOOKUP(E335&amp;"."&amp;H335,PNIdata!$E$5:$L$263,2,FALSE),"-")</f>
        <v>-</v>
      </c>
      <c r="M335" s="62"/>
      <c r="N335" s="62"/>
      <c r="S335" s="64"/>
    </row>
    <row r="336" spans="2:19" ht="25.5" x14ac:dyDescent="0.25">
      <c r="B336" s="37" t="s">
        <v>493</v>
      </c>
      <c r="C336" s="38" t="str">
        <f>VLOOKUP(E336,nusedswatershed,4,FALSE)</f>
        <v>Ind7</v>
      </c>
      <c r="D336" s="39">
        <v>27</v>
      </c>
      <c r="E336" s="40" t="s">
        <v>18</v>
      </c>
      <c r="F336" s="40" t="s">
        <v>18</v>
      </c>
      <c r="G336" s="21" t="s">
        <v>63</v>
      </c>
      <c r="H336" s="22">
        <v>1975</v>
      </c>
      <c r="I336" s="45" t="s">
        <v>1430</v>
      </c>
      <c r="J336" s="45"/>
      <c r="K336" s="45"/>
      <c r="L336" s="62" t="str">
        <f>_xlfn.IFNA(VLOOKUP(E336&amp;"."&amp;H336,PNIdata!$E$5:$L$263,2,FALSE),"-")</f>
        <v>-</v>
      </c>
      <c r="M336" s="62"/>
      <c r="N336" s="62"/>
      <c r="S336" s="64"/>
    </row>
    <row r="337" spans="2:19" ht="25.5" x14ac:dyDescent="0.25">
      <c r="B337" s="37" t="s">
        <v>493</v>
      </c>
      <c r="C337" s="38" t="str">
        <f>VLOOKUP(E337,nusedswatershed,4,FALSE)</f>
        <v>Ind7</v>
      </c>
      <c r="D337" s="39">
        <v>27</v>
      </c>
      <c r="E337" s="40" t="s">
        <v>18</v>
      </c>
      <c r="F337" s="40" t="s">
        <v>18</v>
      </c>
      <c r="G337" s="21" t="s">
        <v>63</v>
      </c>
      <c r="H337" s="22">
        <v>1974</v>
      </c>
      <c r="I337" s="45" t="s">
        <v>1430</v>
      </c>
      <c r="J337" s="45"/>
      <c r="K337" s="45"/>
      <c r="L337" s="62" t="str">
        <f>_xlfn.IFNA(VLOOKUP(E337&amp;"."&amp;H337,PNIdata!$E$5:$L$263,2,FALSE),"-")</f>
        <v>-</v>
      </c>
      <c r="M337" s="62"/>
      <c r="N337" s="62"/>
      <c r="S337" s="64"/>
    </row>
    <row r="338" spans="2:19" ht="25.5" x14ac:dyDescent="0.25">
      <c r="B338" s="37" t="s">
        <v>493</v>
      </c>
      <c r="C338" s="38" t="str">
        <f>VLOOKUP(E338,nusedswatershed,4,FALSE)</f>
        <v>Ind7</v>
      </c>
      <c r="D338" s="39">
        <v>27</v>
      </c>
      <c r="E338" s="40" t="s">
        <v>18</v>
      </c>
      <c r="F338" s="40" t="s">
        <v>18</v>
      </c>
      <c r="G338" s="21" t="s">
        <v>63</v>
      </c>
      <c r="H338" s="22">
        <v>1973</v>
      </c>
      <c r="I338" s="45" t="s">
        <v>1430</v>
      </c>
      <c r="J338" s="45"/>
      <c r="K338" s="45"/>
      <c r="L338" s="62" t="str">
        <f>_xlfn.IFNA(VLOOKUP(E338&amp;"."&amp;H338,PNIdata!$E$5:$L$263,2,FALSE),"-")</f>
        <v>-</v>
      </c>
      <c r="M338" s="62"/>
      <c r="N338" s="62"/>
      <c r="S338" s="64"/>
    </row>
    <row r="339" spans="2:19" ht="25.5" x14ac:dyDescent="0.25">
      <c r="B339" s="37" t="s">
        <v>493</v>
      </c>
      <c r="C339" s="38" t="str">
        <f>VLOOKUP(E339,nusedswatershed,4,FALSE)</f>
        <v>Ind7</v>
      </c>
      <c r="D339" s="39">
        <v>27</v>
      </c>
      <c r="E339" s="40" t="s">
        <v>18</v>
      </c>
      <c r="F339" s="40" t="s">
        <v>18</v>
      </c>
      <c r="G339" s="21" t="s">
        <v>63</v>
      </c>
      <c r="H339" s="22">
        <v>1972</v>
      </c>
      <c r="I339" s="45" t="s">
        <v>1430</v>
      </c>
      <c r="J339" s="45"/>
      <c r="K339" s="45"/>
      <c r="L339" s="62" t="str">
        <f>_xlfn.IFNA(VLOOKUP(E339&amp;"."&amp;H339,PNIdata!$E$5:$L$263,2,FALSE),"-")</f>
        <v>-</v>
      </c>
      <c r="M339" s="62"/>
      <c r="N339" s="62"/>
      <c r="S339" s="64"/>
    </row>
    <row r="340" spans="2:19" ht="25.5" x14ac:dyDescent="0.25">
      <c r="B340" s="37" t="s">
        <v>493</v>
      </c>
      <c r="C340" s="38" t="str">
        <f>VLOOKUP(E340,nusedswatershed,4,FALSE)</f>
        <v>Ind7</v>
      </c>
      <c r="D340" s="39">
        <v>27</v>
      </c>
      <c r="E340" s="40" t="s">
        <v>18</v>
      </c>
      <c r="F340" s="40" t="s">
        <v>18</v>
      </c>
      <c r="G340" s="21" t="s">
        <v>63</v>
      </c>
      <c r="H340" s="22">
        <v>1971</v>
      </c>
      <c r="I340" s="45" t="s">
        <v>1430</v>
      </c>
      <c r="J340" s="45"/>
      <c r="K340" s="45"/>
      <c r="L340" s="62" t="str">
        <f>_xlfn.IFNA(VLOOKUP(E340&amp;"."&amp;H340,PNIdata!$E$5:$L$263,2,FALSE),"-")</f>
        <v>-</v>
      </c>
      <c r="M340" s="62"/>
      <c r="N340" s="62"/>
      <c r="S340" s="64"/>
    </row>
    <row r="341" spans="2:19" ht="25.5" x14ac:dyDescent="0.25">
      <c r="B341" s="37" t="s">
        <v>493</v>
      </c>
      <c r="C341" s="38" t="str">
        <f>VLOOKUP(E341,nusedswatershed,4,FALSE)</f>
        <v>Ind7</v>
      </c>
      <c r="D341" s="39">
        <v>27</v>
      </c>
      <c r="E341" s="40" t="s">
        <v>18</v>
      </c>
      <c r="F341" s="40" t="s">
        <v>18</v>
      </c>
      <c r="G341" s="21" t="s">
        <v>63</v>
      </c>
      <c r="H341" s="22">
        <v>1970</v>
      </c>
      <c r="I341" s="45" t="s">
        <v>1430</v>
      </c>
      <c r="J341" s="45"/>
      <c r="K341" s="45"/>
      <c r="L341" s="62" t="str">
        <f>_xlfn.IFNA(VLOOKUP(E341&amp;"."&amp;H341,PNIdata!$E$5:$L$263,2,FALSE),"-")</f>
        <v>-</v>
      </c>
      <c r="M341" s="62"/>
      <c r="N341" s="62"/>
      <c r="S341" s="64"/>
    </row>
    <row r="342" spans="2:19" ht="25.5" x14ac:dyDescent="0.25">
      <c r="B342" s="37" t="s">
        <v>493</v>
      </c>
      <c r="C342" s="38" t="str">
        <f>VLOOKUP(E342,nusedswatershed,4,FALSE)</f>
        <v>Ind7</v>
      </c>
      <c r="D342" s="39">
        <v>27</v>
      </c>
      <c r="E342" s="40" t="s">
        <v>18</v>
      </c>
      <c r="F342" s="40" t="s">
        <v>18</v>
      </c>
      <c r="G342" s="21" t="s">
        <v>63</v>
      </c>
      <c r="H342" s="22">
        <v>1969</v>
      </c>
      <c r="I342" s="45" t="s">
        <v>1430</v>
      </c>
      <c r="J342" s="45"/>
      <c r="K342" s="45"/>
      <c r="L342" s="62" t="str">
        <f>_xlfn.IFNA(VLOOKUP(E342&amp;"."&amp;H342,PNIdata!$E$5:$L$263,2,FALSE),"-")</f>
        <v>-</v>
      </c>
      <c r="M342" s="62"/>
      <c r="N342" s="62"/>
      <c r="S342" s="64"/>
    </row>
    <row r="343" spans="2:19" ht="25.5" x14ac:dyDescent="0.25">
      <c r="B343" s="37" t="s">
        <v>493</v>
      </c>
      <c r="C343" s="38" t="str">
        <f>VLOOKUP(E343,nusedswatershed,4,FALSE)</f>
        <v>Ind7</v>
      </c>
      <c r="D343" s="39">
        <v>27</v>
      </c>
      <c r="E343" s="40" t="s">
        <v>18</v>
      </c>
      <c r="F343" s="40" t="s">
        <v>18</v>
      </c>
      <c r="G343" s="21" t="s">
        <v>63</v>
      </c>
      <c r="H343" s="22">
        <v>1968</v>
      </c>
      <c r="I343" s="45" t="s">
        <v>1430</v>
      </c>
      <c r="J343" s="45"/>
      <c r="K343" s="45"/>
      <c r="L343" s="62" t="str">
        <f>_xlfn.IFNA(VLOOKUP(E343&amp;"."&amp;H343,PNIdata!$E$5:$L$263,2,FALSE),"-")</f>
        <v>-</v>
      </c>
      <c r="M343" s="62"/>
      <c r="N343" s="62"/>
      <c r="S343" s="64"/>
    </row>
    <row r="344" spans="2:19" ht="25.5" x14ac:dyDescent="0.25">
      <c r="B344" s="37" t="s">
        <v>493</v>
      </c>
      <c r="C344" s="38" t="str">
        <f>VLOOKUP(E344,nusedswatershed,4,FALSE)</f>
        <v>Ind7</v>
      </c>
      <c r="D344" s="39">
        <v>27</v>
      </c>
      <c r="E344" s="40" t="s">
        <v>18</v>
      </c>
      <c r="F344" s="40" t="s">
        <v>18</v>
      </c>
      <c r="G344" s="21" t="s">
        <v>63</v>
      </c>
      <c r="H344" s="22">
        <v>1967</v>
      </c>
      <c r="I344" s="45" t="s">
        <v>1430</v>
      </c>
      <c r="J344" s="45"/>
      <c r="K344" s="45"/>
      <c r="L344" s="62" t="str">
        <f>_xlfn.IFNA(VLOOKUP(E344&amp;"."&amp;H344,PNIdata!$E$5:$L$263,2,FALSE),"-")</f>
        <v>-</v>
      </c>
      <c r="M344" s="62"/>
      <c r="N344" s="62"/>
      <c r="S344" s="64"/>
    </row>
    <row r="345" spans="2:19" ht="25.5" x14ac:dyDescent="0.25">
      <c r="B345" s="37" t="s">
        <v>493</v>
      </c>
      <c r="C345" s="38" t="str">
        <f>VLOOKUP(E345,nusedswatershed,4,FALSE)</f>
        <v>Ind7</v>
      </c>
      <c r="D345" s="39">
        <v>27</v>
      </c>
      <c r="E345" s="40" t="s">
        <v>18</v>
      </c>
      <c r="F345" s="40" t="s">
        <v>18</v>
      </c>
      <c r="G345" s="21" t="s">
        <v>63</v>
      </c>
      <c r="H345" s="22">
        <v>1966</v>
      </c>
      <c r="I345" s="45" t="s">
        <v>1430</v>
      </c>
      <c r="J345" s="45"/>
      <c r="K345" s="45"/>
      <c r="L345" s="62" t="str">
        <f>_xlfn.IFNA(VLOOKUP(E345&amp;"."&amp;H345,PNIdata!$E$5:$L$263,2,FALSE),"-")</f>
        <v>-</v>
      </c>
      <c r="M345" s="62"/>
      <c r="N345" s="62"/>
      <c r="S345" s="64"/>
    </row>
    <row r="346" spans="2:19" ht="25.5" x14ac:dyDescent="0.25">
      <c r="B346" s="37" t="s">
        <v>493</v>
      </c>
      <c r="C346" s="38" t="str">
        <f>VLOOKUP(E346,nusedswatershed,4,FALSE)</f>
        <v>Ind7</v>
      </c>
      <c r="D346" s="39">
        <v>27</v>
      </c>
      <c r="E346" s="40" t="s">
        <v>18</v>
      </c>
      <c r="F346" s="40" t="s">
        <v>18</v>
      </c>
      <c r="G346" s="21" t="s">
        <v>63</v>
      </c>
      <c r="H346" s="22">
        <v>1965</v>
      </c>
      <c r="I346" s="45" t="s">
        <v>1430</v>
      </c>
      <c r="J346" s="45"/>
      <c r="K346" s="45"/>
      <c r="L346" s="62" t="str">
        <f>_xlfn.IFNA(VLOOKUP(E346&amp;"."&amp;H346,PNIdata!$E$5:$L$263,2,FALSE),"-")</f>
        <v>-</v>
      </c>
      <c r="M346" s="62"/>
      <c r="N346" s="62"/>
      <c r="S346" s="64"/>
    </row>
    <row r="347" spans="2:19" ht="25.5" x14ac:dyDescent="0.25">
      <c r="B347" s="37" t="s">
        <v>493</v>
      </c>
      <c r="C347" s="38" t="str">
        <f>VLOOKUP(E347,nusedswatershed,4,FALSE)</f>
        <v>Ind7</v>
      </c>
      <c r="D347" s="39">
        <v>27</v>
      </c>
      <c r="E347" s="40" t="s">
        <v>18</v>
      </c>
      <c r="F347" s="40" t="s">
        <v>18</v>
      </c>
      <c r="G347" s="21" t="s">
        <v>63</v>
      </c>
      <c r="H347" s="22">
        <v>1964</v>
      </c>
      <c r="I347" s="45" t="s">
        <v>1430</v>
      </c>
      <c r="J347" s="45"/>
      <c r="K347" s="45"/>
      <c r="L347" s="62" t="str">
        <f>_xlfn.IFNA(VLOOKUP(E347&amp;"."&amp;H347,PNIdata!$E$5:$L$263,2,FALSE),"-")</f>
        <v>-</v>
      </c>
      <c r="M347" s="62"/>
      <c r="N347" s="62"/>
      <c r="S347" s="64"/>
    </row>
    <row r="348" spans="2:19" ht="25.5" x14ac:dyDescent="0.25">
      <c r="B348" s="37" t="s">
        <v>493</v>
      </c>
      <c r="C348" s="38" t="str">
        <f>VLOOKUP(E348,nusedswatershed,4,FALSE)</f>
        <v>Ind7</v>
      </c>
      <c r="D348" s="39">
        <v>27</v>
      </c>
      <c r="E348" s="40" t="s">
        <v>18</v>
      </c>
      <c r="F348" s="40" t="s">
        <v>18</v>
      </c>
      <c r="G348" s="21" t="s">
        <v>63</v>
      </c>
      <c r="H348" s="22">
        <v>1963</v>
      </c>
      <c r="I348" s="45" t="s">
        <v>1430</v>
      </c>
      <c r="J348" s="45"/>
      <c r="K348" s="45"/>
      <c r="L348" s="62" t="str">
        <f>_xlfn.IFNA(VLOOKUP(E348&amp;"."&amp;H348,PNIdata!$E$5:$L$263,2,FALSE),"-")</f>
        <v>-</v>
      </c>
      <c r="M348" s="62"/>
      <c r="N348" s="62"/>
      <c r="S348" s="64"/>
    </row>
    <row r="349" spans="2:19" ht="25.5" x14ac:dyDescent="0.25">
      <c r="B349" s="37" t="s">
        <v>493</v>
      </c>
      <c r="C349" s="38" t="str">
        <f>VLOOKUP(E349,nusedswatershed,4,FALSE)</f>
        <v>Ind7</v>
      </c>
      <c r="D349" s="39">
        <v>27</v>
      </c>
      <c r="E349" s="40" t="s">
        <v>18</v>
      </c>
      <c r="F349" s="40" t="s">
        <v>18</v>
      </c>
      <c r="G349" s="21" t="s">
        <v>63</v>
      </c>
      <c r="H349" s="22">
        <v>1962</v>
      </c>
      <c r="I349" s="45" t="s">
        <v>1430</v>
      </c>
      <c r="J349" s="45"/>
      <c r="K349" s="45"/>
      <c r="L349" s="62" t="str">
        <f>_xlfn.IFNA(VLOOKUP(E349&amp;"."&amp;H349,PNIdata!$E$5:$L$263,2,FALSE),"-")</f>
        <v>-</v>
      </c>
      <c r="M349" s="62"/>
      <c r="N349" s="62"/>
      <c r="S349" s="64"/>
    </row>
    <row r="350" spans="2:19" ht="25.5" x14ac:dyDescent="0.25">
      <c r="B350" s="37" t="s">
        <v>493</v>
      </c>
      <c r="C350" s="38" t="str">
        <f>VLOOKUP(E350,nusedswatershed,4,FALSE)</f>
        <v>Ind7</v>
      </c>
      <c r="D350" s="39">
        <v>27</v>
      </c>
      <c r="E350" s="40" t="s">
        <v>18</v>
      </c>
      <c r="F350" s="40" t="s">
        <v>18</v>
      </c>
      <c r="G350" s="21" t="s">
        <v>63</v>
      </c>
      <c r="H350" s="22">
        <v>1961</v>
      </c>
      <c r="I350" s="45" t="s">
        <v>1430</v>
      </c>
      <c r="J350" s="45"/>
      <c r="K350" s="45"/>
      <c r="L350" s="62" t="str">
        <f>_xlfn.IFNA(VLOOKUP(E350&amp;"."&amp;H350,PNIdata!$E$5:$L$263,2,FALSE),"-")</f>
        <v>-</v>
      </c>
      <c r="M350" s="62"/>
      <c r="N350" s="62"/>
      <c r="S350" s="64"/>
    </row>
    <row r="351" spans="2:19" ht="25.5" x14ac:dyDescent="0.25">
      <c r="B351" s="37" t="s">
        <v>493</v>
      </c>
      <c r="C351" s="38" t="str">
        <f>VLOOKUP(E351,nusedswatershed,4,FALSE)</f>
        <v>Ind7</v>
      </c>
      <c r="D351" s="39">
        <v>27</v>
      </c>
      <c r="E351" s="40" t="s">
        <v>18</v>
      </c>
      <c r="F351" s="40" t="s">
        <v>18</v>
      </c>
      <c r="G351" s="21" t="s">
        <v>63</v>
      </c>
      <c r="H351" s="22">
        <v>1960</v>
      </c>
      <c r="I351" s="45" t="s">
        <v>1430</v>
      </c>
      <c r="J351" s="45"/>
      <c r="K351" s="45"/>
      <c r="L351" s="62" t="str">
        <f>_xlfn.IFNA(VLOOKUP(E351&amp;"."&amp;H351,PNIdata!$E$5:$L$263,2,FALSE),"-")</f>
        <v>-</v>
      </c>
      <c r="M351" s="62"/>
      <c r="N351" s="62"/>
      <c r="S351" s="64"/>
    </row>
    <row r="352" spans="2:19" ht="25.5" x14ac:dyDescent="0.25">
      <c r="B352" s="37" t="s">
        <v>493</v>
      </c>
      <c r="C352" s="38" t="str">
        <f>VLOOKUP(E352,nusedswatershed,4,FALSE)</f>
        <v>Ind7</v>
      </c>
      <c r="D352" s="39">
        <v>27</v>
      </c>
      <c r="E352" s="40" t="s">
        <v>18</v>
      </c>
      <c r="F352" s="40" t="s">
        <v>18</v>
      </c>
      <c r="G352" s="21" t="s">
        <v>63</v>
      </c>
      <c r="H352" s="22">
        <v>1959</v>
      </c>
      <c r="I352" s="45" t="s">
        <v>1430</v>
      </c>
      <c r="J352" s="45"/>
      <c r="K352" s="45"/>
      <c r="L352" s="62" t="str">
        <f>_xlfn.IFNA(VLOOKUP(E352&amp;"."&amp;H352,PNIdata!$E$5:$L$263,2,FALSE),"-")</f>
        <v>-</v>
      </c>
      <c r="M352" s="62"/>
      <c r="N352" s="62"/>
      <c r="S352" s="64"/>
    </row>
    <row r="353" spans="2:19" ht="25.5" x14ac:dyDescent="0.25">
      <c r="B353" s="37" t="s">
        <v>493</v>
      </c>
      <c r="C353" s="38" t="str">
        <f>VLOOKUP(E353,nusedswatershed,4,FALSE)</f>
        <v>Ind7</v>
      </c>
      <c r="D353" s="39">
        <v>27</v>
      </c>
      <c r="E353" s="40" t="s">
        <v>18</v>
      </c>
      <c r="F353" s="40" t="s">
        <v>18</v>
      </c>
      <c r="G353" s="21" t="s">
        <v>63</v>
      </c>
      <c r="H353" s="22">
        <v>1958</v>
      </c>
      <c r="I353" s="45" t="s">
        <v>1430</v>
      </c>
      <c r="J353" s="45"/>
      <c r="K353" s="45"/>
      <c r="L353" s="62" t="str">
        <f>_xlfn.IFNA(VLOOKUP(E353&amp;"."&amp;H353,PNIdata!$E$5:$L$263,2,FALSE),"-")</f>
        <v>-</v>
      </c>
      <c r="M353" s="62"/>
      <c r="N353" s="62"/>
      <c r="S353" s="64"/>
    </row>
    <row r="354" spans="2:19" ht="25.5" x14ac:dyDescent="0.25">
      <c r="B354" s="37" t="s">
        <v>493</v>
      </c>
      <c r="C354" s="38" t="str">
        <f>VLOOKUP(E354,nusedswatershed,4,FALSE)</f>
        <v>Ind7</v>
      </c>
      <c r="D354" s="39">
        <v>27</v>
      </c>
      <c r="E354" s="40" t="s">
        <v>18</v>
      </c>
      <c r="F354" s="40" t="s">
        <v>18</v>
      </c>
      <c r="G354" s="21" t="s">
        <v>63</v>
      </c>
      <c r="H354" s="22">
        <v>1957</v>
      </c>
      <c r="I354" s="45" t="s">
        <v>1430</v>
      </c>
      <c r="J354" s="45"/>
      <c r="K354" s="45"/>
      <c r="L354" s="62" t="str">
        <f>_xlfn.IFNA(VLOOKUP(E354&amp;"."&amp;H354,PNIdata!$E$5:$L$263,2,FALSE),"-")</f>
        <v>-</v>
      </c>
      <c r="M354" s="62"/>
      <c r="N354" s="62"/>
      <c r="S354" s="64"/>
    </row>
    <row r="355" spans="2:19" ht="25.5" x14ac:dyDescent="0.25">
      <c r="B355" s="37" t="s">
        <v>493</v>
      </c>
      <c r="C355" s="38" t="str">
        <f>VLOOKUP(E355,nusedswatershed,4,FALSE)</f>
        <v>Ind7</v>
      </c>
      <c r="D355" s="39">
        <v>27</v>
      </c>
      <c r="E355" s="40" t="s">
        <v>18</v>
      </c>
      <c r="F355" s="40" t="s">
        <v>18</v>
      </c>
      <c r="G355" s="21" t="s">
        <v>63</v>
      </c>
      <c r="H355" s="22">
        <v>1956</v>
      </c>
      <c r="I355" s="45" t="s">
        <v>1430</v>
      </c>
      <c r="J355" s="45"/>
      <c r="K355" s="45"/>
      <c r="L355" s="62" t="str">
        <f>_xlfn.IFNA(VLOOKUP(E355&amp;"."&amp;H355,PNIdata!$E$5:$L$263,2,FALSE),"-")</f>
        <v>-</v>
      </c>
      <c r="M355" s="62"/>
      <c r="N355" s="62"/>
      <c r="S355" s="64"/>
    </row>
    <row r="356" spans="2:19" ht="25.5" x14ac:dyDescent="0.25">
      <c r="B356" s="37" t="s">
        <v>493</v>
      </c>
      <c r="C356" s="38" t="str">
        <f>VLOOKUP(E356,nusedswatershed,4,FALSE)</f>
        <v>Ind7</v>
      </c>
      <c r="D356" s="39">
        <v>27</v>
      </c>
      <c r="E356" s="40" t="s">
        <v>18</v>
      </c>
      <c r="F356" s="40" t="s">
        <v>18</v>
      </c>
      <c r="G356" s="21" t="s">
        <v>63</v>
      </c>
      <c r="H356" s="22">
        <v>1955</v>
      </c>
      <c r="I356" s="45" t="s">
        <v>1430</v>
      </c>
      <c r="J356" s="45"/>
      <c r="K356" s="45"/>
      <c r="L356" s="62" t="str">
        <f>_xlfn.IFNA(VLOOKUP(E356&amp;"."&amp;H356,PNIdata!$E$5:$L$263,2,FALSE),"-")</f>
        <v>-</v>
      </c>
      <c r="M356" s="62"/>
      <c r="N356" s="62"/>
      <c r="S356" s="64"/>
    </row>
    <row r="357" spans="2:19" ht="25.5" x14ac:dyDescent="0.25">
      <c r="B357" s="37" t="s">
        <v>493</v>
      </c>
      <c r="C357" s="38" t="str">
        <f>VLOOKUP(E357,nusedswatershed,4,FALSE)</f>
        <v>Ind7</v>
      </c>
      <c r="D357" s="39">
        <v>27</v>
      </c>
      <c r="E357" s="40" t="s">
        <v>18</v>
      </c>
      <c r="F357" s="40" t="s">
        <v>18</v>
      </c>
      <c r="G357" s="21" t="s">
        <v>63</v>
      </c>
      <c r="H357" s="22">
        <v>1954</v>
      </c>
      <c r="I357" s="45" t="s">
        <v>1430</v>
      </c>
      <c r="J357" s="45"/>
      <c r="K357" s="45"/>
      <c r="L357" s="62" t="str">
        <f>_xlfn.IFNA(VLOOKUP(E357&amp;"."&amp;H357,PNIdata!$E$5:$L$263,2,FALSE),"-")</f>
        <v>-</v>
      </c>
      <c r="M357" s="62"/>
      <c r="N357" s="62"/>
      <c r="S357" s="64"/>
    </row>
    <row r="358" spans="2:19" ht="25.5" x14ac:dyDescent="0.25">
      <c r="B358" s="37" t="s">
        <v>493</v>
      </c>
      <c r="C358" s="38" t="str">
        <f>VLOOKUP(E358,nusedswatershed,4,FALSE)</f>
        <v>Ind7</v>
      </c>
      <c r="D358" s="39">
        <v>27</v>
      </c>
      <c r="E358" s="40" t="s">
        <v>18</v>
      </c>
      <c r="F358" s="40" t="s">
        <v>18</v>
      </c>
      <c r="G358" s="21" t="s">
        <v>63</v>
      </c>
      <c r="H358" s="22">
        <v>1953</v>
      </c>
      <c r="I358" s="45" t="s">
        <v>1430</v>
      </c>
      <c r="J358" s="45"/>
      <c r="K358" s="45"/>
      <c r="L358" s="62" t="str">
        <f>_xlfn.IFNA(VLOOKUP(E358&amp;"."&amp;H358,PNIdata!$E$5:$L$263,2,FALSE),"-")</f>
        <v>-</v>
      </c>
      <c r="M358" s="62"/>
      <c r="N358" s="62"/>
      <c r="S358" s="64"/>
    </row>
    <row r="359" spans="2:19" x14ac:dyDescent="0.25">
      <c r="B359" s="37" t="s">
        <v>299</v>
      </c>
      <c r="C359" s="38" t="str">
        <f>VLOOKUP(E359,nusedswatershed,4,FALSE)</f>
        <v>Hatchery</v>
      </c>
      <c r="D359" s="39">
        <v>25</v>
      </c>
      <c r="E359" s="40" t="s">
        <v>314</v>
      </c>
      <c r="F359" s="40" t="s">
        <v>314</v>
      </c>
      <c r="G359" s="21" t="s">
        <v>63</v>
      </c>
      <c r="H359" s="45">
        <v>2023</v>
      </c>
      <c r="I359" s="45">
        <v>20670</v>
      </c>
      <c r="J359" s="45">
        <v>20670</v>
      </c>
      <c r="K359" s="45"/>
      <c r="L359" s="62" t="str">
        <f>_xlfn.IFNA(VLOOKUP(E359&amp;"."&amp;H359,PNIdata!$E$5:$L$263,2,FALSE),"-")</f>
        <v>-</v>
      </c>
      <c r="M359" s="62"/>
      <c r="N359" s="62"/>
    </row>
    <row r="360" spans="2:19" x14ac:dyDescent="0.25">
      <c r="B360" s="37" t="s">
        <v>299</v>
      </c>
      <c r="C360" s="38" t="str">
        <f>VLOOKUP(E360,nusedswatershed,4,FALSE)</f>
        <v>Hatchery</v>
      </c>
      <c r="D360" s="39">
        <v>25</v>
      </c>
      <c r="E360" s="40" t="s">
        <v>314</v>
      </c>
      <c r="F360" s="40" t="s">
        <v>314</v>
      </c>
      <c r="G360" s="21" t="s">
        <v>63</v>
      </c>
      <c r="H360" s="45">
        <v>2022</v>
      </c>
      <c r="I360" s="45">
        <v>12995</v>
      </c>
      <c r="J360" s="45">
        <v>12995</v>
      </c>
      <c r="K360" s="45"/>
      <c r="L360" s="62" t="str">
        <f>_xlfn.IFNA(VLOOKUP(E360&amp;"."&amp;H360,PNIdata!$E$5:$L$263,2,FALSE),"-")</f>
        <v>-</v>
      </c>
      <c r="M360" s="62"/>
      <c r="N360" s="62"/>
      <c r="S360" s="64">
        <v>2994415</v>
      </c>
    </row>
    <row r="361" spans="2:19" x14ac:dyDescent="0.25">
      <c r="B361" s="37" t="s">
        <v>299</v>
      </c>
      <c r="C361" s="38" t="str">
        <f>VLOOKUP(E361,nusedswatershed,4,FALSE)</f>
        <v>Hatchery</v>
      </c>
      <c r="D361" s="39">
        <v>25</v>
      </c>
      <c r="E361" s="40" t="s">
        <v>314</v>
      </c>
      <c r="F361" s="40" t="s">
        <v>314</v>
      </c>
      <c r="G361" s="21" t="s">
        <v>63</v>
      </c>
      <c r="H361" s="45">
        <v>2021</v>
      </c>
      <c r="I361" s="45">
        <v>8367</v>
      </c>
      <c r="J361" s="45">
        <v>8367</v>
      </c>
      <c r="K361" s="45"/>
      <c r="L361" s="62">
        <f>_xlfn.IFNA(VLOOKUP(E361&amp;"."&amp;H361,PNIdata!$E$5:$L$263,2,FALSE),"-")</f>
        <v>8.7460000000000003E-3</v>
      </c>
      <c r="M361" s="62"/>
      <c r="N361" s="62"/>
      <c r="S361" s="64">
        <v>2775426</v>
      </c>
    </row>
    <row r="362" spans="2:19" x14ac:dyDescent="0.25">
      <c r="B362" s="37" t="s">
        <v>299</v>
      </c>
      <c r="C362" s="38" t="str">
        <f>VLOOKUP(E362,nusedswatershed,4,FALSE)</f>
        <v>Hatchery</v>
      </c>
      <c r="D362" s="39">
        <v>25</v>
      </c>
      <c r="E362" s="40" t="s">
        <v>314</v>
      </c>
      <c r="F362" s="40" t="s">
        <v>314</v>
      </c>
      <c r="G362" s="21" t="s">
        <v>63</v>
      </c>
      <c r="H362" s="45">
        <v>2020</v>
      </c>
      <c r="I362" s="45">
        <v>3526</v>
      </c>
      <c r="J362" s="45">
        <v>3526</v>
      </c>
      <c r="K362" s="45"/>
      <c r="L362" s="62">
        <f>_xlfn.IFNA(VLOOKUP(E362&amp;"."&amp;H362,PNIdata!$E$5:$L$263,2,FALSE),"-")</f>
        <v>9.4039999999999992E-3</v>
      </c>
      <c r="M362" s="62"/>
      <c r="N362" s="62"/>
      <c r="S362" s="64">
        <v>2866468</v>
      </c>
    </row>
    <row r="363" spans="2:19" x14ac:dyDescent="0.25">
      <c r="B363" s="37" t="s">
        <v>299</v>
      </c>
      <c r="C363" s="38" t="str">
        <f>VLOOKUP(E363,nusedswatershed,4,FALSE)</f>
        <v>Hatchery</v>
      </c>
      <c r="D363" s="39">
        <v>25</v>
      </c>
      <c r="E363" s="40" t="s">
        <v>314</v>
      </c>
      <c r="F363" s="40" t="s">
        <v>314</v>
      </c>
      <c r="G363" s="21" t="s">
        <v>63</v>
      </c>
      <c r="H363" s="45">
        <v>2019</v>
      </c>
      <c r="I363" s="45">
        <v>4962</v>
      </c>
      <c r="J363" s="45">
        <v>4962</v>
      </c>
      <c r="K363" s="45"/>
      <c r="L363" s="62">
        <f>_xlfn.IFNA(VLOOKUP(E363&amp;"."&amp;H363,PNIdata!$E$5:$L$263,2,FALSE),"-")</f>
        <v>1.7750999999999999E-2</v>
      </c>
      <c r="M363" s="62"/>
      <c r="N363" s="62"/>
      <c r="S363" s="64">
        <v>3250807</v>
      </c>
    </row>
    <row r="364" spans="2:19" x14ac:dyDescent="0.25">
      <c r="B364" s="37" t="s">
        <v>299</v>
      </c>
      <c r="C364" s="38" t="str">
        <f>VLOOKUP(E364,nusedswatershed,4,FALSE)</f>
        <v>Hatchery</v>
      </c>
      <c r="D364" s="39">
        <v>25</v>
      </c>
      <c r="E364" s="40" t="s">
        <v>314</v>
      </c>
      <c r="F364" s="40" t="s">
        <v>314</v>
      </c>
      <c r="G364" s="21" t="s">
        <v>63</v>
      </c>
      <c r="H364" s="45">
        <v>2018</v>
      </c>
      <c r="I364" s="45">
        <v>9943</v>
      </c>
      <c r="J364" s="45">
        <v>9943</v>
      </c>
      <c r="K364" s="45"/>
      <c r="L364" s="62">
        <f>_xlfn.IFNA(VLOOKUP(E364&amp;"."&amp;H364,PNIdata!$E$5:$L$263,2,FALSE),"-")</f>
        <v>3.3223000000000003E-2</v>
      </c>
      <c r="M364" s="62"/>
      <c r="N364" s="62"/>
      <c r="S364" s="64">
        <v>3103617</v>
      </c>
    </row>
    <row r="365" spans="2:19" x14ac:dyDescent="0.25">
      <c r="B365" s="37" t="s">
        <v>299</v>
      </c>
      <c r="C365" s="38" t="str">
        <f>VLOOKUP(E365,nusedswatershed,4,FALSE)</f>
        <v>Hatchery</v>
      </c>
      <c r="D365" s="39">
        <v>25</v>
      </c>
      <c r="E365" s="40" t="s">
        <v>314</v>
      </c>
      <c r="F365" s="40" t="s">
        <v>314</v>
      </c>
      <c r="G365" s="21" t="s">
        <v>63</v>
      </c>
      <c r="H365" s="45">
        <v>2017</v>
      </c>
      <c r="I365" s="45">
        <v>12161</v>
      </c>
      <c r="J365" s="45">
        <v>12161</v>
      </c>
      <c r="K365" s="45"/>
      <c r="L365" s="62">
        <f>_xlfn.IFNA(VLOOKUP(E365&amp;"."&amp;H365,PNIdata!$E$5:$L$263,2,FALSE),"-")</f>
        <v>2.3316E-2</v>
      </c>
      <c r="M365" s="62"/>
      <c r="N365" s="62"/>
      <c r="S365" s="64">
        <v>2825427</v>
      </c>
    </row>
    <row r="366" spans="2:19" x14ac:dyDescent="0.25">
      <c r="B366" s="37" t="s">
        <v>299</v>
      </c>
      <c r="C366" s="38" t="str">
        <f>VLOOKUP(E366,nusedswatershed,4,FALSE)</f>
        <v>Hatchery</v>
      </c>
      <c r="D366" s="39">
        <v>25</v>
      </c>
      <c r="E366" s="40" t="s">
        <v>314</v>
      </c>
      <c r="F366" s="40" t="s">
        <v>314</v>
      </c>
      <c r="G366" s="21" t="s">
        <v>63</v>
      </c>
      <c r="H366" s="45">
        <v>2016</v>
      </c>
      <c r="I366" s="45">
        <v>30387</v>
      </c>
      <c r="J366" s="45">
        <v>30387</v>
      </c>
      <c r="K366" s="45"/>
      <c r="L366" s="62">
        <f>_xlfn.IFNA(VLOOKUP(E366&amp;"."&amp;H366,PNIdata!$E$5:$L$263,2,FALSE),"-")</f>
        <v>2.3569E-2</v>
      </c>
      <c r="M366" s="62"/>
      <c r="N366" s="62"/>
      <c r="S366" s="64">
        <v>3063467</v>
      </c>
    </row>
    <row r="367" spans="2:19" x14ac:dyDescent="0.25">
      <c r="B367" s="37" t="s">
        <v>299</v>
      </c>
      <c r="C367" s="38" t="str">
        <f>VLOOKUP(E367,nusedswatershed,4,FALSE)</f>
        <v>Hatchery</v>
      </c>
      <c r="D367" s="39">
        <v>25</v>
      </c>
      <c r="E367" s="40" t="s">
        <v>314</v>
      </c>
      <c r="F367" s="40" t="s">
        <v>314</v>
      </c>
      <c r="G367" s="21" t="s">
        <v>63</v>
      </c>
      <c r="H367" s="22">
        <v>2015</v>
      </c>
      <c r="I367" s="45">
        <v>38178</v>
      </c>
      <c r="J367" s="45">
        <v>38178</v>
      </c>
      <c r="K367" s="45"/>
      <c r="L367" s="62">
        <f>_xlfn.IFNA(VLOOKUP(E367&amp;"."&amp;H367,PNIdata!$E$5:$L$263,2,FALSE),"-")</f>
        <v>1.3514E-2</v>
      </c>
      <c r="M367" s="62"/>
      <c r="N367" s="62"/>
      <c r="S367" s="64">
        <v>2658734</v>
      </c>
    </row>
    <row r="368" spans="2:19" x14ac:dyDescent="0.25">
      <c r="B368" s="37" t="s">
        <v>299</v>
      </c>
      <c r="C368" s="38" t="str">
        <f>VLOOKUP(E368,nusedswatershed,4,FALSE)</f>
        <v>Hatchery</v>
      </c>
      <c r="D368" s="39">
        <v>25</v>
      </c>
      <c r="E368" s="40" t="s">
        <v>314</v>
      </c>
      <c r="F368" s="40" t="s">
        <v>314</v>
      </c>
      <c r="G368" s="21" t="s">
        <v>63</v>
      </c>
      <c r="H368" s="22">
        <v>2014</v>
      </c>
      <c r="I368" s="45">
        <v>15000</v>
      </c>
      <c r="J368" s="45">
        <v>15000</v>
      </c>
      <c r="K368" s="45"/>
      <c r="L368" s="62">
        <f>_xlfn.IFNA(VLOOKUP(E368&amp;"."&amp;H368,PNIdata!$E$5:$L$263,2,FALSE),"-")</f>
        <v>6.711E-3</v>
      </c>
      <c r="M368" s="62"/>
      <c r="N368" s="62"/>
      <c r="S368" s="64">
        <v>2394475</v>
      </c>
    </row>
    <row r="369" spans="2:19" x14ac:dyDescent="0.25">
      <c r="B369" s="37" t="s">
        <v>299</v>
      </c>
      <c r="C369" s="38" t="str">
        <f>VLOOKUP(E369,nusedswatershed,4,FALSE)</f>
        <v>Hatchery</v>
      </c>
      <c r="D369" s="39">
        <v>25</v>
      </c>
      <c r="E369" s="40" t="s">
        <v>314</v>
      </c>
      <c r="F369" s="40" t="s">
        <v>314</v>
      </c>
      <c r="G369" s="21" t="s">
        <v>63</v>
      </c>
      <c r="H369">
        <v>2013</v>
      </c>
      <c r="I369" s="45">
        <v>60760</v>
      </c>
      <c r="J369" s="45">
        <v>60760</v>
      </c>
      <c r="K369" s="45"/>
      <c r="L369" s="62">
        <f>_xlfn.IFNA(VLOOKUP(E369&amp;"."&amp;H369,PNIdata!$E$5:$L$263,2,FALSE),"-")</f>
        <v>9.2809999999999993E-3</v>
      </c>
      <c r="M369" s="62"/>
      <c r="N369" s="62"/>
      <c r="S369" s="64">
        <v>2770120</v>
      </c>
    </row>
    <row r="370" spans="2:19" x14ac:dyDescent="0.25">
      <c r="B370" s="37" t="s">
        <v>299</v>
      </c>
      <c r="C370" s="38" t="str">
        <f>VLOOKUP(E370,nusedswatershed,4,FALSE)</f>
        <v>Hatchery</v>
      </c>
      <c r="D370" s="39">
        <v>25</v>
      </c>
      <c r="E370" s="40" t="s">
        <v>314</v>
      </c>
      <c r="F370" s="40" t="s">
        <v>314</v>
      </c>
      <c r="G370" s="21" t="s">
        <v>63</v>
      </c>
      <c r="H370" s="22">
        <v>2012</v>
      </c>
      <c r="I370" s="45">
        <v>4875</v>
      </c>
      <c r="J370" s="45">
        <v>4875</v>
      </c>
      <c r="K370" s="45"/>
      <c r="L370" s="62">
        <f>_xlfn.IFNA(VLOOKUP(E370&amp;"."&amp;H370,PNIdata!$E$5:$L$263,2,FALSE),"-")</f>
        <v>3.4483E-2</v>
      </c>
      <c r="M370" s="62"/>
      <c r="N370" s="62"/>
      <c r="S370" s="64">
        <v>2745006</v>
      </c>
    </row>
    <row r="371" spans="2:19" x14ac:dyDescent="0.25">
      <c r="B371" s="37" t="s">
        <v>299</v>
      </c>
      <c r="C371" s="38" t="str">
        <f>VLOOKUP(E371,nusedswatershed,4,FALSE)</f>
        <v>Hatchery</v>
      </c>
      <c r="D371" s="39">
        <v>25</v>
      </c>
      <c r="E371" s="40" t="s">
        <v>314</v>
      </c>
      <c r="F371" s="40" t="s">
        <v>314</v>
      </c>
      <c r="G371" s="21" t="s">
        <v>63</v>
      </c>
      <c r="H371" s="22">
        <v>2011</v>
      </c>
      <c r="I371" s="45">
        <v>21276</v>
      </c>
      <c r="J371" s="45">
        <v>21276</v>
      </c>
      <c r="K371" s="45"/>
      <c r="L371" s="62">
        <f>_xlfn.IFNA(VLOOKUP(E371&amp;"."&amp;H371,PNIdata!$E$5:$L$263,2,FALSE),"-")</f>
        <v>0.03</v>
      </c>
      <c r="M371" s="62"/>
      <c r="N371" s="62"/>
      <c r="S371" s="64">
        <v>2698940</v>
      </c>
    </row>
    <row r="372" spans="2:19" x14ac:dyDescent="0.25">
      <c r="B372" s="37" t="s">
        <v>299</v>
      </c>
      <c r="C372" s="38" t="str">
        <f>VLOOKUP(E372,nusedswatershed,4,FALSE)</f>
        <v>Hatchery</v>
      </c>
      <c r="D372" s="39">
        <v>25</v>
      </c>
      <c r="E372" s="40" t="s">
        <v>314</v>
      </c>
      <c r="F372" s="40" t="s">
        <v>314</v>
      </c>
      <c r="G372" s="21" t="s">
        <v>63</v>
      </c>
      <c r="H372" s="22">
        <v>2010</v>
      </c>
      <c r="I372" s="45">
        <v>14940</v>
      </c>
      <c r="J372" s="45">
        <v>14940</v>
      </c>
      <c r="K372" s="45"/>
      <c r="L372" s="62">
        <f>_xlfn.IFNA(VLOOKUP(E372&amp;"."&amp;H372,PNIdata!$E$5:$L$263,2,FALSE),"-")</f>
        <v>2.027E-2</v>
      </c>
      <c r="M372" s="62"/>
      <c r="N372" s="62"/>
      <c r="S372" s="64">
        <v>3060553</v>
      </c>
    </row>
    <row r="373" spans="2:19" x14ac:dyDescent="0.25">
      <c r="B373" s="37" t="s">
        <v>299</v>
      </c>
      <c r="C373" s="38" t="str">
        <f>VLOOKUP(E373,nusedswatershed,4,FALSE)</f>
        <v>Hatchery</v>
      </c>
      <c r="D373" s="39">
        <v>25</v>
      </c>
      <c r="E373" s="40" t="s">
        <v>314</v>
      </c>
      <c r="F373" s="40" t="s">
        <v>314</v>
      </c>
      <c r="G373" s="21" t="s">
        <v>63</v>
      </c>
      <c r="H373" s="22">
        <v>2009</v>
      </c>
      <c r="I373" s="45">
        <v>17000</v>
      </c>
      <c r="J373" s="45">
        <v>17000</v>
      </c>
      <c r="K373" s="45"/>
      <c r="L373" s="62">
        <f>_xlfn.IFNA(VLOOKUP(E373&amp;"."&amp;H373,PNIdata!$E$5:$L$263,2,FALSE),"-")</f>
        <v>1.7340999999999999E-2</v>
      </c>
      <c r="M373" s="62"/>
      <c r="N373" s="62"/>
      <c r="S373" s="64">
        <v>270265</v>
      </c>
    </row>
    <row r="374" spans="2:19" x14ac:dyDescent="0.25">
      <c r="B374" s="37" t="s">
        <v>299</v>
      </c>
      <c r="C374" s="38" t="str">
        <f>VLOOKUP(E374,nusedswatershed,4,FALSE)</f>
        <v>Hatchery</v>
      </c>
      <c r="D374" s="39">
        <v>25</v>
      </c>
      <c r="E374" s="40" t="s">
        <v>314</v>
      </c>
      <c r="F374" s="40" t="s">
        <v>314</v>
      </c>
      <c r="G374" s="21" t="s">
        <v>63</v>
      </c>
      <c r="H374">
        <v>2008</v>
      </c>
      <c r="I374" s="45">
        <v>11786</v>
      </c>
      <c r="J374" s="45">
        <v>11786</v>
      </c>
      <c r="K374" s="45"/>
      <c r="L374" s="62">
        <f>_xlfn.IFNA(VLOOKUP(E374&amp;"."&amp;H374,PNIdata!$E$5:$L$263,2,FALSE),"-")</f>
        <v>4.0815999999999998E-2</v>
      </c>
      <c r="M374" s="62"/>
      <c r="N374" s="62"/>
      <c r="S374" s="64">
        <v>2135462</v>
      </c>
    </row>
    <row r="375" spans="2:19" x14ac:dyDescent="0.25">
      <c r="B375" s="37" t="s">
        <v>299</v>
      </c>
      <c r="C375" s="38" t="str">
        <f>VLOOKUP(E375,nusedswatershed,4,FALSE)</f>
        <v>Hatchery</v>
      </c>
      <c r="D375" s="39">
        <v>25</v>
      </c>
      <c r="E375" s="40" t="s">
        <v>314</v>
      </c>
      <c r="F375" s="40" t="s">
        <v>314</v>
      </c>
      <c r="G375" s="21" t="s">
        <v>63</v>
      </c>
      <c r="H375">
        <v>2007</v>
      </c>
      <c r="I375" s="45">
        <v>7736</v>
      </c>
      <c r="J375" s="45">
        <v>7736</v>
      </c>
      <c r="K375" s="45"/>
      <c r="L375" s="62">
        <f>_xlfn.IFNA(VLOOKUP(E375&amp;"."&amp;H375,PNIdata!$E$5:$L$263,2,FALSE),"-")</f>
        <v>1.9417E-2</v>
      </c>
      <c r="M375" s="62"/>
      <c r="N375" s="62"/>
      <c r="S375" s="64">
        <v>1927557</v>
      </c>
    </row>
    <row r="376" spans="2:19" x14ac:dyDescent="0.25">
      <c r="B376" s="37" t="s">
        <v>299</v>
      </c>
      <c r="C376" s="38" t="str">
        <f>VLOOKUP(E376,nusedswatershed,4,FALSE)</f>
        <v>Hatchery</v>
      </c>
      <c r="D376" s="39">
        <v>25</v>
      </c>
      <c r="E376" s="40" t="s">
        <v>314</v>
      </c>
      <c r="F376" s="40" t="s">
        <v>314</v>
      </c>
      <c r="G376" s="21" t="s">
        <v>63</v>
      </c>
      <c r="H376">
        <v>2006</v>
      </c>
      <c r="I376" s="45">
        <v>22030</v>
      </c>
      <c r="J376" s="45">
        <v>22030</v>
      </c>
      <c r="K376" s="45"/>
      <c r="L376" s="62">
        <f>_xlfn.IFNA(VLOOKUP(E376&amp;"."&amp;H376,PNIdata!$E$5:$L$263,2,FALSE),"-")</f>
        <v>2.3410999999999998E-2</v>
      </c>
      <c r="M376" s="62"/>
      <c r="N376" s="62"/>
      <c r="S376" s="64">
        <v>1940202</v>
      </c>
    </row>
    <row r="377" spans="2:19" x14ac:dyDescent="0.25">
      <c r="B377" s="37" t="s">
        <v>299</v>
      </c>
      <c r="C377" s="38" t="str">
        <f>VLOOKUP(E377,nusedswatershed,4,FALSE)</f>
        <v>Hatchery</v>
      </c>
      <c r="D377" s="39">
        <v>25</v>
      </c>
      <c r="E377" s="40" t="s">
        <v>314</v>
      </c>
      <c r="F377" s="40" t="s">
        <v>314</v>
      </c>
      <c r="G377" s="21" t="s">
        <v>63</v>
      </c>
      <c r="H377">
        <v>2005</v>
      </c>
      <c r="I377" s="45">
        <v>5831</v>
      </c>
      <c r="J377" s="45">
        <v>5831</v>
      </c>
      <c r="K377" s="45"/>
      <c r="L377" s="62">
        <f>_xlfn.IFNA(VLOOKUP(E377&amp;"."&amp;H377,PNIdata!$E$5:$L$263,2,FALSE),"-")</f>
        <v>0.01</v>
      </c>
      <c r="M377" s="62"/>
      <c r="N377" s="62"/>
      <c r="S377" s="64">
        <v>1816060</v>
      </c>
    </row>
    <row r="378" spans="2:19" x14ac:dyDescent="0.25">
      <c r="B378" s="37" t="s">
        <v>299</v>
      </c>
      <c r="C378" s="38" t="str">
        <f>VLOOKUP(E378,nusedswatershed,4,FALSE)</f>
        <v>Hatchery</v>
      </c>
      <c r="D378" s="39">
        <v>25</v>
      </c>
      <c r="E378" s="40" t="s">
        <v>314</v>
      </c>
      <c r="F378" s="40" t="s">
        <v>314</v>
      </c>
      <c r="G378" s="21" t="s">
        <v>63</v>
      </c>
      <c r="H378">
        <v>2004</v>
      </c>
      <c r="I378" s="45">
        <v>41053</v>
      </c>
      <c r="J378" s="45">
        <v>41053</v>
      </c>
      <c r="K378" s="45"/>
      <c r="L378" s="62">
        <f>_xlfn.IFNA(VLOOKUP(E378&amp;"."&amp;H378,PNIdata!$E$5:$L$263,2,FALSE),"-")</f>
        <v>7.424E-3</v>
      </c>
      <c r="M378" s="62"/>
      <c r="N378" s="62"/>
      <c r="S378" s="64">
        <v>2195790</v>
      </c>
    </row>
    <row r="379" spans="2:19" x14ac:dyDescent="0.25">
      <c r="B379" s="37" t="s">
        <v>299</v>
      </c>
      <c r="C379" s="38" t="str">
        <f>VLOOKUP(E379,nusedswatershed,4,FALSE)</f>
        <v>Hatchery</v>
      </c>
      <c r="D379" s="39">
        <v>25</v>
      </c>
      <c r="E379" s="40" t="s">
        <v>314</v>
      </c>
      <c r="F379" s="40" t="s">
        <v>314</v>
      </c>
      <c r="G379" s="21" t="s">
        <v>63</v>
      </c>
      <c r="H379">
        <v>2003</v>
      </c>
      <c r="I379" s="45">
        <v>32915</v>
      </c>
      <c r="J379" s="45">
        <v>32915</v>
      </c>
      <c r="K379" s="45"/>
      <c r="L379" s="62" t="str">
        <f>_xlfn.IFNA(VLOOKUP(E379&amp;"."&amp;H379,PNIdata!$E$5:$L$263,2,FALSE),"-")</f>
        <v>-</v>
      </c>
      <c r="M379" s="62"/>
      <c r="N379" s="62"/>
      <c r="S379" s="64">
        <v>2680645</v>
      </c>
    </row>
    <row r="380" spans="2:19" x14ac:dyDescent="0.25">
      <c r="B380" s="37" t="s">
        <v>299</v>
      </c>
      <c r="C380" s="38" t="str">
        <f>VLOOKUP(E380,nusedswatershed,4,FALSE)</f>
        <v>Hatchery</v>
      </c>
      <c r="D380" s="39">
        <v>25</v>
      </c>
      <c r="E380" s="40" t="s">
        <v>314</v>
      </c>
      <c r="F380" s="40" t="s">
        <v>314</v>
      </c>
      <c r="G380" s="21" t="s">
        <v>63</v>
      </c>
      <c r="H380">
        <v>2002</v>
      </c>
      <c r="I380" s="45">
        <v>26210</v>
      </c>
      <c r="J380" s="45">
        <v>26210</v>
      </c>
      <c r="K380" s="45"/>
      <c r="L380" s="62">
        <f>_xlfn.IFNA(VLOOKUP(E380&amp;"."&amp;H380,PNIdata!$E$5:$L$263,2,FALSE),"-")</f>
        <v>9.5689999999999994E-3</v>
      </c>
      <c r="M380" s="62"/>
      <c r="N380" s="62"/>
      <c r="S380" s="64">
        <v>2402754</v>
      </c>
    </row>
    <row r="381" spans="2:19" x14ac:dyDescent="0.25">
      <c r="B381" s="37" t="s">
        <v>299</v>
      </c>
      <c r="C381" s="38" t="str">
        <f>VLOOKUP(E381,nusedswatershed,4,FALSE)</f>
        <v>Hatchery</v>
      </c>
      <c r="D381" s="39">
        <v>25</v>
      </c>
      <c r="E381" s="40" t="s">
        <v>314</v>
      </c>
      <c r="F381" s="40" t="s">
        <v>314</v>
      </c>
      <c r="G381" s="21" t="s">
        <v>63</v>
      </c>
      <c r="H381">
        <v>2001</v>
      </c>
      <c r="I381" s="45">
        <v>14873</v>
      </c>
      <c r="J381" s="45">
        <v>14873</v>
      </c>
      <c r="K381" s="45"/>
      <c r="L381" s="62">
        <f>_xlfn.IFNA(VLOOKUP(E381&amp;"."&amp;H381,PNIdata!$E$5:$L$263,2,FALSE),"-")</f>
        <v>2.7030000000000001E-3</v>
      </c>
      <c r="M381" s="62"/>
      <c r="N381" s="62"/>
      <c r="S381" s="64">
        <v>280268</v>
      </c>
    </row>
    <row r="382" spans="2:19" x14ac:dyDescent="0.25">
      <c r="B382" s="37" t="s">
        <v>299</v>
      </c>
      <c r="C382" s="38" t="str">
        <f>VLOOKUP(E382,nusedswatershed,4,FALSE)</f>
        <v>Hatchery</v>
      </c>
      <c r="D382" s="39">
        <v>25</v>
      </c>
      <c r="E382" s="40" t="s">
        <v>314</v>
      </c>
      <c r="F382" s="40" t="s">
        <v>314</v>
      </c>
      <c r="G382" s="21" t="s">
        <v>63</v>
      </c>
      <c r="H382">
        <v>2000</v>
      </c>
      <c r="I382" s="45">
        <v>8645</v>
      </c>
      <c r="J382" s="45">
        <v>8645</v>
      </c>
      <c r="K382" s="45"/>
      <c r="L382" s="62">
        <f>_xlfn.IFNA(VLOOKUP(E382&amp;"."&amp;H382,PNIdata!$E$5:$L$263,2,FALSE),"-")</f>
        <v>1.9608E-2</v>
      </c>
      <c r="M382" s="62"/>
      <c r="N382" s="62"/>
      <c r="S382" s="64">
        <v>336666</v>
      </c>
    </row>
    <row r="383" spans="2:19" x14ac:dyDescent="0.25">
      <c r="B383" s="37" t="s">
        <v>299</v>
      </c>
      <c r="C383" s="38" t="str">
        <f>VLOOKUP(E383,nusedswatershed,4,FALSE)</f>
        <v>Hatchery</v>
      </c>
      <c r="D383" s="39">
        <v>25</v>
      </c>
      <c r="E383" s="40" t="s">
        <v>314</v>
      </c>
      <c r="F383" s="40" t="s">
        <v>314</v>
      </c>
      <c r="G383" s="21" t="s">
        <v>63</v>
      </c>
      <c r="H383">
        <v>1999</v>
      </c>
      <c r="I383" s="45">
        <v>14195</v>
      </c>
      <c r="J383" s="45">
        <v>14195</v>
      </c>
      <c r="K383" s="45"/>
      <c r="L383" s="62">
        <f>_xlfn.IFNA(VLOOKUP(E383&amp;"."&amp;H383,PNIdata!$E$5:$L$263,2,FALSE),"-")</f>
        <v>6.0241000000000003E-2</v>
      </c>
      <c r="M383" s="62"/>
      <c r="N383" s="62"/>
      <c r="S383" s="64">
        <v>657050</v>
      </c>
    </row>
    <row r="384" spans="2:19" x14ac:dyDescent="0.25">
      <c r="B384" s="37" t="s">
        <v>299</v>
      </c>
      <c r="C384" s="38" t="str">
        <f>VLOOKUP(E384,nusedswatershed,4,FALSE)</f>
        <v>Hatchery</v>
      </c>
      <c r="D384" s="39">
        <v>25</v>
      </c>
      <c r="E384" s="40" t="s">
        <v>314</v>
      </c>
      <c r="F384" s="40" t="s">
        <v>314</v>
      </c>
      <c r="G384" s="21" t="s">
        <v>63</v>
      </c>
      <c r="H384" s="22">
        <v>1998</v>
      </c>
      <c r="I384" s="45">
        <v>21865</v>
      </c>
      <c r="J384" s="45">
        <v>21865</v>
      </c>
      <c r="K384" s="45"/>
      <c r="L384" s="62">
        <f>_xlfn.IFNA(VLOOKUP(E384&amp;"."&amp;H384,PNIdata!$E$5:$L$263,2,FALSE),"-")</f>
        <v>0.29357800000000001</v>
      </c>
      <c r="M384" s="62"/>
      <c r="N384" s="62"/>
      <c r="S384" s="64">
        <v>335001</v>
      </c>
    </row>
    <row r="385" spans="2:19" x14ac:dyDescent="0.25">
      <c r="B385" s="37" t="s">
        <v>299</v>
      </c>
      <c r="C385" s="38" t="str">
        <f>VLOOKUP(E385,nusedswatershed,4,FALSE)</f>
        <v>Hatchery</v>
      </c>
      <c r="D385" s="39">
        <v>25</v>
      </c>
      <c r="E385" s="40" t="s">
        <v>314</v>
      </c>
      <c r="F385" s="40" t="s">
        <v>314</v>
      </c>
      <c r="G385" s="21" t="s">
        <v>63</v>
      </c>
      <c r="H385" s="22">
        <v>1997</v>
      </c>
      <c r="I385" s="45">
        <v>18992</v>
      </c>
      <c r="J385" s="45">
        <v>18992</v>
      </c>
      <c r="K385" s="45"/>
      <c r="L385" s="62" t="str">
        <f>_xlfn.IFNA(VLOOKUP(E385&amp;"."&amp;H385,PNIdata!$E$5:$L$263,2,FALSE),"-")</f>
        <v>-</v>
      </c>
      <c r="M385" s="62"/>
      <c r="N385" s="62"/>
      <c r="S385" s="64">
        <v>1353242</v>
      </c>
    </row>
    <row r="386" spans="2:19" x14ac:dyDescent="0.25">
      <c r="B386" s="37" t="s">
        <v>299</v>
      </c>
      <c r="C386" s="38" t="str">
        <f>VLOOKUP(E386,nusedswatershed,4,FALSE)</f>
        <v>Hatchery</v>
      </c>
      <c r="D386" s="39">
        <v>25</v>
      </c>
      <c r="E386" s="40" t="s">
        <v>314</v>
      </c>
      <c r="F386" s="40" t="s">
        <v>314</v>
      </c>
      <c r="G386" s="21" t="s">
        <v>63</v>
      </c>
      <c r="H386" s="22">
        <v>1996</v>
      </c>
      <c r="I386" s="45">
        <v>16313</v>
      </c>
      <c r="J386" s="45">
        <v>16313</v>
      </c>
      <c r="K386" s="45"/>
      <c r="L386" s="62" t="str">
        <f>_xlfn.IFNA(VLOOKUP(E386&amp;"."&amp;H386,PNIdata!$E$5:$L$263,2,FALSE),"-")</f>
        <v>-</v>
      </c>
      <c r="M386" s="62"/>
      <c r="N386" s="62"/>
      <c r="S386" s="64">
        <v>2853831</v>
      </c>
    </row>
    <row r="387" spans="2:19" x14ac:dyDescent="0.25">
      <c r="B387" s="37" t="s">
        <v>299</v>
      </c>
      <c r="C387" s="38" t="str">
        <f>VLOOKUP(E387,nusedswatershed,4,FALSE)</f>
        <v>Hatchery</v>
      </c>
      <c r="D387" s="39">
        <v>25</v>
      </c>
      <c r="E387" s="40" t="s">
        <v>314</v>
      </c>
      <c r="F387" s="40" t="s">
        <v>314</v>
      </c>
      <c r="G387" s="21" t="s">
        <v>63</v>
      </c>
      <c r="H387" s="22">
        <v>1995</v>
      </c>
      <c r="I387" s="45">
        <v>21928</v>
      </c>
      <c r="J387" s="45">
        <v>21928</v>
      </c>
      <c r="K387" s="45"/>
      <c r="L387" s="62" t="str">
        <f>_xlfn.IFNA(VLOOKUP(E387&amp;"."&amp;H387,PNIdata!$E$5:$L$263,2,FALSE),"-")</f>
        <v>-</v>
      </c>
      <c r="M387" s="62"/>
      <c r="N387" s="62"/>
      <c r="S387" s="64">
        <v>1578891</v>
      </c>
    </row>
    <row r="388" spans="2:19" x14ac:dyDescent="0.25">
      <c r="B388" s="37" t="s">
        <v>299</v>
      </c>
      <c r="C388" s="38" t="str">
        <f>VLOOKUP(E388,nusedswatershed,4,FALSE)</f>
        <v>Hatchery</v>
      </c>
      <c r="D388" s="39">
        <v>25</v>
      </c>
      <c r="E388" s="40" t="s">
        <v>314</v>
      </c>
      <c r="F388" s="40" t="s">
        <v>314</v>
      </c>
      <c r="G388" s="21" t="s">
        <v>63</v>
      </c>
      <c r="H388" s="22">
        <v>1994</v>
      </c>
      <c r="I388" s="45">
        <v>20000</v>
      </c>
      <c r="J388" s="45">
        <v>20000</v>
      </c>
      <c r="K388" s="45"/>
      <c r="L388" s="62" t="str">
        <f>_xlfn.IFNA(VLOOKUP(E388&amp;"."&amp;H388,PNIdata!$E$5:$L$263,2,FALSE),"-")</f>
        <v>-</v>
      </c>
      <c r="M388" s="62"/>
      <c r="N388" s="62"/>
      <c r="S388" s="64">
        <v>2822751</v>
      </c>
    </row>
    <row r="389" spans="2:19" x14ac:dyDescent="0.25">
      <c r="B389" s="37" t="s">
        <v>299</v>
      </c>
      <c r="C389" s="38" t="str">
        <f>VLOOKUP(E389,nusedswatershed,4,FALSE)</f>
        <v>Hatchery</v>
      </c>
      <c r="D389" s="39">
        <v>25</v>
      </c>
      <c r="E389" s="40" t="s">
        <v>314</v>
      </c>
      <c r="F389" s="40" t="s">
        <v>314</v>
      </c>
      <c r="G389" s="21" t="s">
        <v>63</v>
      </c>
      <c r="H389" s="22">
        <v>1993</v>
      </c>
      <c r="I389" s="45">
        <v>11500</v>
      </c>
      <c r="J389" s="45">
        <v>11500</v>
      </c>
      <c r="K389" s="45"/>
      <c r="L389" s="62" t="str">
        <f>_xlfn.IFNA(VLOOKUP(E389&amp;"."&amp;H389,PNIdata!$E$5:$L$263,2,FALSE),"-")</f>
        <v>-</v>
      </c>
      <c r="M389" s="62"/>
      <c r="N389" s="62"/>
      <c r="S389" s="64">
        <v>1902291</v>
      </c>
    </row>
    <row r="390" spans="2:19" x14ac:dyDescent="0.25">
      <c r="B390" s="37" t="s">
        <v>299</v>
      </c>
      <c r="C390" s="38" t="str">
        <f>VLOOKUP(E390,nusedswatershed,4,FALSE)</f>
        <v>Hatchery</v>
      </c>
      <c r="D390" s="39">
        <v>25</v>
      </c>
      <c r="E390" s="40" t="s">
        <v>314</v>
      </c>
      <c r="F390" s="40" t="s">
        <v>314</v>
      </c>
      <c r="G390" s="21" t="s">
        <v>63</v>
      </c>
      <c r="H390" s="22">
        <v>1992</v>
      </c>
      <c r="I390" s="45">
        <v>22000</v>
      </c>
      <c r="J390" s="45">
        <v>22000</v>
      </c>
      <c r="K390" s="45"/>
      <c r="L390" s="62" t="str">
        <f>_xlfn.IFNA(VLOOKUP(E390&amp;"."&amp;H390,PNIdata!$E$5:$L$263,2,FALSE),"-")</f>
        <v>-</v>
      </c>
      <c r="M390" s="62"/>
      <c r="N390" s="62"/>
      <c r="S390" s="64">
        <v>2606589</v>
      </c>
    </row>
    <row r="391" spans="2:19" x14ac:dyDescent="0.25">
      <c r="B391" s="37" t="s">
        <v>299</v>
      </c>
      <c r="C391" s="38" t="str">
        <f>VLOOKUP(E391,nusedswatershed,4,FALSE)</f>
        <v>Hatchery</v>
      </c>
      <c r="D391" s="39">
        <v>25</v>
      </c>
      <c r="E391" s="40" t="s">
        <v>314</v>
      </c>
      <c r="F391" s="40" t="s">
        <v>314</v>
      </c>
      <c r="G391" s="21" t="s">
        <v>63</v>
      </c>
      <c r="H391" s="22">
        <v>1991</v>
      </c>
      <c r="I391" s="45">
        <v>15000</v>
      </c>
      <c r="J391" s="45">
        <v>15000</v>
      </c>
      <c r="K391" s="45"/>
      <c r="L391" s="62" t="str">
        <f>_xlfn.IFNA(VLOOKUP(E391&amp;"."&amp;H391,PNIdata!$E$5:$L$263,2,FALSE),"-")</f>
        <v>-</v>
      </c>
      <c r="M391" s="62"/>
      <c r="N391" s="62"/>
      <c r="S391" s="64">
        <v>1809822</v>
      </c>
    </row>
    <row r="392" spans="2:19" x14ac:dyDescent="0.25">
      <c r="B392" s="37" t="s">
        <v>299</v>
      </c>
      <c r="C392" s="38" t="str">
        <f>VLOOKUP(E392,nusedswatershed,4,FALSE)</f>
        <v>Hatchery</v>
      </c>
      <c r="D392" s="39">
        <v>25</v>
      </c>
      <c r="E392" s="40" t="s">
        <v>314</v>
      </c>
      <c r="F392" s="40" t="s">
        <v>314</v>
      </c>
      <c r="G392" s="21" t="s">
        <v>63</v>
      </c>
      <c r="H392" s="22">
        <v>1990</v>
      </c>
      <c r="I392" s="45">
        <v>10700</v>
      </c>
      <c r="J392" s="45">
        <v>10700</v>
      </c>
      <c r="K392" s="45"/>
      <c r="L392" s="62" t="str">
        <f>_xlfn.IFNA(VLOOKUP(E392&amp;"."&amp;H392,PNIdata!$E$5:$L$263,2,FALSE),"-")</f>
        <v>-</v>
      </c>
      <c r="M392" s="62"/>
      <c r="N392" s="62"/>
      <c r="S392" s="64">
        <v>2514470</v>
      </c>
    </row>
    <row r="393" spans="2:19" x14ac:dyDescent="0.25">
      <c r="B393" s="37" t="s">
        <v>299</v>
      </c>
      <c r="C393" s="38" t="str">
        <f>VLOOKUP(E393,nusedswatershed,4,FALSE)</f>
        <v>Hatchery</v>
      </c>
      <c r="D393" s="39">
        <v>25</v>
      </c>
      <c r="E393" s="40" t="s">
        <v>314</v>
      </c>
      <c r="F393" s="40" t="s">
        <v>314</v>
      </c>
      <c r="G393" s="21" t="s">
        <v>63</v>
      </c>
      <c r="H393" s="22">
        <v>1989</v>
      </c>
      <c r="I393" s="45">
        <v>7000</v>
      </c>
      <c r="J393" s="45">
        <v>7000</v>
      </c>
      <c r="K393" s="45"/>
      <c r="L393" s="62" t="str">
        <f>_xlfn.IFNA(VLOOKUP(E393&amp;"."&amp;H393,PNIdata!$E$5:$L$263,2,FALSE),"-")</f>
        <v>-</v>
      </c>
      <c r="M393" s="62"/>
      <c r="N393" s="62"/>
      <c r="S393" s="64">
        <v>1312978</v>
      </c>
    </row>
    <row r="394" spans="2:19" x14ac:dyDescent="0.25">
      <c r="B394" s="37" t="s">
        <v>299</v>
      </c>
      <c r="C394" s="38" t="str">
        <f>VLOOKUP(E394,nusedswatershed,4,FALSE)</f>
        <v>Hatchery</v>
      </c>
      <c r="D394" s="39">
        <v>25</v>
      </c>
      <c r="E394" s="40" t="s">
        <v>314</v>
      </c>
      <c r="F394" s="40" t="s">
        <v>314</v>
      </c>
      <c r="G394" s="21" t="s">
        <v>63</v>
      </c>
      <c r="H394" s="22">
        <v>1988</v>
      </c>
      <c r="I394" s="45">
        <v>3000</v>
      </c>
      <c r="J394" s="45">
        <v>3000</v>
      </c>
      <c r="K394" s="45"/>
      <c r="L394" s="62" t="str">
        <f>_xlfn.IFNA(VLOOKUP(E394&amp;"."&amp;H394,PNIdata!$E$5:$L$263,2,FALSE),"-")</f>
        <v>-</v>
      </c>
      <c r="M394" s="62"/>
      <c r="N394" s="62"/>
      <c r="S394" s="64">
        <v>1261825</v>
      </c>
    </row>
    <row r="395" spans="2:19" x14ac:dyDescent="0.25">
      <c r="B395" s="37" t="s">
        <v>299</v>
      </c>
      <c r="C395" s="38" t="str">
        <f>VLOOKUP(E395,nusedswatershed,4,FALSE)</f>
        <v>Hatchery</v>
      </c>
      <c r="D395" s="39">
        <v>25</v>
      </c>
      <c r="E395" s="40" t="s">
        <v>314</v>
      </c>
      <c r="F395" s="40" t="s">
        <v>314</v>
      </c>
      <c r="G395" s="21" t="s">
        <v>63</v>
      </c>
      <c r="H395" s="22">
        <v>1987</v>
      </c>
      <c r="I395" s="45">
        <v>200</v>
      </c>
      <c r="J395" s="45">
        <v>200</v>
      </c>
      <c r="K395" s="45"/>
      <c r="L395" s="62" t="str">
        <f>_xlfn.IFNA(VLOOKUP(E395&amp;"."&amp;H395,PNIdata!$E$5:$L$263,2,FALSE),"-")</f>
        <v>-</v>
      </c>
      <c r="M395" s="62"/>
      <c r="N395" s="62"/>
      <c r="S395" s="64">
        <v>2196602</v>
      </c>
    </row>
    <row r="396" spans="2:19" x14ac:dyDescent="0.25">
      <c r="B396" s="37" t="s">
        <v>299</v>
      </c>
      <c r="C396" s="38" t="str">
        <f>VLOOKUP(E396,nusedswatershed,4,FALSE)</f>
        <v>Hatchery</v>
      </c>
      <c r="D396" s="39">
        <v>25</v>
      </c>
      <c r="E396" s="40" t="s">
        <v>314</v>
      </c>
      <c r="F396" s="40" t="s">
        <v>314</v>
      </c>
      <c r="G396" s="21" t="s">
        <v>63</v>
      </c>
      <c r="H396" s="22">
        <v>1986</v>
      </c>
      <c r="I396" s="45">
        <v>210</v>
      </c>
      <c r="J396" s="45">
        <v>210</v>
      </c>
      <c r="K396" s="45"/>
      <c r="L396" s="62" t="str">
        <f>_xlfn.IFNA(VLOOKUP(E396&amp;"."&amp;H396,PNIdata!$E$5:$L$263,2,FALSE),"-")</f>
        <v>-</v>
      </c>
      <c r="M396" s="62"/>
      <c r="N396" s="62"/>
      <c r="S396" s="64">
        <v>2157913</v>
      </c>
    </row>
    <row r="397" spans="2:19" x14ac:dyDescent="0.25">
      <c r="B397" s="37" t="s">
        <v>299</v>
      </c>
      <c r="C397" s="38" t="str">
        <f>VLOOKUP(E397,nusedswatershed,4,FALSE)</f>
        <v>Hatchery</v>
      </c>
      <c r="D397" s="39">
        <v>25</v>
      </c>
      <c r="E397" s="40" t="s">
        <v>314</v>
      </c>
      <c r="F397" s="40" t="s">
        <v>314</v>
      </c>
      <c r="G397" s="21" t="s">
        <v>63</v>
      </c>
      <c r="H397" s="22">
        <v>1985</v>
      </c>
      <c r="I397" s="45">
        <v>800</v>
      </c>
      <c r="J397" s="45">
        <v>800</v>
      </c>
      <c r="K397" s="45"/>
      <c r="L397" s="62" t="str">
        <f>_xlfn.IFNA(VLOOKUP(E397&amp;"."&amp;H397,PNIdata!$E$5:$L$263,2,FALSE),"-")</f>
        <v>-</v>
      </c>
      <c r="M397" s="62"/>
      <c r="N397" s="62"/>
      <c r="S397" s="64">
        <v>873111</v>
      </c>
    </row>
    <row r="398" spans="2:19" x14ac:dyDescent="0.25">
      <c r="B398" s="37" t="s">
        <v>299</v>
      </c>
      <c r="C398" s="38" t="str">
        <f>VLOOKUP(E398,nusedswatershed,4,FALSE)</f>
        <v>Hatchery</v>
      </c>
      <c r="D398" s="39">
        <v>25</v>
      </c>
      <c r="E398" s="40" t="s">
        <v>314</v>
      </c>
      <c r="F398" s="40" t="s">
        <v>314</v>
      </c>
      <c r="G398" s="21" t="s">
        <v>63</v>
      </c>
      <c r="H398" s="22">
        <v>1984</v>
      </c>
      <c r="I398" s="45">
        <v>718</v>
      </c>
      <c r="J398" s="45">
        <v>718</v>
      </c>
      <c r="K398" s="45"/>
      <c r="L398" s="62" t="str">
        <f>_xlfn.IFNA(VLOOKUP(E398&amp;"."&amp;H398,PNIdata!$E$5:$L$263,2,FALSE),"-")</f>
        <v>-</v>
      </c>
      <c r="M398" s="62"/>
      <c r="N398" s="62"/>
      <c r="S398" s="64">
        <v>1380500</v>
      </c>
    </row>
    <row r="399" spans="2:19" x14ac:dyDescent="0.25">
      <c r="B399" s="37" t="s">
        <v>299</v>
      </c>
      <c r="C399" s="38" t="str">
        <f>VLOOKUP(E399,nusedswatershed,4,FALSE)</f>
        <v>Hatchery</v>
      </c>
      <c r="D399" s="39">
        <v>25</v>
      </c>
      <c r="E399" s="40" t="s">
        <v>314</v>
      </c>
      <c r="F399" s="40" t="s">
        <v>314</v>
      </c>
      <c r="G399" s="21" t="s">
        <v>63</v>
      </c>
      <c r="H399" s="22">
        <v>1983</v>
      </c>
      <c r="I399" s="45">
        <v>300</v>
      </c>
      <c r="J399" s="45">
        <v>300</v>
      </c>
      <c r="K399" s="45"/>
      <c r="L399" s="62" t="str">
        <f>_xlfn.IFNA(VLOOKUP(E399&amp;"."&amp;H399,PNIdata!$E$5:$L$263,2,FALSE),"-")</f>
        <v>-</v>
      </c>
      <c r="M399" s="62"/>
      <c r="N399" s="62"/>
      <c r="S399" s="64">
        <v>457500</v>
      </c>
    </row>
    <row r="400" spans="2:19" x14ac:dyDescent="0.25">
      <c r="B400" s="37" t="s">
        <v>299</v>
      </c>
      <c r="C400" s="38" t="str">
        <f>VLOOKUP(E400,nusedswatershed,4,FALSE)</f>
        <v>Hatchery</v>
      </c>
      <c r="D400" s="39">
        <v>25</v>
      </c>
      <c r="E400" s="40" t="s">
        <v>314</v>
      </c>
      <c r="F400" s="40" t="s">
        <v>314</v>
      </c>
      <c r="G400" s="21" t="s">
        <v>63</v>
      </c>
      <c r="H400" s="22">
        <v>1982</v>
      </c>
      <c r="I400" s="45">
        <v>500</v>
      </c>
      <c r="J400" s="45">
        <v>500</v>
      </c>
      <c r="K400" s="45"/>
      <c r="L400" s="62" t="str">
        <f>_xlfn.IFNA(VLOOKUP(E400&amp;"."&amp;H400,PNIdata!$E$5:$L$263,2,FALSE),"-")</f>
        <v>-</v>
      </c>
      <c r="M400" s="62"/>
      <c r="N400" s="62"/>
      <c r="S400" s="64">
        <v>485900</v>
      </c>
    </row>
    <row r="401" spans="2:19" x14ac:dyDescent="0.25">
      <c r="B401" s="37" t="s">
        <v>299</v>
      </c>
      <c r="C401" s="38" t="str">
        <f>VLOOKUP(E401,nusedswatershed,4,FALSE)</f>
        <v>Hatchery</v>
      </c>
      <c r="D401" s="39">
        <v>25</v>
      </c>
      <c r="E401" s="40" t="s">
        <v>314</v>
      </c>
      <c r="F401" s="40" t="s">
        <v>314</v>
      </c>
      <c r="G401" s="21" t="s">
        <v>63</v>
      </c>
      <c r="H401" s="22">
        <v>1981</v>
      </c>
      <c r="I401" s="45">
        <v>300</v>
      </c>
      <c r="J401" s="45">
        <v>300</v>
      </c>
      <c r="K401" s="45"/>
      <c r="L401" s="62" t="str">
        <f>_xlfn.IFNA(VLOOKUP(E401&amp;"."&amp;H401,PNIdata!$E$5:$L$263,2,FALSE),"-")</f>
        <v>-</v>
      </c>
      <c r="M401" s="62"/>
      <c r="N401" s="62"/>
      <c r="S401" s="64">
        <v>152000</v>
      </c>
    </row>
    <row r="402" spans="2:19" x14ac:dyDescent="0.25">
      <c r="B402" s="37" t="s">
        <v>299</v>
      </c>
      <c r="C402" s="38" t="str">
        <f>VLOOKUP(E402,nusedswatershed,4,FALSE)</f>
        <v>Hatchery</v>
      </c>
      <c r="D402" s="39">
        <v>25</v>
      </c>
      <c r="E402" s="40" t="s">
        <v>314</v>
      </c>
      <c r="F402" s="40" t="s">
        <v>314</v>
      </c>
      <c r="G402" s="21" t="s">
        <v>63</v>
      </c>
      <c r="H402" s="22">
        <v>1980</v>
      </c>
      <c r="I402" s="45">
        <v>500</v>
      </c>
      <c r="J402" s="45">
        <v>500</v>
      </c>
      <c r="K402" s="45"/>
      <c r="L402" s="62" t="str">
        <f>_xlfn.IFNA(VLOOKUP(E402&amp;"."&amp;H402,PNIdata!$E$5:$L$263,2,FALSE),"-")</f>
        <v>-</v>
      </c>
      <c r="M402" s="62"/>
      <c r="N402" s="62"/>
      <c r="S402" s="64">
        <v>198267</v>
      </c>
    </row>
    <row r="403" spans="2:19" x14ac:dyDescent="0.25">
      <c r="B403" s="37" t="s">
        <v>299</v>
      </c>
      <c r="C403" s="38" t="str">
        <f>VLOOKUP(E403,nusedswatershed,4,FALSE)</f>
        <v>Hatchery</v>
      </c>
      <c r="D403" s="39">
        <v>25</v>
      </c>
      <c r="E403" s="40" t="s">
        <v>314</v>
      </c>
      <c r="F403" s="40" t="s">
        <v>314</v>
      </c>
      <c r="G403" s="21" t="s">
        <v>63</v>
      </c>
      <c r="H403" s="22">
        <v>1979</v>
      </c>
      <c r="I403" s="45">
        <v>120</v>
      </c>
      <c r="J403" s="45">
        <v>120</v>
      </c>
      <c r="K403" s="45"/>
      <c r="L403" s="62" t="str">
        <f>_xlfn.IFNA(VLOOKUP(E403&amp;"."&amp;H403,PNIdata!$E$5:$L$263,2,FALSE),"-")</f>
        <v>-</v>
      </c>
      <c r="M403" s="62"/>
      <c r="N403" s="62"/>
      <c r="S403" s="64">
        <v>118000</v>
      </c>
    </row>
    <row r="404" spans="2:19" x14ac:dyDescent="0.25">
      <c r="B404" s="37" t="s">
        <v>299</v>
      </c>
      <c r="C404" s="38" t="str">
        <f>VLOOKUP(E404,nusedswatershed,4,FALSE)</f>
        <v>Hatchery</v>
      </c>
      <c r="D404" s="39">
        <v>25</v>
      </c>
      <c r="E404" s="40" t="s">
        <v>314</v>
      </c>
      <c r="F404" s="40" t="s">
        <v>314</v>
      </c>
      <c r="G404" s="21" t="s">
        <v>63</v>
      </c>
      <c r="H404" s="22">
        <v>1978</v>
      </c>
      <c r="I404" s="45">
        <v>500</v>
      </c>
      <c r="J404" s="45">
        <v>500</v>
      </c>
      <c r="K404" s="45"/>
      <c r="L404" s="62" t="str">
        <f>_xlfn.IFNA(VLOOKUP(E404&amp;"."&amp;H404,PNIdata!$E$5:$L$263,2,FALSE),"-")</f>
        <v>-</v>
      </c>
      <c r="M404" s="62"/>
      <c r="N404" s="62"/>
      <c r="S404" s="64"/>
    </row>
    <row r="405" spans="2:19" x14ac:dyDescent="0.25">
      <c r="B405" s="37" t="s">
        <v>299</v>
      </c>
      <c r="C405" s="38" t="str">
        <f>VLOOKUP(E405,nusedswatershed,4,FALSE)</f>
        <v>Hatchery</v>
      </c>
      <c r="D405" s="39">
        <v>25</v>
      </c>
      <c r="E405" s="40" t="s">
        <v>314</v>
      </c>
      <c r="F405" s="40" t="s">
        <v>314</v>
      </c>
      <c r="G405" s="21" t="s">
        <v>63</v>
      </c>
      <c r="H405" s="22">
        <v>1977</v>
      </c>
      <c r="I405" s="45">
        <v>120</v>
      </c>
      <c r="J405" s="45">
        <v>120</v>
      </c>
      <c r="K405" s="45"/>
      <c r="L405" s="62" t="str">
        <f>_xlfn.IFNA(VLOOKUP(E405&amp;"."&amp;H405,PNIdata!$E$5:$L$263,2,FALSE),"-")</f>
        <v>-</v>
      </c>
      <c r="M405" s="62">
        <v>1</v>
      </c>
      <c r="N405" s="62">
        <f>1-M405</f>
        <v>0</v>
      </c>
      <c r="O405">
        <v>0</v>
      </c>
      <c r="P405" t="s">
        <v>525</v>
      </c>
      <c r="Q405" t="s">
        <v>526</v>
      </c>
      <c r="S405" s="64"/>
    </row>
    <row r="406" spans="2:19" x14ac:dyDescent="0.25">
      <c r="B406" s="37" t="s">
        <v>299</v>
      </c>
      <c r="C406" s="38" t="str">
        <f>VLOOKUP(E406,nusedswatershed,4,FALSE)</f>
        <v>Hatchery</v>
      </c>
      <c r="D406" s="39">
        <v>25</v>
      </c>
      <c r="E406" s="40" t="s">
        <v>314</v>
      </c>
      <c r="F406" s="40" t="s">
        <v>314</v>
      </c>
      <c r="G406" s="21" t="s">
        <v>63</v>
      </c>
      <c r="H406" s="22">
        <v>1976</v>
      </c>
      <c r="I406" s="45">
        <v>400</v>
      </c>
      <c r="J406" s="45">
        <v>400</v>
      </c>
      <c r="K406" s="45"/>
      <c r="L406" s="62" t="str">
        <f>_xlfn.IFNA(VLOOKUP(E406&amp;"."&amp;H406,PNIdata!$E$5:$L$263,2,FALSE),"-")</f>
        <v>-</v>
      </c>
      <c r="M406" s="62">
        <v>0.98</v>
      </c>
      <c r="N406" s="62">
        <f>1-M406</f>
        <v>2.0000000000000018E-2</v>
      </c>
      <c r="O406">
        <v>0.02</v>
      </c>
      <c r="P406" t="s">
        <v>525</v>
      </c>
      <c r="Q406" t="s">
        <v>526</v>
      </c>
      <c r="S406" s="64"/>
    </row>
    <row r="407" spans="2:19" x14ac:dyDescent="0.25">
      <c r="B407" s="37" t="s">
        <v>299</v>
      </c>
      <c r="C407" s="38" t="str">
        <f>VLOOKUP(E407,nusedswatershed,4,FALSE)</f>
        <v>Hatchery</v>
      </c>
      <c r="D407" s="39">
        <v>25</v>
      </c>
      <c r="E407" s="40" t="s">
        <v>314</v>
      </c>
      <c r="F407" s="40" t="s">
        <v>314</v>
      </c>
      <c r="G407" s="21" t="s">
        <v>63</v>
      </c>
      <c r="H407" s="22">
        <v>1975</v>
      </c>
      <c r="I407" s="45">
        <v>75</v>
      </c>
      <c r="J407" s="45">
        <v>75</v>
      </c>
      <c r="K407" s="45"/>
      <c r="L407" s="62" t="str">
        <f>_xlfn.IFNA(VLOOKUP(E407&amp;"."&amp;H407,PNIdata!$E$5:$L$263,2,FALSE),"-")</f>
        <v>-</v>
      </c>
      <c r="M407" s="62">
        <v>1</v>
      </c>
      <c r="N407" s="62">
        <f>1-M407</f>
        <v>0</v>
      </c>
      <c r="O407">
        <v>0</v>
      </c>
      <c r="P407" t="s">
        <v>525</v>
      </c>
      <c r="Q407" t="s">
        <v>526</v>
      </c>
      <c r="S407" s="64"/>
    </row>
    <row r="408" spans="2:19" x14ac:dyDescent="0.25">
      <c r="B408" s="37" t="s">
        <v>299</v>
      </c>
      <c r="C408" s="38" t="str">
        <f>VLOOKUP(E408,nusedswatershed,4,FALSE)</f>
        <v>Hatchery</v>
      </c>
      <c r="D408" s="39">
        <v>25</v>
      </c>
      <c r="E408" s="40" t="s">
        <v>314</v>
      </c>
      <c r="F408" s="40" t="s">
        <v>314</v>
      </c>
      <c r="G408" s="21" t="s">
        <v>63</v>
      </c>
      <c r="H408" s="22">
        <v>1974</v>
      </c>
      <c r="I408" s="45">
        <v>200</v>
      </c>
      <c r="J408" s="45">
        <v>200</v>
      </c>
      <c r="K408" s="45"/>
      <c r="L408" s="62" t="str">
        <f>_xlfn.IFNA(VLOOKUP(E408&amp;"."&amp;H408,PNIdata!$E$5:$L$263,2,FALSE),"-")</f>
        <v>-</v>
      </c>
      <c r="M408" s="62">
        <v>0.99</v>
      </c>
      <c r="N408" s="62">
        <f>1-M408</f>
        <v>1.0000000000000009E-2</v>
      </c>
      <c r="O408">
        <v>0.01</v>
      </c>
      <c r="P408" t="s">
        <v>525</v>
      </c>
      <c r="Q408" t="s">
        <v>526</v>
      </c>
      <c r="S408" s="64"/>
    </row>
    <row r="409" spans="2:19" x14ac:dyDescent="0.25">
      <c r="B409" s="37" t="s">
        <v>299</v>
      </c>
      <c r="C409" s="38" t="str">
        <f>VLOOKUP(E409,nusedswatershed,4,FALSE)</f>
        <v>Hatchery</v>
      </c>
      <c r="D409" s="39">
        <v>25</v>
      </c>
      <c r="E409" s="40" t="s">
        <v>314</v>
      </c>
      <c r="F409" s="40" t="s">
        <v>314</v>
      </c>
      <c r="G409" s="21" t="s">
        <v>63</v>
      </c>
      <c r="H409" s="22">
        <v>1973</v>
      </c>
      <c r="I409" s="45">
        <v>400</v>
      </c>
      <c r="J409" s="45">
        <v>400</v>
      </c>
      <c r="K409" s="45"/>
      <c r="L409" s="62" t="str">
        <f>_xlfn.IFNA(VLOOKUP(E409&amp;"."&amp;H409,PNIdata!$E$5:$L$263,2,FALSE),"-")</f>
        <v>-</v>
      </c>
      <c r="M409" s="62"/>
      <c r="N409" s="62"/>
      <c r="S409" s="64"/>
    </row>
    <row r="410" spans="2:19" x14ac:dyDescent="0.25">
      <c r="B410" s="37" t="s">
        <v>299</v>
      </c>
      <c r="C410" s="38" t="str">
        <f>VLOOKUP(E410,nusedswatershed,4,FALSE)</f>
        <v>Hatchery</v>
      </c>
      <c r="D410" s="39">
        <v>25</v>
      </c>
      <c r="E410" s="40" t="s">
        <v>314</v>
      </c>
      <c r="F410" s="40" t="s">
        <v>314</v>
      </c>
      <c r="G410" s="21" t="s">
        <v>63</v>
      </c>
      <c r="H410" s="22">
        <v>1972</v>
      </c>
      <c r="I410" s="45">
        <v>1500</v>
      </c>
      <c r="J410" s="45">
        <v>1500</v>
      </c>
      <c r="K410" s="45"/>
      <c r="L410" s="62" t="str">
        <f>_xlfn.IFNA(VLOOKUP(E410&amp;"."&amp;H410,PNIdata!$E$5:$L$263,2,FALSE),"-")</f>
        <v>-</v>
      </c>
      <c r="M410" s="62">
        <v>1</v>
      </c>
      <c r="N410" s="62">
        <f>1-M410</f>
        <v>0</v>
      </c>
      <c r="O410">
        <v>0</v>
      </c>
      <c r="P410" t="s">
        <v>525</v>
      </c>
      <c r="Q410" t="s">
        <v>526</v>
      </c>
      <c r="S410" s="64"/>
    </row>
    <row r="411" spans="2:19" x14ac:dyDescent="0.25">
      <c r="B411" s="37" t="s">
        <v>299</v>
      </c>
      <c r="C411" s="38" t="str">
        <f>VLOOKUP(E411,nusedswatershed,4,FALSE)</f>
        <v>Hatchery</v>
      </c>
      <c r="D411" s="39">
        <v>25</v>
      </c>
      <c r="E411" s="40" t="s">
        <v>314</v>
      </c>
      <c r="F411" s="40" t="s">
        <v>314</v>
      </c>
      <c r="G411" s="21" t="s">
        <v>63</v>
      </c>
      <c r="H411" s="22">
        <v>1971</v>
      </c>
      <c r="I411" s="45">
        <v>900</v>
      </c>
      <c r="J411" s="45">
        <v>900</v>
      </c>
      <c r="K411" s="45"/>
      <c r="L411" s="62" t="str">
        <f>_xlfn.IFNA(VLOOKUP(E411&amp;"."&amp;H411,PNIdata!$E$5:$L$263,2,FALSE),"-")</f>
        <v>-</v>
      </c>
      <c r="M411" s="62">
        <v>0.99</v>
      </c>
      <c r="N411" s="62">
        <f>1-M411</f>
        <v>1.0000000000000009E-2</v>
      </c>
      <c r="O411">
        <v>0.01</v>
      </c>
      <c r="P411" t="s">
        <v>525</v>
      </c>
      <c r="Q411" t="s">
        <v>526</v>
      </c>
      <c r="S411" s="64"/>
    </row>
    <row r="412" spans="2:19" x14ac:dyDescent="0.25">
      <c r="B412" s="37" t="s">
        <v>299</v>
      </c>
      <c r="C412" s="38" t="str">
        <f>VLOOKUP(E412,nusedswatershed,4,FALSE)</f>
        <v>Hatchery</v>
      </c>
      <c r="D412" s="39">
        <v>25</v>
      </c>
      <c r="E412" s="40" t="s">
        <v>314</v>
      </c>
      <c r="F412" s="40" t="s">
        <v>314</v>
      </c>
      <c r="G412" s="21" t="s">
        <v>63</v>
      </c>
      <c r="H412" s="22">
        <v>1970</v>
      </c>
      <c r="I412" s="45">
        <v>700</v>
      </c>
      <c r="J412" s="45">
        <v>700</v>
      </c>
      <c r="K412" s="45"/>
      <c r="L412" s="62" t="str">
        <f>_xlfn.IFNA(VLOOKUP(E412&amp;"."&amp;H412,PNIdata!$E$5:$L$263,2,FALSE),"-")</f>
        <v>-</v>
      </c>
      <c r="M412" s="62">
        <v>1</v>
      </c>
      <c r="N412" s="62">
        <f>1-M412</f>
        <v>0</v>
      </c>
      <c r="O412">
        <v>0</v>
      </c>
      <c r="P412" t="s">
        <v>525</v>
      </c>
      <c r="Q412" t="s">
        <v>526</v>
      </c>
      <c r="S412" s="64"/>
    </row>
    <row r="413" spans="2:19" x14ac:dyDescent="0.25">
      <c r="B413" s="37" t="s">
        <v>299</v>
      </c>
      <c r="C413" s="38" t="str">
        <f>VLOOKUP(E413,nusedswatershed,4,FALSE)</f>
        <v>Hatchery</v>
      </c>
      <c r="D413" s="39">
        <v>25</v>
      </c>
      <c r="E413" s="40" t="s">
        <v>314</v>
      </c>
      <c r="F413" s="40" t="s">
        <v>314</v>
      </c>
      <c r="G413" s="21" t="s">
        <v>63</v>
      </c>
      <c r="H413" s="22">
        <v>1969</v>
      </c>
      <c r="I413" s="45">
        <v>400</v>
      </c>
      <c r="J413" s="45">
        <v>400</v>
      </c>
      <c r="K413" s="45"/>
      <c r="L413" s="62" t="str">
        <f>_xlfn.IFNA(VLOOKUP(E413&amp;"."&amp;H413,PNIdata!$E$5:$L$263,2,FALSE),"-")</f>
        <v>-</v>
      </c>
      <c r="M413" s="62">
        <v>0.98</v>
      </c>
      <c r="N413" s="62">
        <f>1-M413</f>
        <v>2.0000000000000018E-2</v>
      </c>
      <c r="O413">
        <v>0.02</v>
      </c>
      <c r="P413" t="s">
        <v>525</v>
      </c>
      <c r="Q413" t="s">
        <v>526</v>
      </c>
      <c r="S413" s="64"/>
    </row>
    <row r="414" spans="2:19" x14ac:dyDescent="0.25">
      <c r="B414" s="37" t="s">
        <v>299</v>
      </c>
      <c r="C414" s="38" t="str">
        <f>VLOOKUP(E414,nusedswatershed,4,FALSE)</f>
        <v>Hatchery</v>
      </c>
      <c r="D414" s="39">
        <v>25</v>
      </c>
      <c r="E414" s="40" t="s">
        <v>314</v>
      </c>
      <c r="F414" s="40" t="s">
        <v>314</v>
      </c>
      <c r="G414" s="21" t="s">
        <v>63</v>
      </c>
      <c r="H414" s="22">
        <v>1968</v>
      </c>
      <c r="I414" s="45">
        <v>750</v>
      </c>
      <c r="J414" s="45">
        <v>750</v>
      </c>
      <c r="K414" s="45"/>
      <c r="L414" s="62" t="str">
        <f>_xlfn.IFNA(VLOOKUP(E414&amp;"."&amp;H414,PNIdata!$E$5:$L$263,2,FALSE),"-")</f>
        <v>-</v>
      </c>
      <c r="M414" s="62">
        <v>0.96</v>
      </c>
      <c r="N414" s="62">
        <f>1-M414</f>
        <v>4.0000000000000036E-2</v>
      </c>
      <c r="O414">
        <v>0.04</v>
      </c>
      <c r="P414" t="s">
        <v>525</v>
      </c>
      <c r="Q414" t="s">
        <v>526</v>
      </c>
      <c r="S414" s="64"/>
    </row>
    <row r="415" spans="2:19" x14ac:dyDescent="0.25">
      <c r="B415" s="37" t="s">
        <v>299</v>
      </c>
      <c r="C415" s="38" t="str">
        <f>VLOOKUP(E415,nusedswatershed,4,FALSE)</f>
        <v>Hatchery</v>
      </c>
      <c r="D415" s="39">
        <v>25</v>
      </c>
      <c r="E415" s="40" t="s">
        <v>314</v>
      </c>
      <c r="F415" s="40" t="s">
        <v>314</v>
      </c>
      <c r="G415" s="21" t="s">
        <v>63</v>
      </c>
      <c r="H415" s="22">
        <v>1967</v>
      </c>
      <c r="I415" s="45">
        <v>1000</v>
      </c>
      <c r="J415" s="45">
        <v>1000</v>
      </c>
      <c r="K415" s="45"/>
      <c r="L415" s="62" t="str">
        <f>_xlfn.IFNA(VLOOKUP(E415&amp;"."&amp;H415,PNIdata!$E$5:$L$263,2,FALSE),"-")</f>
        <v>-</v>
      </c>
      <c r="M415" s="62">
        <v>0.98</v>
      </c>
      <c r="N415" s="62">
        <f>1-M415</f>
        <v>2.0000000000000018E-2</v>
      </c>
      <c r="O415">
        <v>0.02</v>
      </c>
      <c r="P415" t="s">
        <v>525</v>
      </c>
      <c r="Q415" t="s">
        <v>526</v>
      </c>
      <c r="S415" s="64"/>
    </row>
    <row r="416" spans="2:19" x14ac:dyDescent="0.25">
      <c r="B416" s="37" t="s">
        <v>299</v>
      </c>
      <c r="C416" s="38" t="str">
        <f>VLOOKUP(E416,nusedswatershed,4,FALSE)</f>
        <v>Hatchery</v>
      </c>
      <c r="D416" s="39">
        <v>25</v>
      </c>
      <c r="E416" s="40" t="s">
        <v>314</v>
      </c>
      <c r="F416" s="40" t="s">
        <v>314</v>
      </c>
      <c r="G416" s="21" t="s">
        <v>63</v>
      </c>
      <c r="H416" s="22">
        <v>1966</v>
      </c>
      <c r="I416" s="45">
        <v>1800</v>
      </c>
      <c r="J416" s="45">
        <v>1800</v>
      </c>
      <c r="K416" s="45"/>
      <c r="L416" s="62" t="str">
        <f>_xlfn.IFNA(VLOOKUP(E416&amp;"."&amp;H416,PNIdata!$E$5:$L$263,2,FALSE),"-")</f>
        <v>-</v>
      </c>
      <c r="M416" s="62">
        <v>0.98</v>
      </c>
      <c r="N416" s="62">
        <f>1-M416</f>
        <v>2.0000000000000018E-2</v>
      </c>
      <c r="O416">
        <v>0.02</v>
      </c>
      <c r="P416" t="s">
        <v>525</v>
      </c>
      <c r="Q416" t="s">
        <v>526</v>
      </c>
      <c r="S416" s="64"/>
    </row>
    <row r="417" spans="2:19" x14ac:dyDescent="0.25">
      <c r="B417" s="37" t="s">
        <v>299</v>
      </c>
      <c r="C417" s="38" t="str">
        <f>VLOOKUP(E417,nusedswatershed,4,FALSE)</f>
        <v>Hatchery</v>
      </c>
      <c r="D417" s="39">
        <v>25</v>
      </c>
      <c r="E417" s="40" t="s">
        <v>314</v>
      </c>
      <c r="F417" s="40" t="s">
        <v>314</v>
      </c>
      <c r="G417" s="21" t="s">
        <v>63</v>
      </c>
      <c r="H417" s="22">
        <v>1965</v>
      </c>
      <c r="I417" s="45">
        <v>3500</v>
      </c>
      <c r="J417" s="45">
        <v>3500</v>
      </c>
      <c r="K417" s="45"/>
      <c r="L417" s="62" t="str">
        <f>_xlfn.IFNA(VLOOKUP(E417&amp;"."&amp;H417,PNIdata!$E$5:$L$263,2,FALSE),"-")</f>
        <v>-</v>
      </c>
      <c r="M417" s="62">
        <v>0.97</v>
      </c>
      <c r="N417" s="62">
        <f>1-M417</f>
        <v>3.0000000000000027E-2</v>
      </c>
      <c r="O417">
        <v>0.03</v>
      </c>
      <c r="P417" t="s">
        <v>525</v>
      </c>
      <c r="Q417" t="s">
        <v>526</v>
      </c>
      <c r="S417" s="64"/>
    </row>
    <row r="418" spans="2:19" x14ac:dyDescent="0.25">
      <c r="B418" s="37" t="s">
        <v>299</v>
      </c>
      <c r="C418" s="38" t="str">
        <f>VLOOKUP(E418,nusedswatershed,4,FALSE)</f>
        <v>Hatchery</v>
      </c>
      <c r="D418" s="39">
        <v>25</v>
      </c>
      <c r="E418" s="40" t="s">
        <v>314</v>
      </c>
      <c r="F418" s="40" t="s">
        <v>314</v>
      </c>
      <c r="G418" s="21" t="s">
        <v>63</v>
      </c>
      <c r="H418" s="22">
        <v>1964</v>
      </c>
      <c r="I418" s="45">
        <v>300</v>
      </c>
      <c r="J418" s="45">
        <v>300</v>
      </c>
      <c r="K418" s="45"/>
      <c r="L418" s="62" t="str">
        <f>_xlfn.IFNA(VLOOKUP(E418&amp;"."&amp;H418,PNIdata!$E$5:$L$263,2,FALSE),"-")</f>
        <v>-</v>
      </c>
      <c r="M418" s="62">
        <v>0.97</v>
      </c>
      <c r="N418" s="62">
        <f>1-M418</f>
        <v>3.0000000000000027E-2</v>
      </c>
      <c r="O418">
        <v>0.03</v>
      </c>
      <c r="P418" t="s">
        <v>525</v>
      </c>
      <c r="Q418" t="s">
        <v>526</v>
      </c>
      <c r="S418" s="64"/>
    </row>
    <row r="419" spans="2:19" x14ac:dyDescent="0.25">
      <c r="B419" s="37" t="s">
        <v>299</v>
      </c>
      <c r="C419" s="38" t="str">
        <f>VLOOKUP(E419,nusedswatershed,4,FALSE)</f>
        <v>Hatchery</v>
      </c>
      <c r="D419" s="39">
        <v>25</v>
      </c>
      <c r="E419" s="40" t="s">
        <v>314</v>
      </c>
      <c r="F419" s="40" t="s">
        <v>314</v>
      </c>
      <c r="G419" s="21" t="s">
        <v>63</v>
      </c>
      <c r="H419" s="22">
        <v>1963</v>
      </c>
      <c r="I419" s="45">
        <v>1000</v>
      </c>
      <c r="J419" s="45">
        <v>1000</v>
      </c>
      <c r="K419" s="45"/>
      <c r="L419" s="62" t="str">
        <f>_xlfn.IFNA(VLOOKUP(E419&amp;"."&amp;H419,PNIdata!$E$5:$L$263,2,FALSE),"-")</f>
        <v>-</v>
      </c>
      <c r="M419" s="62">
        <v>0.99</v>
      </c>
      <c r="N419" s="62">
        <f>1-M419</f>
        <v>1.0000000000000009E-2</v>
      </c>
      <c r="O419">
        <v>0.01</v>
      </c>
      <c r="P419" t="s">
        <v>525</v>
      </c>
      <c r="Q419" t="s">
        <v>526</v>
      </c>
      <c r="S419" s="64"/>
    </row>
    <row r="420" spans="2:19" x14ac:dyDescent="0.25">
      <c r="B420" s="37" t="s">
        <v>299</v>
      </c>
      <c r="C420" s="38" t="str">
        <f>VLOOKUP(E420,nusedswatershed,4,FALSE)</f>
        <v>Hatchery</v>
      </c>
      <c r="D420" s="39">
        <v>25</v>
      </c>
      <c r="E420" s="40" t="s">
        <v>314</v>
      </c>
      <c r="F420" s="40" t="s">
        <v>314</v>
      </c>
      <c r="G420" s="21" t="s">
        <v>63</v>
      </c>
      <c r="H420" s="22">
        <v>1962</v>
      </c>
      <c r="I420" s="45">
        <v>400</v>
      </c>
      <c r="J420" s="45">
        <v>400</v>
      </c>
      <c r="K420" s="45"/>
      <c r="L420" s="62" t="str">
        <f>_xlfn.IFNA(VLOOKUP(E420&amp;"."&amp;H420,PNIdata!$E$5:$L$263,2,FALSE),"-")</f>
        <v>-</v>
      </c>
      <c r="M420" s="62">
        <v>0.99</v>
      </c>
      <c r="N420" s="62">
        <f>1-M420</f>
        <v>1.0000000000000009E-2</v>
      </c>
      <c r="O420">
        <v>0.01</v>
      </c>
      <c r="P420" t="s">
        <v>525</v>
      </c>
      <c r="Q420" t="s">
        <v>526</v>
      </c>
      <c r="S420" s="64"/>
    </row>
    <row r="421" spans="2:19" x14ac:dyDescent="0.25">
      <c r="B421" s="37" t="s">
        <v>299</v>
      </c>
      <c r="C421" s="38" t="str">
        <f>VLOOKUP(E421,nusedswatershed,4,FALSE)</f>
        <v>Hatchery</v>
      </c>
      <c r="D421" s="39">
        <v>25</v>
      </c>
      <c r="E421" s="40" t="s">
        <v>314</v>
      </c>
      <c r="F421" s="40" t="s">
        <v>314</v>
      </c>
      <c r="G421" s="21" t="s">
        <v>63</v>
      </c>
      <c r="H421" s="22">
        <v>1961</v>
      </c>
      <c r="I421" s="45">
        <v>200</v>
      </c>
      <c r="J421" s="45">
        <v>200</v>
      </c>
      <c r="K421" s="45"/>
      <c r="L421" s="62" t="str">
        <f>_xlfn.IFNA(VLOOKUP(E421&amp;"."&amp;H421,PNIdata!$E$5:$L$263,2,FALSE),"-")</f>
        <v>-</v>
      </c>
      <c r="M421" s="62">
        <v>0.99</v>
      </c>
      <c r="N421" s="62">
        <f>1-M421</f>
        <v>1.0000000000000009E-2</v>
      </c>
      <c r="O421">
        <v>0.01</v>
      </c>
      <c r="P421" t="s">
        <v>525</v>
      </c>
      <c r="Q421" t="s">
        <v>526</v>
      </c>
      <c r="S421" s="64"/>
    </row>
    <row r="422" spans="2:19" x14ac:dyDescent="0.25">
      <c r="B422" s="37" t="s">
        <v>299</v>
      </c>
      <c r="C422" s="38" t="str">
        <f>VLOOKUP(E422,nusedswatershed,4,FALSE)</f>
        <v>Hatchery</v>
      </c>
      <c r="D422" s="39">
        <v>25</v>
      </c>
      <c r="E422" s="40" t="s">
        <v>314</v>
      </c>
      <c r="F422" s="40" t="s">
        <v>314</v>
      </c>
      <c r="G422" s="21" t="s">
        <v>63</v>
      </c>
      <c r="H422" s="22">
        <v>1960</v>
      </c>
      <c r="I422" s="45">
        <v>750</v>
      </c>
      <c r="J422" s="45">
        <v>750</v>
      </c>
      <c r="K422" s="45"/>
      <c r="L422" s="62" t="str">
        <f>_xlfn.IFNA(VLOOKUP(E422&amp;"."&amp;H422,PNIdata!$E$5:$L$263,2,FALSE),"-")</f>
        <v>-</v>
      </c>
      <c r="M422" s="62">
        <v>0.98</v>
      </c>
      <c r="N422" s="62">
        <f>1-M422</f>
        <v>2.0000000000000018E-2</v>
      </c>
      <c r="O422">
        <v>0.02</v>
      </c>
      <c r="P422" t="s">
        <v>525</v>
      </c>
      <c r="Q422" t="s">
        <v>526</v>
      </c>
      <c r="S422" s="64"/>
    </row>
    <row r="423" spans="2:19" x14ac:dyDescent="0.25">
      <c r="B423" s="37" t="s">
        <v>299</v>
      </c>
      <c r="C423" s="38" t="str">
        <f>VLOOKUP(E423,nusedswatershed,4,FALSE)</f>
        <v>Hatchery</v>
      </c>
      <c r="D423" s="39">
        <v>25</v>
      </c>
      <c r="E423" s="40" t="s">
        <v>314</v>
      </c>
      <c r="F423" s="40" t="s">
        <v>314</v>
      </c>
      <c r="G423" s="21" t="s">
        <v>63</v>
      </c>
      <c r="H423" s="22">
        <v>1959</v>
      </c>
      <c r="I423" s="45">
        <v>400</v>
      </c>
      <c r="J423" s="45">
        <v>400</v>
      </c>
      <c r="K423" s="45"/>
      <c r="L423" s="62" t="str">
        <f>_xlfn.IFNA(VLOOKUP(E423&amp;"."&amp;H423,PNIdata!$E$5:$L$263,2,FALSE),"-")</f>
        <v>-</v>
      </c>
      <c r="M423" s="62">
        <v>0.98</v>
      </c>
      <c r="N423" s="62">
        <f>1-M423</f>
        <v>2.0000000000000018E-2</v>
      </c>
      <c r="O423">
        <v>0.02</v>
      </c>
      <c r="P423" t="s">
        <v>525</v>
      </c>
      <c r="Q423" t="s">
        <v>526</v>
      </c>
      <c r="S423" s="64"/>
    </row>
    <row r="424" spans="2:19" x14ac:dyDescent="0.25">
      <c r="B424" s="37" t="s">
        <v>299</v>
      </c>
      <c r="C424" s="38" t="str">
        <f>VLOOKUP(E424,nusedswatershed,4,FALSE)</f>
        <v>Hatchery</v>
      </c>
      <c r="D424" s="39">
        <v>25</v>
      </c>
      <c r="E424" s="40" t="s">
        <v>314</v>
      </c>
      <c r="F424" s="40" t="s">
        <v>314</v>
      </c>
      <c r="G424" s="21" t="s">
        <v>63</v>
      </c>
      <c r="H424" s="22">
        <v>1958</v>
      </c>
      <c r="I424" s="45">
        <v>200</v>
      </c>
      <c r="J424" s="45">
        <v>200</v>
      </c>
      <c r="K424" s="45"/>
      <c r="L424" s="62" t="str">
        <f>_xlfn.IFNA(VLOOKUP(E424&amp;"."&amp;H424,PNIdata!$E$5:$L$263,2,FALSE),"-")</f>
        <v>-</v>
      </c>
      <c r="M424" s="62"/>
      <c r="N424" s="62"/>
      <c r="S424" s="64"/>
    </row>
    <row r="425" spans="2:19" x14ac:dyDescent="0.25">
      <c r="B425" s="37" t="s">
        <v>299</v>
      </c>
      <c r="C425" s="38" t="str">
        <f>VLOOKUP(E425,nusedswatershed,4,FALSE)</f>
        <v>Hatchery</v>
      </c>
      <c r="D425" s="39">
        <v>25</v>
      </c>
      <c r="E425" s="40" t="s">
        <v>314</v>
      </c>
      <c r="F425" s="40" t="s">
        <v>314</v>
      </c>
      <c r="G425" s="21" t="s">
        <v>63</v>
      </c>
      <c r="H425" s="22">
        <v>1957</v>
      </c>
      <c r="I425" s="45">
        <v>400</v>
      </c>
      <c r="J425" s="45">
        <v>400</v>
      </c>
      <c r="K425" s="45"/>
      <c r="L425" s="62" t="str">
        <f>_xlfn.IFNA(VLOOKUP(E425&amp;"."&amp;H425,PNIdata!$E$5:$L$263,2,FALSE),"-")</f>
        <v>-</v>
      </c>
      <c r="M425" s="62">
        <v>0.98</v>
      </c>
      <c r="N425" s="62">
        <f>1-M425</f>
        <v>2.0000000000000018E-2</v>
      </c>
      <c r="O425">
        <v>0.02</v>
      </c>
      <c r="P425" t="s">
        <v>525</v>
      </c>
      <c r="Q425" t="s">
        <v>526</v>
      </c>
      <c r="S425" s="64"/>
    </row>
    <row r="426" spans="2:19" x14ac:dyDescent="0.25">
      <c r="B426" s="37" t="s">
        <v>299</v>
      </c>
      <c r="C426" s="38" t="str">
        <f>VLOOKUP(E426,nusedswatershed,4,FALSE)</f>
        <v>Hatchery</v>
      </c>
      <c r="D426" s="39">
        <v>25</v>
      </c>
      <c r="E426" s="40" t="s">
        <v>314</v>
      </c>
      <c r="F426" s="40" t="s">
        <v>314</v>
      </c>
      <c r="G426" s="21" t="s">
        <v>63</v>
      </c>
      <c r="H426" s="22">
        <v>1956</v>
      </c>
      <c r="I426" s="45">
        <v>25</v>
      </c>
      <c r="J426" s="45">
        <v>25</v>
      </c>
      <c r="K426" s="45"/>
      <c r="L426" s="62" t="str">
        <f>_xlfn.IFNA(VLOOKUP(E426&amp;"."&amp;H426,PNIdata!$E$5:$L$263,2,FALSE),"-")</f>
        <v>-</v>
      </c>
      <c r="M426" s="62">
        <v>0.99</v>
      </c>
      <c r="N426" s="62">
        <f>1-M426</f>
        <v>1.0000000000000009E-2</v>
      </c>
      <c r="O426">
        <v>0.01</v>
      </c>
      <c r="P426" t="s">
        <v>525</v>
      </c>
      <c r="Q426" t="s">
        <v>526</v>
      </c>
      <c r="S426" s="64"/>
    </row>
    <row r="427" spans="2:19" x14ac:dyDescent="0.25">
      <c r="B427" s="37" t="s">
        <v>299</v>
      </c>
      <c r="C427" s="38" t="str">
        <f>VLOOKUP(E427,nusedswatershed,4,FALSE)</f>
        <v>Hatchery</v>
      </c>
      <c r="D427" s="39">
        <v>25</v>
      </c>
      <c r="E427" s="40" t="s">
        <v>314</v>
      </c>
      <c r="F427" s="40" t="s">
        <v>314</v>
      </c>
      <c r="G427" s="21" t="s">
        <v>63</v>
      </c>
      <c r="H427" s="22">
        <v>1955</v>
      </c>
      <c r="I427" s="45">
        <v>75</v>
      </c>
      <c r="J427" s="45">
        <v>75</v>
      </c>
      <c r="K427" s="45"/>
      <c r="L427" s="62" t="str">
        <f>_xlfn.IFNA(VLOOKUP(E427&amp;"."&amp;H427,PNIdata!$E$5:$L$263,2,FALSE),"-")</f>
        <v>-</v>
      </c>
      <c r="M427" s="62">
        <v>0.99</v>
      </c>
      <c r="N427" s="62">
        <f>1-M427</f>
        <v>1.0000000000000009E-2</v>
      </c>
      <c r="O427">
        <v>0.01</v>
      </c>
      <c r="P427" t="s">
        <v>525</v>
      </c>
      <c r="Q427" t="s">
        <v>526</v>
      </c>
      <c r="S427" s="64"/>
    </row>
    <row r="428" spans="2:19" x14ac:dyDescent="0.25">
      <c r="B428" s="37" t="s">
        <v>299</v>
      </c>
      <c r="C428" s="38" t="str">
        <f>VLOOKUP(E428,nusedswatershed,4,FALSE)</f>
        <v>Hatchery</v>
      </c>
      <c r="D428" s="39">
        <v>25</v>
      </c>
      <c r="E428" s="40" t="s">
        <v>314</v>
      </c>
      <c r="F428" s="40" t="s">
        <v>314</v>
      </c>
      <c r="G428" s="21" t="s">
        <v>63</v>
      </c>
      <c r="H428" s="22">
        <v>1954</v>
      </c>
      <c r="I428" s="45">
        <v>300</v>
      </c>
      <c r="J428" s="45">
        <v>300</v>
      </c>
      <c r="K428" s="45"/>
      <c r="L428" s="62" t="str">
        <f>_xlfn.IFNA(VLOOKUP(E428&amp;"."&amp;H428,PNIdata!$E$5:$L$263,2,FALSE),"-")</f>
        <v>-</v>
      </c>
      <c r="M428" s="62">
        <v>0.98</v>
      </c>
      <c r="N428" s="62">
        <f>1-M428</f>
        <v>2.0000000000000018E-2</v>
      </c>
      <c r="O428">
        <v>0.02</v>
      </c>
      <c r="P428" t="s">
        <v>525</v>
      </c>
      <c r="Q428" t="s">
        <v>526</v>
      </c>
      <c r="S428" s="64"/>
    </row>
    <row r="429" spans="2:19" x14ac:dyDescent="0.25">
      <c r="B429" s="37" t="s">
        <v>299</v>
      </c>
      <c r="C429" s="38" t="str">
        <f>VLOOKUP(E429,nusedswatershed,4,FALSE)</f>
        <v>Hatchery</v>
      </c>
      <c r="D429" s="39">
        <v>25</v>
      </c>
      <c r="E429" s="40" t="s">
        <v>314</v>
      </c>
      <c r="F429" s="40" t="s">
        <v>314</v>
      </c>
      <c r="G429" s="21" t="s">
        <v>63</v>
      </c>
      <c r="H429" s="22">
        <v>1953</v>
      </c>
      <c r="I429" s="45">
        <v>1500</v>
      </c>
      <c r="J429" s="45">
        <v>1500</v>
      </c>
      <c r="K429" s="45"/>
      <c r="L429" s="62" t="str">
        <f>_xlfn.IFNA(VLOOKUP(E429&amp;"."&amp;H429,PNIdata!$E$5:$L$263,2,FALSE),"-")</f>
        <v>-</v>
      </c>
      <c r="M429" s="62"/>
      <c r="N429" s="62"/>
      <c r="S429" s="64"/>
    </row>
    <row r="430" spans="2:19" x14ac:dyDescent="0.25">
      <c r="B430" s="37" t="s">
        <v>24</v>
      </c>
      <c r="C430" s="38" t="str">
        <f>VLOOKUP(E430,nusedswatershed,4,FALSE)</f>
        <v>Esc</v>
      </c>
      <c r="D430" s="39">
        <v>24</v>
      </c>
      <c r="E430" s="40" t="s">
        <v>25</v>
      </c>
      <c r="F430" s="40" t="s">
        <v>25</v>
      </c>
      <c r="G430" s="21" t="s">
        <v>63</v>
      </c>
      <c r="H430" s="45">
        <v>2023</v>
      </c>
      <c r="I430" s="45">
        <v>12</v>
      </c>
      <c r="J430" s="45">
        <v>12</v>
      </c>
      <c r="K430" s="45"/>
      <c r="L430" s="62" t="str">
        <f>_xlfn.IFNA(VLOOKUP(E430&amp;"."&amp;H430,PNIdata!$E$5:$L$263,2,FALSE),"-")</f>
        <v>-</v>
      </c>
      <c r="M430" s="62"/>
      <c r="N430" s="62"/>
    </row>
    <row r="431" spans="2:19" x14ac:dyDescent="0.25">
      <c r="B431" s="37" t="s">
        <v>24</v>
      </c>
      <c r="C431" s="38" t="str">
        <f>VLOOKUP(E431,nusedswatershed,4,FALSE)</f>
        <v>Esc</v>
      </c>
      <c r="D431" s="39">
        <v>24</v>
      </c>
      <c r="E431" s="40" t="s">
        <v>25</v>
      </c>
      <c r="F431" s="40" t="s">
        <v>25</v>
      </c>
      <c r="G431" s="21" t="s">
        <v>63</v>
      </c>
      <c r="H431" s="45">
        <v>2022</v>
      </c>
      <c r="I431" s="45">
        <v>4</v>
      </c>
      <c r="J431" s="45">
        <v>4</v>
      </c>
      <c r="K431" s="45"/>
      <c r="L431" s="62" t="str">
        <f>_xlfn.IFNA(VLOOKUP(E431&amp;"."&amp;H431,PNIdata!$E$5:$L$263,2,FALSE),"-")</f>
        <v>-</v>
      </c>
      <c r="M431" s="62"/>
      <c r="N431" s="62"/>
    </row>
    <row r="432" spans="2:19" x14ac:dyDescent="0.25">
      <c r="B432" s="37" t="s">
        <v>24</v>
      </c>
      <c r="C432" s="38" t="str">
        <f>VLOOKUP(E432,nusedswatershed,4,FALSE)</f>
        <v>Esc</v>
      </c>
      <c r="D432" s="39">
        <v>24</v>
      </c>
      <c r="E432" s="40" t="s">
        <v>25</v>
      </c>
      <c r="F432" s="40" t="s">
        <v>25</v>
      </c>
      <c r="G432" s="21" t="s">
        <v>63</v>
      </c>
      <c r="H432" s="45">
        <v>2021</v>
      </c>
      <c r="I432" s="45">
        <v>16</v>
      </c>
      <c r="J432" s="45">
        <v>16</v>
      </c>
      <c r="K432" s="45"/>
      <c r="L432" s="62" t="str">
        <f>_xlfn.IFNA(VLOOKUP(E432&amp;"."&amp;H432,PNIdata!$E$5:$L$263,2,FALSE),"-")</f>
        <v>-</v>
      </c>
      <c r="M432" s="62"/>
      <c r="N432" s="62"/>
    </row>
    <row r="433" spans="2:19" x14ac:dyDescent="0.25">
      <c r="B433" s="37" t="s">
        <v>24</v>
      </c>
      <c r="C433" s="38" t="str">
        <f>VLOOKUP(E433,nusedswatershed,4,FALSE)</f>
        <v>Esc</v>
      </c>
      <c r="D433" s="39">
        <v>24</v>
      </c>
      <c r="E433" s="40" t="s">
        <v>25</v>
      </c>
      <c r="F433" s="40" t="s">
        <v>25</v>
      </c>
      <c r="G433" s="21" t="s">
        <v>63</v>
      </c>
      <c r="H433" s="45">
        <v>2020</v>
      </c>
      <c r="I433" s="45">
        <v>60</v>
      </c>
      <c r="J433" s="45">
        <v>60</v>
      </c>
      <c r="K433" s="45"/>
      <c r="L433" s="62">
        <f>_xlfn.IFNA(VLOOKUP(E433&amp;"."&amp;H433,PNIdata!$E$5:$L$263,2,FALSE),"-")</f>
        <v>1</v>
      </c>
      <c r="M433" s="62"/>
      <c r="N433" s="62"/>
    </row>
    <row r="434" spans="2:19" x14ac:dyDescent="0.25">
      <c r="B434" s="37" t="s">
        <v>24</v>
      </c>
      <c r="C434" s="38" t="str">
        <f>VLOOKUP(E434,nusedswatershed,4,FALSE)</f>
        <v>Esc</v>
      </c>
      <c r="D434" s="39">
        <v>24</v>
      </c>
      <c r="E434" s="40" t="s">
        <v>25</v>
      </c>
      <c r="F434" s="40" t="s">
        <v>25</v>
      </c>
      <c r="G434" s="21" t="s">
        <v>63</v>
      </c>
      <c r="H434" s="45">
        <v>2019</v>
      </c>
      <c r="I434" s="45">
        <v>333</v>
      </c>
      <c r="J434" s="45">
        <v>333</v>
      </c>
      <c r="K434" s="45"/>
      <c r="L434" s="62">
        <f>_xlfn.IFNA(VLOOKUP(E434&amp;"."&amp;H434,PNIdata!$E$5:$L$263,2,FALSE),"-")</f>
        <v>0.88888900000000004</v>
      </c>
      <c r="M434" s="62"/>
      <c r="N434" s="62"/>
    </row>
    <row r="435" spans="2:19" x14ac:dyDescent="0.25">
      <c r="B435" s="37" t="s">
        <v>24</v>
      </c>
      <c r="C435" s="38" t="str">
        <f>VLOOKUP(E435,nusedswatershed,4,FALSE)</f>
        <v>Esc</v>
      </c>
      <c r="D435" s="39">
        <v>24</v>
      </c>
      <c r="E435" s="40" t="s">
        <v>25</v>
      </c>
      <c r="F435" s="40" t="s">
        <v>25</v>
      </c>
      <c r="G435" s="21" t="s">
        <v>63</v>
      </c>
      <c r="H435" s="45">
        <v>2018</v>
      </c>
      <c r="I435" s="45">
        <v>353</v>
      </c>
      <c r="J435" s="45">
        <v>353</v>
      </c>
      <c r="K435" s="45"/>
      <c r="L435" s="62" t="str">
        <f>_xlfn.IFNA(VLOOKUP(E435&amp;"."&amp;H435,PNIdata!$E$5:$L$263,2,FALSE),"-")</f>
        <v>-</v>
      </c>
      <c r="M435" s="62"/>
      <c r="N435" s="62"/>
    </row>
    <row r="436" spans="2:19" x14ac:dyDescent="0.25">
      <c r="B436" s="37" t="s">
        <v>24</v>
      </c>
      <c r="C436" s="38" t="str">
        <f>VLOOKUP(E436,nusedswatershed,4,FALSE)</f>
        <v>Esc</v>
      </c>
      <c r="D436" s="39">
        <v>24</v>
      </c>
      <c r="E436" s="40" t="s">
        <v>25</v>
      </c>
      <c r="F436" s="40" t="s">
        <v>25</v>
      </c>
      <c r="G436" s="21" t="s">
        <v>63</v>
      </c>
      <c r="H436" s="45">
        <v>2017</v>
      </c>
      <c r="I436" s="45">
        <v>219</v>
      </c>
      <c r="J436" s="45">
        <v>219</v>
      </c>
      <c r="K436" s="45"/>
      <c r="L436" s="62">
        <f>_xlfn.IFNA(VLOOKUP(E436&amp;"."&amp;H436,PNIdata!$E$5:$L$263,2,FALSE),"-")</f>
        <v>1</v>
      </c>
      <c r="M436" s="62"/>
      <c r="N436" s="62"/>
    </row>
    <row r="437" spans="2:19" x14ac:dyDescent="0.25">
      <c r="B437" s="37" t="s">
        <v>24</v>
      </c>
      <c r="C437" s="38" t="str">
        <f>VLOOKUP(E437,nusedswatershed,4,FALSE)</f>
        <v>Esc</v>
      </c>
      <c r="D437" s="39">
        <v>24</v>
      </c>
      <c r="E437" s="40" t="s">
        <v>25</v>
      </c>
      <c r="F437" s="40" t="s">
        <v>25</v>
      </c>
      <c r="G437" s="21" t="s">
        <v>63</v>
      </c>
      <c r="H437" s="45">
        <v>2016</v>
      </c>
      <c r="I437" s="45">
        <v>1253</v>
      </c>
      <c r="J437" s="45">
        <v>1253</v>
      </c>
      <c r="K437" s="45"/>
      <c r="L437" s="62">
        <f>_xlfn.IFNA(VLOOKUP(E437&amp;"."&amp;H437,PNIdata!$E$5:$L$263,2,FALSE),"-")</f>
        <v>0.90909099999999998</v>
      </c>
      <c r="M437" s="62"/>
      <c r="N437" s="62"/>
    </row>
    <row r="438" spans="2:19" x14ac:dyDescent="0.25">
      <c r="B438" s="37" t="s">
        <v>24</v>
      </c>
      <c r="C438" s="38" t="str">
        <f>VLOOKUP(E438,nusedswatershed,4,FALSE)</f>
        <v>Esc</v>
      </c>
      <c r="D438" s="39">
        <v>24</v>
      </c>
      <c r="E438" s="40" t="s">
        <v>25</v>
      </c>
      <c r="F438" s="40" t="s">
        <v>25</v>
      </c>
      <c r="G438" s="21" t="s">
        <v>63</v>
      </c>
      <c r="H438" s="22">
        <v>2015</v>
      </c>
      <c r="I438" s="45">
        <v>2584</v>
      </c>
      <c r="J438" s="45">
        <v>2584</v>
      </c>
      <c r="K438" s="45"/>
      <c r="L438" s="62">
        <f>_xlfn.IFNA(VLOOKUP(E438&amp;"."&amp;H438,PNIdata!$E$5:$L$263,2,FALSE),"-")</f>
        <v>1</v>
      </c>
      <c r="M438" s="62"/>
      <c r="N438" s="62"/>
      <c r="S438" s="64">
        <v>88344</v>
      </c>
    </row>
    <row r="439" spans="2:19" x14ac:dyDescent="0.25">
      <c r="B439" s="37" t="s">
        <v>24</v>
      </c>
      <c r="C439" s="38" t="str">
        <f>VLOOKUP(E439,nusedswatershed,4,FALSE)</f>
        <v>Esc</v>
      </c>
      <c r="D439" s="39">
        <v>24</v>
      </c>
      <c r="E439" s="40" t="s">
        <v>25</v>
      </c>
      <c r="F439" s="40" t="s">
        <v>25</v>
      </c>
      <c r="G439" s="21" t="s">
        <v>63</v>
      </c>
      <c r="H439" s="22">
        <v>2014</v>
      </c>
      <c r="I439" s="45">
        <v>1223</v>
      </c>
      <c r="J439" s="45">
        <v>1223</v>
      </c>
      <c r="K439" s="45"/>
      <c r="L439" s="62">
        <f>_xlfn.IFNA(VLOOKUP(E439&amp;"."&amp;H439,PNIdata!$E$5:$L$263,2,FALSE),"-")</f>
        <v>1</v>
      </c>
      <c r="M439" s="62"/>
      <c r="N439" s="62"/>
    </row>
    <row r="440" spans="2:19" x14ac:dyDescent="0.25">
      <c r="B440" s="37" t="s">
        <v>24</v>
      </c>
      <c r="C440" s="38" t="str">
        <f>VLOOKUP(E440,nusedswatershed,4,FALSE)</f>
        <v>Esc</v>
      </c>
      <c r="D440" s="39">
        <v>24</v>
      </c>
      <c r="E440" s="40" t="s">
        <v>25</v>
      </c>
      <c r="F440" s="40" t="s">
        <v>25</v>
      </c>
      <c r="G440" s="21" t="s">
        <v>63</v>
      </c>
      <c r="H440">
        <v>2013</v>
      </c>
      <c r="I440" s="45">
        <v>3630</v>
      </c>
      <c r="J440" s="45">
        <v>3630</v>
      </c>
      <c r="K440" s="45"/>
      <c r="L440" s="62" t="str">
        <f>_xlfn.IFNA(VLOOKUP(E440&amp;"."&amp;H440,PNIdata!$E$5:$L$263,2,FALSE),"-")</f>
        <v>-</v>
      </c>
      <c r="M440" s="62"/>
      <c r="N440" s="62"/>
    </row>
    <row r="441" spans="2:19" x14ac:dyDescent="0.25">
      <c r="B441" s="37" t="s">
        <v>24</v>
      </c>
      <c r="C441" s="38" t="str">
        <f>VLOOKUP(E441,nusedswatershed,4,FALSE)</f>
        <v>Esc</v>
      </c>
      <c r="D441" s="39">
        <v>24</v>
      </c>
      <c r="E441" s="40" t="s">
        <v>25</v>
      </c>
      <c r="F441" s="40" t="s">
        <v>25</v>
      </c>
      <c r="G441" s="21" t="s">
        <v>63</v>
      </c>
      <c r="H441" s="22">
        <v>2012</v>
      </c>
      <c r="I441" s="45">
        <v>663</v>
      </c>
      <c r="J441" s="45">
        <v>663</v>
      </c>
      <c r="K441" s="45"/>
      <c r="L441" s="62" t="str">
        <f>_xlfn.IFNA(VLOOKUP(E441&amp;"."&amp;H441,PNIdata!$E$5:$L$263,2,FALSE),"-")</f>
        <v>-</v>
      </c>
      <c r="M441" s="62"/>
      <c r="N441" s="62"/>
      <c r="S441" s="64">
        <v>92373</v>
      </c>
    </row>
    <row r="442" spans="2:19" x14ac:dyDescent="0.25">
      <c r="B442" s="37" t="s">
        <v>24</v>
      </c>
      <c r="C442" s="38" t="str">
        <f>VLOOKUP(E442,nusedswatershed,4,FALSE)</f>
        <v>Esc</v>
      </c>
      <c r="D442" s="39">
        <v>24</v>
      </c>
      <c r="E442" s="40" t="s">
        <v>25</v>
      </c>
      <c r="F442" s="40" t="s">
        <v>25</v>
      </c>
      <c r="G442" s="21" t="s">
        <v>63</v>
      </c>
      <c r="H442" s="22">
        <v>2011</v>
      </c>
      <c r="I442" s="45">
        <v>1326</v>
      </c>
      <c r="J442" s="45">
        <v>1326</v>
      </c>
      <c r="K442" s="45"/>
      <c r="L442" s="62">
        <f>_xlfn.IFNA(VLOOKUP(E442&amp;"."&amp;H442,PNIdata!$E$5:$L$263,2,FALSE),"-")</f>
        <v>1</v>
      </c>
      <c r="M442" s="62"/>
      <c r="N442" s="62"/>
      <c r="S442" s="64">
        <v>129117</v>
      </c>
    </row>
    <row r="443" spans="2:19" x14ac:dyDescent="0.25">
      <c r="B443" s="37" t="s">
        <v>24</v>
      </c>
      <c r="C443" s="38" t="str">
        <f>VLOOKUP(E443,nusedswatershed,4,FALSE)</f>
        <v>Esc</v>
      </c>
      <c r="D443" s="39">
        <v>24</v>
      </c>
      <c r="E443" s="40" t="s">
        <v>25</v>
      </c>
      <c r="F443" s="40" t="s">
        <v>25</v>
      </c>
      <c r="G443" s="21" t="s">
        <v>63</v>
      </c>
      <c r="H443" s="22">
        <v>2010</v>
      </c>
      <c r="I443" s="45">
        <v>440</v>
      </c>
      <c r="J443" s="45">
        <v>440</v>
      </c>
      <c r="K443" s="45"/>
      <c r="L443" s="62" t="str">
        <f>_xlfn.IFNA(VLOOKUP(E443&amp;"."&amp;H443,PNIdata!$E$5:$L$263,2,FALSE),"-")</f>
        <v>-</v>
      </c>
      <c r="M443" s="62"/>
      <c r="N443" s="62"/>
      <c r="S443" s="64">
        <v>228526</v>
      </c>
    </row>
    <row r="444" spans="2:19" x14ac:dyDescent="0.25">
      <c r="B444" s="37" t="s">
        <v>24</v>
      </c>
      <c r="C444" s="38" t="str">
        <f>VLOOKUP(E444,nusedswatershed,4,FALSE)</f>
        <v>Esc</v>
      </c>
      <c r="D444" s="39">
        <v>24</v>
      </c>
      <c r="E444" s="40" t="s">
        <v>25</v>
      </c>
      <c r="F444" s="40" t="s">
        <v>25</v>
      </c>
      <c r="G444" s="21" t="s">
        <v>63</v>
      </c>
      <c r="H444" s="22">
        <v>2009</v>
      </c>
      <c r="I444" s="45">
        <v>245</v>
      </c>
      <c r="J444" s="45">
        <v>245</v>
      </c>
      <c r="K444" s="45"/>
      <c r="L444" s="62" t="str">
        <f>_xlfn.IFNA(VLOOKUP(E444&amp;"."&amp;H444,PNIdata!$E$5:$L$263,2,FALSE),"-")</f>
        <v>-</v>
      </c>
      <c r="M444" s="62"/>
      <c r="N444" s="62"/>
      <c r="S444" s="64">
        <v>145000</v>
      </c>
    </row>
    <row r="445" spans="2:19" x14ac:dyDescent="0.25">
      <c r="B445" s="37" t="s">
        <v>24</v>
      </c>
      <c r="C445" s="38" t="str">
        <f>VLOOKUP(E445,nusedswatershed,4,FALSE)</f>
        <v>Esc</v>
      </c>
      <c r="D445" s="39">
        <v>24</v>
      </c>
      <c r="E445" s="40" t="s">
        <v>25</v>
      </c>
      <c r="F445" s="40" t="s">
        <v>25</v>
      </c>
      <c r="G445" s="21" t="s">
        <v>63</v>
      </c>
      <c r="H445">
        <v>2008</v>
      </c>
      <c r="I445" s="45">
        <v>449</v>
      </c>
      <c r="J445" s="45">
        <v>449</v>
      </c>
      <c r="K445" s="45"/>
      <c r="L445" s="62" t="str">
        <f>_xlfn.IFNA(VLOOKUP(E445&amp;"."&amp;H445,PNIdata!$E$5:$L$263,2,FALSE),"-")</f>
        <v>-</v>
      </c>
      <c r="M445" s="62"/>
      <c r="N445" s="62"/>
      <c r="S445" s="64">
        <v>176707</v>
      </c>
    </row>
    <row r="446" spans="2:19" x14ac:dyDescent="0.25">
      <c r="B446" s="37" t="s">
        <v>24</v>
      </c>
      <c r="C446" s="38" t="str">
        <f>VLOOKUP(E446,nusedswatershed,4,FALSE)</f>
        <v>Esc</v>
      </c>
      <c r="D446" s="39">
        <v>24</v>
      </c>
      <c r="E446" s="40" t="s">
        <v>25</v>
      </c>
      <c r="F446" s="40" t="s">
        <v>25</v>
      </c>
      <c r="G446" s="21" t="s">
        <v>63</v>
      </c>
      <c r="H446">
        <v>2007</v>
      </c>
      <c r="I446" s="45">
        <v>869</v>
      </c>
      <c r="J446" s="45">
        <v>869</v>
      </c>
      <c r="K446" s="45"/>
      <c r="L446" s="62" t="str">
        <f>_xlfn.IFNA(VLOOKUP(E446&amp;"."&amp;H446,PNIdata!$E$5:$L$263,2,FALSE),"-")</f>
        <v>-</v>
      </c>
      <c r="M446" s="62"/>
      <c r="N446" s="62"/>
      <c r="S446" s="64">
        <v>152833</v>
      </c>
    </row>
    <row r="447" spans="2:19" x14ac:dyDescent="0.25">
      <c r="B447" s="37" t="s">
        <v>24</v>
      </c>
      <c r="C447" s="38" t="str">
        <f>VLOOKUP(E447,nusedswatershed,4,FALSE)</f>
        <v>Esc</v>
      </c>
      <c r="D447" s="39">
        <v>24</v>
      </c>
      <c r="E447" s="40" t="s">
        <v>25</v>
      </c>
      <c r="F447" s="40" t="s">
        <v>25</v>
      </c>
      <c r="G447" s="21" t="s">
        <v>63</v>
      </c>
      <c r="H447">
        <v>2006</v>
      </c>
      <c r="I447" s="45">
        <v>422</v>
      </c>
      <c r="J447" s="45">
        <v>422</v>
      </c>
      <c r="K447" s="45"/>
      <c r="L447" s="62" t="str">
        <f>_xlfn.IFNA(VLOOKUP(E447&amp;"."&amp;H447,PNIdata!$E$5:$L$263,2,FALSE),"-")</f>
        <v>-</v>
      </c>
      <c r="M447" s="62"/>
      <c r="N447" s="62"/>
      <c r="S447" s="64">
        <v>121543</v>
      </c>
    </row>
    <row r="448" spans="2:19" x14ac:dyDescent="0.25">
      <c r="B448" s="37" t="s">
        <v>24</v>
      </c>
      <c r="C448" s="38" t="str">
        <f>VLOOKUP(E448,nusedswatershed,4,FALSE)</f>
        <v>Esc</v>
      </c>
      <c r="D448" s="39">
        <v>24</v>
      </c>
      <c r="E448" s="40" t="s">
        <v>25</v>
      </c>
      <c r="F448" s="40" t="s">
        <v>25</v>
      </c>
      <c r="G448" s="21" t="s">
        <v>63</v>
      </c>
      <c r="H448">
        <v>2005</v>
      </c>
      <c r="I448" s="45">
        <v>500</v>
      </c>
      <c r="J448" s="45">
        <v>500</v>
      </c>
      <c r="K448" s="45"/>
      <c r="L448" s="62" t="str">
        <f>_xlfn.IFNA(VLOOKUP(E448&amp;"."&amp;H448,PNIdata!$E$5:$L$263,2,FALSE),"-")</f>
        <v>-</v>
      </c>
      <c r="M448" s="62"/>
      <c r="N448" s="62"/>
      <c r="S448" s="64">
        <v>66846</v>
      </c>
    </row>
    <row r="449" spans="2:19" x14ac:dyDescent="0.25">
      <c r="B449" s="37" t="s">
        <v>24</v>
      </c>
      <c r="C449" s="38" t="str">
        <f>VLOOKUP(E449,nusedswatershed,4,FALSE)</f>
        <v>Esc</v>
      </c>
      <c r="D449" s="39">
        <v>24</v>
      </c>
      <c r="E449" s="40" t="s">
        <v>25</v>
      </c>
      <c r="F449" s="40" t="s">
        <v>25</v>
      </c>
      <c r="G449" s="21" t="s">
        <v>63</v>
      </c>
      <c r="H449">
        <v>2004</v>
      </c>
      <c r="I449" s="45">
        <v>490</v>
      </c>
      <c r="J449" s="45">
        <v>490</v>
      </c>
      <c r="K449" s="45"/>
      <c r="L449" s="62" t="str">
        <f>_xlfn.IFNA(VLOOKUP(E449&amp;"."&amp;H449,PNIdata!$E$5:$L$263,2,FALSE),"-")</f>
        <v>-</v>
      </c>
      <c r="M449" s="62"/>
      <c r="N449" s="62"/>
      <c r="S449" s="64">
        <v>62200</v>
      </c>
    </row>
    <row r="450" spans="2:19" x14ac:dyDescent="0.25">
      <c r="B450" s="37" t="s">
        <v>24</v>
      </c>
      <c r="C450" s="38" t="str">
        <f>VLOOKUP(E450,nusedswatershed,4,FALSE)</f>
        <v>Esc</v>
      </c>
      <c r="D450" s="39">
        <v>24</v>
      </c>
      <c r="E450" s="40" t="s">
        <v>25</v>
      </c>
      <c r="F450" s="40" t="s">
        <v>25</v>
      </c>
      <c r="G450" s="21" t="s">
        <v>63</v>
      </c>
      <c r="H450">
        <v>2003</v>
      </c>
      <c r="I450" s="45">
        <v>500</v>
      </c>
      <c r="J450" s="45">
        <v>500</v>
      </c>
      <c r="K450" s="45"/>
      <c r="L450" s="62" t="str">
        <f>_xlfn.IFNA(VLOOKUP(E450&amp;"."&amp;H450,PNIdata!$E$5:$L$263,2,FALSE),"-")</f>
        <v>-</v>
      </c>
      <c r="M450" s="62"/>
      <c r="N450" s="62"/>
      <c r="S450" s="64">
        <v>155109</v>
      </c>
    </row>
    <row r="451" spans="2:19" x14ac:dyDescent="0.25">
      <c r="B451" s="37" t="s">
        <v>24</v>
      </c>
      <c r="C451" s="38" t="str">
        <f>VLOOKUP(E451,nusedswatershed,4,FALSE)</f>
        <v>Esc</v>
      </c>
      <c r="D451" s="39">
        <v>24</v>
      </c>
      <c r="E451" s="40" t="s">
        <v>25</v>
      </c>
      <c r="F451" s="40" t="s">
        <v>25</v>
      </c>
      <c r="G451" s="21" t="s">
        <v>63</v>
      </c>
      <c r="H451">
        <v>2002</v>
      </c>
      <c r="I451" s="45">
        <v>32</v>
      </c>
      <c r="J451" s="45">
        <v>32</v>
      </c>
      <c r="K451" s="45"/>
      <c r="L451" s="62" t="str">
        <f>_xlfn.IFNA(VLOOKUP(E451&amp;"."&amp;H451,PNIdata!$E$5:$L$263,2,FALSE),"-")</f>
        <v>-</v>
      </c>
      <c r="M451" s="62"/>
      <c r="N451" s="62"/>
      <c r="S451" s="64">
        <v>183084</v>
      </c>
    </row>
    <row r="452" spans="2:19" x14ac:dyDescent="0.25">
      <c r="B452" s="37" t="s">
        <v>24</v>
      </c>
      <c r="C452" s="38" t="str">
        <f>VLOOKUP(E452,nusedswatershed,4,FALSE)</f>
        <v>Esc</v>
      </c>
      <c r="D452" s="39">
        <v>24</v>
      </c>
      <c r="E452" s="40" t="s">
        <v>25</v>
      </c>
      <c r="F452" s="40" t="s">
        <v>25</v>
      </c>
      <c r="G452" s="21" t="s">
        <v>63</v>
      </c>
      <c r="H452">
        <v>2001</v>
      </c>
      <c r="I452" s="45">
        <v>641</v>
      </c>
      <c r="J452" s="45">
        <v>641</v>
      </c>
      <c r="K452" s="45"/>
      <c r="L452" s="62" t="str">
        <f>_xlfn.IFNA(VLOOKUP(E452&amp;"."&amp;H452,PNIdata!$E$5:$L$263,2,FALSE),"-")</f>
        <v>-</v>
      </c>
      <c r="M452" s="62"/>
      <c r="N452" s="62"/>
      <c r="S452" s="64">
        <v>106500</v>
      </c>
    </row>
    <row r="453" spans="2:19" x14ac:dyDescent="0.25">
      <c r="B453" s="37" t="s">
        <v>24</v>
      </c>
      <c r="C453" s="38" t="str">
        <f>VLOOKUP(E453,nusedswatershed,4,FALSE)</f>
        <v>Esc</v>
      </c>
      <c r="D453" s="39">
        <v>24</v>
      </c>
      <c r="E453" s="40" t="s">
        <v>25</v>
      </c>
      <c r="F453" s="40" t="s">
        <v>25</v>
      </c>
      <c r="G453" s="21" t="s">
        <v>63</v>
      </c>
      <c r="H453">
        <v>2000</v>
      </c>
      <c r="I453" s="45">
        <v>408</v>
      </c>
      <c r="J453" s="45">
        <v>408</v>
      </c>
      <c r="K453" s="45"/>
      <c r="L453" s="62" t="str">
        <f>_xlfn.IFNA(VLOOKUP(E453&amp;"."&amp;H453,PNIdata!$E$5:$L$263,2,FALSE),"-")</f>
        <v>-</v>
      </c>
      <c r="M453" s="62"/>
      <c r="N453" s="62"/>
      <c r="S453" s="64">
        <v>185236</v>
      </c>
    </row>
    <row r="454" spans="2:19" x14ac:dyDescent="0.25">
      <c r="B454" s="37" t="s">
        <v>24</v>
      </c>
      <c r="C454" s="38" t="str">
        <f>VLOOKUP(E454,nusedswatershed,4,FALSE)</f>
        <v>Esc</v>
      </c>
      <c r="D454" s="39">
        <v>24</v>
      </c>
      <c r="E454" s="40" t="s">
        <v>25</v>
      </c>
      <c r="F454" s="40" t="s">
        <v>25</v>
      </c>
      <c r="G454" s="21" t="s">
        <v>63</v>
      </c>
      <c r="H454">
        <v>1999</v>
      </c>
      <c r="I454" s="45">
        <v>10</v>
      </c>
      <c r="J454" s="45">
        <v>10</v>
      </c>
      <c r="K454" s="45"/>
      <c r="L454" s="62" t="str">
        <f>_xlfn.IFNA(VLOOKUP(E454&amp;"."&amp;H454,PNIdata!$E$5:$L$263,2,FALSE),"-")</f>
        <v>-</v>
      </c>
      <c r="M454" s="62"/>
      <c r="N454" s="62"/>
      <c r="S454" s="64">
        <v>91775</v>
      </c>
    </row>
    <row r="455" spans="2:19" x14ac:dyDescent="0.25">
      <c r="B455" s="37" t="s">
        <v>24</v>
      </c>
      <c r="C455" s="38" t="str">
        <f>VLOOKUP(E455,nusedswatershed,4,FALSE)</f>
        <v>Esc</v>
      </c>
      <c r="D455" s="39">
        <v>24</v>
      </c>
      <c r="E455" s="40" t="s">
        <v>25</v>
      </c>
      <c r="F455" s="40" t="s">
        <v>25</v>
      </c>
      <c r="G455" s="21" t="s">
        <v>63</v>
      </c>
      <c r="H455" s="22">
        <v>1998</v>
      </c>
      <c r="I455" s="45">
        <v>20</v>
      </c>
      <c r="J455" s="45">
        <v>20</v>
      </c>
      <c r="K455" s="45"/>
      <c r="L455" s="62" t="str">
        <f>_xlfn.IFNA(VLOOKUP(E455&amp;"."&amp;H455,PNIdata!$E$5:$L$263,2,FALSE),"-")</f>
        <v>-</v>
      </c>
      <c r="M455" s="62"/>
      <c r="N455" s="62"/>
      <c r="S455" s="64">
        <v>100000</v>
      </c>
    </row>
    <row r="456" spans="2:19" x14ac:dyDescent="0.25">
      <c r="B456" s="37" t="s">
        <v>24</v>
      </c>
      <c r="C456" s="38" t="str">
        <f>VLOOKUP(E456,nusedswatershed,4,FALSE)</f>
        <v>Esc</v>
      </c>
      <c r="D456" s="39">
        <v>24</v>
      </c>
      <c r="E456" s="40" t="s">
        <v>25</v>
      </c>
      <c r="F456" s="40" t="s">
        <v>25</v>
      </c>
      <c r="G456" s="21" t="s">
        <v>63</v>
      </c>
      <c r="H456" s="22">
        <v>1997</v>
      </c>
      <c r="I456" s="45">
        <v>15</v>
      </c>
      <c r="J456" s="45">
        <v>15</v>
      </c>
      <c r="K456" s="45"/>
      <c r="L456" s="62" t="str">
        <f>_xlfn.IFNA(VLOOKUP(E456&amp;"."&amp;H456,PNIdata!$E$5:$L$263,2,FALSE),"-")</f>
        <v>-</v>
      </c>
      <c r="M456" s="62"/>
      <c r="N456" s="62"/>
      <c r="S456" s="64">
        <v>59988</v>
      </c>
    </row>
    <row r="457" spans="2:19" x14ac:dyDescent="0.25">
      <c r="B457" s="37" t="s">
        <v>24</v>
      </c>
      <c r="C457" s="38" t="str">
        <f>VLOOKUP(E457,nusedswatershed,4,FALSE)</f>
        <v>Esc</v>
      </c>
      <c r="D457" s="39">
        <v>24</v>
      </c>
      <c r="E457" s="40" t="s">
        <v>25</v>
      </c>
      <c r="F457" s="40" t="s">
        <v>25</v>
      </c>
      <c r="G457" s="21" t="s">
        <v>63</v>
      </c>
      <c r="H457" s="22">
        <v>1996</v>
      </c>
      <c r="I457" s="45">
        <v>10</v>
      </c>
      <c r="J457" s="45">
        <v>10</v>
      </c>
      <c r="K457" s="45"/>
      <c r="L457" s="62" t="str">
        <f>_xlfn.IFNA(VLOOKUP(E457&amp;"."&amp;H457,PNIdata!$E$5:$L$263,2,FALSE),"-")</f>
        <v>-</v>
      </c>
      <c r="M457" s="62"/>
      <c r="N457" s="62"/>
      <c r="S457" s="64">
        <v>60000</v>
      </c>
    </row>
    <row r="458" spans="2:19" x14ac:dyDescent="0.25">
      <c r="B458" s="37" t="s">
        <v>24</v>
      </c>
      <c r="C458" s="38" t="str">
        <f>VLOOKUP(E458,nusedswatershed,4,FALSE)</f>
        <v>Esc</v>
      </c>
      <c r="D458" s="39">
        <v>24</v>
      </c>
      <c r="E458" s="40" t="s">
        <v>25</v>
      </c>
      <c r="F458" s="40" t="s">
        <v>25</v>
      </c>
      <c r="G458" s="21" t="s">
        <v>63</v>
      </c>
      <c r="H458" s="22">
        <v>1995</v>
      </c>
      <c r="I458" s="45">
        <v>6</v>
      </c>
      <c r="J458" s="45">
        <v>6</v>
      </c>
      <c r="K458" s="45"/>
      <c r="L458" s="62" t="str">
        <f>_xlfn.IFNA(VLOOKUP(E458&amp;"."&amp;H458,PNIdata!$E$5:$L$263,2,FALSE),"-")</f>
        <v>-</v>
      </c>
      <c r="M458" s="62"/>
      <c r="N458" s="62"/>
      <c r="S458" s="64">
        <v>34000</v>
      </c>
    </row>
    <row r="459" spans="2:19" x14ac:dyDescent="0.25">
      <c r="B459" s="37" t="s">
        <v>24</v>
      </c>
      <c r="C459" s="38" t="str">
        <f>VLOOKUP(E459,nusedswatershed,4,FALSE)</f>
        <v>Esc</v>
      </c>
      <c r="D459" s="39">
        <v>24</v>
      </c>
      <c r="E459" s="40" t="s">
        <v>25</v>
      </c>
      <c r="F459" s="40" t="s">
        <v>25</v>
      </c>
      <c r="G459" s="21" t="s">
        <v>63</v>
      </c>
      <c r="H459" s="22">
        <v>1994</v>
      </c>
      <c r="I459" s="45">
        <v>1</v>
      </c>
      <c r="J459" s="45">
        <v>1</v>
      </c>
      <c r="K459" s="45"/>
      <c r="L459" s="62" t="str">
        <f>_xlfn.IFNA(VLOOKUP(E459&amp;"."&amp;H459,PNIdata!$E$5:$L$263,2,FALSE),"-")</f>
        <v>-</v>
      </c>
      <c r="M459" s="62"/>
      <c r="N459" s="62"/>
      <c r="S459" s="64">
        <v>20000</v>
      </c>
    </row>
    <row r="460" spans="2:19" x14ac:dyDescent="0.25">
      <c r="B460" s="37" t="s">
        <v>24</v>
      </c>
      <c r="C460" s="38" t="str">
        <f>VLOOKUP(E460,nusedswatershed,4,FALSE)</f>
        <v>Esc</v>
      </c>
      <c r="D460" s="39">
        <v>24</v>
      </c>
      <c r="E460" s="40" t="s">
        <v>25</v>
      </c>
      <c r="F460" s="40" t="s">
        <v>25</v>
      </c>
      <c r="G460" s="21" t="s">
        <v>63</v>
      </c>
      <c r="H460" s="22">
        <v>1993</v>
      </c>
      <c r="I460" s="45">
        <v>16</v>
      </c>
      <c r="J460" s="45">
        <v>16</v>
      </c>
      <c r="K460" s="45"/>
      <c r="L460" s="62" t="str">
        <f>_xlfn.IFNA(VLOOKUP(E460&amp;"."&amp;H460,PNIdata!$E$5:$L$263,2,FALSE),"-")</f>
        <v>-</v>
      </c>
      <c r="M460" s="62"/>
      <c r="N460" s="62"/>
      <c r="S460" s="64">
        <v>19000</v>
      </c>
    </row>
    <row r="461" spans="2:19" x14ac:dyDescent="0.25">
      <c r="B461" s="37" t="s">
        <v>24</v>
      </c>
      <c r="C461" s="38" t="str">
        <f>VLOOKUP(E461,nusedswatershed,4,FALSE)</f>
        <v>Esc</v>
      </c>
      <c r="D461" s="39">
        <v>24</v>
      </c>
      <c r="E461" s="40" t="s">
        <v>25</v>
      </c>
      <c r="F461" s="40" t="s">
        <v>25</v>
      </c>
      <c r="G461" s="21" t="s">
        <v>63</v>
      </c>
      <c r="H461" s="22">
        <v>1992</v>
      </c>
      <c r="I461" s="45">
        <v>20</v>
      </c>
      <c r="J461" s="45">
        <v>20</v>
      </c>
      <c r="K461" s="45"/>
      <c r="L461" s="62" t="str">
        <f>_xlfn.IFNA(VLOOKUP(E461&amp;"."&amp;H461,PNIdata!$E$5:$L$263,2,FALSE),"-")</f>
        <v>-</v>
      </c>
      <c r="M461" s="62"/>
      <c r="N461" s="62"/>
    </row>
    <row r="462" spans="2:19" x14ac:dyDescent="0.25">
      <c r="B462" s="37" t="s">
        <v>24</v>
      </c>
      <c r="C462" s="38" t="str">
        <f>VLOOKUP(E462,nusedswatershed,4,FALSE)</f>
        <v>Esc</v>
      </c>
      <c r="D462" s="39">
        <v>24</v>
      </c>
      <c r="E462" s="40" t="s">
        <v>25</v>
      </c>
      <c r="F462" s="40" t="s">
        <v>25</v>
      </c>
      <c r="G462" s="21" t="s">
        <v>63</v>
      </c>
      <c r="H462" s="22">
        <v>1991</v>
      </c>
      <c r="I462" s="45">
        <v>25</v>
      </c>
      <c r="J462" s="45">
        <v>25</v>
      </c>
      <c r="K462" s="45"/>
      <c r="L462" s="62" t="str">
        <f>_xlfn.IFNA(VLOOKUP(E462&amp;"."&amp;H462,PNIdata!$E$5:$L$263,2,FALSE),"-")</f>
        <v>-</v>
      </c>
      <c r="M462" s="62"/>
      <c r="N462" s="62"/>
    </row>
    <row r="463" spans="2:19" x14ac:dyDescent="0.25">
      <c r="B463" s="37" t="s">
        <v>24</v>
      </c>
      <c r="C463" s="38" t="str">
        <f>VLOOKUP(E463,nusedswatershed,4,FALSE)</f>
        <v>Esc</v>
      </c>
      <c r="D463" s="39">
        <v>24</v>
      </c>
      <c r="E463" s="40" t="s">
        <v>25</v>
      </c>
      <c r="F463" s="40" t="s">
        <v>25</v>
      </c>
      <c r="G463" s="21" t="s">
        <v>63</v>
      </c>
      <c r="H463" s="22">
        <v>1990</v>
      </c>
      <c r="I463" s="45" t="s">
        <v>527</v>
      </c>
      <c r="J463" s="45"/>
      <c r="K463" s="45"/>
      <c r="L463" s="62" t="str">
        <f>_xlfn.IFNA(VLOOKUP(E463&amp;"."&amp;H463,PNIdata!$E$5:$L$263,2,FALSE),"-")</f>
        <v>-</v>
      </c>
      <c r="M463" s="62"/>
      <c r="N463" s="62"/>
    </row>
    <row r="464" spans="2:19" x14ac:dyDescent="0.25">
      <c r="B464" s="37" t="s">
        <v>24</v>
      </c>
      <c r="C464" s="38" t="str">
        <f>VLOOKUP(E464,nusedswatershed,4,FALSE)</f>
        <v>Esc</v>
      </c>
      <c r="D464" s="39">
        <v>24</v>
      </c>
      <c r="E464" s="40" t="s">
        <v>25</v>
      </c>
      <c r="F464" s="40" t="s">
        <v>25</v>
      </c>
      <c r="G464" s="21" t="s">
        <v>63</v>
      </c>
      <c r="H464" s="22">
        <v>1989</v>
      </c>
      <c r="I464" s="45">
        <v>12</v>
      </c>
      <c r="J464" s="45">
        <v>12</v>
      </c>
      <c r="K464" s="45"/>
      <c r="L464" s="62" t="str">
        <f>_xlfn.IFNA(VLOOKUP(E464&amp;"."&amp;H464,PNIdata!$E$5:$L$263,2,FALSE),"-")</f>
        <v>-</v>
      </c>
      <c r="M464" s="62"/>
      <c r="N464" s="62"/>
      <c r="S464" s="64">
        <v>11000</v>
      </c>
    </row>
    <row r="465" spans="2:14" x14ac:dyDescent="0.25">
      <c r="B465" s="37" t="s">
        <v>24</v>
      </c>
      <c r="C465" s="38" t="str">
        <f>VLOOKUP(E465,nusedswatershed,4,FALSE)</f>
        <v>Esc</v>
      </c>
      <c r="D465" s="39">
        <v>24</v>
      </c>
      <c r="E465" s="40" t="s">
        <v>25</v>
      </c>
      <c r="F465" s="40" t="s">
        <v>25</v>
      </c>
      <c r="G465" s="21" t="s">
        <v>63</v>
      </c>
      <c r="H465" s="22">
        <v>1988</v>
      </c>
      <c r="I465" s="45">
        <v>25</v>
      </c>
      <c r="J465" s="45">
        <v>25</v>
      </c>
      <c r="K465" s="45"/>
      <c r="L465" s="62" t="str">
        <f>_xlfn.IFNA(VLOOKUP(E465&amp;"."&amp;H465,PNIdata!$E$5:$L$263,2,FALSE),"-")</f>
        <v>-</v>
      </c>
      <c r="M465" s="62"/>
      <c r="N465" s="62"/>
    </row>
    <row r="466" spans="2:14" x14ac:dyDescent="0.25">
      <c r="B466" s="37" t="s">
        <v>24</v>
      </c>
      <c r="C466" s="38" t="str">
        <f>VLOOKUP(E466,nusedswatershed,4,FALSE)</f>
        <v>Esc</v>
      </c>
      <c r="D466" s="39">
        <v>24</v>
      </c>
      <c r="E466" s="40" t="s">
        <v>25</v>
      </c>
      <c r="F466" s="40" t="s">
        <v>25</v>
      </c>
      <c r="G466" s="21" t="s">
        <v>63</v>
      </c>
      <c r="H466" s="22">
        <v>1987</v>
      </c>
      <c r="I466" s="45">
        <v>26</v>
      </c>
      <c r="J466" s="45">
        <v>26</v>
      </c>
      <c r="K466" s="45"/>
      <c r="L466" s="62" t="str">
        <f>_xlfn.IFNA(VLOOKUP(E466&amp;"."&amp;H466,PNIdata!$E$5:$L$263,2,FALSE),"-")</f>
        <v>-</v>
      </c>
      <c r="M466" s="62"/>
      <c r="N466" s="62"/>
    </row>
    <row r="467" spans="2:14" x14ac:dyDescent="0.25">
      <c r="B467" s="37" t="s">
        <v>24</v>
      </c>
      <c r="C467" s="38" t="str">
        <f>VLOOKUP(E467,nusedswatershed,4,FALSE)</f>
        <v>Esc</v>
      </c>
      <c r="D467" s="39">
        <v>24</v>
      </c>
      <c r="E467" s="40" t="s">
        <v>25</v>
      </c>
      <c r="F467" s="40" t="s">
        <v>25</v>
      </c>
      <c r="G467" s="21" t="s">
        <v>63</v>
      </c>
      <c r="H467" s="22">
        <v>1986</v>
      </c>
      <c r="I467" s="45">
        <v>28</v>
      </c>
      <c r="J467" s="45">
        <v>28</v>
      </c>
      <c r="K467" s="45"/>
      <c r="L467" s="62" t="str">
        <f>_xlfn.IFNA(VLOOKUP(E467&amp;"."&amp;H467,PNIdata!$E$5:$L$263,2,FALSE),"-")</f>
        <v>-</v>
      </c>
      <c r="M467" s="62"/>
      <c r="N467" s="62"/>
    </row>
    <row r="468" spans="2:14" x14ac:dyDescent="0.25">
      <c r="B468" s="37" t="s">
        <v>24</v>
      </c>
      <c r="C468" s="38" t="str">
        <f>VLOOKUP(E468,nusedswatershed,4,FALSE)</f>
        <v>Esc</v>
      </c>
      <c r="D468" s="39">
        <v>24</v>
      </c>
      <c r="E468" s="40" t="s">
        <v>25</v>
      </c>
      <c r="F468" s="40" t="s">
        <v>25</v>
      </c>
      <c r="G468" s="21" t="s">
        <v>63</v>
      </c>
      <c r="H468" s="22">
        <v>1985</v>
      </c>
      <c r="I468" s="45">
        <v>11</v>
      </c>
      <c r="J468" s="45">
        <v>11</v>
      </c>
      <c r="K468" s="45"/>
      <c r="L468" s="62" t="str">
        <f>_xlfn.IFNA(VLOOKUP(E468&amp;"."&amp;H468,PNIdata!$E$5:$L$263,2,FALSE),"-")</f>
        <v>-</v>
      </c>
      <c r="M468" s="62"/>
      <c r="N468" s="62"/>
    </row>
    <row r="469" spans="2:14" x14ac:dyDescent="0.25">
      <c r="B469" s="37" t="s">
        <v>24</v>
      </c>
      <c r="C469" s="38" t="str">
        <f>VLOOKUP(E469,nusedswatershed,4,FALSE)</f>
        <v>Esc</v>
      </c>
      <c r="D469" s="39">
        <v>24</v>
      </c>
      <c r="E469" s="40" t="s">
        <v>25</v>
      </c>
      <c r="F469" s="40" t="s">
        <v>25</v>
      </c>
      <c r="G469" s="21" t="s">
        <v>63</v>
      </c>
      <c r="H469" s="22">
        <v>1984</v>
      </c>
      <c r="I469" s="45">
        <v>30</v>
      </c>
      <c r="J469" s="45">
        <v>30</v>
      </c>
      <c r="K469" s="45"/>
      <c r="L469" s="62" t="str">
        <f>_xlfn.IFNA(VLOOKUP(E469&amp;"."&amp;H469,PNIdata!$E$5:$L$263,2,FALSE),"-")</f>
        <v>-</v>
      </c>
      <c r="M469" s="62"/>
      <c r="N469" s="62"/>
    </row>
    <row r="470" spans="2:14" x14ac:dyDescent="0.25">
      <c r="B470" s="37" t="s">
        <v>24</v>
      </c>
      <c r="C470" s="38" t="str">
        <f>VLOOKUP(E470,nusedswatershed,4,FALSE)</f>
        <v>Esc</v>
      </c>
      <c r="D470" s="39">
        <v>24</v>
      </c>
      <c r="E470" s="40" t="s">
        <v>25</v>
      </c>
      <c r="F470" s="40" t="s">
        <v>25</v>
      </c>
      <c r="G470" s="21" t="s">
        <v>63</v>
      </c>
      <c r="H470" s="22">
        <v>1983</v>
      </c>
      <c r="I470" s="45">
        <v>25</v>
      </c>
      <c r="J470" s="45">
        <v>25</v>
      </c>
      <c r="K470" s="45"/>
      <c r="L470" s="62" t="str">
        <f>_xlfn.IFNA(VLOOKUP(E470&amp;"."&amp;H470,PNIdata!$E$5:$L$263,2,FALSE),"-")</f>
        <v>-</v>
      </c>
      <c r="M470" s="62"/>
      <c r="N470" s="62"/>
    </row>
    <row r="471" spans="2:14" x14ac:dyDescent="0.25">
      <c r="B471" s="37" t="s">
        <v>24</v>
      </c>
      <c r="C471" s="38" t="str">
        <f>VLOOKUP(E471,nusedswatershed,4,FALSE)</f>
        <v>Esc</v>
      </c>
      <c r="D471" s="39">
        <v>24</v>
      </c>
      <c r="E471" s="40" t="s">
        <v>25</v>
      </c>
      <c r="F471" s="40" t="s">
        <v>25</v>
      </c>
      <c r="G471" s="21" t="s">
        <v>63</v>
      </c>
      <c r="H471" s="22">
        <v>1982</v>
      </c>
      <c r="I471" s="45">
        <v>15</v>
      </c>
      <c r="J471" s="45">
        <v>15</v>
      </c>
      <c r="K471" s="45"/>
      <c r="L471" s="62" t="str">
        <f>_xlfn.IFNA(VLOOKUP(E471&amp;"."&amp;H471,PNIdata!$E$5:$L$263,2,FALSE),"-")</f>
        <v>-</v>
      </c>
      <c r="M471" s="62"/>
      <c r="N471" s="62"/>
    </row>
    <row r="472" spans="2:14" x14ac:dyDescent="0.25">
      <c r="B472" s="37" t="s">
        <v>24</v>
      </c>
      <c r="C472" s="38" t="str">
        <f>VLOOKUP(E472,nusedswatershed,4,FALSE)</f>
        <v>Esc</v>
      </c>
      <c r="D472" s="39">
        <v>24</v>
      </c>
      <c r="E472" s="40" t="s">
        <v>25</v>
      </c>
      <c r="F472" s="40" t="s">
        <v>25</v>
      </c>
      <c r="G472" s="21" t="s">
        <v>63</v>
      </c>
      <c r="H472" s="22">
        <v>1981</v>
      </c>
      <c r="I472" s="45">
        <v>10</v>
      </c>
      <c r="J472" s="45">
        <v>10</v>
      </c>
      <c r="K472" s="45"/>
      <c r="L472" s="62" t="str">
        <f>_xlfn.IFNA(VLOOKUP(E472&amp;"."&amp;H472,PNIdata!$E$5:$L$263,2,FALSE),"-")</f>
        <v>-</v>
      </c>
      <c r="M472" s="62"/>
      <c r="N472" s="62"/>
    </row>
    <row r="473" spans="2:14" x14ac:dyDescent="0.25">
      <c r="B473" s="37" t="s">
        <v>24</v>
      </c>
      <c r="C473" s="38" t="str">
        <f>VLOOKUP(E473,nusedswatershed,4,FALSE)</f>
        <v>Esc</v>
      </c>
      <c r="D473" s="39">
        <v>24</v>
      </c>
      <c r="E473" s="40" t="s">
        <v>25</v>
      </c>
      <c r="F473" s="40" t="s">
        <v>25</v>
      </c>
      <c r="G473" s="21" t="s">
        <v>63</v>
      </c>
      <c r="H473" s="22">
        <v>1980</v>
      </c>
      <c r="I473" s="45" t="s">
        <v>522</v>
      </c>
      <c r="J473" s="45"/>
      <c r="K473" s="45"/>
      <c r="L473" s="62" t="str">
        <f>_xlfn.IFNA(VLOOKUP(E473&amp;"."&amp;H473,PNIdata!$E$5:$L$263,2,FALSE),"-")</f>
        <v>-</v>
      </c>
      <c r="M473" s="62"/>
      <c r="N473" s="62"/>
    </row>
    <row r="474" spans="2:14" x14ac:dyDescent="0.25">
      <c r="B474" s="37" t="s">
        <v>24</v>
      </c>
      <c r="C474" s="38" t="str">
        <f>VLOOKUP(E474,nusedswatershed,4,FALSE)</f>
        <v>Esc</v>
      </c>
      <c r="D474" s="39">
        <v>24</v>
      </c>
      <c r="E474" s="40" t="s">
        <v>25</v>
      </c>
      <c r="F474" s="40" t="s">
        <v>25</v>
      </c>
      <c r="G474" s="21" t="s">
        <v>63</v>
      </c>
      <c r="H474" s="22">
        <v>1979</v>
      </c>
      <c r="I474" s="45">
        <v>15</v>
      </c>
      <c r="J474" s="45">
        <v>15</v>
      </c>
      <c r="K474" s="45"/>
      <c r="L474" s="62" t="str">
        <f>_xlfn.IFNA(VLOOKUP(E474&amp;"."&amp;H474,PNIdata!$E$5:$L$263,2,FALSE),"-")</f>
        <v>-</v>
      </c>
      <c r="M474" s="62"/>
      <c r="N474" s="62"/>
    </row>
    <row r="475" spans="2:14" x14ac:dyDescent="0.25">
      <c r="B475" s="37" t="s">
        <v>24</v>
      </c>
      <c r="C475" s="38" t="str">
        <f>VLOOKUP(E475,nusedswatershed,4,FALSE)</f>
        <v>Esc</v>
      </c>
      <c r="D475" s="39">
        <v>24</v>
      </c>
      <c r="E475" s="40" t="s">
        <v>25</v>
      </c>
      <c r="F475" s="40" t="s">
        <v>25</v>
      </c>
      <c r="G475" s="21" t="s">
        <v>63</v>
      </c>
      <c r="H475" s="22">
        <v>1978</v>
      </c>
      <c r="I475" s="45">
        <v>10</v>
      </c>
      <c r="J475" s="45">
        <v>10</v>
      </c>
      <c r="K475" s="45"/>
      <c r="L475" s="62" t="str">
        <f>_xlfn.IFNA(VLOOKUP(E475&amp;"."&amp;H475,PNIdata!$E$5:$L$263,2,FALSE),"-")</f>
        <v>-</v>
      </c>
      <c r="M475" s="62"/>
      <c r="N475" s="62"/>
    </row>
    <row r="476" spans="2:14" x14ac:dyDescent="0.25">
      <c r="B476" s="37" t="s">
        <v>24</v>
      </c>
      <c r="C476" s="38" t="str">
        <f>VLOOKUP(E476,nusedswatershed,4,FALSE)</f>
        <v>Esc</v>
      </c>
      <c r="D476" s="39">
        <v>24</v>
      </c>
      <c r="E476" s="40" t="s">
        <v>25</v>
      </c>
      <c r="F476" s="40" t="s">
        <v>25</v>
      </c>
      <c r="G476" s="21" t="s">
        <v>63</v>
      </c>
      <c r="H476" s="22">
        <v>1977</v>
      </c>
      <c r="I476" s="45">
        <v>25</v>
      </c>
      <c r="J476" s="45">
        <v>25</v>
      </c>
      <c r="K476" s="45"/>
      <c r="L476" s="62" t="str">
        <f>_xlfn.IFNA(VLOOKUP(E476&amp;"."&amp;H476,PNIdata!$E$5:$L$263,2,FALSE),"-")</f>
        <v>-</v>
      </c>
      <c r="M476" s="62"/>
      <c r="N476" s="62"/>
    </row>
    <row r="477" spans="2:14" x14ac:dyDescent="0.25">
      <c r="B477" s="37" t="s">
        <v>24</v>
      </c>
      <c r="C477" s="38" t="str">
        <f>VLOOKUP(E477,nusedswatershed,4,FALSE)</f>
        <v>Esc</v>
      </c>
      <c r="D477" s="39">
        <v>24</v>
      </c>
      <c r="E477" s="40" t="s">
        <v>25</v>
      </c>
      <c r="F477" s="40" t="s">
        <v>25</v>
      </c>
      <c r="G477" s="21" t="s">
        <v>63</v>
      </c>
      <c r="H477" s="22">
        <v>1976</v>
      </c>
      <c r="I477" s="45">
        <v>25</v>
      </c>
      <c r="J477" s="45">
        <v>25</v>
      </c>
      <c r="K477" s="45"/>
      <c r="L477" s="62" t="str">
        <f>_xlfn.IFNA(VLOOKUP(E477&amp;"."&amp;H477,PNIdata!$E$5:$L$263,2,FALSE),"-")</f>
        <v>-</v>
      </c>
      <c r="M477" s="62"/>
      <c r="N477" s="62"/>
    </row>
    <row r="478" spans="2:14" x14ac:dyDescent="0.25">
      <c r="B478" s="37" t="s">
        <v>24</v>
      </c>
      <c r="C478" s="38" t="str">
        <f>VLOOKUP(E478,nusedswatershed,4,FALSE)</f>
        <v>Esc</v>
      </c>
      <c r="D478" s="39">
        <v>24</v>
      </c>
      <c r="E478" s="40" t="s">
        <v>25</v>
      </c>
      <c r="F478" s="40" t="s">
        <v>25</v>
      </c>
      <c r="G478" s="21" t="s">
        <v>63</v>
      </c>
      <c r="H478" s="22">
        <v>1975</v>
      </c>
      <c r="I478" s="45">
        <v>15</v>
      </c>
      <c r="J478" s="45">
        <v>15</v>
      </c>
      <c r="K478" s="45"/>
      <c r="L478" s="62" t="str">
        <f>_xlfn.IFNA(VLOOKUP(E478&amp;"."&amp;H478,PNIdata!$E$5:$L$263,2,FALSE),"-")</f>
        <v>-</v>
      </c>
      <c r="M478" s="62"/>
      <c r="N478" s="62"/>
    </row>
    <row r="479" spans="2:14" x14ac:dyDescent="0.25">
      <c r="B479" s="37" t="s">
        <v>24</v>
      </c>
      <c r="C479" s="38" t="str">
        <f>VLOOKUP(E479,nusedswatershed,4,FALSE)</f>
        <v>Esc</v>
      </c>
      <c r="D479" s="39">
        <v>24</v>
      </c>
      <c r="E479" s="40" t="s">
        <v>25</v>
      </c>
      <c r="F479" s="40" t="s">
        <v>25</v>
      </c>
      <c r="G479" s="21" t="s">
        <v>63</v>
      </c>
      <c r="H479" s="22">
        <v>1974</v>
      </c>
      <c r="I479" s="45">
        <v>25</v>
      </c>
      <c r="J479" s="45">
        <v>25</v>
      </c>
      <c r="K479" s="45"/>
      <c r="L479" s="62" t="str">
        <f>_xlfn.IFNA(VLOOKUP(E479&amp;"."&amp;H479,PNIdata!$E$5:$L$263,2,FALSE),"-")</f>
        <v>-</v>
      </c>
      <c r="M479" s="62"/>
      <c r="N479" s="62"/>
    </row>
    <row r="480" spans="2:14" x14ac:dyDescent="0.25">
      <c r="B480" s="37" t="s">
        <v>24</v>
      </c>
      <c r="C480" s="38" t="str">
        <f>VLOOKUP(E480,nusedswatershed,4,FALSE)</f>
        <v>Esc</v>
      </c>
      <c r="D480" s="39">
        <v>24</v>
      </c>
      <c r="E480" s="40" t="s">
        <v>25</v>
      </c>
      <c r="F480" s="40" t="s">
        <v>25</v>
      </c>
      <c r="G480" s="21" t="s">
        <v>63</v>
      </c>
      <c r="H480" s="22">
        <v>1973</v>
      </c>
      <c r="I480" s="45">
        <v>200</v>
      </c>
      <c r="J480" s="45">
        <v>200</v>
      </c>
      <c r="K480" s="45"/>
      <c r="L480" s="62" t="str">
        <f>_xlfn.IFNA(VLOOKUP(E480&amp;"."&amp;H480,PNIdata!$E$5:$L$263,2,FALSE),"-")</f>
        <v>-</v>
      </c>
      <c r="M480" s="62"/>
      <c r="N480" s="62"/>
    </row>
    <row r="481" spans="2:14" x14ac:dyDescent="0.25">
      <c r="B481" s="37" t="s">
        <v>24</v>
      </c>
      <c r="C481" s="38" t="str">
        <f>VLOOKUP(E481,nusedswatershed,4,FALSE)</f>
        <v>Esc</v>
      </c>
      <c r="D481" s="39">
        <v>24</v>
      </c>
      <c r="E481" s="40" t="s">
        <v>25</v>
      </c>
      <c r="F481" s="40" t="s">
        <v>25</v>
      </c>
      <c r="G481" s="21" t="s">
        <v>63</v>
      </c>
      <c r="H481" s="22">
        <v>1972</v>
      </c>
      <c r="I481" s="45">
        <v>75</v>
      </c>
      <c r="J481" s="45">
        <v>75</v>
      </c>
      <c r="K481" s="45"/>
      <c r="L481" s="62" t="str">
        <f>_xlfn.IFNA(VLOOKUP(E481&amp;"."&amp;H481,PNIdata!$E$5:$L$263,2,FALSE),"-")</f>
        <v>-</v>
      </c>
      <c r="M481" s="62"/>
      <c r="N481" s="62"/>
    </row>
    <row r="482" spans="2:14" x14ac:dyDescent="0.25">
      <c r="B482" s="37" t="s">
        <v>24</v>
      </c>
      <c r="C482" s="38" t="str">
        <f>VLOOKUP(E482,nusedswatershed,4,FALSE)</f>
        <v>Esc</v>
      </c>
      <c r="D482" s="39">
        <v>24</v>
      </c>
      <c r="E482" s="40" t="s">
        <v>25</v>
      </c>
      <c r="F482" s="40" t="s">
        <v>25</v>
      </c>
      <c r="G482" s="21" t="s">
        <v>63</v>
      </c>
      <c r="H482" s="22">
        <v>1971</v>
      </c>
      <c r="I482" s="45">
        <v>75</v>
      </c>
      <c r="J482" s="45">
        <v>75</v>
      </c>
      <c r="K482" s="45"/>
      <c r="L482" s="62" t="str">
        <f>_xlfn.IFNA(VLOOKUP(E482&amp;"."&amp;H482,PNIdata!$E$5:$L$263,2,FALSE),"-")</f>
        <v>-</v>
      </c>
      <c r="M482" s="62"/>
      <c r="N482" s="62"/>
    </row>
    <row r="483" spans="2:14" x14ac:dyDescent="0.25">
      <c r="B483" s="37" t="s">
        <v>24</v>
      </c>
      <c r="C483" s="38" t="str">
        <f>VLOOKUP(E483,nusedswatershed,4,FALSE)</f>
        <v>Esc</v>
      </c>
      <c r="D483" s="39">
        <v>24</v>
      </c>
      <c r="E483" s="40" t="s">
        <v>25</v>
      </c>
      <c r="F483" s="40" t="s">
        <v>25</v>
      </c>
      <c r="G483" s="21" t="s">
        <v>63</v>
      </c>
      <c r="H483" s="22">
        <v>1970</v>
      </c>
      <c r="I483" s="45">
        <v>25</v>
      </c>
      <c r="J483" s="45">
        <v>25</v>
      </c>
      <c r="K483" s="45"/>
      <c r="L483" s="62" t="str">
        <f>_xlfn.IFNA(VLOOKUP(E483&amp;"."&amp;H483,PNIdata!$E$5:$L$263,2,FALSE),"-")</f>
        <v>-</v>
      </c>
      <c r="M483" s="62"/>
      <c r="N483" s="62"/>
    </row>
    <row r="484" spans="2:14" x14ac:dyDescent="0.25">
      <c r="B484" s="37" t="s">
        <v>24</v>
      </c>
      <c r="C484" s="38" t="str">
        <f>VLOOKUP(E484,nusedswatershed,4,FALSE)</f>
        <v>Esc</v>
      </c>
      <c r="D484" s="39">
        <v>24</v>
      </c>
      <c r="E484" s="40" t="s">
        <v>25</v>
      </c>
      <c r="F484" s="40" t="s">
        <v>25</v>
      </c>
      <c r="G484" s="21" t="s">
        <v>63</v>
      </c>
      <c r="H484" s="22">
        <v>1969</v>
      </c>
      <c r="I484" s="45">
        <v>25</v>
      </c>
      <c r="J484" s="45">
        <v>25</v>
      </c>
      <c r="K484" s="45"/>
      <c r="L484" s="62" t="str">
        <f>_xlfn.IFNA(VLOOKUP(E484&amp;"."&amp;H484,PNIdata!$E$5:$L$263,2,FALSE),"-")</f>
        <v>-</v>
      </c>
      <c r="M484" s="62"/>
      <c r="N484" s="62"/>
    </row>
    <row r="485" spans="2:14" x14ac:dyDescent="0.25">
      <c r="B485" s="37" t="s">
        <v>24</v>
      </c>
      <c r="C485" s="38" t="str">
        <f>VLOOKUP(E485,nusedswatershed,4,FALSE)</f>
        <v>Esc</v>
      </c>
      <c r="D485" s="39">
        <v>24</v>
      </c>
      <c r="E485" s="40" t="s">
        <v>25</v>
      </c>
      <c r="F485" s="40" t="s">
        <v>25</v>
      </c>
      <c r="G485" s="21" t="s">
        <v>63</v>
      </c>
      <c r="H485" s="22">
        <v>1968</v>
      </c>
      <c r="I485" s="45">
        <v>80</v>
      </c>
      <c r="J485" s="45">
        <v>80</v>
      </c>
      <c r="K485" s="45"/>
      <c r="L485" s="62" t="str">
        <f>_xlfn.IFNA(VLOOKUP(E485&amp;"."&amp;H485,PNIdata!$E$5:$L$263,2,FALSE),"-")</f>
        <v>-</v>
      </c>
      <c r="M485" s="62"/>
      <c r="N485" s="62"/>
    </row>
    <row r="486" spans="2:14" x14ac:dyDescent="0.25">
      <c r="B486" s="37" t="s">
        <v>24</v>
      </c>
      <c r="C486" s="38" t="str">
        <f>VLOOKUP(E486,nusedswatershed,4,FALSE)</f>
        <v>Esc</v>
      </c>
      <c r="D486" s="39">
        <v>24</v>
      </c>
      <c r="E486" s="40" t="s">
        <v>25</v>
      </c>
      <c r="F486" s="40" t="s">
        <v>25</v>
      </c>
      <c r="G486" s="21" t="s">
        <v>63</v>
      </c>
      <c r="H486" s="22">
        <v>1967</v>
      </c>
      <c r="I486" s="45">
        <v>25</v>
      </c>
      <c r="J486" s="45">
        <v>25</v>
      </c>
      <c r="K486" s="45"/>
      <c r="L486" s="62" t="str">
        <f>_xlfn.IFNA(VLOOKUP(E486&amp;"."&amp;H486,PNIdata!$E$5:$L$263,2,FALSE),"-")</f>
        <v>-</v>
      </c>
      <c r="M486" s="62"/>
      <c r="N486" s="62"/>
    </row>
    <row r="487" spans="2:14" x14ac:dyDescent="0.25">
      <c r="B487" s="37" t="s">
        <v>24</v>
      </c>
      <c r="C487" s="38" t="str">
        <f>VLOOKUP(E487,nusedswatershed,4,FALSE)</f>
        <v>Esc</v>
      </c>
      <c r="D487" s="39">
        <v>24</v>
      </c>
      <c r="E487" s="40" t="s">
        <v>25</v>
      </c>
      <c r="F487" s="40" t="s">
        <v>25</v>
      </c>
      <c r="G487" s="21" t="s">
        <v>63</v>
      </c>
      <c r="H487" s="22">
        <v>1966</v>
      </c>
      <c r="I487" s="45">
        <v>25</v>
      </c>
      <c r="J487" s="45">
        <v>25</v>
      </c>
      <c r="K487" s="45"/>
      <c r="L487" s="62" t="str">
        <f>_xlfn.IFNA(VLOOKUP(E487&amp;"."&amp;H487,PNIdata!$E$5:$L$263,2,FALSE),"-")</f>
        <v>-</v>
      </c>
      <c r="M487" s="62"/>
      <c r="N487" s="62"/>
    </row>
    <row r="488" spans="2:14" x14ac:dyDescent="0.25">
      <c r="B488" s="37" t="s">
        <v>24</v>
      </c>
      <c r="C488" s="38" t="str">
        <f>VLOOKUP(E488,nusedswatershed,4,FALSE)</f>
        <v>Esc</v>
      </c>
      <c r="D488" s="39">
        <v>24</v>
      </c>
      <c r="E488" s="40" t="s">
        <v>25</v>
      </c>
      <c r="F488" s="40" t="s">
        <v>25</v>
      </c>
      <c r="G488" s="21" t="s">
        <v>63</v>
      </c>
      <c r="H488" s="22">
        <v>1965</v>
      </c>
      <c r="I488" s="45">
        <v>50</v>
      </c>
      <c r="J488" s="45">
        <v>50</v>
      </c>
      <c r="K488" s="45"/>
      <c r="L488" s="62" t="str">
        <f>_xlfn.IFNA(VLOOKUP(E488&amp;"."&amp;H488,PNIdata!$E$5:$L$263,2,FALSE),"-")</f>
        <v>-</v>
      </c>
      <c r="M488" s="62"/>
      <c r="N488" s="62"/>
    </row>
    <row r="489" spans="2:14" x14ac:dyDescent="0.25">
      <c r="B489" s="37" t="s">
        <v>24</v>
      </c>
      <c r="C489" s="38" t="str">
        <f>VLOOKUP(E489,nusedswatershed,4,FALSE)</f>
        <v>Esc</v>
      </c>
      <c r="D489" s="39">
        <v>24</v>
      </c>
      <c r="E489" s="40" t="s">
        <v>25</v>
      </c>
      <c r="F489" s="40" t="s">
        <v>25</v>
      </c>
      <c r="G489" s="21" t="s">
        <v>63</v>
      </c>
      <c r="H489" s="22">
        <v>1964</v>
      </c>
      <c r="I489" s="45">
        <v>50</v>
      </c>
      <c r="J489" s="45">
        <v>50</v>
      </c>
      <c r="K489" s="45"/>
      <c r="L489" s="62" t="str">
        <f>_xlfn.IFNA(VLOOKUP(E489&amp;"."&amp;H489,PNIdata!$E$5:$L$263,2,FALSE),"-")</f>
        <v>-</v>
      </c>
      <c r="M489" s="62"/>
      <c r="N489" s="62"/>
    </row>
    <row r="490" spans="2:14" x14ac:dyDescent="0.25">
      <c r="B490" s="37" t="s">
        <v>24</v>
      </c>
      <c r="C490" s="38" t="str">
        <f>VLOOKUP(E490,nusedswatershed,4,FALSE)</f>
        <v>Esc</v>
      </c>
      <c r="D490" s="39">
        <v>24</v>
      </c>
      <c r="E490" s="40" t="s">
        <v>25</v>
      </c>
      <c r="F490" s="40" t="s">
        <v>25</v>
      </c>
      <c r="G490" s="21" t="s">
        <v>63</v>
      </c>
      <c r="H490" s="22">
        <v>1963</v>
      </c>
      <c r="I490" s="45">
        <v>70</v>
      </c>
      <c r="J490" s="45">
        <v>70</v>
      </c>
      <c r="K490" s="45"/>
      <c r="L490" s="62" t="str">
        <f>_xlfn.IFNA(VLOOKUP(E490&amp;"."&amp;H490,PNIdata!$E$5:$L$263,2,FALSE),"-")</f>
        <v>-</v>
      </c>
      <c r="M490" s="62"/>
      <c r="N490" s="62"/>
    </row>
    <row r="491" spans="2:14" x14ac:dyDescent="0.25">
      <c r="B491" s="37" t="s">
        <v>24</v>
      </c>
      <c r="C491" s="38" t="str">
        <f>VLOOKUP(E491,nusedswatershed,4,FALSE)</f>
        <v>Esc</v>
      </c>
      <c r="D491" s="39">
        <v>24</v>
      </c>
      <c r="E491" s="40" t="s">
        <v>25</v>
      </c>
      <c r="F491" s="40" t="s">
        <v>25</v>
      </c>
      <c r="G491" s="21" t="s">
        <v>63</v>
      </c>
      <c r="H491" s="22">
        <v>1962</v>
      </c>
      <c r="I491" s="45">
        <v>400</v>
      </c>
      <c r="J491" s="45">
        <v>400</v>
      </c>
      <c r="K491" s="45"/>
      <c r="L491" s="62" t="str">
        <f>_xlfn.IFNA(VLOOKUP(E491&amp;"."&amp;H491,PNIdata!$E$5:$L$263,2,FALSE),"-")</f>
        <v>-</v>
      </c>
      <c r="M491" s="62"/>
      <c r="N491" s="62"/>
    </row>
    <row r="492" spans="2:14" x14ac:dyDescent="0.25">
      <c r="B492" s="37" t="s">
        <v>24</v>
      </c>
      <c r="C492" s="38" t="str">
        <f>VLOOKUP(E492,nusedswatershed,4,FALSE)</f>
        <v>Esc</v>
      </c>
      <c r="D492" s="39">
        <v>24</v>
      </c>
      <c r="E492" s="40" t="s">
        <v>25</v>
      </c>
      <c r="F492" s="40" t="s">
        <v>25</v>
      </c>
      <c r="G492" s="21" t="s">
        <v>63</v>
      </c>
      <c r="H492" s="22">
        <v>1961</v>
      </c>
      <c r="I492" s="45">
        <v>400</v>
      </c>
      <c r="J492" s="45">
        <v>400</v>
      </c>
      <c r="K492" s="45"/>
      <c r="L492" s="62" t="str">
        <f>_xlfn.IFNA(VLOOKUP(E492&amp;"."&amp;H492,PNIdata!$E$5:$L$263,2,FALSE),"-")</f>
        <v>-</v>
      </c>
      <c r="M492" s="62"/>
      <c r="N492" s="62"/>
    </row>
    <row r="493" spans="2:14" x14ac:dyDescent="0.25">
      <c r="B493" s="37" t="s">
        <v>24</v>
      </c>
      <c r="C493" s="38" t="str">
        <f>VLOOKUP(E493,nusedswatershed,4,FALSE)</f>
        <v>Esc</v>
      </c>
      <c r="D493" s="39">
        <v>24</v>
      </c>
      <c r="E493" s="40" t="s">
        <v>25</v>
      </c>
      <c r="F493" s="40" t="s">
        <v>25</v>
      </c>
      <c r="G493" s="21" t="s">
        <v>63</v>
      </c>
      <c r="H493" s="22">
        <v>1960</v>
      </c>
      <c r="I493" s="45">
        <v>400</v>
      </c>
      <c r="J493" s="45">
        <v>400</v>
      </c>
      <c r="K493" s="45"/>
      <c r="L493" s="62" t="str">
        <f>_xlfn.IFNA(VLOOKUP(E493&amp;"."&amp;H493,PNIdata!$E$5:$L$263,2,FALSE),"-")</f>
        <v>-</v>
      </c>
      <c r="M493" s="62"/>
      <c r="N493" s="62"/>
    </row>
    <row r="494" spans="2:14" x14ac:dyDescent="0.25">
      <c r="B494" s="37" t="s">
        <v>24</v>
      </c>
      <c r="C494" s="38" t="str">
        <f>VLOOKUP(E494,nusedswatershed,4,FALSE)</f>
        <v>Esc</v>
      </c>
      <c r="D494" s="39">
        <v>24</v>
      </c>
      <c r="E494" s="40" t="s">
        <v>25</v>
      </c>
      <c r="F494" s="40" t="s">
        <v>25</v>
      </c>
      <c r="G494" s="21" t="s">
        <v>63</v>
      </c>
      <c r="H494" s="22">
        <v>1959</v>
      </c>
      <c r="I494" s="45">
        <v>750</v>
      </c>
      <c r="J494" s="45">
        <v>750</v>
      </c>
      <c r="K494" s="45"/>
      <c r="L494" s="62" t="str">
        <f>_xlfn.IFNA(VLOOKUP(E494&amp;"."&amp;H494,PNIdata!$E$5:$L$263,2,FALSE),"-")</f>
        <v>-</v>
      </c>
      <c r="M494" s="62"/>
      <c r="N494" s="62"/>
    </row>
    <row r="495" spans="2:14" x14ac:dyDescent="0.25">
      <c r="B495" s="37" t="s">
        <v>24</v>
      </c>
      <c r="C495" s="38" t="str">
        <f>VLOOKUP(E495,nusedswatershed,4,FALSE)</f>
        <v>Esc</v>
      </c>
      <c r="D495" s="39">
        <v>24</v>
      </c>
      <c r="E495" s="40" t="s">
        <v>25</v>
      </c>
      <c r="F495" s="40" t="s">
        <v>25</v>
      </c>
      <c r="G495" s="21" t="s">
        <v>63</v>
      </c>
      <c r="H495" s="22">
        <v>1958</v>
      </c>
      <c r="I495" s="45">
        <v>750</v>
      </c>
      <c r="J495" s="45">
        <v>750</v>
      </c>
      <c r="K495" s="45"/>
      <c r="L495" s="62" t="str">
        <f>_xlfn.IFNA(VLOOKUP(E495&amp;"."&amp;H495,PNIdata!$E$5:$L$263,2,FALSE),"-")</f>
        <v>-</v>
      </c>
      <c r="M495" s="62"/>
      <c r="N495" s="62"/>
    </row>
    <row r="496" spans="2:14" x14ac:dyDescent="0.25">
      <c r="B496" s="37" t="s">
        <v>24</v>
      </c>
      <c r="C496" s="38" t="str">
        <f>VLOOKUP(E496,nusedswatershed,4,FALSE)</f>
        <v>Esc</v>
      </c>
      <c r="D496" s="39">
        <v>24</v>
      </c>
      <c r="E496" s="40" t="s">
        <v>25</v>
      </c>
      <c r="F496" s="40" t="s">
        <v>25</v>
      </c>
      <c r="G496" s="21" t="s">
        <v>63</v>
      </c>
      <c r="H496" s="22">
        <v>1957</v>
      </c>
      <c r="I496" s="45">
        <v>400</v>
      </c>
      <c r="J496" s="45">
        <v>400</v>
      </c>
      <c r="K496" s="45"/>
      <c r="L496" s="62" t="str">
        <f>_xlfn.IFNA(VLOOKUP(E496&amp;"."&amp;H496,PNIdata!$E$5:$L$263,2,FALSE),"-")</f>
        <v>-</v>
      </c>
      <c r="M496" s="62"/>
      <c r="N496" s="62"/>
    </row>
    <row r="497" spans="2:14" x14ac:dyDescent="0.25">
      <c r="B497" s="37" t="s">
        <v>24</v>
      </c>
      <c r="C497" s="38" t="str">
        <f>VLOOKUP(E497,nusedswatershed,4,FALSE)</f>
        <v>Esc</v>
      </c>
      <c r="D497" s="39">
        <v>24</v>
      </c>
      <c r="E497" s="40" t="s">
        <v>25</v>
      </c>
      <c r="F497" s="40" t="s">
        <v>25</v>
      </c>
      <c r="G497" s="21" t="s">
        <v>63</v>
      </c>
      <c r="H497" s="22">
        <v>1956</v>
      </c>
      <c r="I497" s="45">
        <v>200</v>
      </c>
      <c r="J497" s="45">
        <v>200</v>
      </c>
      <c r="K497" s="45"/>
      <c r="L497" s="62" t="str">
        <f>_xlfn.IFNA(VLOOKUP(E497&amp;"."&amp;H497,PNIdata!$E$5:$L$263,2,FALSE),"-")</f>
        <v>-</v>
      </c>
      <c r="M497" s="62"/>
      <c r="N497" s="62"/>
    </row>
    <row r="498" spans="2:14" x14ac:dyDescent="0.25">
      <c r="B498" s="37" t="s">
        <v>24</v>
      </c>
      <c r="C498" s="38" t="str">
        <f>VLOOKUP(E498,nusedswatershed,4,FALSE)</f>
        <v>Esc</v>
      </c>
      <c r="D498" s="39">
        <v>24</v>
      </c>
      <c r="E498" s="40" t="s">
        <v>25</v>
      </c>
      <c r="F498" s="40" t="s">
        <v>25</v>
      </c>
      <c r="G498" s="21" t="s">
        <v>63</v>
      </c>
      <c r="H498" s="22">
        <v>1955</v>
      </c>
      <c r="I498" s="45">
        <v>400</v>
      </c>
      <c r="J498" s="45">
        <v>400</v>
      </c>
      <c r="K498" s="45"/>
      <c r="L498" s="62" t="str">
        <f>_xlfn.IFNA(VLOOKUP(E498&amp;"."&amp;H498,PNIdata!$E$5:$L$263,2,FALSE),"-")</f>
        <v>-</v>
      </c>
      <c r="M498" s="62"/>
      <c r="N498" s="62"/>
    </row>
    <row r="499" spans="2:14" x14ac:dyDescent="0.25">
      <c r="B499" s="37" t="s">
        <v>24</v>
      </c>
      <c r="C499" s="38" t="str">
        <f>VLOOKUP(E499,nusedswatershed,4,FALSE)</f>
        <v>Esc</v>
      </c>
      <c r="D499" s="39">
        <v>24</v>
      </c>
      <c r="E499" s="40" t="s">
        <v>25</v>
      </c>
      <c r="F499" s="40" t="s">
        <v>25</v>
      </c>
      <c r="G499" s="21" t="s">
        <v>63</v>
      </c>
      <c r="H499" s="22">
        <v>1954</v>
      </c>
      <c r="I499" s="45">
        <v>200</v>
      </c>
      <c r="J499" s="45">
        <v>200</v>
      </c>
      <c r="K499" s="45"/>
      <c r="L499" s="62" t="str">
        <f>_xlfn.IFNA(VLOOKUP(E499&amp;"."&amp;H499,PNIdata!$E$5:$L$263,2,FALSE),"-")</f>
        <v>-</v>
      </c>
      <c r="M499" s="62"/>
      <c r="N499" s="62"/>
    </row>
    <row r="500" spans="2:14" x14ac:dyDescent="0.25">
      <c r="B500" s="37" t="s">
        <v>24</v>
      </c>
      <c r="C500" s="38" t="str">
        <f>VLOOKUP(E500,nusedswatershed,4,FALSE)</f>
        <v>Esc</v>
      </c>
      <c r="D500" s="39">
        <v>24</v>
      </c>
      <c r="E500" s="40" t="s">
        <v>25</v>
      </c>
      <c r="F500" s="40" t="s">
        <v>25</v>
      </c>
      <c r="G500" s="21" t="s">
        <v>63</v>
      </c>
      <c r="H500" s="22">
        <v>1953</v>
      </c>
      <c r="I500" s="45">
        <v>200</v>
      </c>
      <c r="J500" s="45">
        <v>200</v>
      </c>
      <c r="K500" s="45"/>
      <c r="L500" s="62" t="str">
        <f>_xlfn.IFNA(VLOOKUP(E500&amp;"."&amp;H500,PNIdata!$E$5:$L$263,2,FALSE),"-")</f>
        <v>-</v>
      </c>
      <c r="M500" s="62"/>
      <c r="N500" s="62"/>
    </row>
    <row r="501" spans="2:14" x14ac:dyDescent="0.25">
      <c r="B501" s="37" t="s">
        <v>299</v>
      </c>
      <c r="C501" s="38" t="str">
        <f>VLOOKUP(E501,nusedswatershed,4,FALSE)</f>
        <v>Esc</v>
      </c>
      <c r="D501" s="39">
        <v>25</v>
      </c>
      <c r="E501" s="40" t="s">
        <v>321</v>
      </c>
      <c r="F501" s="40" t="s">
        <v>321</v>
      </c>
      <c r="G501" s="21" t="s">
        <v>63</v>
      </c>
      <c r="H501" s="45">
        <v>2023</v>
      </c>
      <c r="I501" s="45" t="s">
        <v>1430</v>
      </c>
      <c r="J501" s="45"/>
      <c r="K501" s="45"/>
      <c r="L501" s="62" t="str">
        <f>_xlfn.IFNA(VLOOKUP(E501&amp;"."&amp;H501,PNIdata!$E$5:$L$263,2,FALSE),"-")</f>
        <v>-</v>
      </c>
      <c r="M501" s="62"/>
      <c r="N501" s="62"/>
    </row>
    <row r="502" spans="2:14" x14ac:dyDescent="0.25">
      <c r="B502" s="37" t="s">
        <v>299</v>
      </c>
      <c r="C502" s="38" t="str">
        <f>VLOOKUP(E502,nusedswatershed,4,FALSE)</f>
        <v>Esc</v>
      </c>
      <c r="D502" s="39">
        <v>25</v>
      </c>
      <c r="E502" s="40" t="s">
        <v>321</v>
      </c>
      <c r="F502" s="40" t="s">
        <v>321</v>
      </c>
      <c r="G502" s="21" t="s">
        <v>63</v>
      </c>
      <c r="H502" s="45">
        <v>2022</v>
      </c>
      <c r="I502" s="45" t="s">
        <v>523</v>
      </c>
      <c r="J502" s="45"/>
      <c r="K502" s="45"/>
      <c r="L502" s="62" t="str">
        <f>_xlfn.IFNA(VLOOKUP(E502&amp;"."&amp;H502,PNIdata!$E$5:$L$263,2,FALSE),"-")</f>
        <v>-</v>
      </c>
      <c r="M502" s="62"/>
      <c r="N502" s="62"/>
    </row>
    <row r="503" spans="2:14" x14ac:dyDescent="0.25">
      <c r="B503" s="37" t="s">
        <v>299</v>
      </c>
      <c r="C503" s="38" t="str">
        <f>VLOOKUP(E503,nusedswatershed,4,FALSE)</f>
        <v>Esc</v>
      </c>
      <c r="D503" s="39">
        <v>25</v>
      </c>
      <c r="E503" s="40" t="s">
        <v>321</v>
      </c>
      <c r="F503" s="40" t="s">
        <v>321</v>
      </c>
      <c r="G503" s="21" t="s">
        <v>63</v>
      </c>
      <c r="H503" s="45">
        <v>2021</v>
      </c>
      <c r="I503" s="45" t="s">
        <v>523</v>
      </c>
      <c r="J503" s="45"/>
      <c r="K503" s="45"/>
      <c r="L503" s="62" t="str">
        <f>_xlfn.IFNA(VLOOKUP(E503&amp;"."&amp;H503,PNIdata!$E$5:$L$263,2,FALSE),"-")</f>
        <v>-</v>
      </c>
      <c r="M503" s="62"/>
      <c r="N503" s="62"/>
    </row>
    <row r="504" spans="2:14" ht="24" customHeight="1" x14ac:dyDescent="0.25">
      <c r="B504" s="37" t="s">
        <v>299</v>
      </c>
      <c r="C504" s="38" t="str">
        <f>VLOOKUP(E504,nusedswatershed,4,FALSE)</f>
        <v>Esc</v>
      </c>
      <c r="D504" s="39">
        <v>25</v>
      </c>
      <c r="E504" s="40" t="s">
        <v>321</v>
      </c>
      <c r="F504" s="40" t="s">
        <v>321</v>
      </c>
      <c r="G504" s="21" t="s">
        <v>63</v>
      </c>
      <c r="H504" s="45">
        <v>2020</v>
      </c>
      <c r="I504" s="45" t="s">
        <v>523</v>
      </c>
      <c r="J504" s="45"/>
      <c r="K504" s="45"/>
      <c r="L504" s="62" t="str">
        <f>_xlfn.IFNA(VLOOKUP(E504&amp;"."&amp;H504,PNIdata!$E$5:$L$263,2,FALSE),"-")</f>
        <v>-</v>
      </c>
      <c r="M504" s="62"/>
      <c r="N504" s="62"/>
    </row>
    <row r="505" spans="2:14" x14ac:dyDescent="0.25">
      <c r="B505" s="37" t="s">
        <v>299</v>
      </c>
      <c r="C505" s="38" t="str">
        <f>VLOOKUP(E505,nusedswatershed,4,FALSE)</f>
        <v>Esc</v>
      </c>
      <c r="D505" s="39">
        <v>25</v>
      </c>
      <c r="E505" s="40" t="s">
        <v>321</v>
      </c>
      <c r="F505" s="40" t="s">
        <v>321</v>
      </c>
      <c r="G505" s="21" t="s">
        <v>63</v>
      </c>
      <c r="H505" s="45">
        <v>2019</v>
      </c>
      <c r="I505" s="45" t="s">
        <v>523</v>
      </c>
      <c r="J505" s="45"/>
      <c r="K505" s="45"/>
      <c r="L505" s="62" t="str">
        <f>_xlfn.IFNA(VLOOKUP(E505&amp;"."&amp;H505,PNIdata!$E$5:$L$263,2,FALSE),"-")</f>
        <v>-</v>
      </c>
      <c r="M505" s="62"/>
      <c r="N505" s="62"/>
    </row>
    <row r="506" spans="2:14" x14ac:dyDescent="0.25">
      <c r="B506" s="37" t="s">
        <v>299</v>
      </c>
      <c r="C506" s="38" t="str">
        <f>VLOOKUP(E506,nusedswatershed,4,FALSE)</f>
        <v>Esc</v>
      </c>
      <c r="D506" s="39">
        <v>25</v>
      </c>
      <c r="E506" s="40" t="s">
        <v>321</v>
      </c>
      <c r="F506" s="40" t="s">
        <v>321</v>
      </c>
      <c r="G506" s="21" t="s">
        <v>63</v>
      </c>
      <c r="H506" s="45">
        <v>2018</v>
      </c>
      <c r="I506" s="45" t="s">
        <v>523</v>
      </c>
      <c r="J506" s="45"/>
      <c r="K506" s="45"/>
      <c r="L506" s="62" t="str">
        <f>_xlfn.IFNA(VLOOKUP(E506&amp;"."&amp;H506,PNIdata!$E$5:$L$263,2,FALSE),"-")</f>
        <v>-</v>
      </c>
      <c r="M506" s="62"/>
      <c r="N506" s="62"/>
    </row>
    <row r="507" spans="2:14" x14ac:dyDescent="0.25">
      <c r="B507" s="37" t="s">
        <v>299</v>
      </c>
      <c r="C507" s="38" t="str">
        <f>VLOOKUP(E507,nusedswatershed,4,FALSE)</f>
        <v>Esc</v>
      </c>
      <c r="D507" s="39">
        <v>25</v>
      </c>
      <c r="E507" s="40" t="s">
        <v>321</v>
      </c>
      <c r="F507" s="40" t="s">
        <v>321</v>
      </c>
      <c r="G507" s="21" t="s">
        <v>63</v>
      </c>
      <c r="H507" s="45">
        <v>2017</v>
      </c>
      <c r="I507" s="45" t="s">
        <v>523</v>
      </c>
      <c r="J507" s="45"/>
      <c r="K507" s="45"/>
      <c r="L507" s="62" t="str">
        <f>_xlfn.IFNA(VLOOKUP(E507&amp;"."&amp;H507,PNIdata!$E$5:$L$263,2,FALSE),"-")</f>
        <v>-</v>
      </c>
      <c r="M507" s="62"/>
      <c r="N507" s="62"/>
    </row>
    <row r="508" spans="2:14" x14ac:dyDescent="0.25">
      <c r="B508" s="37" t="s">
        <v>299</v>
      </c>
      <c r="C508" s="38" t="str">
        <f>VLOOKUP(E508,nusedswatershed,4,FALSE)</f>
        <v>Esc</v>
      </c>
      <c r="D508" s="39">
        <v>25</v>
      </c>
      <c r="E508" s="40" t="s">
        <v>321</v>
      </c>
      <c r="F508" s="40" t="s">
        <v>321</v>
      </c>
      <c r="G508" s="21" t="s">
        <v>63</v>
      </c>
      <c r="H508" s="45">
        <v>2016</v>
      </c>
      <c r="I508" s="45" t="s">
        <v>523</v>
      </c>
      <c r="J508" s="45"/>
      <c r="K508" s="45"/>
      <c r="L508" s="62" t="str">
        <f>_xlfn.IFNA(VLOOKUP(E508&amp;"."&amp;H508,PNIdata!$E$5:$L$263,2,FALSE),"-")</f>
        <v>-</v>
      </c>
      <c r="M508" s="62"/>
      <c r="N508" s="62"/>
    </row>
    <row r="509" spans="2:14" x14ac:dyDescent="0.25">
      <c r="B509" s="37" t="s">
        <v>299</v>
      </c>
      <c r="C509" s="38" t="str">
        <f>VLOOKUP(E509,nusedswatershed,4,FALSE)</f>
        <v>Esc</v>
      </c>
      <c r="D509" s="39">
        <v>25</v>
      </c>
      <c r="E509" s="40" t="s">
        <v>321</v>
      </c>
      <c r="F509" s="40" t="s">
        <v>321</v>
      </c>
      <c r="G509" s="21" t="s">
        <v>63</v>
      </c>
      <c r="H509" s="22">
        <v>2015</v>
      </c>
      <c r="I509" s="45" t="s">
        <v>523</v>
      </c>
      <c r="J509" s="45"/>
      <c r="K509" s="45"/>
      <c r="L509" s="62" t="str">
        <f>_xlfn.IFNA(VLOOKUP(E509&amp;"."&amp;H509,PNIdata!$E$5:$L$263,2,FALSE),"-")</f>
        <v>-</v>
      </c>
      <c r="M509" s="62"/>
      <c r="N509" s="62"/>
    </row>
    <row r="510" spans="2:14" x14ac:dyDescent="0.25">
      <c r="B510" s="37" t="s">
        <v>299</v>
      </c>
      <c r="C510" s="38" t="str">
        <f>VLOOKUP(E510,nusedswatershed,4,FALSE)</f>
        <v>Esc</v>
      </c>
      <c r="D510" s="39">
        <v>25</v>
      </c>
      <c r="E510" s="40" t="s">
        <v>321</v>
      </c>
      <c r="F510" s="40" t="s">
        <v>321</v>
      </c>
      <c r="G510" s="21" t="s">
        <v>63</v>
      </c>
      <c r="H510" s="22">
        <v>2014</v>
      </c>
      <c r="I510" s="45" t="s">
        <v>523</v>
      </c>
      <c r="J510" s="45"/>
      <c r="K510" s="45"/>
      <c r="L510" s="62" t="str">
        <f>_xlfn.IFNA(VLOOKUP(E510&amp;"."&amp;H510,PNIdata!$E$5:$L$263,2,FALSE),"-")</f>
        <v>-</v>
      </c>
      <c r="M510" s="62"/>
      <c r="N510" s="62"/>
    </row>
    <row r="511" spans="2:14" x14ac:dyDescent="0.25">
      <c r="B511" s="37" t="s">
        <v>299</v>
      </c>
      <c r="C511" s="38" t="str">
        <f>VLOOKUP(E511,nusedswatershed,4,FALSE)</f>
        <v>Esc</v>
      </c>
      <c r="D511" s="39">
        <v>25</v>
      </c>
      <c r="E511" s="40" t="s">
        <v>321</v>
      </c>
      <c r="F511" s="40" t="s">
        <v>321</v>
      </c>
      <c r="G511" s="21" t="s">
        <v>63</v>
      </c>
      <c r="H511">
        <v>2013</v>
      </c>
      <c r="I511" s="45" t="s">
        <v>522</v>
      </c>
      <c r="J511" s="45"/>
      <c r="K511" s="45"/>
      <c r="L511" s="62" t="str">
        <f>_xlfn.IFNA(VLOOKUP(E511&amp;"."&amp;H511,PNIdata!$E$5:$L$263,2,FALSE),"-")</f>
        <v>-</v>
      </c>
      <c r="M511" s="62"/>
      <c r="N511" s="62"/>
    </row>
    <row r="512" spans="2:14" x14ac:dyDescent="0.25">
      <c r="B512" s="37" t="s">
        <v>299</v>
      </c>
      <c r="C512" s="38" t="str">
        <f>VLOOKUP(E512,nusedswatershed,4,FALSE)</f>
        <v>Esc</v>
      </c>
      <c r="D512" s="39">
        <v>25</v>
      </c>
      <c r="E512" s="40" t="s">
        <v>321</v>
      </c>
      <c r="F512" s="40" t="s">
        <v>321</v>
      </c>
      <c r="G512" s="21" t="s">
        <v>63</v>
      </c>
      <c r="H512" s="22">
        <v>2012</v>
      </c>
      <c r="I512" s="45" t="s">
        <v>522</v>
      </c>
      <c r="J512" s="45"/>
      <c r="K512" s="45"/>
      <c r="L512" s="62" t="str">
        <f>_xlfn.IFNA(VLOOKUP(E512&amp;"."&amp;H512,PNIdata!$E$5:$L$263,2,FALSE),"-")</f>
        <v>-</v>
      </c>
      <c r="M512" s="62"/>
      <c r="N512" s="62"/>
    </row>
    <row r="513" spans="2:14" x14ac:dyDescent="0.25">
      <c r="B513" s="37" t="s">
        <v>299</v>
      </c>
      <c r="C513" s="38" t="str">
        <f>VLOOKUP(E513,nusedswatershed,4,FALSE)</f>
        <v>Esc</v>
      </c>
      <c r="D513" s="39">
        <v>25</v>
      </c>
      <c r="E513" s="40" t="s">
        <v>321</v>
      </c>
      <c r="F513" s="40" t="s">
        <v>321</v>
      </c>
      <c r="G513" s="21" t="s">
        <v>63</v>
      </c>
      <c r="H513" s="22">
        <v>2011</v>
      </c>
      <c r="I513" s="45" t="s">
        <v>522</v>
      </c>
      <c r="J513" s="45"/>
      <c r="K513" s="45"/>
      <c r="L513" s="62" t="str">
        <f>_xlfn.IFNA(VLOOKUP(E513&amp;"."&amp;H513,PNIdata!$E$5:$L$263,2,FALSE),"-")</f>
        <v>-</v>
      </c>
      <c r="M513" s="62"/>
      <c r="N513" s="62"/>
    </row>
    <row r="514" spans="2:14" x14ac:dyDescent="0.25">
      <c r="B514" s="37" t="s">
        <v>299</v>
      </c>
      <c r="C514" s="38" t="str">
        <f>VLOOKUP(E514,nusedswatershed,4,FALSE)</f>
        <v>Esc</v>
      </c>
      <c r="D514" s="39">
        <v>25</v>
      </c>
      <c r="E514" s="40" t="s">
        <v>321</v>
      </c>
      <c r="F514" s="40" t="s">
        <v>321</v>
      </c>
      <c r="G514" s="21" t="s">
        <v>63</v>
      </c>
      <c r="H514" s="22">
        <v>2010</v>
      </c>
      <c r="I514" s="45" t="s">
        <v>522</v>
      </c>
      <c r="J514" s="45"/>
      <c r="K514" s="45"/>
      <c r="L514" s="62" t="str">
        <f>_xlfn.IFNA(VLOOKUP(E514&amp;"."&amp;H514,PNIdata!$E$5:$L$263,2,FALSE),"-")</f>
        <v>-</v>
      </c>
      <c r="M514" s="62"/>
      <c r="N514" s="62"/>
    </row>
    <row r="515" spans="2:14" x14ac:dyDescent="0.25">
      <c r="B515" s="37" t="s">
        <v>299</v>
      </c>
      <c r="C515" s="38" t="str">
        <f>VLOOKUP(E515,nusedswatershed,4,FALSE)</f>
        <v>Esc</v>
      </c>
      <c r="D515" s="39">
        <v>25</v>
      </c>
      <c r="E515" s="40" t="s">
        <v>321</v>
      </c>
      <c r="F515" s="40" t="s">
        <v>321</v>
      </c>
      <c r="G515" s="21" t="s">
        <v>63</v>
      </c>
      <c r="H515" s="22">
        <v>2009</v>
      </c>
      <c r="I515" s="45" t="s">
        <v>522</v>
      </c>
      <c r="J515" s="45"/>
      <c r="K515" s="45"/>
      <c r="L515" s="62" t="str">
        <f>_xlfn.IFNA(VLOOKUP(E515&amp;"."&amp;H515,PNIdata!$E$5:$L$263,2,FALSE),"-")</f>
        <v>-</v>
      </c>
      <c r="M515" s="62"/>
      <c r="N515" s="62"/>
    </row>
    <row r="516" spans="2:14" x14ac:dyDescent="0.25">
      <c r="B516" s="37" t="s">
        <v>299</v>
      </c>
      <c r="C516" s="38" t="str">
        <f>VLOOKUP(E516,nusedswatershed,4,FALSE)</f>
        <v>Esc</v>
      </c>
      <c r="D516" s="39">
        <v>25</v>
      </c>
      <c r="E516" s="40" t="s">
        <v>321</v>
      </c>
      <c r="F516" s="40" t="s">
        <v>321</v>
      </c>
      <c r="G516" s="21" t="s">
        <v>63</v>
      </c>
      <c r="H516">
        <v>2008</v>
      </c>
      <c r="I516" s="45" t="s">
        <v>522</v>
      </c>
      <c r="J516" s="45"/>
      <c r="K516" s="45"/>
      <c r="L516" s="62" t="str">
        <f>_xlfn.IFNA(VLOOKUP(E516&amp;"."&amp;H516,PNIdata!$E$5:$L$263,2,FALSE),"-")</f>
        <v>-</v>
      </c>
      <c r="M516" s="62"/>
      <c r="N516" s="62"/>
    </row>
    <row r="517" spans="2:14" x14ac:dyDescent="0.25">
      <c r="B517" s="37" t="s">
        <v>299</v>
      </c>
      <c r="C517" s="38" t="str">
        <f>VLOOKUP(E517,nusedswatershed,4,FALSE)</f>
        <v>Esc</v>
      </c>
      <c r="D517" s="39">
        <v>25</v>
      </c>
      <c r="E517" s="40" t="s">
        <v>321</v>
      </c>
      <c r="F517" s="40" t="s">
        <v>321</v>
      </c>
      <c r="G517" s="21" t="s">
        <v>63</v>
      </c>
      <c r="H517">
        <v>2007</v>
      </c>
      <c r="I517" s="45" t="s">
        <v>522</v>
      </c>
      <c r="J517" s="45"/>
      <c r="K517" s="45"/>
      <c r="L517" s="62" t="str">
        <f>_xlfn.IFNA(VLOOKUP(E517&amp;"."&amp;H517,PNIdata!$E$5:$L$263,2,FALSE),"-")</f>
        <v>-</v>
      </c>
      <c r="M517" s="62"/>
      <c r="N517" s="62"/>
    </row>
    <row r="518" spans="2:14" x14ac:dyDescent="0.25">
      <c r="B518" s="37" t="s">
        <v>299</v>
      </c>
      <c r="C518" s="38" t="str">
        <f>VLOOKUP(E518,nusedswatershed,4,FALSE)</f>
        <v>Esc</v>
      </c>
      <c r="D518" s="39">
        <v>25</v>
      </c>
      <c r="E518" s="40" t="s">
        <v>321</v>
      </c>
      <c r="F518" s="40" t="s">
        <v>321</v>
      </c>
      <c r="G518" s="21" t="s">
        <v>63</v>
      </c>
      <c r="H518">
        <v>2006</v>
      </c>
      <c r="I518" s="45">
        <v>2</v>
      </c>
      <c r="J518" s="45">
        <v>2</v>
      </c>
      <c r="K518" s="45"/>
      <c r="L518" s="62" t="str">
        <f>_xlfn.IFNA(VLOOKUP(E518&amp;"."&amp;H518,PNIdata!$E$5:$L$263,2,FALSE),"-")</f>
        <v>-</v>
      </c>
      <c r="M518" s="62"/>
      <c r="N518" s="62"/>
    </row>
    <row r="519" spans="2:14" x14ac:dyDescent="0.25">
      <c r="B519" s="37" t="s">
        <v>299</v>
      </c>
      <c r="C519" s="38" t="str">
        <f>VLOOKUP(E519,nusedswatershed,4,FALSE)</f>
        <v>Esc</v>
      </c>
      <c r="D519" s="39">
        <v>25</v>
      </c>
      <c r="E519" s="40" t="s">
        <v>321</v>
      </c>
      <c r="F519" s="40" t="s">
        <v>321</v>
      </c>
      <c r="G519" s="21" t="s">
        <v>63</v>
      </c>
      <c r="H519">
        <v>2005</v>
      </c>
      <c r="I519" s="45" t="s">
        <v>523</v>
      </c>
      <c r="J519" s="45"/>
      <c r="K519" s="45"/>
      <c r="L519" s="62" t="str">
        <f>_xlfn.IFNA(VLOOKUP(E519&amp;"."&amp;H519,PNIdata!$E$5:$L$263,2,FALSE),"-")</f>
        <v>-</v>
      </c>
      <c r="M519" s="62"/>
      <c r="N519" s="62"/>
    </row>
    <row r="520" spans="2:14" x14ac:dyDescent="0.25">
      <c r="B520" s="37" t="s">
        <v>299</v>
      </c>
      <c r="C520" s="38" t="str">
        <f>VLOOKUP(E520,nusedswatershed,4,FALSE)</f>
        <v>Esc</v>
      </c>
      <c r="D520" s="39">
        <v>25</v>
      </c>
      <c r="E520" s="40" t="s">
        <v>321</v>
      </c>
      <c r="F520" s="40" t="s">
        <v>321</v>
      </c>
      <c r="G520" s="21" t="s">
        <v>63</v>
      </c>
      <c r="H520">
        <v>2004</v>
      </c>
      <c r="I520" s="45" t="s">
        <v>522</v>
      </c>
      <c r="J520" s="45"/>
      <c r="K520" s="45"/>
      <c r="L520" s="62" t="str">
        <f>_xlfn.IFNA(VLOOKUP(E520&amp;"."&amp;H520,PNIdata!$E$5:$L$263,2,FALSE),"-")</f>
        <v>-</v>
      </c>
      <c r="M520" s="62"/>
      <c r="N520" s="62"/>
    </row>
    <row r="521" spans="2:14" x14ac:dyDescent="0.25">
      <c r="B521" s="37" t="s">
        <v>299</v>
      </c>
      <c r="C521" s="38" t="str">
        <f>VLOOKUP(E521,nusedswatershed,4,FALSE)</f>
        <v>Esc</v>
      </c>
      <c r="D521" s="39">
        <v>25</v>
      </c>
      <c r="E521" s="40" t="s">
        <v>321</v>
      </c>
      <c r="F521" s="40" t="s">
        <v>321</v>
      </c>
      <c r="G521" s="21" t="s">
        <v>63</v>
      </c>
      <c r="H521">
        <v>2003</v>
      </c>
      <c r="I521" s="45" t="s">
        <v>523</v>
      </c>
      <c r="J521" s="45"/>
      <c r="K521" s="45"/>
      <c r="L521" s="62" t="str">
        <f>_xlfn.IFNA(VLOOKUP(E521&amp;"."&amp;H521,PNIdata!$E$5:$L$263,2,FALSE),"-")</f>
        <v>-</v>
      </c>
      <c r="M521" s="62"/>
      <c r="N521" s="62"/>
    </row>
    <row r="522" spans="2:14" x14ac:dyDescent="0.25">
      <c r="B522" s="37" t="s">
        <v>299</v>
      </c>
      <c r="C522" s="38" t="str">
        <f>VLOOKUP(E522,nusedswatershed,4,FALSE)</f>
        <v>Esc</v>
      </c>
      <c r="D522" s="39">
        <v>25</v>
      </c>
      <c r="E522" s="40" t="s">
        <v>321</v>
      </c>
      <c r="F522" s="40" t="s">
        <v>321</v>
      </c>
      <c r="G522" s="21" t="s">
        <v>63</v>
      </c>
      <c r="H522">
        <v>2002</v>
      </c>
      <c r="I522" s="45" t="s">
        <v>523</v>
      </c>
      <c r="J522" s="45"/>
      <c r="K522" s="45"/>
      <c r="L522" s="62" t="str">
        <f>_xlfn.IFNA(VLOOKUP(E522&amp;"."&amp;H522,PNIdata!$E$5:$L$263,2,FALSE),"-")</f>
        <v>-</v>
      </c>
      <c r="M522" s="62"/>
      <c r="N522" s="62"/>
    </row>
    <row r="523" spans="2:14" x14ac:dyDescent="0.25">
      <c r="B523" s="37" t="s">
        <v>299</v>
      </c>
      <c r="C523" s="38" t="str">
        <f>VLOOKUP(E523,nusedswatershed,4,FALSE)</f>
        <v>Esc</v>
      </c>
      <c r="D523" s="39">
        <v>25</v>
      </c>
      <c r="E523" s="40" t="s">
        <v>321</v>
      </c>
      <c r="F523" s="40" t="s">
        <v>321</v>
      </c>
      <c r="G523" s="21" t="s">
        <v>63</v>
      </c>
      <c r="H523">
        <v>2001</v>
      </c>
      <c r="I523" s="45">
        <v>3</v>
      </c>
      <c r="J523" s="45">
        <v>3</v>
      </c>
      <c r="K523" s="45"/>
      <c r="L523" s="62" t="str">
        <f>_xlfn.IFNA(VLOOKUP(E523&amp;"."&amp;H523,PNIdata!$E$5:$L$263,2,FALSE),"-")</f>
        <v>-</v>
      </c>
      <c r="M523" s="62"/>
      <c r="N523" s="62"/>
    </row>
    <row r="524" spans="2:14" x14ac:dyDescent="0.25">
      <c r="B524" s="37" t="s">
        <v>299</v>
      </c>
      <c r="C524" s="38" t="str">
        <f>VLOOKUP(E524,nusedswatershed,4,FALSE)</f>
        <v>Esc</v>
      </c>
      <c r="D524" s="39">
        <v>25</v>
      </c>
      <c r="E524" s="40" t="s">
        <v>321</v>
      </c>
      <c r="F524" s="40" t="s">
        <v>321</v>
      </c>
      <c r="G524" s="21" t="s">
        <v>63</v>
      </c>
      <c r="H524">
        <v>2000</v>
      </c>
      <c r="I524" s="45" t="s">
        <v>522</v>
      </c>
      <c r="J524" s="45"/>
      <c r="K524" s="45"/>
      <c r="L524" s="62" t="str">
        <f>_xlfn.IFNA(VLOOKUP(E524&amp;"."&amp;H524,PNIdata!$E$5:$L$263,2,FALSE),"-")</f>
        <v>-</v>
      </c>
      <c r="M524" s="62"/>
      <c r="N524" s="62"/>
    </row>
    <row r="525" spans="2:14" x14ac:dyDescent="0.25">
      <c r="B525" s="37" t="s">
        <v>299</v>
      </c>
      <c r="C525" s="38" t="str">
        <f>VLOOKUP(E525,nusedswatershed,4,FALSE)</f>
        <v>Esc</v>
      </c>
      <c r="D525" s="39">
        <v>25</v>
      </c>
      <c r="E525" s="40" t="s">
        <v>321</v>
      </c>
      <c r="F525" s="40" t="s">
        <v>321</v>
      </c>
      <c r="G525" s="21" t="s">
        <v>63</v>
      </c>
      <c r="H525">
        <v>1999</v>
      </c>
      <c r="I525" s="45" t="s">
        <v>522</v>
      </c>
      <c r="J525" s="45"/>
      <c r="K525" s="45"/>
      <c r="L525" s="62" t="str">
        <f>_xlfn.IFNA(VLOOKUP(E525&amp;"."&amp;H525,PNIdata!$E$5:$L$263,2,FALSE),"-")</f>
        <v>-</v>
      </c>
      <c r="M525" s="62"/>
      <c r="N525" s="62"/>
    </row>
    <row r="526" spans="2:14" x14ac:dyDescent="0.25">
      <c r="B526" s="37" t="s">
        <v>299</v>
      </c>
      <c r="C526" s="38" t="str">
        <f>VLOOKUP(E526,nusedswatershed,4,FALSE)</f>
        <v>Esc</v>
      </c>
      <c r="D526" s="39">
        <v>25</v>
      </c>
      <c r="E526" s="40" t="s">
        <v>321</v>
      </c>
      <c r="F526" s="40" t="s">
        <v>321</v>
      </c>
      <c r="G526" s="21" t="s">
        <v>63</v>
      </c>
      <c r="H526" s="22">
        <v>1998</v>
      </c>
      <c r="I526" s="45">
        <v>1</v>
      </c>
      <c r="J526" s="45">
        <v>1</v>
      </c>
      <c r="K526" s="45"/>
      <c r="L526" s="62" t="str">
        <f>_xlfn.IFNA(VLOOKUP(E526&amp;"."&amp;H526,PNIdata!$E$5:$L$263,2,FALSE),"-")</f>
        <v>-</v>
      </c>
      <c r="M526" s="62"/>
      <c r="N526" s="62"/>
    </row>
    <row r="527" spans="2:14" x14ac:dyDescent="0.25">
      <c r="B527" s="37" t="s">
        <v>299</v>
      </c>
      <c r="C527" s="38" t="str">
        <f>VLOOKUP(E527,nusedswatershed,4,FALSE)</f>
        <v>Esc</v>
      </c>
      <c r="D527" s="39">
        <v>25</v>
      </c>
      <c r="E527" s="40" t="s">
        <v>321</v>
      </c>
      <c r="F527" s="40" t="s">
        <v>321</v>
      </c>
      <c r="G527" s="21" t="s">
        <v>63</v>
      </c>
      <c r="H527" s="22">
        <v>1997</v>
      </c>
      <c r="I527" s="45" t="s">
        <v>522</v>
      </c>
      <c r="J527" s="45"/>
      <c r="K527" s="45"/>
      <c r="L527" s="62" t="str">
        <f>_xlfn.IFNA(VLOOKUP(E527&amp;"."&amp;H527,PNIdata!$E$5:$L$263,2,FALSE),"-")</f>
        <v>-</v>
      </c>
      <c r="M527" s="62"/>
      <c r="N527" s="62"/>
    </row>
    <row r="528" spans="2:14" x14ac:dyDescent="0.25">
      <c r="B528" s="37" t="s">
        <v>299</v>
      </c>
      <c r="C528" s="38" t="str">
        <f>VLOOKUP(E528,nusedswatershed,4,FALSE)</f>
        <v>Esc</v>
      </c>
      <c r="D528" s="39">
        <v>25</v>
      </c>
      <c r="E528" s="40" t="s">
        <v>321</v>
      </c>
      <c r="F528" s="40" t="s">
        <v>321</v>
      </c>
      <c r="G528" s="21" t="s">
        <v>63</v>
      </c>
      <c r="H528" s="22">
        <v>1996</v>
      </c>
      <c r="I528" s="45" t="s">
        <v>522</v>
      </c>
      <c r="J528" s="45"/>
      <c r="K528" s="45"/>
      <c r="L528" s="62" t="str">
        <f>_xlfn.IFNA(VLOOKUP(E528&amp;"."&amp;H528,PNIdata!$E$5:$L$263,2,FALSE),"-")</f>
        <v>-</v>
      </c>
      <c r="M528" s="62"/>
      <c r="N528" s="62"/>
    </row>
    <row r="529" spans="2:14" x14ac:dyDescent="0.25">
      <c r="B529" s="37" t="s">
        <v>299</v>
      </c>
      <c r="C529" s="38" t="str">
        <f>VLOOKUP(E529,nusedswatershed,4,FALSE)</f>
        <v>Esc</v>
      </c>
      <c r="D529" s="39">
        <v>25</v>
      </c>
      <c r="E529" s="40" t="s">
        <v>321</v>
      </c>
      <c r="F529" s="40" t="s">
        <v>321</v>
      </c>
      <c r="G529" s="21" t="s">
        <v>63</v>
      </c>
      <c r="H529" s="22">
        <v>1995</v>
      </c>
      <c r="I529" s="45" t="s">
        <v>522</v>
      </c>
      <c r="J529" s="45"/>
      <c r="K529" s="45"/>
      <c r="L529" s="62" t="str">
        <f>_xlfn.IFNA(VLOOKUP(E529&amp;"."&amp;H529,PNIdata!$E$5:$L$263,2,FALSE),"-")</f>
        <v>-</v>
      </c>
      <c r="M529" s="62"/>
      <c r="N529" s="62"/>
    </row>
    <row r="530" spans="2:14" x14ac:dyDescent="0.25">
      <c r="B530" s="37" t="s">
        <v>299</v>
      </c>
      <c r="C530" s="38" t="str">
        <f>VLOOKUP(E530,nusedswatershed,4,FALSE)</f>
        <v>Esc</v>
      </c>
      <c r="D530" s="39">
        <v>25</v>
      </c>
      <c r="E530" s="40" t="s">
        <v>321</v>
      </c>
      <c r="F530" s="40" t="s">
        <v>321</v>
      </c>
      <c r="G530" s="21" t="s">
        <v>63</v>
      </c>
      <c r="H530" s="22">
        <v>1994</v>
      </c>
      <c r="I530" s="45" t="s">
        <v>527</v>
      </c>
      <c r="J530" s="45"/>
      <c r="K530" s="45"/>
      <c r="L530" s="62" t="str">
        <f>_xlfn.IFNA(VLOOKUP(E530&amp;"."&amp;H530,PNIdata!$E$5:$L$263,2,FALSE),"-")</f>
        <v>-</v>
      </c>
      <c r="M530" s="62"/>
      <c r="N530" s="62"/>
    </row>
    <row r="531" spans="2:14" x14ac:dyDescent="0.25">
      <c r="B531" s="37" t="s">
        <v>299</v>
      </c>
      <c r="C531" s="38" t="str">
        <f>VLOOKUP(E531,nusedswatershed,4,FALSE)</f>
        <v>Esc</v>
      </c>
      <c r="D531" s="39">
        <v>25</v>
      </c>
      <c r="E531" s="40" t="s">
        <v>321</v>
      </c>
      <c r="F531" s="40" t="s">
        <v>321</v>
      </c>
      <c r="G531" s="21" t="s">
        <v>63</v>
      </c>
      <c r="H531" s="22">
        <v>1993</v>
      </c>
      <c r="I531" s="45" t="s">
        <v>522</v>
      </c>
      <c r="J531" s="45"/>
      <c r="K531" s="45"/>
      <c r="L531" s="62" t="str">
        <f>_xlfn.IFNA(VLOOKUP(E531&amp;"."&amp;H531,PNIdata!$E$5:$L$263,2,FALSE),"-")</f>
        <v>-</v>
      </c>
      <c r="M531" s="62"/>
      <c r="N531" s="62"/>
    </row>
    <row r="532" spans="2:14" x14ac:dyDescent="0.25">
      <c r="B532" s="37" t="s">
        <v>299</v>
      </c>
      <c r="C532" s="38" t="str">
        <f>VLOOKUP(E532,nusedswatershed,4,FALSE)</f>
        <v>Esc</v>
      </c>
      <c r="D532" s="39">
        <v>25</v>
      </c>
      <c r="E532" s="40" t="s">
        <v>321</v>
      </c>
      <c r="F532" s="40" t="s">
        <v>321</v>
      </c>
      <c r="G532" s="21" t="s">
        <v>63</v>
      </c>
      <c r="H532" s="22">
        <v>1992</v>
      </c>
      <c r="I532" s="45" t="s">
        <v>523</v>
      </c>
      <c r="J532" s="45"/>
      <c r="K532" s="45"/>
      <c r="L532" s="62" t="str">
        <f>_xlfn.IFNA(VLOOKUP(E532&amp;"."&amp;H532,PNIdata!$E$5:$L$263,2,FALSE),"-")</f>
        <v>-</v>
      </c>
      <c r="M532" s="62"/>
      <c r="N532" s="62"/>
    </row>
    <row r="533" spans="2:14" x14ac:dyDescent="0.25">
      <c r="B533" s="37" t="s">
        <v>299</v>
      </c>
      <c r="C533" s="38" t="str">
        <f>VLOOKUP(E533,nusedswatershed,4,FALSE)</f>
        <v>Esc</v>
      </c>
      <c r="D533" s="39">
        <v>25</v>
      </c>
      <c r="E533" s="40" t="s">
        <v>321</v>
      </c>
      <c r="F533" s="40" t="s">
        <v>321</v>
      </c>
      <c r="G533" s="21" t="s">
        <v>63</v>
      </c>
      <c r="H533" s="22">
        <v>1991</v>
      </c>
      <c r="I533" s="45" t="s">
        <v>522</v>
      </c>
      <c r="J533" s="45"/>
      <c r="K533" s="45"/>
      <c r="L533" s="62" t="str">
        <f>_xlfn.IFNA(VLOOKUP(E533&amp;"."&amp;H533,PNIdata!$E$5:$L$263,2,FALSE),"-")</f>
        <v>-</v>
      </c>
      <c r="M533" s="62"/>
      <c r="N533" s="62"/>
    </row>
    <row r="534" spans="2:14" x14ac:dyDescent="0.25">
      <c r="B534" s="37" t="s">
        <v>299</v>
      </c>
      <c r="C534" s="38" t="str">
        <f>VLOOKUP(E534,nusedswatershed,4,FALSE)</f>
        <v>Esc</v>
      </c>
      <c r="D534" s="39">
        <v>25</v>
      </c>
      <c r="E534" s="40" t="s">
        <v>321</v>
      </c>
      <c r="F534" s="40" t="s">
        <v>321</v>
      </c>
      <c r="G534" s="21" t="s">
        <v>63</v>
      </c>
      <c r="H534" s="22">
        <v>1990</v>
      </c>
      <c r="I534" s="45">
        <v>4</v>
      </c>
      <c r="J534" s="45">
        <v>4</v>
      </c>
      <c r="K534" s="45"/>
      <c r="L534" s="62" t="str">
        <f>_xlfn.IFNA(VLOOKUP(E534&amp;"."&amp;H534,PNIdata!$E$5:$L$263,2,FALSE),"-")</f>
        <v>-</v>
      </c>
      <c r="M534" s="62"/>
      <c r="N534" s="62"/>
    </row>
    <row r="535" spans="2:14" x14ac:dyDescent="0.25">
      <c r="B535" s="37" t="s">
        <v>299</v>
      </c>
      <c r="C535" s="38" t="str">
        <f>VLOOKUP(E535,nusedswatershed,4,FALSE)</f>
        <v>Esc</v>
      </c>
      <c r="D535" s="39">
        <v>25</v>
      </c>
      <c r="E535" s="40" t="s">
        <v>321</v>
      </c>
      <c r="F535" s="40" t="s">
        <v>321</v>
      </c>
      <c r="G535" s="21" t="s">
        <v>63</v>
      </c>
      <c r="H535" s="22">
        <v>1989</v>
      </c>
      <c r="I535" s="45" t="s">
        <v>527</v>
      </c>
      <c r="J535" s="45"/>
      <c r="K535" s="45"/>
      <c r="L535" s="62" t="str">
        <f>_xlfn.IFNA(VLOOKUP(E535&amp;"."&amp;H535,PNIdata!$E$5:$L$263,2,FALSE),"-")</f>
        <v>-</v>
      </c>
      <c r="M535" s="62"/>
      <c r="N535" s="62"/>
    </row>
    <row r="536" spans="2:14" x14ac:dyDescent="0.25">
      <c r="B536" s="37" t="s">
        <v>299</v>
      </c>
      <c r="C536" s="38" t="str">
        <f>VLOOKUP(E536,nusedswatershed,4,FALSE)</f>
        <v>Esc</v>
      </c>
      <c r="D536" s="39">
        <v>25</v>
      </c>
      <c r="E536" s="40" t="s">
        <v>321</v>
      </c>
      <c r="F536" s="40" t="s">
        <v>321</v>
      </c>
      <c r="G536" s="21" t="s">
        <v>63</v>
      </c>
      <c r="H536" s="22">
        <v>1988</v>
      </c>
      <c r="I536" s="45" t="s">
        <v>527</v>
      </c>
      <c r="J536" s="45"/>
      <c r="K536" s="45"/>
      <c r="L536" s="62" t="str">
        <f>_xlfn.IFNA(VLOOKUP(E536&amp;"."&amp;H536,PNIdata!$E$5:$L$263,2,FALSE),"-")</f>
        <v>-</v>
      </c>
      <c r="M536" s="62"/>
      <c r="N536" s="62"/>
    </row>
    <row r="537" spans="2:14" x14ac:dyDescent="0.25">
      <c r="B537" s="37" t="s">
        <v>299</v>
      </c>
      <c r="C537" s="38" t="str">
        <f>VLOOKUP(E537,nusedswatershed,4,FALSE)</f>
        <v>Esc</v>
      </c>
      <c r="D537" s="39">
        <v>25</v>
      </c>
      <c r="E537" s="40" t="s">
        <v>321</v>
      </c>
      <c r="F537" s="40" t="s">
        <v>321</v>
      </c>
      <c r="G537" s="21" t="s">
        <v>63</v>
      </c>
      <c r="H537" s="22">
        <v>1987</v>
      </c>
      <c r="I537" s="45" t="s">
        <v>522</v>
      </c>
      <c r="J537" s="45"/>
      <c r="K537" s="45"/>
      <c r="L537" s="62" t="str">
        <f>_xlfn.IFNA(VLOOKUP(E537&amp;"."&amp;H537,PNIdata!$E$5:$L$263,2,FALSE),"-")</f>
        <v>-</v>
      </c>
      <c r="M537" s="62"/>
      <c r="N537" s="62"/>
    </row>
    <row r="538" spans="2:14" x14ac:dyDescent="0.25">
      <c r="B538" s="37" t="s">
        <v>299</v>
      </c>
      <c r="C538" s="38" t="str">
        <f>VLOOKUP(E538,nusedswatershed,4,FALSE)</f>
        <v>Esc</v>
      </c>
      <c r="D538" s="39">
        <v>25</v>
      </c>
      <c r="E538" s="40" t="s">
        <v>321</v>
      </c>
      <c r="F538" s="40" t="s">
        <v>321</v>
      </c>
      <c r="G538" s="21" t="s">
        <v>63</v>
      </c>
      <c r="H538" s="22">
        <v>1986</v>
      </c>
      <c r="I538" s="45" t="s">
        <v>522</v>
      </c>
      <c r="J538" s="45"/>
      <c r="K538" s="45"/>
      <c r="L538" s="62" t="str">
        <f>_xlfn.IFNA(VLOOKUP(E538&amp;"."&amp;H538,PNIdata!$E$5:$L$263,2,FALSE),"-")</f>
        <v>-</v>
      </c>
      <c r="M538" s="62"/>
      <c r="N538" s="62"/>
    </row>
    <row r="539" spans="2:14" x14ac:dyDescent="0.25">
      <c r="B539" s="37" t="s">
        <v>299</v>
      </c>
      <c r="C539" s="38" t="str">
        <f>VLOOKUP(E539,nusedswatershed,4,FALSE)</f>
        <v>Esc</v>
      </c>
      <c r="D539" s="39">
        <v>25</v>
      </c>
      <c r="E539" s="40" t="s">
        <v>321</v>
      </c>
      <c r="F539" s="40" t="s">
        <v>321</v>
      </c>
      <c r="G539" s="21" t="s">
        <v>63</v>
      </c>
      <c r="H539" s="22">
        <v>1985</v>
      </c>
      <c r="I539" s="45" t="s">
        <v>522</v>
      </c>
      <c r="J539" s="45"/>
      <c r="K539" s="45"/>
      <c r="L539" s="62" t="str">
        <f>_xlfn.IFNA(VLOOKUP(E539&amp;"."&amp;H539,PNIdata!$E$5:$L$263,2,FALSE),"-")</f>
        <v>-</v>
      </c>
      <c r="M539" s="62"/>
      <c r="N539" s="62"/>
    </row>
    <row r="540" spans="2:14" x14ac:dyDescent="0.25">
      <c r="B540" s="37" t="s">
        <v>299</v>
      </c>
      <c r="C540" s="38" t="str">
        <f>VLOOKUP(E540,nusedswatershed,4,FALSE)</f>
        <v>Esc</v>
      </c>
      <c r="D540" s="39">
        <v>25</v>
      </c>
      <c r="E540" s="40" t="s">
        <v>321</v>
      </c>
      <c r="F540" s="40" t="s">
        <v>321</v>
      </c>
      <c r="G540" s="21" t="s">
        <v>63</v>
      </c>
      <c r="H540" s="22">
        <v>1984</v>
      </c>
      <c r="I540" s="45" t="s">
        <v>522</v>
      </c>
      <c r="J540" s="45"/>
      <c r="K540" s="45"/>
      <c r="L540" s="62" t="str">
        <f>_xlfn.IFNA(VLOOKUP(E540&amp;"."&amp;H540,PNIdata!$E$5:$L$263,2,FALSE),"-")</f>
        <v>-</v>
      </c>
      <c r="M540" s="62"/>
      <c r="N540" s="62"/>
    </row>
    <row r="541" spans="2:14" x14ac:dyDescent="0.25">
      <c r="B541" s="37" t="s">
        <v>299</v>
      </c>
      <c r="C541" s="38" t="str">
        <f>VLOOKUP(E541,nusedswatershed,4,FALSE)</f>
        <v>Esc</v>
      </c>
      <c r="D541" s="39">
        <v>25</v>
      </c>
      <c r="E541" s="40" t="s">
        <v>321</v>
      </c>
      <c r="F541" s="40" t="s">
        <v>321</v>
      </c>
      <c r="G541" s="21" t="s">
        <v>63</v>
      </c>
      <c r="H541" s="22">
        <v>1983</v>
      </c>
      <c r="I541" s="45" t="s">
        <v>527</v>
      </c>
      <c r="J541" s="45"/>
      <c r="K541" s="45"/>
      <c r="L541" s="62" t="str">
        <f>_xlfn.IFNA(VLOOKUP(E541&amp;"."&amp;H541,PNIdata!$E$5:$L$263,2,FALSE),"-")</f>
        <v>-</v>
      </c>
      <c r="M541" s="62"/>
      <c r="N541" s="62"/>
    </row>
    <row r="542" spans="2:14" x14ac:dyDescent="0.25">
      <c r="B542" s="37" t="s">
        <v>299</v>
      </c>
      <c r="C542" s="38" t="str">
        <f>VLOOKUP(E542,nusedswatershed,4,FALSE)</f>
        <v>Esc</v>
      </c>
      <c r="D542" s="39">
        <v>25</v>
      </c>
      <c r="E542" s="40" t="s">
        <v>321</v>
      </c>
      <c r="F542" s="40" t="s">
        <v>321</v>
      </c>
      <c r="G542" s="21" t="s">
        <v>63</v>
      </c>
      <c r="H542" s="22">
        <v>1982</v>
      </c>
      <c r="I542" s="45">
        <v>50</v>
      </c>
      <c r="J542" s="45">
        <v>50</v>
      </c>
      <c r="K542" s="45"/>
      <c r="L542" s="62" t="str">
        <f>_xlfn.IFNA(VLOOKUP(E542&amp;"."&amp;H542,PNIdata!$E$5:$L$263,2,FALSE),"-")</f>
        <v>-</v>
      </c>
      <c r="M542" s="62"/>
      <c r="N542" s="62"/>
    </row>
    <row r="543" spans="2:14" x14ac:dyDescent="0.25">
      <c r="B543" s="37" t="s">
        <v>299</v>
      </c>
      <c r="C543" s="38" t="str">
        <f>VLOOKUP(E543,nusedswatershed,4,FALSE)</f>
        <v>Esc</v>
      </c>
      <c r="D543" s="39">
        <v>25</v>
      </c>
      <c r="E543" s="40" t="s">
        <v>321</v>
      </c>
      <c r="F543" s="40" t="s">
        <v>321</v>
      </c>
      <c r="G543" s="21" t="s">
        <v>63</v>
      </c>
      <c r="H543" s="22">
        <v>1981</v>
      </c>
      <c r="I543" s="45" t="s">
        <v>527</v>
      </c>
      <c r="J543" s="45"/>
      <c r="K543" s="45"/>
      <c r="L543" s="62" t="str">
        <f>_xlfn.IFNA(VLOOKUP(E543&amp;"."&amp;H543,PNIdata!$E$5:$L$263,2,FALSE),"-")</f>
        <v>-</v>
      </c>
      <c r="M543" s="62"/>
      <c r="N543" s="62"/>
    </row>
    <row r="544" spans="2:14" x14ac:dyDescent="0.25">
      <c r="B544" s="37" t="s">
        <v>299</v>
      </c>
      <c r="C544" s="38" t="str">
        <f>VLOOKUP(E544,nusedswatershed,4,FALSE)</f>
        <v>Esc</v>
      </c>
      <c r="D544" s="39">
        <v>25</v>
      </c>
      <c r="E544" s="40" t="s">
        <v>321</v>
      </c>
      <c r="F544" s="40" t="s">
        <v>321</v>
      </c>
      <c r="G544" s="21" t="s">
        <v>63</v>
      </c>
      <c r="H544" s="22">
        <v>1980</v>
      </c>
      <c r="I544" s="45">
        <v>25</v>
      </c>
      <c r="J544" s="45">
        <v>25</v>
      </c>
      <c r="K544" s="45"/>
      <c r="L544" s="62" t="str">
        <f>_xlfn.IFNA(VLOOKUP(E544&amp;"."&amp;H544,PNIdata!$E$5:$L$263,2,FALSE),"-")</f>
        <v>-</v>
      </c>
      <c r="M544" s="62"/>
      <c r="N544" s="62"/>
    </row>
    <row r="545" spans="2:14" x14ac:dyDescent="0.25">
      <c r="B545" s="37" t="s">
        <v>299</v>
      </c>
      <c r="C545" s="38" t="str">
        <f>VLOOKUP(E545,nusedswatershed,4,FALSE)</f>
        <v>Esc</v>
      </c>
      <c r="D545" s="39">
        <v>25</v>
      </c>
      <c r="E545" s="40" t="s">
        <v>321</v>
      </c>
      <c r="F545" s="40" t="s">
        <v>321</v>
      </c>
      <c r="G545" s="21" t="s">
        <v>63</v>
      </c>
      <c r="H545" s="22">
        <v>1979</v>
      </c>
      <c r="I545" s="45">
        <v>25</v>
      </c>
      <c r="J545" s="45">
        <v>25</v>
      </c>
      <c r="K545" s="45"/>
      <c r="L545" s="62" t="str">
        <f>_xlfn.IFNA(VLOOKUP(E545&amp;"."&amp;H545,PNIdata!$E$5:$L$263,2,FALSE),"-")</f>
        <v>-</v>
      </c>
      <c r="M545" s="62"/>
      <c r="N545" s="62"/>
    </row>
    <row r="546" spans="2:14" x14ac:dyDescent="0.25">
      <c r="B546" s="37" t="s">
        <v>299</v>
      </c>
      <c r="C546" s="38" t="str">
        <f>VLOOKUP(E546,nusedswatershed,4,FALSE)</f>
        <v>Esc</v>
      </c>
      <c r="D546" s="39">
        <v>25</v>
      </c>
      <c r="E546" s="40" t="s">
        <v>321</v>
      </c>
      <c r="F546" s="40" t="s">
        <v>321</v>
      </c>
      <c r="G546" s="21" t="s">
        <v>63</v>
      </c>
      <c r="H546" s="22">
        <v>1978</v>
      </c>
      <c r="I546" s="45">
        <v>200</v>
      </c>
      <c r="J546" s="45">
        <v>200</v>
      </c>
      <c r="K546" s="45"/>
      <c r="L546" s="62" t="str">
        <f>_xlfn.IFNA(VLOOKUP(E546&amp;"."&amp;H546,PNIdata!$E$5:$L$263,2,FALSE),"-")</f>
        <v>-</v>
      </c>
      <c r="M546" s="62"/>
      <c r="N546" s="62"/>
    </row>
    <row r="547" spans="2:14" x14ac:dyDescent="0.25">
      <c r="B547" s="37" t="s">
        <v>299</v>
      </c>
      <c r="C547" s="38" t="str">
        <f>VLOOKUP(E547,nusedswatershed,4,FALSE)</f>
        <v>Esc</v>
      </c>
      <c r="D547" s="39">
        <v>25</v>
      </c>
      <c r="E547" s="40" t="s">
        <v>321</v>
      </c>
      <c r="F547" s="40" t="s">
        <v>321</v>
      </c>
      <c r="G547" s="21" t="s">
        <v>63</v>
      </c>
      <c r="H547" s="22">
        <v>1977</v>
      </c>
      <c r="I547" s="45">
        <v>300</v>
      </c>
      <c r="J547" s="45">
        <v>300</v>
      </c>
      <c r="K547" s="45"/>
      <c r="L547" s="62" t="str">
        <f>_xlfn.IFNA(VLOOKUP(E547&amp;"."&amp;H547,PNIdata!$E$5:$L$263,2,FALSE),"-")</f>
        <v>-</v>
      </c>
      <c r="M547" s="62"/>
      <c r="N547" s="62"/>
    </row>
    <row r="548" spans="2:14" x14ac:dyDescent="0.25">
      <c r="B548" s="37" t="s">
        <v>299</v>
      </c>
      <c r="C548" s="38" t="str">
        <f>VLOOKUP(E548,nusedswatershed,4,FALSE)</f>
        <v>Esc</v>
      </c>
      <c r="D548" s="39">
        <v>25</v>
      </c>
      <c r="E548" s="40" t="s">
        <v>321</v>
      </c>
      <c r="F548" s="40" t="s">
        <v>321</v>
      </c>
      <c r="G548" s="21" t="s">
        <v>63</v>
      </c>
      <c r="H548" s="22">
        <v>1976</v>
      </c>
      <c r="I548" s="45" t="s">
        <v>523</v>
      </c>
      <c r="J548" s="45"/>
      <c r="K548" s="45"/>
      <c r="L548" s="62" t="str">
        <f>_xlfn.IFNA(VLOOKUP(E548&amp;"."&amp;H548,PNIdata!$E$5:$L$263,2,FALSE),"-")</f>
        <v>-</v>
      </c>
      <c r="M548" s="62"/>
      <c r="N548" s="62"/>
    </row>
    <row r="549" spans="2:14" x14ac:dyDescent="0.25">
      <c r="B549" s="37" t="s">
        <v>299</v>
      </c>
      <c r="C549" s="38" t="str">
        <f>VLOOKUP(E549,nusedswatershed,4,FALSE)</f>
        <v>Esc</v>
      </c>
      <c r="D549" s="39">
        <v>25</v>
      </c>
      <c r="E549" s="40" t="s">
        <v>321</v>
      </c>
      <c r="F549" s="40" t="s">
        <v>321</v>
      </c>
      <c r="G549" s="21" t="s">
        <v>63</v>
      </c>
      <c r="H549" s="22">
        <v>1975</v>
      </c>
      <c r="I549" s="45">
        <v>200</v>
      </c>
      <c r="J549" s="45">
        <v>200</v>
      </c>
      <c r="K549" s="45"/>
      <c r="L549" s="62" t="str">
        <f>_xlfn.IFNA(VLOOKUP(E549&amp;"."&amp;H549,PNIdata!$E$5:$L$263,2,FALSE),"-")</f>
        <v>-</v>
      </c>
      <c r="M549" s="62"/>
      <c r="N549" s="62"/>
    </row>
    <row r="550" spans="2:14" x14ac:dyDescent="0.25">
      <c r="B550" s="37" t="s">
        <v>299</v>
      </c>
      <c r="C550" s="38" t="str">
        <f>VLOOKUP(E550,nusedswatershed,4,FALSE)</f>
        <v>Esc</v>
      </c>
      <c r="D550" s="39">
        <v>25</v>
      </c>
      <c r="E550" s="40" t="s">
        <v>321</v>
      </c>
      <c r="F550" s="40" t="s">
        <v>321</v>
      </c>
      <c r="G550" s="21" t="s">
        <v>63</v>
      </c>
      <c r="H550" s="22">
        <v>1974</v>
      </c>
      <c r="I550" s="45">
        <v>75</v>
      </c>
      <c r="J550" s="45">
        <v>75</v>
      </c>
      <c r="K550" s="45"/>
      <c r="L550" s="62" t="str">
        <f>_xlfn.IFNA(VLOOKUP(E550&amp;"."&amp;H550,PNIdata!$E$5:$L$263,2,FALSE),"-")</f>
        <v>-</v>
      </c>
      <c r="M550" s="62"/>
      <c r="N550" s="62"/>
    </row>
    <row r="551" spans="2:14" x14ac:dyDescent="0.25">
      <c r="B551" s="37" t="s">
        <v>299</v>
      </c>
      <c r="C551" s="38" t="str">
        <f>VLOOKUP(E551,nusedswatershed,4,FALSE)</f>
        <v>Esc</v>
      </c>
      <c r="D551" s="39">
        <v>25</v>
      </c>
      <c r="E551" s="40" t="s">
        <v>321</v>
      </c>
      <c r="F551" s="40" t="s">
        <v>321</v>
      </c>
      <c r="G551" s="21" t="s">
        <v>63</v>
      </c>
      <c r="H551" s="22">
        <v>1973</v>
      </c>
      <c r="I551" s="45">
        <v>75</v>
      </c>
      <c r="J551" s="45">
        <v>75</v>
      </c>
      <c r="K551" s="45"/>
      <c r="L551" s="62" t="str">
        <f>_xlfn.IFNA(VLOOKUP(E551&amp;"."&amp;H551,PNIdata!$E$5:$L$263,2,FALSE),"-")</f>
        <v>-</v>
      </c>
      <c r="M551" s="62"/>
      <c r="N551" s="62"/>
    </row>
    <row r="552" spans="2:14" x14ac:dyDescent="0.25">
      <c r="B552" s="37" t="s">
        <v>299</v>
      </c>
      <c r="C552" s="38" t="str">
        <f>VLOOKUP(E552,nusedswatershed,4,FALSE)</f>
        <v>Esc</v>
      </c>
      <c r="D552" s="39">
        <v>25</v>
      </c>
      <c r="E552" s="40" t="s">
        <v>321</v>
      </c>
      <c r="F552" s="40" t="s">
        <v>321</v>
      </c>
      <c r="G552" s="21" t="s">
        <v>63</v>
      </c>
      <c r="H552" s="22">
        <v>1972</v>
      </c>
      <c r="I552" s="45">
        <v>75</v>
      </c>
      <c r="J552" s="45">
        <v>75</v>
      </c>
      <c r="K552" s="45"/>
      <c r="L552" s="62" t="str">
        <f>_xlfn.IFNA(VLOOKUP(E552&amp;"."&amp;H552,PNIdata!$E$5:$L$263,2,FALSE),"-")</f>
        <v>-</v>
      </c>
      <c r="M552" s="62"/>
      <c r="N552" s="62"/>
    </row>
    <row r="553" spans="2:14" x14ac:dyDescent="0.25">
      <c r="B553" s="37" t="s">
        <v>299</v>
      </c>
      <c r="C553" s="38" t="str">
        <f>VLOOKUP(E553,nusedswatershed,4,FALSE)</f>
        <v>Esc</v>
      </c>
      <c r="D553" s="39">
        <v>25</v>
      </c>
      <c r="E553" s="40" t="s">
        <v>321</v>
      </c>
      <c r="F553" s="40" t="s">
        <v>321</v>
      </c>
      <c r="G553" s="21" t="s">
        <v>63</v>
      </c>
      <c r="H553" s="22">
        <v>1971</v>
      </c>
      <c r="I553" s="45">
        <v>175</v>
      </c>
      <c r="J553" s="45">
        <v>175</v>
      </c>
      <c r="K553" s="45"/>
      <c r="L553" s="62" t="str">
        <f>_xlfn.IFNA(VLOOKUP(E553&amp;"."&amp;H553,PNIdata!$E$5:$L$263,2,FALSE),"-")</f>
        <v>-</v>
      </c>
      <c r="M553" s="62"/>
      <c r="N553" s="62"/>
    </row>
    <row r="554" spans="2:14" x14ac:dyDescent="0.25">
      <c r="B554" s="37" t="s">
        <v>299</v>
      </c>
      <c r="C554" s="38" t="str">
        <f>VLOOKUP(E554,nusedswatershed,4,FALSE)</f>
        <v>Esc</v>
      </c>
      <c r="D554" s="39">
        <v>25</v>
      </c>
      <c r="E554" s="40" t="s">
        <v>321</v>
      </c>
      <c r="F554" s="40" t="s">
        <v>321</v>
      </c>
      <c r="G554" s="21" t="s">
        <v>63</v>
      </c>
      <c r="H554" s="22">
        <v>1970</v>
      </c>
      <c r="I554" s="45">
        <v>75</v>
      </c>
      <c r="J554" s="45">
        <v>75</v>
      </c>
      <c r="K554" s="45"/>
      <c r="L554" s="62" t="str">
        <f>_xlfn.IFNA(VLOOKUP(E554&amp;"."&amp;H554,PNIdata!$E$5:$L$263,2,FALSE),"-")</f>
        <v>-</v>
      </c>
      <c r="M554" s="62"/>
      <c r="N554" s="62"/>
    </row>
    <row r="555" spans="2:14" x14ac:dyDescent="0.25">
      <c r="B555" s="37" t="s">
        <v>299</v>
      </c>
      <c r="C555" s="38" t="str">
        <f>VLOOKUP(E555,nusedswatershed,4,FALSE)</f>
        <v>Esc</v>
      </c>
      <c r="D555" s="39">
        <v>25</v>
      </c>
      <c r="E555" s="40" t="s">
        <v>321</v>
      </c>
      <c r="F555" s="40" t="s">
        <v>321</v>
      </c>
      <c r="G555" s="21" t="s">
        <v>63</v>
      </c>
      <c r="H555" s="22">
        <v>1969</v>
      </c>
      <c r="I555" s="45">
        <v>400</v>
      </c>
      <c r="J555" s="45">
        <v>400</v>
      </c>
      <c r="K555" s="45"/>
      <c r="L555" s="62" t="str">
        <f>_xlfn.IFNA(VLOOKUP(E555&amp;"."&amp;H555,PNIdata!$E$5:$L$263,2,FALSE),"-")</f>
        <v>-</v>
      </c>
      <c r="M555" s="62"/>
      <c r="N555" s="62"/>
    </row>
    <row r="556" spans="2:14" x14ac:dyDescent="0.25">
      <c r="B556" s="37" t="s">
        <v>299</v>
      </c>
      <c r="C556" s="38" t="str">
        <f>VLOOKUP(E556,nusedswatershed,4,FALSE)</f>
        <v>Esc</v>
      </c>
      <c r="D556" s="39">
        <v>25</v>
      </c>
      <c r="E556" s="40" t="s">
        <v>321</v>
      </c>
      <c r="F556" s="40" t="s">
        <v>321</v>
      </c>
      <c r="G556" s="21" t="s">
        <v>63</v>
      </c>
      <c r="H556" s="22">
        <v>1968</v>
      </c>
      <c r="I556" s="45">
        <v>400</v>
      </c>
      <c r="J556" s="45">
        <v>400</v>
      </c>
      <c r="K556" s="45"/>
      <c r="L556" s="62" t="str">
        <f>_xlfn.IFNA(VLOOKUP(E556&amp;"."&amp;H556,PNIdata!$E$5:$L$263,2,FALSE),"-")</f>
        <v>-</v>
      </c>
      <c r="M556" s="62"/>
      <c r="N556" s="62"/>
    </row>
    <row r="557" spans="2:14" x14ac:dyDescent="0.25">
      <c r="B557" s="37" t="s">
        <v>299</v>
      </c>
      <c r="C557" s="38" t="str">
        <f>VLOOKUP(E557,nusedswatershed,4,FALSE)</f>
        <v>Esc</v>
      </c>
      <c r="D557" s="39">
        <v>25</v>
      </c>
      <c r="E557" s="40" t="s">
        <v>321</v>
      </c>
      <c r="F557" s="40" t="s">
        <v>321</v>
      </c>
      <c r="G557" s="21" t="s">
        <v>63</v>
      </c>
      <c r="H557" s="22">
        <v>1967</v>
      </c>
      <c r="I557" s="45">
        <v>300</v>
      </c>
      <c r="J557" s="45">
        <v>300</v>
      </c>
      <c r="K557" s="45"/>
      <c r="L557" s="62" t="str">
        <f>_xlfn.IFNA(VLOOKUP(E557&amp;"."&amp;H557,PNIdata!$E$5:$L$263,2,FALSE),"-")</f>
        <v>-</v>
      </c>
      <c r="M557" s="62"/>
      <c r="N557" s="62"/>
    </row>
    <row r="558" spans="2:14" x14ac:dyDescent="0.25">
      <c r="B558" s="37" t="s">
        <v>299</v>
      </c>
      <c r="C558" s="38" t="str">
        <f>VLOOKUP(E558,nusedswatershed,4,FALSE)</f>
        <v>Esc</v>
      </c>
      <c r="D558" s="39">
        <v>25</v>
      </c>
      <c r="E558" s="40" t="s">
        <v>321</v>
      </c>
      <c r="F558" s="40" t="s">
        <v>321</v>
      </c>
      <c r="G558" s="21" t="s">
        <v>63</v>
      </c>
      <c r="H558" s="22">
        <v>1966</v>
      </c>
      <c r="I558" s="45">
        <v>350</v>
      </c>
      <c r="J558" s="45">
        <v>350</v>
      </c>
      <c r="K558" s="45"/>
      <c r="L558" s="62" t="str">
        <f>_xlfn.IFNA(VLOOKUP(E558&amp;"."&amp;H558,PNIdata!$E$5:$L$263,2,FALSE),"-")</f>
        <v>-</v>
      </c>
      <c r="M558" s="62"/>
      <c r="N558" s="62"/>
    </row>
    <row r="559" spans="2:14" x14ac:dyDescent="0.25">
      <c r="B559" s="37" t="s">
        <v>299</v>
      </c>
      <c r="C559" s="38" t="str">
        <f>VLOOKUP(E559,nusedswatershed,4,FALSE)</f>
        <v>Esc</v>
      </c>
      <c r="D559" s="39">
        <v>25</v>
      </c>
      <c r="E559" s="40" t="s">
        <v>321</v>
      </c>
      <c r="F559" s="40" t="s">
        <v>321</v>
      </c>
      <c r="G559" s="21" t="s">
        <v>63</v>
      </c>
      <c r="H559" s="22">
        <v>1965</v>
      </c>
      <c r="I559" s="45">
        <v>200</v>
      </c>
      <c r="J559" s="45">
        <v>200</v>
      </c>
      <c r="K559" s="45"/>
      <c r="L559" s="62" t="str">
        <f>_xlfn.IFNA(VLOOKUP(E559&amp;"."&amp;H559,PNIdata!$E$5:$L$263,2,FALSE),"-")</f>
        <v>-</v>
      </c>
      <c r="M559" s="62"/>
      <c r="N559" s="62"/>
    </row>
    <row r="560" spans="2:14" x14ac:dyDescent="0.25">
      <c r="B560" s="37" t="s">
        <v>299</v>
      </c>
      <c r="C560" s="38" t="str">
        <f>VLOOKUP(E560,nusedswatershed,4,FALSE)</f>
        <v>Esc</v>
      </c>
      <c r="D560" s="39">
        <v>25</v>
      </c>
      <c r="E560" s="40" t="s">
        <v>321</v>
      </c>
      <c r="F560" s="40" t="s">
        <v>321</v>
      </c>
      <c r="G560" s="21" t="s">
        <v>63</v>
      </c>
      <c r="H560" s="22">
        <v>1964</v>
      </c>
      <c r="I560" s="45">
        <v>750</v>
      </c>
      <c r="J560" s="45">
        <v>750</v>
      </c>
      <c r="K560" s="45"/>
      <c r="L560" s="62" t="str">
        <f>_xlfn.IFNA(VLOOKUP(E560&amp;"."&amp;H560,PNIdata!$E$5:$L$263,2,FALSE),"-")</f>
        <v>-</v>
      </c>
      <c r="M560" s="62"/>
      <c r="N560" s="62"/>
    </row>
    <row r="561" spans="2:14" x14ac:dyDescent="0.25">
      <c r="B561" s="37" t="s">
        <v>299</v>
      </c>
      <c r="C561" s="38" t="str">
        <f>VLOOKUP(E561,nusedswatershed,4,FALSE)</f>
        <v>Esc</v>
      </c>
      <c r="D561" s="39">
        <v>25</v>
      </c>
      <c r="E561" s="40" t="s">
        <v>321</v>
      </c>
      <c r="F561" s="40" t="s">
        <v>321</v>
      </c>
      <c r="G561" s="21" t="s">
        <v>63</v>
      </c>
      <c r="H561" s="22">
        <v>1963</v>
      </c>
      <c r="I561" s="45">
        <v>300</v>
      </c>
      <c r="J561" s="45">
        <v>300</v>
      </c>
      <c r="K561" s="45"/>
      <c r="L561" s="62" t="str">
        <f>_xlfn.IFNA(VLOOKUP(E561&amp;"."&amp;H561,PNIdata!$E$5:$L$263,2,FALSE),"-")</f>
        <v>-</v>
      </c>
      <c r="M561" s="62"/>
      <c r="N561" s="62"/>
    </row>
    <row r="562" spans="2:14" x14ac:dyDescent="0.25">
      <c r="B562" s="37" t="s">
        <v>299</v>
      </c>
      <c r="C562" s="38" t="str">
        <f>VLOOKUP(E562,nusedswatershed,4,FALSE)</f>
        <v>Esc</v>
      </c>
      <c r="D562" s="39">
        <v>25</v>
      </c>
      <c r="E562" s="40" t="s">
        <v>321</v>
      </c>
      <c r="F562" s="40" t="s">
        <v>321</v>
      </c>
      <c r="G562" s="21" t="s">
        <v>63</v>
      </c>
      <c r="H562" s="22">
        <v>1962</v>
      </c>
      <c r="I562" s="45">
        <v>750</v>
      </c>
      <c r="J562" s="45">
        <v>750</v>
      </c>
      <c r="K562" s="45"/>
      <c r="L562" s="62" t="str">
        <f>_xlfn.IFNA(VLOOKUP(E562&amp;"."&amp;H562,PNIdata!$E$5:$L$263,2,FALSE),"-")</f>
        <v>-</v>
      </c>
      <c r="M562" s="62"/>
      <c r="N562" s="62"/>
    </row>
    <row r="563" spans="2:14" x14ac:dyDescent="0.25">
      <c r="B563" s="37" t="s">
        <v>299</v>
      </c>
      <c r="C563" s="38" t="str">
        <f>VLOOKUP(E563,nusedswatershed,4,FALSE)</f>
        <v>Esc</v>
      </c>
      <c r="D563" s="39">
        <v>25</v>
      </c>
      <c r="E563" s="40" t="s">
        <v>321</v>
      </c>
      <c r="F563" s="40" t="s">
        <v>321</v>
      </c>
      <c r="G563" s="21" t="s">
        <v>63</v>
      </c>
      <c r="H563" s="22">
        <v>1961</v>
      </c>
      <c r="I563" s="45">
        <v>25</v>
      </c>
      <c r="J563" s="45">
        <v>25</v>
      </c>
      <c r="K563" s="45"/>
      <c r="L563" s="62" t="str">
        <f>_xlfn.IFNA(VLOOKUP(E563&amp;"."&amp;H563,PNIdata!$E$5:$L$263,2,FALSE),"-")</f>
        <v>-</v>
      </c>
      <c r="M563" s="62"/>
      <c r="N563" s="62"/>
    </row>
    <row r="564" spans="2:14" x14ac:dyDescent="0.25">
      <c r="B564" s="37" t="s">
        <v>299</v>
      </c>
      <c r="C564" s="38" t="str">
        <f>VLOOKUP(E564,nusedswatershed,4,FALSE)</f>
        <v>Esc</v>
      </c>
      <c r="D564" s="39">
        <v>25</v>
      </c>
      <c r="E564" s="40" t="s">
        <v>321</v>
      </c>
      <c r="F564" s="40" t="s">
        <v>321</v>
      </c>
      <c r="G564" s="21" t="s">
        <v>63</v>
      </c>
      <c r="H564" s="22">
        <v>1960</v>
      </c>
      <c r="I564" s="45">
        <v>25</v>
      </c>
      <c r="J564" s="45">
        <v>25</v>
      </c>
      <c r="K564" s="45"/>
      <c r="L564" s="62" t="str">
        <f>_xlfn.IFNA(VLOOKUP(E564&amp;"."&amp;H564,PNIdata!$E$5:$L$263,2,FALSE),"-")</f>
        <v>-</v>
      </c>
      <c r="M564" s="62"/>
      <c r="N564" s="62"/>
    </row>
    <row r="565" spans="2:14" x14ac:dyDescent="0.25">
      <c r="B565" s="37" t="s">
        <v>299</v>
      </c>
      <c r="C565" s="38" t="str">
        <f>VLOOKUP(E565,nusedswatershed,4,FALSE)</f>
        <v>Esc</v>
      </c>
      <c r="D565" s="39">
        <v>25</v>
      </c>
      <c r="E565" s="40" t="s">
        <v>321</v>
      </c>
      <c r="F565" s="40" t="s">
        <v>321</v>
      </c>
      <c r="G565" s="21" t="s">
        <v>63</v>
      </c>
      <c r="H565" s="22">
        <v>1959</v>
      </c>
      <c r="I565" s="45">
        <v>25</v>
      </c>
      <c r="J565" s="45">
        <v>25</v>
      </c>
      <c r="K565" s="45"/>
      <c r="L565" s="62" t="str">
        <f>_xlfn.IFNA(VLOOKUP(E565&amp;"."&amp;H565,PNIdata!$E$5:$L$263,2,FALSE),"-")</f>
        <v>-</v>
      </c>
      <c r="M565" s="62"/>
      <c r="N565" s="62"/>
    </row>
    <row r="566" spans="2:14" x14ac:dyDescent="0.25">
      <c r="B566" s="37" t="s">
        <v>299</v>
      </c>
      <c r="C566" s="38" t="str">
        <f>VLOOKUP(E566,nusedswatershed,4,FALSE)</f>
        <v>Esc</v>
      </c>
      <c r="D566" s="39">
        <v>25</v>
      </c>
      <c r="E566" s="40" t="s">
        <v>321</v>
      </c>
      <c r="F566" s="40" t="s">
        <v>321</v>
      </c>
      <c r="G566" s="21" t="s">
        <v>63</v>
      </c>
      <c r="H566" s="22">
        <v>1958</v>
      </c>
      <c r="I566" s="45">
        <v>25</v>
      </c>
      <c r="J566" s="45">
        <v>25</v>
      </c>
      <c r="K566" s="45"/>
      <c r="L566" s="62" t="str">
        <f>_xlfn.IFNA(VLOOKUP(E566&amp;"."&amp;H566,PNIdata!$E$5:$L$263,2,FALSE),"-")</f>
        <v>-</v>
      </c>
      <c r="M566" s="62"/>
      <c r="N566" s="62"/>
    </row>
    <row r="567" spans="2:14" x14ac:dyDescent="0.25">
      <c r="B567" s="37" t="s">
        <v>299</v>
      </c>
      <c r="C567" s="38" t="str">
        <f>VLOOKUP(E567,nusedswatershed,4,FALSE)</f>
        <v>Esc</v>
      </c>
      <c r="D567" s="39">
        <v>25</v>
      </c>
      <c r="E567" s="40" t="s">
        <v>321</v>
      </c>
      <c r="F567" s="40" t="s">
        <v>321</v>
      </c>
      <c r="G567" s="21" t="s">
        <v>63</v>
      </c>
      <c r="H567" s="22">
        <v>1957</v>
      </c>
      <c r="I567" s="45" t="s">
        <v>527</v>
      </c>
      <c r="J567" s="45"/>
      <c r="K567" s="45"/>
      <c r="L567" s="62" t="str">
        <f>_xlfn.IFNA(VLOOKUP(E567&amp;"."&amp;H567,PNIdata!$E$5:$L$263,2,FALSE),"-")</f>
        <v>-</v>
      </c>
      <c r="M567" s="62"/>
      <c r="N567" s="62"/>
    </row>
    <row r="568" spans="2:14" x14ac:dyDescent="0.25">
      <c r="B568" s="37" t="s">
        <v>299</v>
      </c>
      <c r="C568" s="38" t="str">
        <f>VLOOKUP(E568,nusedswatershed,4,FALSE)</f>
        <v>Esc</v>
      </c>
      <c r="D568" s="39">
        <v>25</v>
      </c>
      <c r="E568" s="40" t="s">
        <v>321</v>
      </c>
      <c r="F568" s="40" t="s">
        <v>321</v>
      </c>
      <c r="G568" s="21" t="s">
        <v>63</v>
      </c>
      <c r="H568" s="22">
        <v>1956</v>
      </c>
      <c r="I568" s="45" t="s">
        <v>527</v>
      </c>
      <c r="J568" s="45"/>
      <c r="K568" s="45"/>
      <c r="L568" s="62" t="str">
        <f>_xlfn.IFNA(VLOOKUP(E568&amp;"."&amp;H568,PNIdata!$E$5:$L$263,2,FALSE),"-")</f>
        <v>-</v>
      </c>
      <c r="M568" s="62"/>
      <c r="N568" s="62"/>
    </row>
    <row r="569" spans="2:14" x14ac:dyDescent="0.25">
      <c r="B569" s="37" t="s">
        <v>299</v>
      </c>
      <c r="C569" s="38" t="str">
        <f>VLOOKUP(E569,nusedswatershed,4,FALSE)</f>
        <v>Esc</v>
      </c>
      <c r="D569" s="39">
        <v>25</v>
      </c>
      <c r="E569" s="40" t="s">
        <v>321</v>
      </c>
      <c r="F569" s="40" t="s">
        <v>321</v>
      </c>
      <c r="G569" s="21" t="s">
        <v>63</v>
      </c>
      <c r="H569" s="22">
        <v>1955</v>
      </c>
      <c r="I569" s="45" t="s">
        <v>527</v>
      </c>
      <c r="J569" s="45"/>
      <c r="K569" s="45"/>
      <c r="L569" s="62" t="str">
        <f>_xlfn.IFNA(VLOOKUP(E569&amp;"."&amp;H569,PNIdata!$E$5:$L$263,2,FALSE),"-")</f>
        <v>-</v>
      </c>
      <c r="M569" s="62"/>
      <c r="N569" s="62"/>
    </row>
    <row r="570" spans="2:14" x14ac:dyDescent="0.25">
      <c r="B570" s="37" t="s">
        <v>299</v>
      </c>
      <c r="C570" s="38" t="str">
        <f>VLOOKUP(E570,nusedswatershed,4,FALSE)</f>
        <v>Esc</v>
      </c>
      <c r="D570" s="39">
        <v>25</v>
      </c>
      <c r="E570" s="40" t="s">
        <v>321</v>
      </c>
      <c r="F570" s="40" t="s">
        <v>321</v>
      </c>
      <c r="G570" s="21" t="s">
        <v>63</v>
      </c>
      <c r="H570" s="22">
        <v>1954</v>
      </c>
      <c r="I570" s="45" t="s">
        <v>527</v>
      </c>
      <c r="J570" s="45"/>
      <c r="K570" s="45"/>
      <c r="L570" s="62" t="str">
        <f>_xlfn.IFNA(VLOOKUP(E570&amp;"."&amp;H570,PNIdata!$E$5:$L$263,2,FALSE),"-")</f>
        <v>-</v>
      </c>
      <c r="M570" s="62"/>
      <c r="N570" s="62"/>
    </row>
    <row r="571" spans="2:14" x14ac:dyDescent="0.25">
      <c r="B571" s="37" t="s">
        <v>299</v>
      </c>
      <c r="C571" s="38" t="str">
        <f>VLOOKUP(E571,nusedswatershed,4,FALSE)</f>
        <v>Esc</v>
      </c>
      <c r="D571" s="39">
        <v>25</v>
      </c>
      <c r="E571" s="40" t="s">
        <v>321</v>
      </c>
      <c r="F571" s="40" t="s">
        <v>321</v>
      </c>
      <c r="G571" s="21" t="s">
        <v>63</v>
      </c>
      <c r="H571" s="22">
        <v>1953</v>
      </c>
      <c r="I571" s="45" t="s">
        <v>527</v>
      </c>
      <c r="J571" s="45"/>
      <c r="K571" s="45"/>
      <c r="L571" s="62" t="str">
        <f>_xlfn.IFNA(VLOOKUP(E571&amp;"."&amp;H571,PNIdata!$E$5:$L$263,2,FALSE),"-")</f>
        <v>-</v>
      </c>
      <c r="M571" s="62"/>
      <c r="N571" s="62"/>
    </row>
    <row r="572" spans="2:14" x14ac:dyDescent="0.25">
      <c r="B572" s="37" t="s">
        <v>299</v>
      </c>
      <c r="C572" s="38" t="str">
        <f>VLOOKUP(E572,nusedswatershed,4,FALSE)</f>
        <v>Esc</v>
      </c>
      <c r="D572" s="39">
        <v>26</v>
      </c>
      <c r="E572" s="40" t="s">
        <v>435</v>
      </c>
      <c r="F572" s="40" t="s">
        <v>435</v>
      </c>
      <c r="G572" s="21" t="s">
        <v>63</v>
      </c>
      <c r="H572" s="45">
        <v>2023</v>
      </c>
      <c r="I572" s="45" t="s">
        <v>522</v>
      </c>
      <c r="J572" s="45"/>
      <c r="K572" s="45"/>
      <c r="L572" s="62" t="str">
        <f>_xlfn.IFNA(VLOOKUP(E572&amp;"."&amp;H572,PNIdata!$E$5:$L$263,2,FALSE),"-")</f>
        <v>-</v>
      </c>
      <c r="M572" s="62"/>
      <c r="N572" s="62"/>
    </row>
    <row r="573" spans="2:14" x14ac:dyDescent="0.25">
      <c r="B573" s="37" t="s">
        <v>299</v>
      </c>
      <c r="C573" s="38" t="str">
        <f>VLOOKUP(E573,nusedswatershed,4,FALSE)</f>
        <v>Esc</v>
      </c>
      <c r="D573" s="39">
        <v>26</v>
      </c>
      <c r="E573" s="40" t="s">
        <v>435</v>
      </c>
      <c r="F573" s="40" t="s">
        <v>435</v>
      </c>
      <c r="G573" s="21" t="s">
        <v>63</v>
      </c>
      <c r="H573" s="45">
        <v>2022</v>
      </c>
      <c r="I573" s="45" t="s">
        <v>523</v>
      </c>
      <c r="J573" s="45"/>
      <c r="K573" s="45"/>
      <c r="L573" s="62" t="str">
        <f>_xlfn.IFNA(VLOOKUP(E573&amp;"."&amp;H573,PNIdata!$E$5:$L$263,2,FALSE),"-")</f>
        <v>-</v>
      </c>
      <c r="M573" s="62"/>
      <c r="N573" s="62"/>
    </row>
    <row r="574" spans="2:14" x14ac:dyDescent="0.25">
      <c r="B574" s="37" t="s">
        <v>299</v>
      </c>
      <c r="C574" s="38" t="str">
        <f>VLOOKUP(E574,nusedswatershed,4,FALSE)</f>
        <v>Esc</v>
      </c>
      <c r="D574" s="39">
        <v>26</v>
      </c>
      <c r="E574" s="40" t="s">
        <v>435</v>
      </c>
      <c r="F574" s="40" t="s">
        <v>435</v>
      </c>
      <c r="G574" s="21" t="s">
        <v>63</v>
      </c>
      <c r="H574" s="45">
        <v>2021</v>
      </c>
      <c r="I574" s="45">
        <v>3</v>
      </c>
      <c r="J574" s="45">
        <v>3</v>
      </c>
      <c r="K574" s="45"/>
      <c r="L574" s="62" t="str">
        <f>_xlfn.IFNA(VLOOKUP(E574&amp;"."&amp;H574,PNIdata!$E$5:$L$263,2,FALSE),"-")</f>
        <v>-</v>
      </c>
      <c r="M574" s="62"/>
      <c r="N574" s="62"/>
    </row>
    <row r="575" spans="2:14" x14ac:dyDescent="0.25">
      <c r="B575" s="37" t="s">
        <v>299</v>
      </c>
      <c r="C575" s="38" t="str">
        <f>VLOOKUP(E575,nusedswatershed,4,FALSE)</f>
        <v>Esc</v>
      </c>
      <c r="D575" s="39">
        <v>26</v>
      </c>
      <c r="E575" s="40" t="s">
        <v>435</v>
      </c>
      <c r="F575" s="40" t="s">
        <v>435</v>
      </c>
      <c r="G575" s="21" t="s">
        <v>63</v>
      </c>
      <c r="H575" s="45">
        <v>2020</v>
      </c>
      <c r="I575" s="45" t="s">
        <v>1430</v>
      </c>
      <c r="J575" s="45"/>
      <c r="K575" s="45"/>
      <c r="L575" s="62" t="str">
        <f>_xlfn.IFNA(VLOOKUP(E575&amp;"."&amp;H575,PNIdata!$E$5:$L$263,2,FALSE),"-")</f>
        <v>-</v>
      </c>
      <c r="M575" s="62"/>
      <c r="N575" s="62"/>
    </row>
    <row r="576" spans="2:14" x14ac:dyDescent="0.25">
      <c r="B576" s="37" t="s">
        <v>299</v>
      </c>
      <c r="C576" s="38" t="str">
        <f>VLOOKUP(E576,nusedswatershed,4,FALSE)</f>
        <v>Esc</v>
      </c>
      <c r="D576" s="39">
        <v>26</v>
      </c>
      <c r="E576" s="40" t="s">
        <v>435</v>
      </c>
      <c r="F576" s="40" t="s">
        <v>435</v>
      </c>
      <c r="G576" s="21" t="s">
        <v>63</v>
      </c>
      <c r="H576" s="45">
        <v>2019</v>
      </c>
      <c r="I576" s="45">
        <v>20</v>
      </c>
      <c r="J576" s="45">
        <v>20</v>
      </c>
      <c r="K576" s="45"/>
      <c r="L576" s="62" t="str">
        <f>_xlfn.IFNA(VLOOKUP(E576&amp;"."&amp;H576,PNIdata!$E$5:$L$263,2,FALSE),"-")</f>
        <v>-</v>
      </c>
      <c r="M576" s="62"/>
      <c r="N576" s="62"/>
    </row>
    <row r="577" spans="2:14" x14ac:dyDescent="0.25">
      <c r="B577" s="37" t="s">
        <v>299</v>
      </c>
      <c r="C577" s="38" t="str">
        <f>VLOOKUP(E577,nusedswatershed,4,FALSE)</f>
        <v>Esc</v>
      </c>
      <c r="D577" s="39">
        <v>26</v>
      </c>
      <c r="E577" s="40" t="s">
        <v>435</v>
      </c>
      <c r="F577" s="40" t="s">
        <v>435</v>
      </c>
      <c r="G577" s="21" t="s">
        <v>63</v>
      </c>
      <c r="H577" s="45">
        <v>2018</v>
      </c>
      <c r="I577" s="45">
        <v>18</v>
      </c>
      <c r="J577" s="45">
        <v>18</v>
      </c>
      <c r="K577" s="45"/>
      <c r="L577" s="62" t="str">
        <f>_xlfn.IFNA(VLOOKUP(E577&amp;"."&amp;H577,PNIdata!$E$5:$L$263,2,FALSE),"-")</f>
        <v>-</v>
      </c>
      <c r="M577" s="62"/>
      <c r="N577" s="62"/>
    </row>
    <row r="578" spans="2:14" x14ac:dyDescent="0.25">
      <c r="B578" s="37" t="s">
        <v>299</v>
      </c>
      <c r="C578" s="38" t="str">
        <f>VLOOKUP(E578,nusedswatershed,4,FALSE)</f>
        <v>Esc</v>
      </c>
      <c r="D578" s="39">
        <v>26</v>
      </c>
      <c r="E578" s="40" t="s">
        <v>435</v>
      </c>
      <c r="F578" s="40" t="s">
        <v>435</v>
      </c>
      <c r="G578" s="21" t="s">
        <v>63</v>
      </c>
      <c r="H578" s="45">
        <v>2017</v>
      </c>
      <c r="I578" s="45" t="s">
        <v>523</v>
      </c>
      <c r="J578" s="45"/>
      <c r="K578" s="45"/>
      <c r="L578" s="62" t="str">
        <f>_xlfn.IFNA(VLOOKUP(E578&amp;"."&amp;H578,PNIdata!$E$5:$L$263,2,FALSE),"-")</f>
        <v>-</v>
      </c>
      <c r="M578" s="62"/>
      <c r="N578" s="62"/>
    </row>
    <row r="579" spans="2:14" x14ac:dyDescent="0.25">
      <c r="B579" s="37" t="s">
        <v>299</v>
      </c>
      <c r="C579" s="38" t="str">
        <f>VLOOKUP(E579,nusedswatershed,4,FALSE)</f>
        <v>Esc</v>
      </c>
      <c r="D579" s="39">
        <v>26</v>
      </c>
      <c r="E579" s="40" t="s">
        <v>435</v>
      </c>
      <c r="F579" s="40" t="s">
        <v>435</v>
      </c>
      <c r="G579" s="21" t="s">
        <v>63</v>
      </c>
      <c r="H579" s="45">
        <v>2016</v>
      </c>
      <c r="I579" s="45" t="s">
        <v>523</v>
      </c>
      <c r="J579" s="45"/>
      <c r="K579" s="45"/>
      <c r="L579" s="62" t="str">
        <f>_xlfn.IFNA(VLOOKUP(E579&amp;"."&amp;H579,PNIdata!$E$5:$L$263,2,FALSE),"-")</f>
        <v>-</v>
      </c>
      <c r="M579" s="62"/>
      <c r="N579" s="62"/>
    </row>
    <row r="580" spans="2:14" x14ac:dyDescent="0.25">
      <c r="B580" s="37" t="s">
        <v>299</v>
      </c>
      <c r="C580" s="38" t="str">
        <f>VLOOKUP(E580,nusedswatershed,4,FALSE)</f>
        <v>Esc</v>
      </c>
      <c r="D580" s="39">
        <v>26</v>
      </c>
      <c r="E580" s="40" t="s">
        <v>435</v>
      </c>
      <c r="F580" s="40" t="s">
        <v>435</v>
      </c>
      <c r="G580" s="21" t="s">
        <v>63</v>
      </c>
      <c r="H580" s="22">
        <v>2015</v>
      </c>
      <c r="I580" s="45" t="s">
        <v>524</v>
      </c>
      <c r="J580" s="45"/>
      <c r="K580" s="45"/>
      <c r="L580" s="62" t="str">
        <f>_xlfn.IFNA(VLOOKUP(E580&amp;"."&amp;H580,PNIdata!$E$5:$L$263,2,FALSE),"-")</f>
        <v>-</v>
      </c>
      <c r="M580" s="62"/>
      <c r="N580" s="62"/>
    </row>
    <row r="581" spans="2:14" x14ac:dyDescent="0.25">
      <c r="B581" s="37" t="s">
        <v>299</v>
      </c>
      <c r="C581" s="38" t="str">
        <f>VLOOKUP(E581,nusedswatershed,4,FALSE)</f>
        <v>Esc</v>
      </c>
      <c r="D581" s="39">
        <v>26</v>
      </c>
      <c r="E581" s="40" t="s">
        <v>435</v>
      </c>
      <c r="F581" s="40" t="s">
        <v>435</v>
      </c>
      <c r="G581" s="21" t="s">
        <v>63</v>
      </c>
      <c r="H581" s="22">
        <v>2014</v>
      </c>
      <c r="I581" s="45" t="s">
        <v>524</v>
      </c>
      <c r="J581" s="45"/>
      <c r="K581" s="45"/>
      <c r="L581" s="62" t="str">
        <f>_xlfn.IFNA(VLOOKUP(E581&amp;"."&amp;H581,PNIdata!$E$5:$L$263,2,FALSE),"-")</f>
        <v>-</v>
      </c>
      <c r="M581" s="62"/>
      <c r="N581" s="62"/>
    </row>
    <row r="582" spans="2:14" x14ac:dyDescent="0.25">
      <c r="B582" s="37" t="s">
        <v>299</v>
      </c>
      <c r="C582" s="38" t="str">
        <f>VLOOKUP(E582,nusedswatershed,4,FALSE)</f>
        <v>Esc</v>
      </c>
      <c r="D582" s="39">
        <v>26</v>
      </c>
      <c r="E582" s="40" t="s">
        <v>435</v>
      </c>
      <c r="F582" s="40" t="s">
        <v>435</v>
      </c>
      <c r="G582" s="21" t="s">
        <v>63</v>
      </c>
      <c r="H582">
        <v>2013</v>
      </c>
      <c r="I582" s="45">
        <v>18</v>
      </c>
      <c r="J582" s="45">
        <v>18</v>
      </c>
      <c r="K582" s="45"/>
      <c r="L582" s="62" t="str">
        <f>_xlfn.IFNA(VLOOKUP(E582&amp;"."&amp;H582,PNIdata!$E$5:$L$263,2,FALSE),"-")</f>
        <v>-</v>
      </c>
      <c r="M582" s="62"/>
      <c r="N582" s="62"/>
    </row>
    <row r="583" spans="2:14" x14ac:dyDescent="0.25">
      <c r="B583" s="37" t="s">
        <v>299</v>
      </c>
      <c r="C583" s="38" t="str">
        <f>VLOOKUP(E583,nusedswatershed,4,FALSE)</f>
        <v>Esc</v>
      </c>
      <c r="D583" s="39">
        <v>26</v>
      </c>
      <c r="E583" s="40" t="s">
        <v>435</v>
      </c>
      <c r="F583" s="40" t="s">
        <v>435</v>
      </c>
      <c r="G583" s="21" t="s">
        <v>63</v>
      </c>
      <c r="H583" s="22">
        <v>2012</v>
      </c>
      <c r="I583" s="45">
        <v>11</v>
      </c>
      <c r="J583" s="45">
        <v>11</v>
      </c>
      <c r="K583" s="45"/>
      <c r="L583" s="62" t="str">
        <f>_xlfn.IFNA(VLOOKUP(E583&amp;"."&amp;H583,PNIdata!$E$5:$L$263,2,FALSE),"-")</f>
        <v>-</v>
      </c>
      <c r="M583" s="62"/>
      <c r="N583" s="62"/>
    </row>
    <row r="584" spans="2:14" x14ac:dyDescent="0.25">
      <c r="B584" s="37" t="s">
        <v>299</v>
      </c>
      <c r="C584" s="38" t="str">
        <f>VLOOKUP(E584,nusedswatershed,4,FALSE)</f>
        <v>Esc</v>
      </c>
      <c r="D584" s="39">
        <v>26</v>
      </c>
      <c r="E584" s="40" t="s">
        <v>435</v>
      </c>
      <c r="F584" s="40" t="s">
        <v>435</v>
      </c>
      <c r="G584" s="21" t="s">
        <v>63</v>
      </c>
      <c r="H584" s="22">
        <v>2011</v>
      </c>
      <c r="I584" s="45" t="s">
        <v>522</v>
      </c>
      <c r="J584" s="45"/>
      <c r="K584" s="45"/>
      <c r="L584" s="62" t="str">
        <f>_xlfn.IFNA(VLOOKUP(E584&amp;"."&amp;H584,PNIdata!$E$5:$L$263,2,FALSE),"-")</f>
        <v>-</v>
      </c>
      <c r="M584" s="62"/>
      <c r="N584" s="62"/>
    </row>
    <row r="585" spans="2:14" x14ac:dyDescent="0.25">
      <c r="B585" s="37" t="s">
        <v>299</v>
      </c>
      <c r="C585" s="38" t="str">
        <f>VLOOKUP(E585,nusedswatershed,4,FALSE)</f>
        <v>Esc</v>
      </c>
      <c r="D585" s="39">
        <v>26</v>
      </c>
      <c r="E585" s="40" t="s">
        <v>435</v>
      </c>
      <c r="F585" s="40" t="s">
        <v>435</v>
      </c>
      <c r="G585" s="21" t="s">
        <v>63</v>
      </c>
      <c r="H585" s="22">
        <v>2010</v>
      </c>
      <c r="I585" s="45" t="s">
        <v>523</v>
      </c>
      <c r="J585" s="45"/>
      <c r="K585" s="45"/>
      <c r="L585" s="62" t="str">
        <f>_xlfn.IFNA(VLOOKUP(E585&amp;"."&amp;H585,PNIdata!$E$5:$L$263,2,FALSE),"-")</f>
        <v>-</v>
      </c>
      <c r="M585" s="62"/>
      <c r="N585" s="62"/>
    </row>
    <row r="586" spans="2:14" x14ac:dyDescent="0.25">
      <c r="B586" s="37" t="s">
        <v>299</v>
      </c>
      <c r="C586" s="38" t="str">
        <f>VLOOKUP(E586,nusedswatershed,4,FALSE)</f>
        <v>Esc</v>
      </c>
      <c r="D586" s="39">
        <v>26</v>
      </c>
      <c r="E586" s="40" t="s">
        <v>435</v>
      </c>
      <c r="F586" s="40" t="s">
        <v>435</v>
      </c>
      <c r="G586" s="21" t="s">
        <v>63</v>
      </c>
      <c r="H586" s="22">
        <v>2009</v>
      </c>
      <c r="I586" s="45" t="s">
        <v>523</v>
      </c>
      <c r="J586" s="45"/>
      <c r="K586" s="45"/>
      <c r="L586" s="62" t="str">
        <f>_xlfn.IFNA(VLOOKUP(E586&amp;"."&amp;H586,PNIdata!$E$5:$L$263,2,FALSE),"-")</f>
        <v>-</v>
      </c>
      <c r="M586" s="62"/>
      <c r="N586" s="62"/>
    </row>
    <row r="587" spans="2:14" x14ac:dyDescent="0.25">
      <c r="B587" s="37" t="s">
        <v>299</v>
      </c>
      <c r="C587" s="38" t="str">
        <f>VLOOKUP(E587,nusedswatershed,4,FALSE)</f>
        <v>Esc</v>
      </c>
      <c r="D587" s="39">
        <v>26</v>
      </c>
      <c r="E587" s="40" t="s">
        <v>435</v>
      </c>
      <c r="F587" s="40" t="s">
        <v>435</v>
      </c>
      <c r="G587" s="21" t="s">
        <v>63</v>
      </c>
      <c r="H587">
        <v>2008</v>
      </c>
      <c r="I587" s="45" t="s">
        <v>523</v>
      </c>
      <c r="J587" s="45"/>
      <c r="K587" s="45"/>
      <c r="L587" s="62" t="str">
        <f>_xlfn.IFNA(VLOOKUP(E587&amp;"."&amp;H587,PNIdata!$E$5:$L$263,2,FALSE),"-")</f>
        <v>-</v>
      </c>
      <c r="M587" s="62"/>
      <c r="N587" s="62"/>
    </row>
    <row r="588" spans="2:14" x14ac:dyDescent="0.25">
      <c r="B588" s="37" t="s">
        <v>299</v>
      </c>
      <c r="C588" s="38" t="str">
        <f>VLOOKUP(E588,nusedswatershed,4,FALSE)</f>
        <v>Esc</v>
      </c>
      <c r="D588" s="39">
        <v>26</v>
      </c>
      <c r="E588" s="40" t="s">
        <v>435</v>
      </c>
      <c r="F588" s="40" t="s">
        <v>435</v>
      </c>
      <c r="G588" s="21" t="s">
        <v>63</v>
      </c>
      <c r="H588">
        <v>2007</v>
      </c>
      <c r="I588" s="45" t="s">
        <v>523</v>
      </c>
      <c r="J588" s="45"/>
      <c r="K588" s="45"/>
      <c r="L588" s="62" t="str">
        <f>_xlfn.IFNA(VLOOKUP(E588&amp;"."&amp;H588,PNIdata!$E$5:$L$263,2,FALSE),"-")</f>
        <v>-</v>
      </c>
      <c r="M588" s="62"/>
      <c r="N588" s="62"/>
    </row>
    <row r="589" spans="2:14" x14ac:dyDescent="0.25">
      <c r="B589" s="37" t="s">
        <v>299</v>
      </c>
      <c r="C589" s="38" t="str">
        <f>VLOOKUP(E589,nusedswatershed,4,FALSE)</f>
        <v>Esc</v>
      </c>
      <c r="D589" s="39">
        <v>26</v>
      </c>
      <c r="E589" s="40" t="s">
        <v>435</v>
      </c>
      <c r="F589" s="40" t="s">
        <v>435</v>
      </c>
      <c r="G589" s="21" t="s">
        <v>63</v>
      </c>
      <c r="H589">
        <v>2006</v>
      </c>
      <c r="I589" s="45" t="s">
        <v>523</v>
      </c>
      <c r="J589" s="45"/>
      <c r="K589" s="45"/>
      <c r="L589" s="62" t="str">
        <f>_xlfn.IFNA(VLOOKUP(E589&amp;"."&amp;H589,PNIdata!$E$5:$L$263,2,FALSE),"-")</f>
        <v>-</v>
      </c>
      <c r="M589" s="62"/>
      <c r="N589" s="62"/>
    </row>
    <row r="590" spans="2:14" x14ac:dyDescent="0.25">
      <c r="B590" s="37" t="s">
        <v>299</v>
      </c>
      <c r="C590" s="38" t="str">
        <f>VLOOKUP(E590,nusedswatershed,4,FALSE)</f>
        <v>Esc</v>
      </c>
      <c r="D590" s="39">
        <v>26</v>
      </c>
      <c r="E590" s="40" t="s">
        <v>435</v>
      </c>
      <c r="F590" s="40" t="s">
        <v>435</v>
      </c>
      <c r="G590" s="21" t="s">
        <v>63</v>
      </c>
      <c r="H590">
        <v>2005</v>
      </c>
      <c r="I590" s="45" t="s">
        <v>523</v>
      </c>
      <c r="J590" s="45"/>
      <c r="K590" s="45"/>
      <c r="L590" s="62" t="str">
        <f>_xlfn.IFNA(VLOOKUP(E590&amp;"."&amp;H590,PNIdata!$E$5:$L$263,2,FALSE),"-")</f>
        <v>-</v>
      </c>
      <c r="M590" s="62"/>
      <c r="N590" s="62"/>
    </row>
    <row r="591" spans="2:14" x14ac:dyDescent="0.25">
      <c r="B591" s="37" t="s">
        <v>299</v>
      </c>
      <c r="C591" s="38" t="str">
        <f>VLOOKUP(E591,nusedswatershed,4,FALSE)</f>
        <v>Esc</v>
      </c>
      <c r="D591" s="39">
        <v>26</v>
      </c>
      <c r="E591" s="40" t="s">
        <v>435</v>
      </c>
      <c r="F591" s="40" t="s">
        <v>435</v>
      </c>
      <c r="G591" s="21" t="s">
        <v>63</v>
      </c>
      <c r="H591">
        <v>2004</v>
      </c>
      <c r="I591" s="45" t="s">
        <v>522</v>
      </c>
      <c r="J591" s="45"/>
      <c r="K591" s="45"/>
      <c r="L591" s="62" t="str">
        <f>_xlfn.IFNA(VLOOKUP(E591&amp;"."&amp;H591,PNIdata!$E$5:$L$263,2,FALSE),"-")</f>
        <v>-</v>
      </c>
      <c r="M591" s="62"/>
      <c r="N591" s="62"/>
    </row>
    <row r="592" spans="2:14" x14ac:dyDescent="0.25">
      <c r="B592" s="37" t="s">
        <v>299</v>
      </c>
      <c r="C592" s="38" t="str">
        <f>VLOOKUP(E592,nusedswatershed,4,FALSE)</f>
        <v>Esc</v>
      </c>
      <c r="D592" s="39">
        <v>26</v>
      </c>
      <c r="E592" s="40" t="s">
        <v>435</v>
      </c>
      <c r="F592" s="40" t="s">
        <v>435</v>
      </c>
      <c r="G592" s="21" t="s">
        <v>63</v>
      </c>
      <c r="H592">
        <v>2003</v>
      </c>
      <c r="I592" s="45">
        <v>26</v>
      </c>
      <c r="J592" s="45">
        <v>26</v>
      </c>
      <c r="K592" s="45"/>
      <c r="L592" s="62" t="str">
        <f>_xlfn.IFNA(VLOOKUP(E592&amp;"."&amp;H592,PNIdata!$E$5:$L$263,2,FALSE),"-")</f>
        <v>-</v>
      </c>
      <c r="M592" s="62"/>
      <c r="N592" s="62"/>
    </row>
    <row r="593" spans="2:14" x14ac:dyDescent="0.25">
      <c r="B593" s="37" t="s">
        <v>299</v>
      </c>
      <c r="C593" s="38" t="str">
        <f>VLOOKUP(E593,nusedswatershed,4,FALSE)</f>
        <v>Esc</v>
      </c>
      <c r="D593" s="39">
        <v>26</v>
      </c>
      <c r="E593" s="40" t="s">
        <v>435</v>
      </c>
      <c r="F593" s="40" t="s">
        <v>435</v>
      </c>
      <c r="G593" s="21" t="s">
        <v>63</v>
      </c>
      <c r="H593">
        <v>2002</v>
      </c>
      <c r="I593" s="45" t="s">
        <v>522</v>
      </c>
      <c r="J593" s="45"/>
      <c r="K593" s="45"/>
      <c r="L593" s="62" t="str">
        <f>_xlfn.IFNA(VLOOKUP(E593&amp;"."&amp;H593,PNIdata!$E$5:$L$263,2,FALSE),"-")</f>
        <v>-</v>
      </c>
      <c r="M593" s="62"/>
      <c r="N593" s="62"/>
    </row>
    <row r="594" spans="2:14" x14ac:dyDescent="0.25">
      <c r="B594" s="37" t="s">
        <v>299</v>
      </c>
      <c r="C594" s="38" t="str">
        <f>VLOOKUP(E594,nusedswatershed,4,FALSE)</f>
        <v>Esc</v>
      </c>
      <c r="D594" s="39">
        <v>26</v>
      </c>
      <c r="E594" s="40" t="s">
        <v>435</v>
      </c>
      <c r="F594" s="40" t="s">
        <v>435</v>
      </c>
      <c r="G594" s="21" t="s">
        <v>63</v>
      </c>
      <c r="H594">
        <v>2001</v>
      </c>
      <c r="I594" s="45" t="s">
        <v>522</v>
      </c>
      <c r="J594" s="45"/>
      <c r="K594" s="45"/>
      <c r="L594" s="62" t="str">
        <f>_xlfn.IFNA(VLOOKUP(E594&amp;"."&amp;H594,PNIdata!$E$5:$L$263,2,FALSE),"-")</f>
        <v>-</v>
      </c>
      <c r="M594" s="62"/>
      <c r="N594" s="62"/>
    </row>
    <row r="595" spans="2:14" x14ac:dyDescent="0.25">
      <c r="B595" s="37" t="s">
        <v>299</v>
      </c>
      <c r="C595" s="38" t="str">
        <f>VLOOKUP(E595,nusedswatershed,4,FALSE)</f>
        <v>Esc</v>
      </c>
      <c r="D595" s="39">
        <v>26</v>
      </c>
      <c r="E595" s="40" t="s">
        <v>435</v>
      </c>
      <c r="F595" s="40" t="s">
        <v>435</v>
      </c>
      <c r="G595" s="21" t="s">
        <v>63</v>
      </c>
      <c r="H595">
        <v>2000</v>
      </c>
      <c r="I595" s="45" t="s">
        <v>524</v>
      </c>
      <c r="J595" s="45"/>
      <c r="K595" s="45"/>
      <c r="L595" s="62" t="str">
        <f>_xlfn.IFNA(VLOOKUP(E595&amp;"."&amp;H595,PNIdata!$E$5:$L$263,2,FALSE),"-")</f>
        <v>-</v>
      </c>
      <c r="M595" s="62"/>
      <c r="N595" s="62"/>
    </row>
    <row r="596" spans="2:14" x14ac:dyDescent="0.25">
      <c r="B596" s="37" t="s">
        <v>299</v>
      </c>
      <c r="C596" s="38" t="str">
        <f>VLOOKUP(E596,nusedswatershed,4,FALSE)</f>
        <v>Esc</v>
      </c>
      <c r="D596" s="39">
        <v>26</v>
      </c>
      <c r="E596" s="40" t="s">
        <v>435</v>
      </c>
      <c r="F596" s="40" t="s">
        <v>435</v>
      </c>
      <c r="G596" s="21" t="s">
        <v>63</v>
      </c>
      <c r="H596">
        <v>1999</v>
      </c>
      <c r="I596" s="45" t="s">
        <v>522</v>
      </c>
      <c r="J596" s="45"/>
      <c r="K596" s="45"/>
      <c r="L596" s="62" t="str">
        <f>_xlfn.IFNA(VLOOKUP(E596&amp;"."&amp;H596,PNIdata!$E$5:$L$263,2,FALSE),"-")</f>
        <v>-</v>
      </c>
      <c r="M596" s="62"/>
      <c r="N596" s="62"/>
    </row>
    <row r="597" spans="2:14" x14ac:dyDescent="0.25">
      <c r="B597" s="37" t="s">
        <v>299</v>
      </c>
      <c r="C597" s="38" t="str">
        <f>VLOOKUP(E597,nusedswatershed,4,FALSE)</f>
        <v>Esc</v>
      </c>
      <c r="D597" s="39">
        <v>26</v>
      </c>
      <c r="E597" s="40" t="s">
        <v>435</v>
      </c>
      <c r="F597" s="40" t="s">
        <v>435</v>
      </c>
      <c r="G597" s="21" t="s">
        <v>63</v>
      </c>
      <c r="H597" s="22">
        <v>1998</v>
      </c>
      <c r="I597" s="45">
        <v>4</v>
      </c>
      <c r="J597" s="45">
        <v>4</v>
      </c>
      <c r="K597" s="45"/>
      <c r="L597" s="62" t="str">
        <f>_xlfn.IFNA(VLOOKUP(E597&amp;"."&amp;H597,PNIdata!$E$5:$L$263,2,FALSE),"-")</f>
        <v>-</v>
      </c>
      <c r="M597" s="62"/>
      <c r="N597" s="62"/>
    </row>
    <row r="598" spans="2:14" x14ac:dyDescent="0.25">
      <c r="B598" s="37" t="s">
        <v>299</v>
      </c>
      <c r="C598" s="38" t="str">
        <f>VLOOKUP(E598,nusedswatershed,4,FALSE)</f>
        <v>Esc</v>
      </c>
      <c r="D598" s="39">
        <v>26</v>
      </c>
      <c r="E598" s="40" t="s">
        <v>435</v>
      </c>
      <c r="F598" s="40" t="s">
        <v>435</v>
      </c>
      <c r="G598" s="21" t="s">
        <v>63</v>
      </c>
      <c r="H598" s="22">
        <v>1997</v>
      </c>
      <c r="I598" s="45">
        <v>1</v>
      </c>
      <c r="J598" s="45">
        <v>1</v>
      </c>
      <c r="K598" s="45"/>
      <c r="L598" s="62" t="str">
        <f>_xlfn.IFNA(VLOOKUP(E598&amp;"."&amp;H598,PNIdata!$E$5:$L$263,2,FALSE),"-")</f>
        <v>-</v>
      </c>
      <c r="M598" s="62"/>
      <c r="N598" s="62"/>
    </row>
    <row r="599" spans="2:14" x14ac:dyDescent="0.25">
      <c r="B599" s="37" t="s">
        <v>299</v>
      </c>
      <c r="C599" s="38" t="str">
        <f>VLOOKUP(E599,nusedswatershed,4,FALSE)</f>
        <v>Esc</v>
      </c>
      <c r="D599" s="39">
        <v>26</v>
      </c>
      <c r="E599" s="40" t="s">
        <v>435</v>
      </c>
      <c r="F599" s="40" t="s">
        <v>435</v>
      </c>
      <c r="G599" s="21" t="s">
        <v>63</v>
      </c>
      <c r="H599" s="22">
        <v>1996</v>
      </c>
      <c r="I599" s="45" t="s">
        <v>522</v>
      </c>
      <c r="J599" s="45"/>
      <c r="K599" s="45"/>
      <c r="L599" s="62" t="str">
        <f>_xlfn.IFNA(VLOOKUP(E599&amp;"."&amp;H599,PNIdata!$E$5:$L$263,2,FALSE),"-")</f>
        <v>-</v>
      </c>
      <c r="M599" s="62"/>
      <c r="N599" s="62"/>
    </row>
    <row r="600" spans="2:14" x14ac:dyDescent="0.25">
      <c r="B600" s="37" t="s">
        <v>299</v>
      </c>
      <c r="C600" s="38" t="str">
        <f>VLOOKUP(E600,nusedswatershed,4,FALSE)</f>
        <v>Esc</v>
      </c>
      <c r="D600" s="39">
        <v>26</v>
      </c>
      <c r="E600" s="40" t="s">
        <v>435</v>
      </c>
      <c r="F600" s="40" t="s">
        <v>435</v>
      </c>
      <c r="G600" s="21" t="s">
        <v>63</v>
      </c>
      <c r="H600" s="22">
        <v>1995</v>
      </c>
      <c r="I600" s="45" t="s">
        <v>522</v>
      </c>
      <c r="J600" s="45"/>
      <c r="K600" s="45"/>
      <c r="L600" s="62" t="str">
        <f>_xlfn.IFNA(VLOOKUP(E600&amp;"."&amp;H600,PNIdata!$E$5:$L$263,2,FALSE),"-")</f>
        <v>-</v>
      </c>
      <c r="M600" s="62"/>
      <c r="N600" s="62"/>
    </row>
    <row r="601" spans="2:14" x14ac:dyDescent="0.25">
      <c r="B601" s="37" t="s">
        <v>299</v>
      </c>
      <c r="C601" s="38" t="str">
        <f>VLOOKUP(E601,nusedswatershed,4,FALSE)</f>
        <v>Esc</v>
      </c>
      <c r="D601" s="39">
        <v>26</v>
      </c>
      <c r="E601" s="40" t="s">
        <v>435</v>
      </c>
      <c r="F601" s="40" t="s">
        <v>435</v>
      </c>
      <c r="G601" s="21" t="s">
        <v>63</v>
      </c>
      <c r="H601" s="22">
        <v>1994</v>
      </c>
      <c r="I601" s="45" t="s">
        <v>523</v>
      </c>
      <c r="J601" s="45"/>
      <c r="K601" s="45"/>
      <c r="L601" s="62" t="str">
        <f>_xlfn.IFNA(VLOOKUP(E601&amp;"."&amp;H601,PNIdata!$E$5:$L$263,2,FALSE),"-")</f>
        <v>-</v>
      </c>
      <c r="M601" s="62"/>
      <c r="N601" s="62"/>
    </row>
    <row r="602" spans="2:14" x14ac:dyDescent="0.25">
      <c r="B602" s="37" t="s">
        <v>299</v>
      </c>
      <c r="C602" s="38" t="str">
        <f>VLOOKUP(E602,nusedswatershed,4,FALSE)</f>
        <v>Esc</v>
      </c>
      <c r="D602" s="39">
        <v>26</v>
      </c>
      <c r="E602" s="40" t="s">
        <v>435</v>
      </c>
      <c r="F602" s="40" t="s">
        <v>435</v>
      </c>
      <c r="G602" s="21" t="s">
        <v>63</v>
      </c>
      <c r="H602" s="22">
        <v>1993</v>
      </c>
      <c r="I602" s="45" t="s">
        <v>522</v>
      </c>
      <c r="J602" s="45"/>
      <c r="K602" s="45"/>
      <c r="L602" s="62" t="str">
        <f>_xlfn.IFNA(VLOOKUP(E602&amp;"."&amp;H602,PNIdata!$E$5:$L$263,2,FALSE),"-")</f>
        <v>-</v>
      </c>
      <c r="M602" s="62"/>
      <c r="N602" s="62"/>
    </row>
    <row r="603" spans="2:14" x14ac:dyDescent="0.25">
      <c r="B603" s="37" t="s">
        <v>299</v>
      </c>
      <c r="C603" s="38" t="str">
        <f>VLOOKUP(E603,nusedswatershed,4,FALSE)</f>
        <v>Esc</v>
      </c>
      <c r="D603" s="39">
        <v>26</v>
      </c>
      <c r="E603" s="40" t="s">
        <v>435</v>
      </c>
      <c r="F603" s="40" t="s">
        <v>435</v>
      </c>
      <c r="G603" s="21" t="s">
        <v>63</v>
      </c>
      <c r="H603" s="22">
        <v>1992</v>
      </c>
      <c r="I603" s="45" t="s">
        <v>522</v>
      </c>
      <c r="J603" s="45"/>
      <c r="K603" s="45"/>
      <c r="L603" s="62" t="str">
        <f>_xlfn.IFNA(VLOOKUP(E603&amp;"."&amp;H603,PNIdata!$E$5:$L$263,2,FALSE),"-")</f>
        <v>-</v>
      </c>
      <c r="M603" s="62"/>
      <c r="N603" s="62"/>
    </row>
    <row r="604" spans="2:14" x14ac:dyDescent="0.25">
      <c r="B604" s="37" t="s">
        <v>299</v>
      </c>
      <c r="C604" s="38" t="str">
        <f>VLOOKUP(E604,nusedswatershed,4,FALSE)</f>
        <v>Esc</v>
      </c>
      <c r="D604" s="39">
        <v>26</v>
      </c>
      <c r="E604" s="40" t="s">
        <v>435</v>
      </c>
      <c r="F604" s="40" t="s">
        <v>435</v>
      </c>
      <c r="G604" s="21" t="s">
        <v>63</v>
      </c>
      <c r="H604" s="22">
        <v>1991</v>
      </c>
      <c r="I604" s="45">
        <v>20</v>
      </c>
      <c r="J604" s="45">
        <v>20</v>
      </c>
      <c r="K604" s="45"/>
      <c r="L604" s="62" t="str">
        <f>_xlfn.IFNA(VLOOKUP(E604&amp;"."&amp;H604,PNIdata!$E$5:$L$263,2,FALSE),"-")</f>
        <v>-</v>
      </c>
      <c r="M604" s="62"/>
      <c r="N604" s="62"/>
    </row>
    <row r="605" spans="2:14" x14ac:dyDescent="0.25">
      <c r="B605" s="37" t="s">
        <v>299</v>
      </c>
      <c r="C605" s="38" t="str">
        <f>VLOOKUP(E605,nusedswatershed,4,FALSE)</f>
        <v>Esc</v>
      </c>
      <c r="D605" s="39">
        <v>26</v>
      </c>
      <c r="E605" s="40" t="s">
        <v>435</v>
      </c>
      <c r="F605" s="40" t="s">
        <v>435</v>
      </c>
      <c r="G605" s="21" t="s">
        <v>63</v>
      </c>
      <c r="H605" s="22">
        <v>1990</v>
      </c>
      <c r="I605" s="45">
        <v>10</v>
      </c>
      <c r="J605" s="45">
        <v>10</v>
      </c>
      <c r="K605" s="45"/>
      <c r="L605" s="62" t="str">
        <f>_xlfn.IFNA(VLOOKUP(E605&amp;"."&amp;H605,PNIdata!$E$5:$L$263,2,FALSE),"-")</f>
        <v>-</v>
      </c>
      <c r="M605" s="62"/>
      <c r="N605" s="62"/>
    </row>
    <row r="606" spans="2:14" x14ac:dyDescent="0.25">
      <c r="B606" s="37" t="s">
        <v>299</v>
      </c>
      <c r="C606" s="38" t="str">
        <f>VLOOKUP(E606,nusedswatershed,4,FALSE)</f>
        <v>Esc</v>
      </c>
      <c r="D606" s="39">
        <v>26</v>
      </c>
      <c r="E606" s="40" t="s">
        <v>435</v>
      </c>
      <c r="F606" s="40" t="s">
        <v>435</v>
      </c>
      <c r="G606" s="21" t="s">
        <v>63</v>
      </c>
      <c r="H606" s="22">
        <v>1989</v>
      </c>
      <c r="I606" s="45">
        <v>12</v>
      </c>
      <c r="J606" s="45">
        <v>12</v>
      </c>
      <c r="K606" s="45"/>
      <c r="L606" s="62" t="str">
        <f>_xlfn.IFNA(VLOOKUP(E606&amp;"."&amp;H606,PNIdata!$E$5:$L$263,2,FALSE),"-")</f>
        <v>-</v>
      </c>
      <c r="M606" s="62"/>
      <c r="N606" s="62"/>
    </row>
    <row r="607" spans="2:14" x14ac:dyDescent="0.25">
      <c r="B607" s="37" t="s">
        <v>299</v>
      </c>
      <c r="C607" s="38" t="str">
        <f>VLOOKUP(E607,nusedswatershed,4,FALSE)</f>
        <v>Esc</v>
      </c>
      <c r="D607" s="39">
        <v>26</v>
      </c>
      <c r="E607" s="40" t="s">
        <v>435</v>
      </c>
      <c r="F607" s="40" t="s">
        <v>435</v>
      </c>
      <c r="G607" s="21" t="s">
        <v>63</v>
      </c>
      <c r="H607" s="22">
        <v>1988</v>
      </c>
      <c r="I607" s="45" t="s">
        <v>523</v>
      </c>
      <c r="J607" s="45"/>
      <c r="K607" s="45"/>
      <c r="L607" s="62" t="str">
        <f>_xlfn.IFNA(VLOOKUP(E607&amp;"."&amp;H607,PNIdata!$E$5:$L$263,2,FALSE),"-")</f>
        <v>-</v>
      </c>
      <c r="M607" s="62"/>
      <c r="N607" s="62"/>
    </row>
    <row r="608" spans="2:14" x14ac:dyDescent="0.25">
      <c r="B608" s="37" t="s">
        <v>299</v>
      </c>
      <c r="C608" s="38" t="str">
        <f>VLOOKUP(E608,nusedswatershed,4,FALSE)</f>
        <v>Esc</v>
      </c>
      <c r="D608" s="39">
        <v>26</v>
      </c>
      <c r="E608" s="40" t="s">
        <v>435</v>
      </c>
      <c r="F608" s="40" t="s">
        <v>435</v>
      </c>
      <c r="G608" s="21" t="s">
        <v>63</v>
      </c>
      <c r="H608" s="22">
        <v>1987</v>
      </c>
      <c r="I608" s="45" t="s">
        <v>527</v>
      </c>
      <c r="J608" s="45"/>
      <c r="K608" s="45"/>
      <c r="L608" s="62" t="str">
        <f>_xlfn.IFNA(VLOOKUP(E608&amp;"."&amp;H608,PNIdata!$E$5:$L$263,2,FALSE),"-")</f>
        <v>-</v>
      </c>
      <c r="M608" s="62"/>
      <c r="N608" s="62"/>
    </row>
    <row r="609" spans="2:14" x14ac:dyDescent="0.25">
      <c r="B609" s="37" t="s">
        <v>299</v>
      </c>
      <c r="C609" s="38" t="str">
        <f>VLOOKUP(E609,nusedswatershed,4,FALSE)</f>
        <v>Esc</v>
      </c>
      <c r="D609" s="39">
        <v>26</v>
      </c>
      <c r="E609" s="40" t="s">
        <v>435</v>
      </c>
      <c r="F609" s="40" t="s">
        <v>435</v>
      </c>
      <c r="G609" s="21" t="s">
        <v>63</v>
      </c>
      <c r="H609" s="22">
        <v>1986</v>
      </c>
      <c r="I609" s="45" t="s">
        <v>527</v>
      </c>
      <c r="J609" s="45"/>
      <c r="K609" s="45"/>
      <c r="L609" s="62" t="str">
        <f>_xlfn.IFNA(VLOOKUP(E609&amp;"."&amp;H609,PNIdata!$E$5:$L$263,2,FALSE),"-")</f>
        <v>-</v>
      </c>
      <c r="M609" s="62"/>
      <c r="N609" s="62"/>
    </row>
    <row r="610" spans="2:14" x14ac:dyDescent="0.25">
      <c r="B610" s="37" t="s">
        <v>299</v>
      </c>
      <c r="C610" s="38" t="str">
        <f>VLOOKUP(E610,nusedswatershed,4,FALSE)</f>
        <v>Esc</v>
      </c>
      <c r="D610" s="39">
        <v>26</v>
      </c>
      <c r="E610" s="40" t="s">
        <v>435</v>
      </c>
      <c r="F610" s="40" t="s">
        <v>435</v>
      </c>
      <c r="G610" s="21" t="s">
        <v>63</v>
      </c>
      <c r="H610" s="22">
        <v>1985</v>
      </c>
      <c r="I610" s="45">
        <v>250</v>
      </c>
      <c r="J610" s="45">
        <v>250</v>
      </c>
      <c r="K610" s="45"/>
      <c r="L610" s="62" t="str">
        <f>_xlfn.IFNA(VLOOKUP(E610&amp;"."&amp;H610,PNIdata!$E$5:$L$263,2,FALSE),"-")</f>
        <v>-</v>
      </c>
      <c r="M610" s="62"/>
      <c r="N610" s="62"/>
    </row>
    <row r="611" spans="2:14" x14ac:dyDescent="0.25">
      <c r="B611" s="37" t="s">
        <v>299</v>
      </c>
      <c r="C611" s="38" t="str">
        <f>VLOOKUP(E611,nusedswatershed,4,FALSE)</f>
        <v>Esc</v>
      </c>
      <c r="D611" s="39">
        <v>26</v>
      </c>
      <c r="E611" s="40" t="s">
        <v>435</v>
      </c>
      <c r="F611" s="40" t="s">
        <v>435</v>
      </c>
      <c r="G611" s="21" t="s">
        <v>63</v>
      </c>
      <c r="H611" s="22">
        <v>1984</v>
      </c>
      <c r="I611" s="45">
        <v>400</v>
      </c>
      <c r="J611" s="45">
        <v>400</v>
      </c>
      <c r="K611" s="45"/>
      <c r="L611" s="62" t="str">
        <f>_xlfn.IFNA(VLOOKUP(E611&amp;"."&amp;H611,PNIdata!$E$5:$L$263,2,FALSE),"-")</f>
        <v>-</v>
      </c>
      <c r="M611" s="62"/>
      <c r="N611" s="62"/>
    </row>
    <row r="612" spans="2:14" x14ac:dyDescent="0.25">
      <c r="B612" s="37" t="s">
        <v>299</v>
      </c>
      <c r="C612" s="38" t="str">
        <f>VLOOKUP(E612,nusedswatershed,4,FALSE)</f>
        <v>Esc</v>
      </c>
      <c r="D612" s="39">
        <v>26</v>
      </c>
      <c r="E612" s="40" t="s">
        <v>435</v>
      </c>
      <c r="F612" s="40" t="s">
        <v>435</v>
      </c>
      <c r="G612" s="21" t="s">
        <v>63</v>
      </c>
      <c r="H612" s="22">
        <v>1983</v>
      </c>
      <c r="I612" s="45" t="s">
        <v>527</v>
      </c>
      <c r="J612" s="45"/>
      <c r="K612" s="45"/>
      <c r="L612" s="62" t="str">
        <f>_xlfn.IFNA(VLOOKUP(E612&amp;"."&amp;H612,PNIdata!$E$5:$L$263,2,FALSE),"-")</f>
        <v>-</v>
      </c>
      <c r="M612" s="62"/>
      <c r="N612" s="62"/>
    </row>
    <row r="613" spans="2:14" x14ac:dyDescent="0.25">
      <c r="B613" s="37" t="s">
        <v>299</v>
      </c>
      <c r="C613" s="38" t="str">
        <f>VLOOKUP(E613,nusedswatershed,4,FALSE)</f>
        <v>Esc</v>
      </c>
      <c r="D613" s="39">
        <v>26</v>
      </c>
      <c r="E613" s="40" t="s">
        <v>435</v>
      </c>
      <c r="F613" s="40" t="s">
        <v>435</v>
      </c>
      <c r="G613" s="21" t="s">
        <v>63</v>
      </c>
      <c r="H613" s="22">
        <v>1982</v>
      </c>
      <c r="I613" s="45">
        <v>10</v>
      </c>
      <c r="J613" s="45">
        <v>10</v>
      </c>
      <c r="K613" s="45"/>
      <c r="L613" s="62" t="str">
        <f>_xlfn.IFNA(VLOOKUP(E613&amp;"."&amp;H613,PNIdata!$E$5:$L$263,2,FALSE),"-")</f>
        <v>-</v>
      </c>
      <c r="M613" s="62"/>
      <c r="N613" s="62"/>
    </row>
    <row r="614" spans="2:14" x14ac:dyDescent="0.25">
      <c r="B614" s="37" t="s">
        <v>299</v>
      </c>
      <c r="C614" s="38" t="str">
        <f>VLOOKUP(E614,nusedswatershed,4,FALSE)</f>
        <v>Esc</v>
      </c>
      <c r="D614" s="39">
        <v>26</v>
      </c>
      <c r="E614" s="40" t="s">
        <v>435</v>
      </c>
      <c r="F614" s="40" t="s">
        <v>435</v>
      </c>
      <c r="G614" s="21" t="s">
        <v>63</v>
      </c>
      <c r="H614" s="22">
        <v>1981</v>
      </c>
      <c r="I614" s="45" t="s">
        <v>527</v>
      </c>
      <c r="J614" s="45"/>
      <c r="K614" s="45"/>
      <c r="L614" s="62" t="str">
        <f>_xlfn.IFNA(VLOOKUP(E614&amp;"."&amp;H614,PNIdata!$E$5:$L$263,2,FALSE),"-")</f>
        <v>-</v>
      </c>
      <c r="M614" s="62"/>
      <c r="N614" s="62"/>
    </row>
    <row r="615" spans="2:14" x14ac:dyDescent="0.25">
      <c r="B615" s="37" t="s">
        <v>299</v>
      </c>
      <c r="C615" s="38" t="str">
        <f>VLOOKUP(E615,nusedswatershed,4,FALSE)</f>
        <v>Esc</v>
      </c>
      <c r="D615" s="39">
        <v>26</v>
      </c>
      <c r="E615" s="40" t="s">
        <v>435</v>
      </c>
      <c r="F615" s="40" t="s">
        <v>435</v>
      </c>
      <c r="G615" s="21" t="s">
        <v>63</v>
      </c>
      <c r="H615" s="22">
        <v>1980</v>
      </c>
      <c r="I615" s="45" t="s">
        <v>527</v>
      </c>
      <c r="J615" s="45"/>
      <c r="K615" s="45"/>
      <c r="L615" s="62" t="str">
        <f>_xlfn.IFNA(VLOOKUP(E615&amp;"."&amp;H615,PNIdata!$E$5:$L$263,2,FALSE),"-")</f>
        <v>-</v>
      </c>
      <c r="M615" s="62"/>
      <c r="N615" s="62"/>
    </row>
    <row r="616" spans="2:14" x14ac:dyDescent="0.25">
      <c r="B616" s="37" t="s">
        <v>299</v>
      </c>
      <c r="C616" s="38" t="str">
        <f>VLOOKUP(E616,nusedswatershed,4,FALSE)</f>
        <v>Esc</v>
      </c>
      <c r="D616" s="39">
        <v>26</v>
      </c>
      <c r="E616" s="40" t="s">
        <v>435</v>
      </c>
      <c r="F616" s="40" t="s">
        <v>435</v>
      </c>
      <c r="G616" s="21" t="s">
        <v>63</v>
      </c>
      <c r="H616" s="22">
        <v>1979</v>
      </c>
      <c r="I616" s="45" t="s">
        <v>527</v>
      </c>
      <c r="J616" s="45"/>
      <c r="K616" s="45"/>
      <c r="L616" s="62" t="str">
        <f>_xlfn.IFNA(VLOOKUP(E616&amp;"."&amp;H616,PNIdata!$E$5:$L$263,2,FALSE),"-")</f>
        <v>-</v>
      </c>
      <c r="M616" s="62"/>
      <c r="N616" s="62"/>
    </row>
    <row r="617" spans="2:14" x14ac:dyDescent="0.25">
      <c r="B617" s="37" t="s">
        <v>299</v>
      </c>
      <c r="C617" s="38" t="str">
        <f>VLOOKUP(E617,nusedswatershed,4,FALSE)</f>
        <v>Esc</v>
      </c>
      <c r="D617" s="39">
        <v>26</v>
      </c>
      <c r="E617" s="40" t="s">
        <v>435</v>
      </c>
      <c r="F617" s="40" t="s">
        <v>435</v>
      </c>
      <c r="G617" s="21" t="s">
        <v>63</v>
      </c>
      <c r="H617" s="22">
        <v>1978</v>
      </c>
      <c r="I617" s="45" t="s">
        <v>522</v>
      </c>
      <c r="J617" s="45"/>
      <c r="K617" s="45"/>
      <c r="L617" s="62" t="str">
        <f>_xlfn.IFNA(VLOOKUP(E617&amp;"."&amp;H617,PNIdata!$E$5:$L$263,2,FALSE),"-")</f>
        <v>-</v>
      </c>
      <c r="M617" s="62"/>
      <c r="N617" s="62"/>
    </row>
    <row r="618" spans="2:14" x14ac:dyDescent="0.25">
      <c r="B618" s="37" t="s">
        <v>299</v>
      </c>
      <c r="C618" s="38" t="str">
        <f>VLOOKUP(E618,nusedswatershed,4,FALSE)</f>
        <v>Esc</v>
      </c>
      <c r="D618" s="39">
        <v>26</v>
      </c>
      <c r="E618" s="40" t="s">
        <v>435</v>
      </c>
      <c r="F618" s="40" t="s">
        <v>435</v>
      </c>
      <c r="G618" s="21" t="s">
        <v>63</v>
      </c>
      <c r="H618" s="22">
        <v>1977</v>
      </c>
      <c r="I618" s="45" t="s">
        <v>527</v>
      </c>
      <c r="J618" s="45"/>
      <c r="K618" s="45"/>
      <c r="L618" s="62" t="str">
        <f>_xlfn.IFNA(VLOOKUP(E618&amp;"."&amp;H618,PNIdata!$E$5:$L$263,2,FALSE),"-")</f>
        <v>-</v>
      </c>
      <c r="M618" s="62"/>
      <c r="N618" s="62"/>
    </row>
    <row r="619" spans="2:14" x14ac:dyDescent="0.25">
      <c r="B619" s="37" t="s">
        <v>299</v>
      </c>
      <c r="C619" s="38" t="str">
        <f>VLOOKUP(E619,nusedswatershed,4,FALSE)</f>
        <v>Esc</v>
      </c>
      <c r="D619" s="39">
        <v>26</v>
      </c>
      <c r="E619" s="40" t="s">
        <v>435</v>
      </c>
      <c r="F619" s="40" t="s">
        <v>435</v>
      </c>
      <c r="G619" s="21" t="s">
        <v>63</v>
      </c>
      <c r="H619" s="22">
        <v>1976</v>
      </c>
      <c r="I619" s="45" t="s">
        <v>527</v>
      </c>
      <c r="J619" s="45"/>
      <c r="K619" s="45"/>
      <c r="L619" s="62" t="str">
        <f>_xlfn.IFNA(VLOOKUP(E619&amp;"."&amp;H619,PNIdata!$E$5:$L$263,2,FALSE),"-")</f>
        <v>-</v>
      </c>
      <c r="M619" s="62"/>
      <c r="N619" s="62"/>
    </row>
    <row r="620" spans="2:14" x14ac:dyDescent="0.25">
      <c r="B620" s="37" t="s">
        <v>299</v>
      </c>
      <c r="C620" s="38" t="str">
        <f>VLOOKUP(E620,nusedswatershed,4,FALSE)</f>
        <v>Esc</v>
      </c>
      <c r="D620" s="39">
        <v>26</v>
      </c>
      <c r="E620" s="40" t="s">
        <v>435</v>
      </c>
      <c r="F620" s="40" t="s">
        <v>435</v>
      </c>
      <c r="G620" s="21" t="s">
        <v>63</v>
      </c>
      <c r="H620" s="22">
        <v>1975</v>
      </c>
      <c r="I620" s="45">
        <v>25</v>
      </c>
      <c r="J620" s="45">
        <v>25</v>
      </c>
      <c r="K620" s="45"/>
      <c r="L620" s="62" t="str">
        <f>_xlfn.IFNA(VLOOKUP(E620&amp;"."&amp;H620,PNIdata!$E$5:$L$263,2,FALSE),"-")</f>
        <v>-</v>
      </c>
      <c r="M620" s="62"/>
      <c r="N620" s="62"/>
    </row>
    <row r="621" spans="2:14" x14ac:dyDescent="0.25">
      <c r="B621" s="37" t="s">
        <v>299</v>
      </c>
      <c r="C621" s="38" t="str">
        <f>VLOOKUP(E621,nusedswatershed,4,FALSE)</f>
        <v>Esc</v>
      </c>
      <c r="D621" s="39">
        <v>26</v>
      </c>
      <c r="E621" s="40" t="s">
        <v>435</v>
      </c>
      <c r="F621" s="40" t="s">
        <v>435</v>
      </c>
      <c r="G621" s="21" t="s">
        <v>63</v>
      </c>
      <c r="H621" s="22">
        <v>1974</v>
      </c>
      <c r="I621" s="45" t="s">
        <v>527</v>
      </c>
      <c r="J621" s="45"/>
      <c r="K621" s="45"/>
      <c r="L621" s="62" t="str">
        <f>_xlfn.IFNA(VLOOKUP(E621&amp;"."&amp;H621,PNIdata!$E$5:$L$263,2,FALSE),"-")</f>
        <v>-</v>
      </c>
      <c r="M621" s="62"/>
      <c r="N621" s="62"/>
    </row>
    <row r="622" spans="2:14" x14ac:dyDescent="0.25">
      <c r="B622" s="37" t="s">
        <v>299</v>
      </c>
      <c r="C622" s="38" t="str">
        <f>VLOOKUP(E622,nusedswatershed,4,FALSE)</f>
        <v>Esc</v>
      </c>
      <c r="D622" s="39">
        <v>26</v>
      </c>
      <c r="E622" s="40" t="s">
        <v>435</v>
      </c>
      <c r="F622" s="40" t="s">
        <v>435</v>
      </c>
      <c r="G622" s="21" t="s">
        <v>63</v>
      </c>
      <c r="H622" s="22">
        <v>1973</v>
      </c>
      <c r="I622" s="45" t="s">
        <v>527</v>
      </c>
      <c r="J622" s="45"/>
      <c r="K622" s="45"/>
      <c r="L622" s="62" t="str">
        <f>_xlfn.IFNA(VLOOKUP(E622&amp;"."&amp;H622,PNIdata!$E$5:$L$263,2,FALSE),"-")</f>
        <v>-</v>
      </c>
      <c r="M622" s="62"/>
      <c r="N622" s="62"/>
    </row>
    <row r="623" spans="2:14" x14ac:dyDescent="0.25">
      <c r="B623" s="37" t="s">
        <v>299</v>
      </c>
      <c r="C623" s="38" t="str">
        <f>VLOOKUP(E623,nusedswatershed,4,FALSE)</f>
        <v>Esc</v>
      </c>
      <c r="D623" s="39">
        <v>26</v>
      </c>
      <c r="E623" s="40" t="s">
        <v>435</v>
      </c>
      <c r="F623" s="40" t="s">
        <v>435</v>
      </c>
      <c r="G623" s="21" t="s">
        <v>63</v>
      </c>
      <c r="H623" s="22">
        <v>1972</v>
      </c>
      <c r="I623" s="45">
        <v>25</v>
      </c>
      <c r="J623" s="45">
        <v>25</v>
      </c>
      <c r="K623" s="45"/>
      <c r="L623" s="62" t="str">
        <f>_xlfn.IFNA(VLOOKUP(E623&amp;"."&amp;H623,PNIdata!$E$5:$L$263,2,FALSE),"-")</f>
        <v>-</v>
      </c>
      <c r="M623" s="62"/>
      <c r="N623" s="62"/>
    </row>
    <row r="624" spans="2:14" x14ac:dyDescent="0.25">
      <c r="B624" s="37" t="s">
        <v>299</v>
      </c>
      <c r="C624" s="38" t="str">
        <f>VLOOKUP(E624,nusedswatershed,4,FALSE)</f>
        <v>Esc</v>
      </c>
      <c r="D624" s="39">
        <v>26</v>
      </c>
      <c r="E624" s="40" t="s">
        <v>435</v>
      </c>
      <c r="F624" s="40" t="s">
        <v>435</v>
      </c>
      <c r="G624" s="21" t="s">
        <v>63</v>
      </c>
      <c r="H624" s="22">
        <v>1971</v>
      </c>
      <c r="I624" s="45" t="s">
        <v>527</v>
      </c>
      <c r="J624" s="45"/>
      <c r="K624" s="45"/>
      <c r="L624" s="62" t="str">
        <f>_xlfn.IFNA(VLOOKUP(E624&amp;"."&amp;H624,PNIdata!$E$5:$L$263,2,FALSE),"-")</f>
        <v>-</v>
      </c>
      <c r="M624" s="62"/>
      <c r="N624" s="62"/>
    </row>
    <row r="625" spans="2:14" x14ac:dyDescent="0.25">
      <c r="B625" s="37" t="s">
        <v>299</v>
      </c>
      <c r="C625" s="38" t="str">
        <f>VLOOKUP(E625,nusedswatershed,4,FALSE)</f>
        <v>Esc</v>
      </c>
      <c r="D625" s="39">
        <v>26</v>
      </c>
      <c r="E625" s="40" t="s">
        <v>435</v>
      </c>
      <c r="F625" s="40" t="s">
        <v>435</v>
      </c>
      <c r="G625" s="21" t="s">
        <v>63</v>
      </c>
      <c r="H625" s="22">
        <v>1970</v>
      </c>
      <c r="I625" s="45">
        <v>25</v>
      </c>
      <c r="J625" s="45">
        <v>25</v>
      </c>
      <c r="K625" s="45"/>
      <c r="L625" s="62" t="str">
        <f>_xlfn.IFNA(VLOOKUP(E625&amp;"."&amp;H625,PNIdata!$E$5:$L$263,2,FALSE),"-")</f>
        <v>-</v>
      </c>
      <c r="M625" s="62"/>
      <c r="N625" s="62"/>
    </row>
    <row r="626" spans="2:14" x14ac:dyDescent="0.25">
      <c r="B626" s="37" t="s">
        <v>299</v>
      </c>
      <c r="C626" s="38" t="str">
        <f>VLOOKUP(E626,nusedswatershed,4,FALSE)</f>
        <v>Esc</v>
      </c>
      <c r="D626" s="39">
        <v>26</v>
      </c>
      <c r="E626" s="40" t="s">
        <v>435</v>
      </c>
      <c r="F626" s="40" t="s">
        <v>435</v>
      </c>
      <c r="G626" s="21" t="s">
        <v>63</v>
      </c>
      <c r="H626" s="22">
        <v>1969</v>
      </c>
      <c r="I626" s="45" t="s">
        <v>527</v>
      </c>
      <c r="J626" s="45"/>
      <c r="K626" s="45"/>
      <c r="L626" s="62" t="str">
        <f>_xlfn.IFNA(VLOOKUP(E626&amp;"."&amp;H626,PNIdata!$E$5:$L$263,2,FALSE),"-")</f>
        <v>-</v>
      </c>
      <c r="M626" s="62"/>
      <c r="N626" s="62"/>
    </row>
    <row r="627" spans="2:14" x14ac:dyDescent="0.25">
      <c r="B627" s="37" t="s">
        <v>299</v>
      </c>
      <c r="C627" s="38" t="str">
        <f>VLOOKUP(E627,nusedswatershed,4,FALSE)</f>
        <v>Esc</v>
      </c>
      <c r="D627" s="39">
        <v>26</v>
      </c>
      <c r="E627" s="40" t="s">
        <v>435</v>
      </c>
      <c r="F627" s="40" t="s">
        <v>435</v>
      </c>
      <c r="G627" s="21" t="s">
        <v>63</v>
      </c>
      <c r="H627" s="22">
        <v>1968</v>
      </c>
      <c r="I627" s="45" t="s">
        <v>527</v>
      </c>
      <c r="J627" s="45"/>
      <c r="K627" s="45"/>
      <c r="L627" s="62" t="str">
        <f>_xlfn.IFNA(VLOOKUP(E627&amp;"."&amp;H627,PNIdata!$E$5:$L$263,2,FALSE),"-")</f>
        <v>-</v>
      </c>
      <c r="M627" s="62"/>
      <c r="N627" s="62"/>
    </row>
    <row r="628" spans="2:14" x14ac:dyDescent="0.25">
      <c r="B628" s="37" t="s">
        <v>299</v>
      </c>
      <c r="C628" s="38" t="str">
        <f>VLOOKUP(E628,nusedswatershed,4,FALSE)</f>
        <v>Esc</v>
      </c>
      <c r="D628" s="39">
        <v>26</v>
      </c>
      <c r="E628" s="40" t="s">
        <v>435</v>
      </c>
      <c r="F628" s="40" t="s">
        <v>435</v>
      </c>
      <c r="G628" s="21" t="s">
        <v>63</v>
      </c>
      <c r="H628" s="22">
        <v>1967</v>
      </c>
      <c r="I628" s="45" t="s">
        <v>527</v>
      </c>
      <c r="J628" s="45"/>
      <c r="K628" s="45"/>
      <c r="L628" s="62" t="str">
        <f>_xlfn.IFNA(VLOOKUP(E628&amp;"."&amp;H628,PNIdata!$E$5:$L$263,2,FALSE),"-")</f>
        <v>-</v>
      </c>
      <c r="M628" s="62"/>
      <c r="N628" s="62"/>
    </row>
    <row r="629" spans="2:14" x14ac:dyDescent="0.25">
      <c r="B629" s="37" t="s">
        <v>299</v>
      </c>
      <c r="C629" s="38" t="str">
        <f>VLOOKUP(E629,nusedswatershed,4,FALSE)</f>
        <v>Esc</v>
      </c>
      <c r="D629" s="39">
        <v>26</v>
      </c>
      <c r="E629" s="40" t="s">
        <v>435</v>
      </c>
      <c r="F629" s="40" t="s">
        <v>435</v>
      </c>
      <c r="G629" s="21" t="s">
        <v>63</v>
      </c>
      <c r="H629" s="22">
        <v>1966</v>
      </c>
      <c r="I629" s="45">
        <v>25</v>
      </c>
      <c r="J629" s="45">
        <v>25</v>
      </c>
      <c r="K629" s="45"/>
      <c r="L629" s="62" t="str">
        <f>_xlfn.IFNA(VLOOKUP(E629&amp;"."&amp;H629,PNIdata!$E$5:$L$263,2,FALSE),"-")</f>
        <v>-</v>
      </c>
      <c r="M629" s="62"/>
      <c r="N629" s="62"/>
    </row>
    <row r="630" spans="2:14" x14ac:dyDescent="0.25">
      <c r="B630" s="37" t="s">
        <v>299</v>
      </c>
      <c r="C630" s="38" t="str">
        <f>VLOOKUP(E630,nusedswatershed,4,FALSE)</f>
        <v>Esc</v>
      </c>
      <c r="D630" s="39">
        <v>26</v>
      </c>
      <c r="E630" s="40" t="s">
        <v>435</v>
      </c>
      <c r="F630" s="40" t="s">
        <v>435</v>
      </c>
      <c r="G630" s="21" t="s">
        <v>63</v>
      </c>
      <c r="H630" s="22">
        <v>1965</v>
      </c>
      <c r="I630" s="45" t="s">
        <v>527</v>
      </c>
      <c r="J630" s="45"/>
      <c r="K630" s="45"/>
      <c r="L630" s="62" t="str">
        <f>_xlfn.IFNA(VLOOKUP(E630&amp;"."&amp;H630,PNIdata!$E$5:$L$263,2,FALSE),"-")</f>
        <v>-</v>
      </c>
      <c r="M630" s="62"/>
      <c r="N630" s="62"/>
    </row>
    <row r="631" spans="2:14" x14ac:dyDescent="0.25">
      <c r="B631" s="37" t="s">
        <v>299</v>
      </c>
      <c r="C631" s="38" t="str">
        <f>VLOOKUP(E631,nusedswatershed,4,FALSE)</f>
        <v>Esc</v>
      </c>
      <c r="D631" s="39">
        <v>26</v>
      </c>
      <c r="E631" s="40" t="s">
        <v>435</v>
      </c>
      <c r="F631" s="40" t="s">
        <v>435</v>
      </c>
      <c r="G631" s="21" t="s">
        <v>63</v>
      </c>
      <c r="H631" s="22">
        <v>1964</v>
      </c>
      <c r="I631" s="45" t="s">
        <v>527</v>
      </c>
      <c r="J631" s="45"/>
      <c r="K631" s="45"/>
      <c r="L631" s="62" t="str">
        <f>_xlfn.IFNA(VLOOKUP(E631&amp;"."&amp;H631,PNIdata!$E$5:$L$263,2,FALSE),"-")</f>
        <v>-</v>
      </c>
      <c r="M631" s="62"/>
      <c r="N631" s="62"/>
    </row>
    <row r="632" spans="2:14" x14ac:dyDescent="0.25">
      <c r="B632" s="37" t="s">
        <v>299</v>
      </c>
      <c r="C632" s="38" t="str">
        <f>VLOOKUP(E632,nusedswatershed,4,FALSE)</f>
        <v>Esc</v>
      </c>
      <c r="D632" s="39">
        <v>26</v>
      </c>
      <c r="E632" s="40" t="s">
        <v>435</v>
      </c>
      <c r="F632" s="40" t="s">
        <v>435</v>
      </c>
      <c r="G632" s="21" t="s">
        <v>63</v>
      </c>
      <c r="H632" s="22">
        <v>1963</v>
      </c>
      <c r="I632" s="45" t="s">
        <v>527</v>
      </c>
      <c r="J632" s="45"/>
      <c r="K632" s="45"/>
      <c r="L632" s="62" t="str">
        <f>_xlfn.IFNA(VLOOKUP(E632&amp;"."&amp;H632,PNIdata!$E$5:$L$263,2,FALSE),"-")</f>
        <v>-</v>
      </c>
      <c r="M632" s="62"/>
      <c r="N632" s="62"/>
    </row>
    <row r="633" spans="2:14" x14ac:dyDescent="0.25">
      <c r="B633" s="37" t="s">
        <v>299</v>
      </c>
      <c r="C633" s="38" t="str">
        <f>VLOOKUP(E633,nusedswatershed,4,FALSE)</f>
        <v>Esc</v>
      </c>
      <c r="D633" s="39">
        <v>26</v>
      </c>
      <c r="E633" s="40" t="s">
        <v>435</v>
      </c>
      <c r="F633" s="40" t="s">
        <v>435</v>
      </c>
      <c r="G633" s="21" t="s">
        <v>63</v>
      </c>
      <c r="H633" s="22">
        <v>1962</v>
      </c>
      <c r="I633" s="45" t="s">
        <v>527</v>
      </c>
      <c r="J633" s="45"/>
      <c r="K633" s="45"/>
      <c r="L633" s="62" t="str">
        <f>_xlfn.IFNA(VLOOKUP(E633&amp;"."&amp;H633,PNIdata!$E$5:$L$263,2,FALSE),"-")</f>
        <v>-</v>
      </c>
      <c r="M633" s="62"/>
      <c r="N633" s="62"/>
    </row>
    <row r="634" spans="2:14" x14ac:dyDescent="0.25">
      <c r="B634" s="37" t="s">
        <v>299</v>
      </c>
      <c r="C634" s="38" t="str">
        <f>VLOOKUP(E634,nusedswatershed,4,FALSE)</f>
        <v>Esc</v>
      </c>
      <c r="D634" s="39">
        <v>26</v>
      </c>
      <c r="E634" s="40" t="s">
        <v>435</v>
      </c>
      <c r="F634" s="40" t="s">
        <v>435</v>
      </c>
      <c r="G634" s="21" t="s">
        <v>63</v>
      </c>
      <c r="H634" s="22">
        <v>1961</v>
      </c>
      <c r="I634" s="45" t="s">
        <v>527</v>
      </c>
      <c r="J634" s="45"/>
      <c r="K634" s="45"/>
      <c r="L634" s="62" t="str">
        <f>_xlfn.IFNA(VLOOKUP(E634&amp;"."&amp;H634,PNIdata!$E$5:$L$263,2,FALSE),"-")</f>
        <v>-</v>
      </c>
      <c r="M634" s="62"/>
      <c r="N634" s="62"/>
    </row>
    <row r="635" spans="2:14" x14ac:dyDescent="0.25">
      <c r="B635" s="37" t="s">
        <v>299</v>
      </c>
      <c r="C635" s="38" t="str">
        <f>VLOOKUP(E635,nusedswatershed,4,FALSE)</f>
        <v>Esc</v>
      </c>
      <c r="D635" s="39">
        <v>26</v>
      </c>
      <c r="E635" s="40" t="s">
        <v>435</v>
      </c>
      <c r="F635" s="40" t="s">
        <v>435</v>
      </c>
      <c r="G635" s="21" t="s">
        <v>63</v>
      </c>
      <c r="H635" s="22">
        <v>1960</v>
      </c>
      <c r="I635" s="45" t="s">
        <v>527</v>
      </c>
      <c r="J635" s="45"/>
      <c r="K635" s="45"/>
      <c r="L635" s="62" t="str">
        <f>_xlfn.IFNA(VLOOKUP(E635&amp;"."&amp;H635,PNIdata!$E$5:$L$263,2,FALSE),"-")</f>
        <v>-</v>
      </c>
      <c r="M635" s="62"/>
      <c r="N635" s="62"/>
    </row>
    <row r="636" spans="2:14" x14ac:dyDescent="0.25">
      <c r="B636" s="37" t="s">
        <v>299</v>
      </c>
      <c r="C636" s="38" t="str">
        <f>VLOOKUP(E636,nusedswatershed,4,FALSE)</f>
        <v>Esc</v>
      </c>
      <c r="D636" s="39">
        <v>26</v>
      </c>
      <c r="E636" s="40" t="s">
        <v>435</v>
      </c>
      <c r="F636" s="40" t="s">
        <v>435</v>
      </c>
      <c r="G636" s="21" t="s">
        <v>63</v>
      </c>
      <c r="H636" s="22">
        <v>1959</v>
      </c>
      <c r="I636" s="45" t="s">
        <v>527</v>
      </c>
      <c r="J636" s="45"/>
      <c r="K636" s="45"/>
      <c r="L636" s="62" t="str">
        <f>_xlfn.IFNA(VLOOKUP(E636&amp;"."&amp;H636,PNIdata!$E$5:$L$263,2,FALSE),"-")</f>
        <v>-</v>
      </c>
      <c r="M636" s="62"/>
      <c r="N636" s="62"/>
    </row>
    <row r="637" spans="2:14" x14ac:dyDescent="0.25">
      <c r="B637" s="37" t="s">
        <v>299</v>
      </c>
      <c r="C637" s="38" t="str">
        <f>VLOOKUP(E637,nusedswatershed,4,FALSE)</f>
        <v>Esc</v>
      </c>
      <c r="D637" s="39">
        <v>26</v>
      </c>
      <c r="E637" s="40" t="s">
        <v>435</v>
      </c>
      <c r="F637" s="40" t="s">
        <v>435</v>
      </c>
      <c r="G637" s="21" t="s">
        <v>63</v>
      </c>
      <c r="H637" s="22">
        <v>1958</v>
      </c>
      <c r="I637" s="45" t="s">
        <v>527</v>
      </c>
      <c r="J637" s="45"/>
      <c r="K637" s="45"/>
      <c r="L637" s="62" t="str">
        <f>_xlfn.IFNA(VLOOKUP(E637&amp;"."&amp;H637,PNIdata!$E$5:$L$263,2,FALSE),"-")</f>
        <v>-</v>
      </c>
      <c r="M637" s="62"/>
      <c r="N637" s="62"/>
    </row>
    <row r="638" spans="2:14" x14ac:dyDescent="0.25">
      <c r="B638" s="37" t="s">
        <v>299</v>
      </c>
      <c r="C638" s="38" t="str">
        <f>VLOOKUP(E638,nusedswatershed,4,FALSE)</f>
        <v>Esc</v>
      </c>
      <c r="D638" s="39">
        <v>26</v>
      </c>
      <c r="E638" s="40" t="s">
        <v>435</v>
      </c>
      <c r="F638" s="40" t="s">
        <v>435</v>
      </c>
      <c r="G638" s="21" t="s">
        <v>63</v>
      </c>
      <c r="H638" s="22">
        <v>1957</v>
      </c>
      <c r="I638" s="45" t="s">
        <v>527</v>
      </c>
      <c r="J638" s="45"/>
      <c r="K638" s="45"/>
      <c r="L638" s="62" t="str">
        <f>_xlfn.IFNA(VLOOKUP(E638&amp;"."&amp;H638,PNIdata!$E$5:$L$263,2,FALSE),"-")</f>
        <v>-</v>
      </c>
      <c r="M638" s="62"/>
      <c r="N638" s="62"/>
    </row>
    <row r="639" spans="2:14" x14ac:dyDescent="0.25">
      <c r="B639" s="37" t="s">
        <v>299</v>
      </c>
      <c r="C639" s="38" t="str">
        <f>VLOOKUP(E639,nusedswatershed,4,FALSE)</f>
        <v>Esc</v>
      </c>
      <c r="D639" s="39">
        <v>26</v>
      </c>
      <c r="E639" s="40" t="s">
        <v>435</v>
      </c>
      <c r="F639" s="40" t="s">
        <v>435</v>
      </c>
      <c r="G639" s="21" t="s">
        <v>63</v>
      </c>
      <c r="H639" s="22">
        <v>1956</v>
      </c>
      <c r="I639" s="45" t="s">
        <v>527</v>
      </c>
      <c r="J639" s="45"/>
      <c r="K639" s="45"/>
      <c r="L639" s="62" t="str">
        <f>_xlfn.IFNA(VLOOKUP(E639&amp;"."&amp;H639,PNIdata!$E$5:$L$263,2,FALSE),"-")</f>
        <v>-</v>
      </c>
      <c r="M639" s="62"/>
      <c r="N639" s="62"/>
    </row>
    <row r="640" spans="2:14" x14ac:dyDescent="0.25">
      <c r="B640" s="37" t="s">
        <v>299</v>
      </c>
      <c r="C640" s="38" t="str">
        <f>VLOOKUP(E640,nusedswatershed,4,FALSE)</f>
        <v>Esc</v>
      </c>
      <c r="D640" s="39">
        <v>26</v>
      </c>
      <c r="E640" s="40" t="s">
        <v>435</v>
      </c>
      <c r="F640" s="40" t="s">
        <v>435</v>
      </c>
      <c r="G640" s="21" t="s">
        <v>63</v>
      </c>
      <c r="H640" s="22">
        <v>1955</v>
      </c>
      <c r="I640" s="45" t="s">
        <v>527</v>
      </c>
      <c r="J640" s="45"/>
      <c r="K640" s="45"/>
      <c r="L640" s="62" t="str">
        <f>_xlfn.IFNA(VLOOKUP(E640&amp;"."&amp;H640,PNIdata!$E$5:$L$263,2,FALSE),"-")</f>
        <v>-</v>
      </c>
      <c r="M640" s="62"/>
      <c r="N640" s="62"/>
    </row>
    <row r="641" spans="2:14" x14ac:dyDescent="0.25">
      <c r="B641" s="37" t="s">
        <v>299</v>
      </c>
      <c r="C641" s="38" t="str">
        <f>VLOOKUP(E641,nusedswatershed,4,FALSE)</f>
        <v>Esc</v>
      </c>
      <c r="D641" s="39">
        <v>26</v>
      </c>
      <c r="E641" s="40" t="s">
        <v>435</v>
      </c>
      <c r="F641" s="40" t="s">
        <v>435</v>
      </c>
      <c r="G641" s="21" t="s">
        <v>63</v>
      </c>
      <c r="H641" s="22">
        <v>1954</v>
      </c>
      <c r="I641" s="45" t="s">
        <v>527</v>
      </c>
      <c r="J641" s="45"/>
      <c r="K641" s="45"/>
      <c r="L641" s="62" t="str">
        <f>_xlfn.IFNA(VLOOKUP(E641&amp;"."&amp;H641,PNIdata!$E$5:$L$263,2,FALSE),"-")</f>
        <v>-</v>
      </c>
      <c r="M641" s="62"/>
      <c r="N641" s="62"/>
    </row>
    <row r="642" spans="2:14" x14ac:dyDescent="0.25">
      <c r="B642" s="37" t="s">
        <v>299</v>
      </c>
      <c r="C642" s="38" t="str">
        <f>VLOOKUP(E642,nusedswatershed,4,FALSE)</f>
        <v>Esc</v>
      </c>
      <c r="D642" s="39">
        <v>26</v>
      </c>
      <c r="E642" s="40" t="s">
        <v>435</v>
      </c>
      <c r="F642" s="40" t="s">
        <v>435</v>
      </c>
      <c r="G642" s="21" t="s">
        <v>63</v>
      </c>
      <c r="H642" s="22">
        <v>1953</v>
      </c>
      <c r="I642" s="45" t="s">
        <v>527</v>
      </c>
      <c r="J642" s="45"/>
      <c r="K642" s="45"/>
      <c r="L642" s="62" t="str">
        <f>_xlfn.IFNA(VLOOKUP(E642&amp;"."&amp;H642,PNIdata!$E$5:$L$263,2,FALSE),"-")</f>
        <v>-</v>
      </c>
      <c r="M642" s="62"/>
      <c r="N642" s="62"/>
    </row>
    <row r="643" spans="2:14" x14ac:dyDescent="0.25">
      <c r="B643" s="37" t="s">
        <v>24</v>
      </c>
      <c r="C643" s="38" t="str">
        <f>VLOOKUP(E643,nusedswatershed,4,FALSE)</f>
        <v>Esc</v>
      </c>
      <c r="D643" s="39">
        <v>23</v>
      </c>
      <c r="E643" s="40" t="s">
        <v>149</v>
      </c>
      <c r="F643" s="40" t="s">
        <v>149</v>
      </c>
      <c r="G643" s="21" t="s">
        <v>63</v>
      </c>
      <c r="H643" s="45">
        <v>2023</v>
      </c>
      <c r="I643" s="45">
        <v>7</v>
      </c>
      <c r="J643" s="45">
        <v>7</v>
      </c>
      <c r="K643" s="45"/>
      <c r="L643" s="62" t="str">
        <f>_xlfn.IFNA(VLOOKUP(E643&amp;"."&amp;H643,PNIdata!$E$5:$L$263,2,FALSE),"-")</f>
        <v>-</v>
      </c>
      <c r="M643" s="62"/>
      <c r="N643" s="62"/>
    </row>
    <row r="644" spans="2:14" x14ac:dyDescent="0.25">
      <c r="B644" s="37" t="s">
        <v>24</v>
      </c>
      <c r="C644" s="38" t="str">
        <f>VLOOKUP(E644,nusedswatershed,4,FALSE)</f>
        <v>Esc</v>
      </c>
      <c r="D644" s="39">
        <v>23</v>
      </c>
      <c r="E644" s="40" t="s">
        <v>149</v>
      </c>
      <c r="F644" s="40" t="s">
        <v>149</v>
      </c>
      <c r="G644" s="21" t="s">
        <v>63</v>
      </c>
      <c r="H644" s="45">
        <v>2022</v>
      </c>
      <c r="I644" s="45">
        <v>11</v>
      </c>
      <c r="J644" s="45">
        <v>11</v>
      </c>
      <c r="K644" s="45"/>
      <c r="L644" s="62" t="str">
        <f>_xlfn.IFNA(VLOOKUP(E644&amp;"."&amp;H644,PNIdata!$E$5:$L$263,2,FALSE),"-")</f>
        <v>-</v>
      </c>
      <c r="M644" s="62"/>
      <c r="N644" s="62"/>
    </row>
    <row r="645" spans="2:14" x14ac:dyDescent="0.25">
      <c r="B645" s="37" t="s">
        <v>24</v>
      </c>
      <c r="C645" s="38" t="str">
        <f>VLOOKUP(E645,nusedswatershed,4,FALSE)</f>
        <v>Esc</v>
      </c>
      <c r="D645" s="39">
        <v>23</v>
      </c>
      <c r="E645" s="40" t="s">
        <v>149</v>
      </c>
      <c r="F645" s="40" t="s">
        <v>149</v>
      </c>
      <c r="G645" s="21" t="s">
        <v>63</v>
      </c>
      <c r="H645" s="45">
        <v>2021</v>
      </c>
      <c r="I645" s="45">
        <v>12</v>
      </c>
      <c r="J645" s="45">
        <v>12</v>
      </c>
      <c r="K645" s="45"/>
      <c r="L645" s="62" t="str">
        <f>_xlfn.IFNA(VLOOKUP(E645&amp;"."&amp;H645,PNIdata!$E$5:$L$263,2,FALSE),"-")</f>
        <v>-</v>
      </c>
      <c r="M645" s="62"/>
      <c r="N645" s="62"/>
    </row>
    <row r="646" spans="2:14" x14ac:dyDescent="0.25">
      <c r="B646" s="37" t="s">
        <v>24</v>
      </c>
      <c r="C646" s="38" t="str">
        <f>VLOOKUP(E646,nusedswatershed,4,FALSE)</f>
        <v>Esc</v>
      </c>
      <c r="D646" s="39">
        <v>23</v>
      </c>
      <c r="E646" s="40" t="s">
        <v>149</v>
      </c>
      <c r="F646" s="40" t="s">
        <v>149</v>
      </c>
      <c r="G646" s="21" t="s">
        <v>63</v>
      </c>
      <c r="H646" s="45">
        <v>2020</v>
      </c>
      <c r="I646" s="45">
        <v>17</v>
      </c>
      <c r="J646" s="45">
        <v>17</v>
      </c>
      <c r="K646" s="45"/>
      <c r="L646" s="62" t="str">
        <f>_xlfn.IFNA(VLOOKUP(E646&amp;"."&amp;H646,PNIdata!$E$5:$L$263,2,FALSE),"-")</f>
        <v>-</v>
      </c>
      <c r="M646" s="62"/>
      <c r="N646" s="62"/>
    </row>
    <row r="647" spans="2:14" x14ac:dyDescent="0.25">
      <c r="B647" s="37" t="s">
        <v>24</v>
      </c>
      <c r="C647" s="38" t="str">
        <f>VLOOKUP(E647,nusedswatershed,4,FALSE)</f>
        <v>Esc</v>
      </c>
      <c r="D647" s="39">
        <v>23</v>
      </c>
      <c r="E647" s="40" t="s">
        <v>149</v>
      </c>
      <c r="F647" s="40" t="s">
        <v>149</v>
      </c>
      <c r="G647" s="21" t="s">
        <v>63</v>
      </c>
      <c r="H647" s="45">
        <v>2019</v>
      </c>
      <c r="I647" s="45">
        <v>11</v>
      </c>
      <c r="J647" s="45">
        <v>11</v>
      </c>
      <c r="K647" s="45"/>
      <c r="L647" s="62" t="str">
        <f>_xlfn.IFNA(VLOOKUP(E647&amp;"."&amp;H647,PNIdata!$E$5:$L$263,2,FALSE),"-")</f>
        <v>-</v>
      </c>
      <c r="M647" s="62"/>
      <c r="N647" s="62"/>
    </row>
    <row r="648" spans="2:14" x14ac:dyDescent="0.25">
      <c r="B648" s="37" t="s">
        <v>24</v>
      </c>
      <c r="C648" s="38" t="str">
        <f>VLOOKUP(E648,nusedswatershed,4,FALSE)</f>
        <v>Esc</v>
      </c>
      <c r="D648" s="39">
        <v>23</v>
      </c>
      <c r="E648" s="40" t="s">
        <v>149</v>
      </c>
      <c r="F648" s="40" t="s">
        <v>149</v>
      </c>
      <c r="G648" s="21" t="s">
        <v>63</v>
      </c>
      <c r="H648" s="45">
        <v>2018</v>
      </c>
      <c r="I648" s="45">
        <v>5</v>
      </c>
      <c r="J648" s="45">
        <v>5</v>
      </c>
      <c r="K648" s="45"/>
      <c r="L648" s="62" t="str">
        <f>_xlfn.IFNA(VLOOKUP(E648&amp;"."&amp;H648,PNIdata!$E$5:$L$263,2,FALSE),"-")</f>
        <v>-</v>
      </c>
      <c r="M648" s="62"/>
      <c r="N648" s="62"/>
    </row>
    <row r="649" spans="2:14" x14ac:dyDescent="0.25">
      <c r="B649" s="37" t="s">
        <v>24</v>
      </c>
      <c r="C649" s="38" t="str">
        <f>VLOOKUP(E649,nusedswatershed,4,FALSE)</f>
        <v>Esc</v>
      </c>
      <c r="D649" s="39">
        <v>23</v>
      </c>
      <c r="E649" s="40" t="s">
        <v>149</v>
      </c>
      <c r="F649" s="40" t="s">
        <v>149</v>
      </c>
      <c r="G649" s="21" t="s">
        <v>63</v>
      </c>
      <c r="H649" s="45">
        <v>2017</v>
      </c>
      <c r="I649" s="45">
        <v>73</v>
      </c>
      <c r="J649" s="45">
        <v>73</v>
      </c>
      <c r="K649" s="45"/>
      <c r="L649" s="62" t="str">
        <f>_xlfn.IFNA(VLOOKUP(E649&amp;"."&amp;H649,PNIdata!$E$5:$L$263,2,FALSE),"-")</f>
        <v>-</v>
      </c>
      <c r="M649" s="62"/>
      <c r="N649" s="62"/>
    </row>
    <row r="650" spans="2:14" x14ac:dyDescent="0.25">
      <c r="B650" s="37" t="s">
        <v>24</v>
      </c>
      <c r="C650" s="38" t="str">
        <f>VLOOKUP(E650,nusedswatershed,4,FALSE)</f>
        <v>Esc</v>
      </c>
      <c r="D650" s="39">
        <v>23</v>
      </c>
      <c r="E650" s="40" t="s">
        <v>149</v>
      </c>
      <c r="F650" s="40" t="s">
        <v>149</v>
      </c>
      <c r="G650" s="21" t="s">
        <v>63</v>
      </c>
      <c r="H650" s="45">
        <v>2016</v>
      </c>
      <c r="I650" s="45" t="s">
        <v>523</v>
      </c>
      <c r="J650" s="45"/>
      <c r="K650" s="45"/>
      <c r="L650" s="62" t="str">
        <f>_xlfn.IFNA(VLOOKUP(E650&amp;"."&amp;H650,PNIdata!$E$5:$L$263,2,FALSE),"-")</f>
        <v>-</v>
      </c>
      <c r="M650" s="62"/>
      <c r="N650" s="62"/>
    </row>
    <row r="651" spans="2:14" x14ac:dyDescent="0.25">
      <c r="B651" s="37" t="s">
        <v>24</v>
      </c>
      <c r="C651" s="38" t="str">
        <f>VLOOKUP(E651,nusedswatershed,4,FALSE)</f>
        <v>Esc</v>
      </c>
      <c r="D651" s="39">
        <v>23</v>
      </c>
      <c r="E651" s="40" t="s">
        <v>149</v>
      </c>
      <c r="F651" s="40" t="s">
        <v>149</v>
      </c>
      <c r="G651" s="21" t="s">
        <v>63</v>
      </c>
      <c r="H651" s="22">
        <v>2015</v>
      </c>
      <c r="I651" s="45" t="s">
        <v>523</v>
      </c>
      <c r="J651" s="45"/>
      <c r="K651" s="45"/>
      <c r="L651" s="62" t="str">
        <f>_xlfn.IFNA(VLOOKUP(E651&amp;"."&amp;H651,PNIdata!$E$5:$L$263,2,FALSE),"-")</f>
        <v>-</v>
      </c>
      <c r="M651" s="62"/>
      <c r="N651" s="62"/>
    </row>
    <row r="652" spans="2:14" x14ac:dyDescent="0.25">
      <c r="B652" s="37" t="s">
        <v>24</v>
      </c>
      <c r="C652" s="38" t="str">
        <f>VLOOKUP(E652,nusedswatershed,4,FALSE)</f>
        <v>Esc</v>
      </c>
      <c r="D652" s="39">
        <v>23</v>
      </c>
      <c r="E652" s="40" t="s">
        <v>149</v>
      </c>
      <c r="F652" s="40" t="s">
        <v>149</v>
      </c>
      <c r="G652" s="21" t="s">
        <v>63</v>
      </c>
      <c r="H652" s="22">
        <v>2014</v>
      </c>
      <c r="I652" s="45" t="s">
        <v>523</v>
      </c>
      <c r="J652" s="45"/>
      <c r="K652" s="45"/>
      <c r="L652" s="62" t="str">
        <f>_xlfn.IFNA(VLOOKUP(E652&amp;"."&amp;H652,PNIdata!$E$5:$L$263,2,FALSE),"-")</f>
        <v>-</v>
      </c>
      <c r="M652" s="62"/>
      <c r="N652" s="62"/>
    </row>
    <row r="653" spans="2:14" x14ac:dyDescent="0.25">
      <c r="B653" s="37" t="s">
        <v>24</v>
      </c>
      <c r="C653" s="38" t="str">
        <f>VLOOKUP(E653,nusedswatershed,4,FALSE)</f>
        <v>Esc</v>
      </c>
      <c r="D653" s="39">
        <v>23</v>
      </c>
      <c r="E653" s="40" t="s">
        <v>149</v>
      </c>
      <c r="F653" s="40" t="s">
        <v>149</v>
      </c>
      <c r="G653" s="21" t="s">
        <v>63</v>
      </c>
      <c r="H653">
        <v>2013</v>
      </c>
      <c r="I653" s="45" t="s">
        <v>523</v>
      </c>
      <c r="J653" s="45"/>
      <c r="K653" s="45"/>
      <c r="L653" s="62" t="str">
        <f>_xlfn.IFNA(VLOOKUP(E653&amp;"."&amp;H653,PNIdata!$E$5:$L$263,2,FALSE),"-")</f>
        <v>-</v>
      </c>
      <c r="M653" s="62"/>
      <c r="N653" s="62"/>
    </row>
    <row r="654" spans="2:14" x14ac:dyDescent="0.25">
      <c r="B654" s="37" t="s">
        <v>24</v>
      </c>
      <c r="C654" s="38" t="str">
        <f>VLOOKUP(E654,nusedswatershed,4,FALSE)</f>
        <v>Esc</v>
      </c>
      <c r="D654" s="39">
        <v>23</v>
      </c>
      <c r="E654" s="40" t="s">
        <v>149</v>
      </c>
      <c r="F654" s="40" t="s">
        <v>149</v>
      </c>
      <c r="G654" s="21" t="s">
        <v>63</v>
      </c>
      <c r="H654" s="22">
        <v>2012</v>
      </c>
      <c r="I654" s="45" t="s">
        <v>523</v>
      </c>
      <c r="J654" s="45"/>
      <c r="K654" s="45"/>
      <c r="L654" s="62" t="str">
        <f>_xlfn.IFNA(VLOOKUP(E654&amp;"."&amp;H654,PNIdata!$E$5:$L$263,2,FALSE),"-")</f>
        <v>-</v>
      </c>
      <c r="M654" s="62"/>
      <c r="N654" s="62"/>
    </row>
    <row r="655" spans="2:14" x14ac:dyDescent="0.25">
      <c r="B655" s="37" t="s">
        <v>24</v>
      </c>
      <c r="C655" s="38" t="str">
        <f>VLOOKUP(E655,nusedswatershed,4,FALSE)</f>
        <v>Esc</v>
      </c>
      <c r="D655" s="39">
        <v>23</v>
      </c>
      <c r="E655" s="40" t="s">
        <v>149</v>
      </c>
      <c r="F655" s="40" t="s">
        <v>149</v>
      </c>
      <c r="G655" s="21" t="s">
        <v>63</v>
      </c>
      <c r="H655" s="22">
        <v>2011</v>
      </c>
      <c r="I655" s="45" t="s">
        <v>523</v>
      </c>
      <c r="J655" s="45"/>
      <c r="K655" s="45"/>
      <c r="L655" s="62" t="str">
        <f>_xlfn.IFNA(VLOOKUP(E655&amp;"."&amp;H655,PNIdata!$E$5:$L$263,2,FALSE),"-")</f>
        <v>-</v>
      </c>
      <c r="M655" s="62"/>
      <c r="N655" s="62"/>
    </row>
    <row r="656" spans="2:14" x14ac:dyDescent="0.25">
      <c r="B656" s="37" t="s">
        <v>24</v>
      </c>
      <c r="C656" s="38" t="str">
        <f>VLOOKUP(E656,nusedswatershed,4,FALSE)</f>
        <v>Esc</v>
      </c>
      <c r="D656" s="39">
        <v>23</v>
      </c>
      <c r="E656" s="40" t="s">
        <v>149</v>
      </c>
      <c r="F656" s="40" t="s">
        <v>149</v>
      </c>
      <c r="G656" s="21" t="s">
        <v>63</v>
      </c>
      <c r="H656" s="22">
        <v>2010</v>
      </c>
      <c r="I656" s="45" t="s">
        <v>523</v>
      </c>
      <c r="J656" s="45"/>
      <c r="K656" s="45"/>
      <c r="L656" s="62" t="str">
        <f>_xlfn.IFNA(VLOOKUP(E656&amp;"."&amp;H656,PNIdata!$E$5:$L$263,2,FALSE),"-")</f>
        <v>-</v>
      </c>
      <c r="M656" s="62"/>
      <c r="N656" s="62"/>
    </row>
    <row r="657" spans="2:14" x14ac:dyDescent="0.25">
      <c r="B657" s="37" t="s">
        <v>24</v>
      </c>
      <c r="C657" s="38" t="str">
        <f>VLOOKUP(E657,nusedswatershed,4,FALSE)</f>
        <v>Esc</v>
      </c>
      <c r="D657" s="39">
        <v>23</v>
      </c>
      <c r="E657" s="40" t="s">
        <v>149</v>
      </c>
      <c r="F657" s="40" t="s">
        <v>149</v>
      </c>
      <c r="G657" s="21" t="s">
        <v>63</v>
      </c>
      <c r="H657" s="22">
        <v>2009</v>
      </c>
      <c r="I657" s="45" t="s">
        <v>523</v>
      </c>
      <c r="J657" s="45"/>
      <c r="K657" s="45"/>
      <c r="L657" s="62" t="str">
        <f>_xlfn.IFNA(VLOOKUP(E657&amp;"."&amp;H657,PNIdata!$E$5:$L$263,2,FALSE),"-")</f>
        <v>-</v>
      </c>
      <c r="M657" s="62"/>
      <c r="N657" s="62"/>
    </row>
    <row r="658" spans="2:14" x14ac:dyDescent="0.25">
      <c r="B658" s="37" t="s">
        <v>24</v>
      </c>
      <c r="C658" s="38" t="str">
        <f>VLOOKUP(E658,nusedswatershed,4,FALSE)</f>
        <v>Esc</v>
      </c>
      <c r="D658" s="39">
        <v>23</v>
      </c>
      <c r="E658" s="40" t="s">
        <v>149</v>
      </c>
      <c r="F658" s="40" t="s">
        <v>149</v>
      </c>
      <c r="G658" s="21" t="s">
        <v>63</v>
      </c>
      <c r="H658">
        <v>2008</v>
      </c>
      <c r="I658" s="45" t="s">
        <v>523</v>
      </c>
      <c r="J658" s="45"/>
      <c r="K658" s="45"/>
      <c r="L658" s="62" t="str">
        <f>_xlfn.IFNA(VLOOKUP(E658&amp;"."&amp;H658,PNIdata!$E$5:$L$263,2,FALSE),"-")</f>
        <v>-</v>
      </c>
      <c r="M658" s="62"/>
      <c r="N658" s="62"/>
    </row>
    <row r="659" spans="2:14" x14ac:dyDescent="0.25">
      <c r="B659" s="37" t="s">
        <v>24</v>
      </c>
      <c r="C659" s="38" t="str">
        <f>VLOOKUP(E659,nusedswatershed,4,FALSE)</f>
        <v>Esc</v>
      </c>
      <c r="D659" s="39">
        <v>23</v>
      </c>
      <c r="E659" s="40" t="s">
        <v>149</v>
      </c>
      <c r="F659" s="40" t="s">
        <v>149</v>
      </c>
      <c r="G659" s="21" t="s">
        <v>63</v>
      </c>
      <c r="H659">
        <v>2007</v>
      </c>
      <c r="I659" s="45" t="s">
        <v>523</v>
      </c>
      <c r="J659" s="45"/>
      <c r="K659" s="45"/>
      <c r="L659" s="62" t="str">
        <f>_xlfn.IFNA(VLOOKUP(E659&amp;"."&amp;H659,PNIdata!$E$5:$L$263,2,FALSE),"-")</f>
        <v>-</v>
      </c>
      <c r="M659" s="62"/>
      <c r="N659" s="62"/>
    </row>
    <row r="660" spans="2:14" x14ac:dyDescent="0.25">
      <c r="B660" s="37" t="s">
        <v>24</v>
      </c>
      <c r="C660" s="38" t="str">
        <f>VLOOKUP(E660,nusedswatershed,4,FALSE)</f>
        <v>Esc</v>
      </c>
      <c r="D660" s="39">
        <v>23</v>
      </c>
      <c r="E660" s="40" t="s">
        <v>149</v>
      </c>
      <c r="F660" s="40" t="s">
        <v>149</v>
      </c>
      <c r="G660" s="21" t="s">
        <v>63</v>
      </c>
      <c r="H660">
        <v>2006</v>
      </c>
      <c r="I660" s="45" t="s">
        <v>523</v>
      </c>
      <c r="J660" s="45"/>
      <c r="K660" s="45"/>
      <c r="L660" s="62" t="str">
        <f>_xlfn.IFNA(VLOOKUP(E660&amp;"."&amp;H660,PNIdata!$E$5:$L$263,2,FALSE),"-")</f>
        <v>-</v>
      </c>
      <c r="M660" s="62"/>
      <c r="N660" s="62"/>
    </row>
    <row r="661" spans="2:14" x14ac:dyDescent="0.25">
      <c r="B661" s="37" t="s">
        <v>24</v>
      </c>
      <c r="C661" s="38" t="str">
        <f>VLOOKUP(E661,nusedswatershed,4,FALSE)</f>
        <v>Esc</v>
      </c>
      <c r="D661" s="39">
        <v>23</v>
      </c>
      <c r="E661" s="40" t="s">
        <v>149</v>
      </c>
      <c r="F661" s="40" t="s">
        <v>149</v>
      </c>
      <c r="G661" s="21" t="s">
        <v>63</v>
      </c>
      <c r="H661">
        <v>2005</v>
      </c>
      <c r="I661" s="45" t="s">
        <v>522</v>
      </c>
      <c r="J661" s="45"/>
      <c r="K661" s="45"/>
      <c r="L661" s="62" t="str">
        <f>_xlfn.IFNA(VLOOKUP(E661&amp;"."&amp;H661,PNIdata!$E$5:$L$263,2,FALSE),"-")</f>
        <v>-</v>
      </c>
      <c r="M661" s="62"/>
      <c r="N661" s="62"/>
    </row>
    <row r="662" spans="2:14" x14ac:dyDescent="0.25">
      <c r="B662" s="37" t="s">
        <v>24</v>
      </c>
      <c r="C662" s="38" t="str">
        <f>VLOOKUP(E662,nusedswatershed,4,FALSE)</f>
        <v>Esc</v>
      </c>
      <c r="D662" s="39">
        <v>23</v>
      </c>
      <c r="E662" s="40" t="s">
        <v>149</v>
      </c>
      <c r="F662" s="40" t="s">
        <v>149</v>
      </c>
      <c r="G662" s="21" t="s">
        <v>63</v>
      </c>
      <c r="H662">
        <v>2004</v>
      </c>
      <c r="I662" s="45" t="s">
        <v>522</v>
      </c>
      <c r="J662" s="45"/>
      <c r="K662" s="45"/>
      <c r="L662" s="62" t="str">
        <f>_xlfn.IFNA(VLOOKUP(E662&amp;"."&amp;H662,PNIdata!$E$5:$L$263,2,FALSE),"-")</f>
        <v>-</v>
      </c>
      <c r="M662" s="62"/>
      <c r="N662" s="62"/>
    </row>
    <row r="663" spans="2:14" x14ac:dyDescent="0.25">
      <c r="B663" s="37" t="s">
        <v>24</v>
      </c>
      <c r="C663" s="38" t="str">
        <f>VLOOKUP(E663,nusedswatershed,4,FALSE)</f>
        <v>Esc</v>
      </c>
      <c r="D663" s="39">
        <v>23</v>
      </c>
      <c r="E663" s="40" t="s">
        <v>149</v>
      </c>
      <c r="F663" s="40" t="s">
        <v>149</v>
      </c>
      <c r="G663" s="21" t="s">
        <v>63</v>
      </c>
      <c r="H663">
        <v>2003</v>
      </c>
      <c r="I663" s="45" t="s">
        <v>522</v>
      </c>
      <c r="J663" s="45"/>
      <c r="K663" s="45"/>
      <c r="L663" s="62" t="str">
        <f>_xlfn.IFNA(VLOOKUP(E663&amp;"."&amp;H663,PNIdata!$E$5:$L$263,2,FALSE),"-")</f>
        <v>-</v>
      </c>
      <c r="M663" s="62"/>
      <c r="N663" s="62"/>
    </row>
    <row r="664" spans="2:14" x14ac:dyDescent="0.25">
      <c r="B664" s="37" t="s">
        <v>24</v>
      </c>
      <c r="C664" s="38" t="str">
        <f>VLOOKUP(E664,nusedswatershed,4,FALSE)</f>
        <v>Esc</v>
      </c>
      <c r="D664" s="39">
        <v>23</v>
      </c>
      <c r="E664" s="40" t="s">
        <v>149</v>
      </c>
      <c r="F664" s="40" t="s">
        <v>149</v>
      </c>
      <c r="G664" s="21" t="s">
        <v>63</v>
      </c>
      <c r="H664">
        <v>2002</v>
      </c>
      <c r="I664" s="45" t="s">
        <v>522</v>
      </c>
      <c r="J664" s="45"/>
      <c r="K664" s="45"/>
      <c r="L664" s="62" t="str">
        <f>_xlfn.IFNA(VLOOKUP(E664&amp;"."&amp;H664,PNIdata!$E$5:$L$263,2,FALSE),"-")</f>
        <v>-</v>
      </c>
      <c r="M664" s="62"/>
      <c r="N664" s="62"/>
    </row>
    <row r="665" spans="2:14" x14ac:dyDescent="0.25">
      <c r="B665" s="37" t="s">
        <v>24</v>
      </c>
      <c r="C665" s="38" t="str">
        <f>VLOOKUP(E665,nusedswatershed,4,FALSE)</f>
        <v>Esc</v>
      </c>
      <c r="D665" s="39">
        <v>23</v>
      </c>
      <c r="E665" s="40" t="s">
        <v>149</v>
      </c>
      <c r="F665" s="40" t="s">
        <v>149</v>
      </c>
      <c r="G665" s="21" t="s">
        <v>63</v>
      </c>
      <c r="H665">
        <v>2001</v>
      </c>
      <c r="I665" s="45" t="s">
        <v>522</v>
      </c>
      <c r="J665" s="45"/>
      <c r="K665" s="45"/>
      <c r="L665" s="62" t="str">
        <f>_xlfn.IFNA(VLOOKUP(E665&amp;"."&amp;H665,PNIdata!$E$5:$L$263,2,FALSE),"-")</f>
        <v>-</v>
      </c>
      <c r="M665" s="62"/>
      <c r="N665" s="62"/>
    </row>
    <row r="666" spans="2:14" x14ac:dyDescent="0.25">
      <c r="B666" s="37" t="s">
        <v>24</v>
      </c>
      <c r="C666" s="38" t="str">
        <f>VLOOKUP(E666,nusedswatershed,4,FALSE)</f>
        <v>Esc</v>
      </c>
      <c r="D666" s="39">
        <v>23</v>
      </c>
      <c r="E666" s="40" t="s">
        <v>149</v>
      </c>
      <c r="F666" s="40" t="s">
        <v>149</v>
      </c>
      <c r="G666" s="21" t="s">
        <v>63</v>
      </c>
      <c r="H666">
        <v>2000</v>
      </c>
      <c r="I666" s="45" t="s">
        <v>522</v>
      </c>
      <c r="J666" s="45"/>
      <c r="K666" s="45"/>
      <c r="L666" s="62" t="str">
        <f>_xlfn.IFNA(VLOOKUP(E666&amp;"."&amp;H666,PNIdata!$E$5:$L$263,2,FALSE),"-")</f>
        <v>-</v>
      </c>
      <c r="M666" s="62"/>
      <c r="N666" s="62"/>
    </row>
    <row r="667" spans="2:14" x14ac:dyDescent="0.25">
      <c r="B667" s="37" t="s">
        <v>24</v>
      </c>
      <c r="C667" s="38" t="str">
        <f>VLOOKUP(E667,nusedswatershed,4,FALSE)</f>
        <v>Esc</v>
      </c>
      <c r="D667" s="39">
        <v>23</v>
      </c>
      <c r="E667" s="40" t="s">
        <v>149</v>
      </c>
      <c r="F667" s="40" t="s">
        <v>149</v>
      </c>
      <c r="G667" s="21" t="s">
        <v>63</v>
      </c>
      <c r="H667">
        <v>1999</v>
      </c>
      <c r="I667" s="45">
        <v>50</v>
      </c>
      <c r="J667" s="45">
        <v>50</v>
      </c>
      <c r="K667" s="45"/>
      <c r="L667" s="62" t="str">
        <f>_xlfn.IFNA(VLOOKUP(E667&amp;"."&amp;H667,PNIdata!$E$5:$L$263,2,FALSE),"-")</f>
        <v>-</v>
      </c>
      <c r="M667" s="62"/>
      <c r="N667" s="62"/>
    </row>
    <row r="668" spans="2:14" x14ac:dyDescent="0.25">
      <c r="B668" s="37" t="s">
        <v>24</v>
      </c>
      <c r="C668" s="38" t="str">
        <f>VLOOKUP(E668,nusedswatershed,4,FALSE)</f>
        <v>Esc</v>
      </c>
      <c r="D668" s="39">
        <v>23</v>
      </c>
      <c r="E668" s="40" t="s">
        <v>149</v>
      </c>
      <c r="F668" s="40" t="s">
        <v>149</v>
      </c>
      <c r="G668" s="21" t="s">
        <v>63</v>
      </c>
      <c r="H668" s="22">
        <v>1998</v>
      </c>
      <c r="I668" s="45">
        <v>200</v>
      </c>
      <c r="J668" s="45">
        <v>200</v>
      </c>
      <c r="K668" s="45"/>
      <c r="L668" s="62" t="str">
        <f>_xlfn.IFNA(VLOOKUP(E668&amp;"."&amp;H668,PNIdata!$E$5:$L$263,2,FALSE),"-")</f>
        <v>-</v>
      </c>
      <c r="M668" s="62"/>
      <c r="N668" s="62"/>
    </row>
    <row r="669" spans="2:14" x14ac:dyDescent="0.25">
      <c r="B669" s="37" t="s">
        <v>24</v>
      </c>
      <c r="C669" s="38" t="str">
        <f>VLOOKUP(E669,nusedswatershed,4,FALSE)</f>
        <v>Esc</v>
      </c>
      <c r="D669" s="39">
        <v>23</v>
      </c>
      <c r="E669" s="40" t="s">
        <v>149</v>
      </c>
      <c r="F669" s="40" t="s">
        <v>149</v>
      </c>
      <c r="G669" s="21" t="s">
        <v>63</v>
      </c>
      <c r="H669" s="22">
        <v>1997</v>
      </c>
      <c r="I669" s="45" t="s">
        <v>524</v>
      </c>
      <c r="J669" s="45"/>
      <c r="K669" s="45"/>
      <c r="L669" s="62" t="str">
        <f>_xlfn.IFNA(VLOOKUP(E669&amp;"."&amp;H669,PNIdata!$E$5:$L$263,2,FALSE),"-")</f>
        <v>-</v>
      </c>
      <c r="M669" s="62"/>
      <c r="N669" s="62"/>
    </row>
    <row r="670" spans="2:14" x14ac:dyDescent="0.25">
      <c r="B670" s="37" t="s">
        <v>24</v>
      </c>
      <c r="C670" s="38" t="str">
        <f>VLOOKUP(E670,nusedswatershed,4,FALSE)</f>
        <v>Esc</v>
      </c>
      <c r="D670" s="39">
        <v>23</v>
      </c>
      <c r="E670" s="40" t="s">
        <v>149</v>
      </c>
      <c r="F670" s="40" t="s">
        <v>149</v>
      </c>
      <c r="G670" s="21" t="s">
        <v>63</v>
      </c>
      <c r="H670" s="22">
        <v>1996</v>
      </c>
      <c r="I670" s="45">
        <v>6</v>
      </c>
      <c r="J670" s="45">
        <v>6</v>
      </c>
      <c r="K670" s="45"/>
      <c r="L670" s="62" t="str">
        <f>_xlfn.IFNA(VLOOKUP(E670&amp;"."&amp;H670,PNIdata!$E$5:$L$263,2,FALSE),"-")</f>
        <v>-</v>
      </c>
      <c r="M670" s="62"/>
      <c r="N670" s="62"/>
    </row>
    <row r="671" spans="2:14" x14ac:dyDescent="0.25">
      <c r="B671" s="37" t="s">
        <v>24</v>
      </c>
      <c r="C671" s="38" t="str">
        <f>VLOOKUP(E671,nusedswatershed,4,FALSE)</f>
        <v>Esc</v>
      </c>
      <c r="D671" s="39">
        <v>23</v>
      </c>
      <c r="E671" s="40" t="s">
        <v>149</v>
      </c>
      <c r="F671" s="40" t="s">
        <v>149</v>
      </c>
      <c r="G671" s="21" t="s">
        <v>63</v>
      </c>
      <c r="H671" s="22">
        <v>1995</v>
      </c>
      <c r="I671" s="45" t="s">
        <v>522</v>
      </c>
      <c r="J671" s="45"/>
      <c r="K671" s="45"/>
      <c r="L671" s="62" t="str">
        <f>_xlfn.IFNA(VLOOKUP(E671&amp;"."&amp;H671,PNIdata!$E$5:$L$263,2,FALSE),"-")</f>
        <v>-</v>
      </c>
      <c r="M671" s="62"/>
      <c r="N671" s="62"/>
    </row>
    <row r="672" spans="2:14" x14ac:dyDescent="0.25">
      <c r="B672" s="37" t="s">
        <v>24</v>
      </c>
      <c r="C672" s="38" t="str">
        <f>VLOOKUP(E672,nusedswatershed,4,FALSE)</f>
        <v>Esc</v>
      </c>
      <c r="D672" s="39">
        <v>23</v>
      </c>
      <c r="E672" s="40" t="s">
        <v>149</v>
      </c>
      <c r="F672" s="40" t="s">
        <v>149</v>
      </c>
      <c r="G672" s="21" t="s">
        <v>63</v>
      </c>
      <c r="H672" s="22">
        <v>1994</v>
      </c>
      <c r="I672" s="45" t="s">
        <v>522</v>
      </c>
      <c r="J672" s="45"/>
      <c r="K672" s="45"/>
      <c r="L672" s="62" t="str">
        <f>_xlfn.IFNA(VLOOKUP(E672&amp;"."&amp;H672,PNIdata!$E$5:$L$263,2,FALSE),"-")</f>
        <v>-</v>
      </c>
      <c r="M672" s="62"/>
      <c r="N672" s="62"/>
    </row>
    <row r="673" spans="2:14" x14ac:dyDescent="0.25">
      <c r="B673" s="37" t="s">
        <v>24</v>
      </c>
      <c r="C673" s="38" t="str">
        <f>VLOOKUP(E673,nusedswatershed,4,FALSE)</f>
        <v>Esc</v>
      </c>
      <c r="D673" s="39">
        <v>23</v>
      </c>
      <c r="E673" s="40" t="s">
        <v>149</v>
      </c>
      <c r="F673" s="40" t="s">
        <v>149</v>
      </c>
      <c r="G673" s="21" t="s">
        <v>63</v>
      </c>
      <c r="H673" s="22">
        <v>1993</v>
      </c>
      <c r="I673" s="45" t="s">
        <v>527</v>
      </c>
      <c r="J673" s="45"/>
      <c r="K673" s="45"/>
      <c r="L673" s="62" t="str">
        <f>_xlfn.IFNA(VLOOKUP(E673&amp;"."&amp;H673,PNIdata!$E$5:$L$263,2,FALSE),"-")</f>
        <v>-</v>
      </c>
      <c r="M673" s="62"/>
      <c r="N673" s="62"/>
    </row>
    <row r="674" spans="2:14" x14ac:dyDescent="0.25">
      <c r="B674" s="37" t="s">
        <v>24</v>
      </c>
      <c r="C674" s="38" t="str">
        <f>VLOOKUP(E674,nusedswatershed,4,FALSE)</f>
        <v>Esc</v>
      </c>
      <c r="D674" s="39">
        <v>23</v>
      </c>
      <c r="E674" s="40" t="s">
        <v>149</v>
      </c>
      <c r="F674" s="40" t="s">
        <v>149</v>
      </c>
      <c r="G674" s="21" t="s">
        <v>63</v>
      </c>
      <c r="H674" s="22">
        <v>1992</v>
      </c>
      <c r="I674" s="45">
        <v>10</v>
      </c>
      <c r="J674" s="45">
        <v>10</v>
      </c>
      <c r="K674" s="45"/>
      <c r="L674" s="62" t="str">
        <f>_xlfn.IFNA(VLOOKUP(E674&amp;"."&amp;H674,PNIdata!$E$5:$L$263,2,FALSE),"-")</f>
        <v>-</v>
      </c>
      <c r="M674" s="62"/>
      <c r="N674" s="62"/>
    </row>
    <row r="675" spans="2:14" x14ac:dyDescent="0.25">
      <c r="B675" s="37" t="s">
        <v>24</v>
      </c>
      <c r="C675" s="38" t="str">
        <f>VLOOKUP(E675,nusedswatershed,4,FALSE)</f>
        <v>Esc</v>
      </c>
      <c r="D675" s="39">
        <v>23</v>
      </c>
      <c r="E675" s="40" t="s">
        <v>149</v>
      </c>
      <c r="F675" s="40" t="s">
        <v>149</v>
      </c>
      <c r="G675" s="21" t="s">
        <v>63</v>
      </c>
      <c r="H675" s="22">
        <v>1991</v>
      </c>
      <c r="I675" s="45">
        <v>10</v>
      </c>
      <c r="J675" s="45">
        <v>10</v>
      </c>
      <c r="K675" s="45"/>
      <c r="L675" s="62" t="str">
        <f>_xlfn.IFNA(VLOOKUP(E675&amp;"."&amp;H675,PNIdata!$E$5:$L$263,2,FALSE),"-")</f>
        <v>-</v>
      </c>
      <c r="M675" s="62"/>
      <c r="N675" s="62"/>
    </row>
    <row r="676" spans="2:14" x14ac:dyDescent="0.25">
      <c r="B676" s="37" t="s">
        <v>24</v>
      </c>
      <c r="C676" s="38" t="str">
        <f>VLOOKUP(E676,nusedswatershed,4,FALSE)</f>
        <v>Esc</v>
      </c>
      <c r="D676" s="39">
        <v>23</v>
      </c>
      <c r="E676" s="40" t="s">
        <v>149</v>
      </c>
      <c r="F676" s="40" t="s">
        <v>149</v>
      </c>
      <c r="G676" s="21" t="s">
        <v>63</v>
      </c>
      <c r="H676" s="22">
        <v>1990</v>
      </c>
      <c r="I676" s="45" t="s">
        <v>527</v>
      </c>
      <c r="J676" s="45"/>
      <c r="K676" s="45"/>
      <c r="L676" s="62" t="str">
        <f>_xlfn.IFNA(VLOOKUP(E676&amp;"."&amp;H676,PNIdata!$E$5:$L$263,2,FALSE),"-")</f>
        <v>-</v>
      </c>
      <c r="M676" s="62"/>
      <c r="N676" s="62"/>
    </row>
    <row r="677" spans="2:14" x14ac:dyDescent="0.25">
      <c r="B677" s="37" t="s">
        <v>24</v>
      </c>
      <c r="C677" s="38" t="str">
        <f>VLOOKUP(E677,nusedswatershed,4,FALSE)</f>
        <v>Esc</v>
      </c>
      <c r="D677" s="39">
        <v>23</v>
      </c>
      <c r="E677" s="40" t="s">
        <v>149</v>
      </c>
      <c r="F677" s="40" t="s">
        <v>149</v>
      </c>
      <c r="G677" s="21" t="s">
        <v>63</v>
      </c>
      <c r="H677" s="22">
        <v>1989</v>
      </c>
      <c r="I677" s="45">
        <v>10</v>
      </c>
      <c r="J677" s="45">
        <v>10</v>
      </c>
      <c r="K677" s="45"/>
      <c r="L677" s="62" t="str">
        <f>_xlfn.IFNA(VLOOKUP(E677&amp;"."&amp;H677,PNIdata!$E$5:$L$263,2,FALSE),"-")</f>
        <v>-</v>
      </c>
      <c r="M677" s="62"/>
      <c r="N677" s="62"/>
    </row>
    <row r="678" spans="2:14" x14ac:dyDescent="0.25">
      <c r="B678" s="37" t="s">
        <v>24</v>
      </c>
      <c r="C678" s="38" t="str">
        <f>VLOOKUP(E678,nusedswatershed,4,FALSE)</f>
        <v>Esc</v>
      </c>
      <c r="D678" s="39">
        <v>23</v>
      </c>
      <c r="E678" s="40" t="s">
        <v>149</v>
      </c>
      <c r="F678" s="40" t="s">
        <v>149</v>
      </c>
      <c r="G678" s="21" t="s">
        <v>63</v>
      </c>
      <c r="H678" s="22">
        <v>1988</v>
      </c>
      <c r="I678" s="45" t="s">
        <v>522</v>
      </c>
      <c r="J678" s="45"/>
      <c r="K678" s="45"/>
      <c r="L678" s="62" t="str">
        <f>_xlfn.IFNA(VLOOKUP(E678&amp;"."&amp;H678,PNIdata!$E$5:$L$263,2,FALSE),"-")</f>
        <v>-</v>
      </c>
      <c r="M678" s="62"/>
      <c r="N678" s="62"/>
    </row>
    <row r="679" spans="2:14" x14ac:dyDescent="0.25">
      <c r="B679" s="37" t="s">
        <v>24</v>
      </c>
      <c r="C679" s="38" t="str">
        <f>VLOOKUP(E679,nusedswatershed,4,FALSE)</f>
        <v>Esc</v>
      </c>
      <c r="D679" s="39">
        <v>23</v>
      </c>
      <c r="E679" s="40" t="s">
        <v>149</v>
      </c>
      <c r="F679" s="40" t="s">
        <v>149</v>
      </c>
      <c r="G679" s="21" t="s">
        <v>63</v>
      </c>
      <c r="H679" s="22">
        <v>1987</v>
      </c>
      <c r="I679" s="45" t="s">
        <v>523</v>
      </c>
      <c r="J679" s="45"/>
      <c r="K679" s="45"/>
      <c r="L679" s="62" t="str">
        <f>_xlfn.IFNA(VLOOKUP(E679&amp;"."&amp;H679,PNIdata!$E$5:$L$263,2,FALSE),"-")</f>
        <v>-</v>
      </c>
      <c r="M679" s="62"/>
      <c r="N679" s="62"/>
    </row>
    <row r="680" spans="2:14" x14ac:dyDescent="0.25">
      <c r="B680" s="37" t="s">
        <v>24</v>
      </c>
      <c r="C680" s="38" t="str">
        <f>VLOOKUP(E680,nusedswatershed,4,FALSE)</f>
        <v>Esc</v>
      </c>
      <c r="D680" s="39">
        <v>23</v>
      </c>
      <c r="E680" s="40" t="s">
        <v>149</v>
      </c>
      <c r="F680" s="40" t="s">
        <v>149</v>
      </c>
      <c r="G680" s="21" t="s">
        <v>63</v>
      </c>
      <c r="H680" s="22">
        <v>1986</v>
      </c>
      <c r="I680" s="45" t="s">
        <v>523</v>
      </c>
      <c r="J680" s="45"/>
      <c r="K680" s="45"/>
      <c r="L680" s="62" t="str">
        <f>_xlfn.IFNA(VLOOKUP(E680&amp;"."&amp;H680,PNIdata!$E$5:$L$263,2,FALSE),"-")</f>
        <v>-</v>
      </c>
      <c r="M680" s="62"/>
      <c r="N680" s="62"/>
    </row>
    <row r="681" spans="2:14" x14ac:dyDescent="0.25">
      <c r="B681" s="37" t="s">
        <v>24</v>
      </c>
      <c r="C681" s="38" t="str">
        <f>VLOOKUP(E681,nusedswatershed,4,FALSE)</f>
        <v>Esc</v>
      </c>
      <c r="D681" s="39">
        <v>23</v>
      </c>
      <c r="E681" s="40" t="s">
        <v>149</v>
      </c>
      <c r="F681" s="40" t="s">
        <v>149</v>
      </c>
      <c r="G681" s="21" t="s">
        <v>63</v>
      </c>
      <c r="H681" s="22">
        <v>1985</v>
      </c>
      <c r="I681" s="45" t="s">
        <v>527</v>
      </c>
      <c r="J681" s="45"/>
      <c r="K681" s="45"/>
      <c r="L681" s="62" t="str">
        <f>_xlfn.IFNA(VLOOKUP(E681&amp;"."&amp;H681,PNIdata!$E$5:$L$263,2,FALSE),"-")</f>
        <v>-</v>
      </c>
      <c r="M681" s="62"/>
      <c r="N681" s="62"/>
    </row>
    <row r="682" spans="2:14" x14ac:dyDescent="0.25">
      <c r="B682" s="37" t="s">
        <v>24</v>
      </c>
      <c r="C682" s="38" t="str">
        <f>VLOOKUP(E682,nusedswatershed,4,FALSE)</f>
        <v>Esc</v>
      </c>
      <c r="D682" s="39">
        <v>23</v>
      </c>
      <c r="E682" s="40" t="s">
        <v>149</v>
      </c>
      <c r="F682" s="40" t="s">
        <v>149</v>
      </c>
      <c r="G682" s="21" t="s">
        <v>63</v>
      </c>
      <c r="H682" s="22">
        <v>1984</v>
      </c>
      <c r="I682" s="45" t="s">
        <v>522</v>
      </c>
      <c r="J682" s="45"/>
      <c r="K682" s="45"/>
      <c r="L682" s="62" t="str">
        <f>_xlfn.IFNA(VLOOKUP(E682&amp;"."&amp;H682,PNIdata!$E$5:$L$263,2,FALSE),"-")</f>
        <v>-</v>
      </c>
      <c r="M682" s="62"/>
      <c r="N682" s="62"/>
    </row>
    <row r="683" spans="2:14" x14ac:dyDescent="0.25">
      <c r="B683" s="37" t="s">
        <v>24</v>
      </c>
      <c r="C683" s="38" t="str">
        <f>VLOOKUP(E683,nusedswatershed,4,FALSE)</f>
        <v>Esc</v>
      </c>
      <c r="D683" s="39">
        <v>23</v>
      </c>
      <c r="E683" s="40" t="s">
        <v>149</v>
      </c>
      <c r="F683" s="40" t="s">
        <v>149</v>
      </c>
      <c r="G683" s="21" t="s">
        <v>63</v>
      </c>
      <c r="H683" s="22">
        <v>1983</v>
      </c>
      <c r="I683" s="45" t="s">
        <v>522</v>
      </c>
      <c r="J683" s="45"/>
      <c r="K683" s="45"/>
      <c r="L683" s="62" t="str">
        <f>_xlfn.IFNA(VLOOKUP(E683&amp;"."&amp;H683,PNIdata!$E$5:$L$263,2,FALSE),"-")</f>
        <v>-</v>
      </c>
      <c r="M683" s="62"/>
      <c r="N683" s="62"/>
    </row>
    <row r="684" spans="2:14" x14ac:dyDescent="0.25">
      <c r="B684" s="37" t="s">
        <v>24</v>
      </c>
      <c r="C684" s="38" t="str">
        <f>VLOOKUP(E684,nusedswatershed,4,FALSE)</f>
        <v>Esc</v>
      </c>
      <c r="D684" s="39">
        <v>23</v>
      </c>
      <c r="E684" s="40" t="s">
        <v>149</v>
      </c>
      <c r="F684" s="40" t="s">
        <v>149</v>
      </c>
      <c r="G684" s="21" t="s">
        <v>63</v>
      </c>
      <c r="H684" s="22">
        <v>1982</v>
      </c>
      <c r="I684" s="45" t="s">
        <v>527</v>
      </c>
      <c r="J684" s="45"/>
      <c r="K684" s="45"/>
      <c r="L684" s="62" t="str">
        <f>_xlfn.IFNA(VLOOKUP(E684&amp;"."&amp;H684,PNIdata!$E$5:$L$263,2,FALSE),"-")</f>
        <v>-</v>
      </c>
      <c r="M684" s="62"/>
      <c r="N684" s="62"/>
    </row>
    <row r="685" spans="2:14" x14ac:dyDescent="0.25">
      <c r="B685" s="37" t="s">
        <v>24</v>
      </c>
      <c r="C685" s="38" t="str">
        <f>VLOOKUP(E685,nusedswatershed,4,FALSE)</f>
        <v>Esc</v>
      </c>
      <c r="D685" s="39">
        <v>23</v>
      </c>
      <c r="E685" s="40" t="s">
        <v>149</v>
      </c>
      <c r="F685" s="40" t="s">
        <v>149</v>
      </c>
      <c r="G685" s="21" t="s">
        <v>63</v>
      </c>
      <c r="H685" s="22">
        <v>1981</v>
      </c>
      <c r="I685" s="45" t="s">
        <v>527</v>
      </c>
      <c r="J685" s="45"/>
      <c r="K685" s="45"/>
      <c r="L685" s="62" t="str">
        <f>_xlfn.IFNA(VLOOKUP(E685&amp;"."&amp;H685,PNIdata!$E$5:$L$263,2,FALSE),"-")</f>
        <v>-</v>
      </c>
      <c r="M685" s="62"/>
      <c r="N685" s="62"/>
    </row>
    <row r="686" spans="2:14" x14ac:dyDescent="0.25">
      <c r="B686" s="37" t="s">
        <v>24</v>
      </c>
      <c r="C686" s="38" t="str">
        <f>VLOOKUP(E686,nusedswatershed,4,FALSE)</f>
        <v>Esc</v>
      </c>
      <c r="D686" s="39">
        <v>23</v>
      </c>
      <c r="E686" s="40" t="s">
        <v>149</v>
      </c>
      <c r="F686" s="40" t="s">
        <v>149</v>
      </c>
      <c r="G686" s="21" t="s">
        <v>63</v>
      </c>
      <c r="H686" s="22">
        <v>1980</v>
      </c>
      <c r="I686" s="45" t="s">
        <v>527</v>
      </c>
      <c r="J686" s="45"/>
      <c r="K686" s="45"/>
      <c r="L686" s="62" t="str">
        <f>_xlfn.IFNA(VLOOKUP(E686&amp;"."&amp;H686,PNIdata!$E$5:$L$263,2,FALSE),"-")</f>
        <v>-</v>
      </c>
      <c r="M686" s="62"/>
      <c r="N686" s="62"/>
    </row>
    <row r="687" spans="2:14" x14ac:dyDescent="0.25">
      <c r="B687" s="37" t="s">
        <v>24</v>
      </c>
      <c r="C687" s="38" t="str">
        <f>VLOOKUP(E687,nusedswatershed,4,FALSE)</f>
        <v>Esc</v>
      </c>
      <c r="D687" s="39">
        <v>23</v>
      </c>
      <c r="E687" s="40" t="s">
        <v>149</v>
      </c>
      <c r="F687" s="40" t="s">
        <v>149</v>
      </c>
      <c r="G687" s="21" t="s">
        <v>63</v>
      </c>
      <c r="H687" s="22">
        <v>1979</v>
      </c>
      <c r="I687" s="45" t="s">
        <v>527</v>
      </c>
      <c r="J687" s="45"/>
      <c r="K687" s="45"/>
      <c r="L687" s="62" t="str">
        <f>_xlfn.IFNA(VLOOKUP(E687&amp;"."&amp;H687,PNIdata!$E$5:$L$263,2,FALSE),"-")</f>
        <v>-</v>
      </c>
      <c r="M687" s="62"/>
      <c r="N687" s="62"/>
    </row>
    <row r="688" spans="2:14" x14ac:dyDescent="0.25">
      <c r="B688" s="37" t="s">
        <v>24</v>
      </c>
      <c r="C688" s="38" t="str">
        <f>VLOOKUP(E688,nusedswatershed,4,FALSE)</f>
        <v>Esc</v>
      </c>
      <c r="D688" s="39">
        <v>23</v>
      </c>
      <c r="E688" s="40" t="s">
        <v>149</v>
      </c>
      <c r="F688" s="40" t="s">
        <v>149</v>
      </c>
      <c r="G688" s="21" t="s">
        <v>63</v>
      </c>
      <c r="H688" s="22">
        <v>1978</v>
      </c>
      <c r="I688" s="45" t="s">
        <v>527</v>
      </c>
      <c r="J688" s="45"/>
      <c r="K688" s="45"/>
      <c r="L688" s="62" t="str">
        <f>_xlfn.IFNA(VLOOKUP(E688&amp;"."&amp;H688,PNIdata!$E$5:$L$263,2,FALSE),"-")</f>
        <v>-</v>
      </c>
      <c r="M688" s="62"/>
      <c r="N688" s="62"/>
    </row>
    <row r="689" spans="2:14" x14ac:dyDescent="0.25">
      <c r="B689" s="37" t="s">
        <v>24</v>
      </c>
      <c r="C689" s="38" t="str">
        <f>VLOOKUP(E689,nusedswatershed,4,FALSE)</f>
        <v>Esc</v>
      </c>
      <c r="D689" s="39">
        <v>23</v>
      </c>
      <c r="E689" s="40" t="s">
        <v>149</v>
      </c>
      <c r="F689" s="40" t="s">
        <v>149</v>
      </c>
      <c r="G689" s="21" t="s">
        <v>63</v>
      </c>
      <c r="H689" s="22">
        <v>1977</v>
      </c>
      <c r="I689" s="45" t="s">
        <v>527</v>
      </c>
      <c r="J689" s="45"/>
      <c r="K689" s="45"/>
      <c r="L689" s="62" t="str">
        <f>_xlfn.IFNA(VLOOKUP(E689&amp;"."&amp;H689,PNIdata!$E$5:$L$263,2,FALSE),"-")</f>
        <v>-</v>
      </c>
      <c r="M689" s="62"/>
      <c r="N689" s="62"/>
    </row>
    <row r="690" spans="2:14" x14ac:dyDescent="0.25">
      <c r="B690" s="37" t="s">
        <v>24</v>
      </c>
      <c r="C690" s="38" t="str">
        <f>VLOOKUP(E690,nusedswatershed,4,FALSE)</f>
        <v>Esc</v>
      </c>
      <c r="D690" s="39">
        <v>23</v>
      </c>
      <c r="E690" s="40" t="s">
        <v>149</v>
      </c>
      <c r="F690" s="40" t="s">
        <v>149</v>
      </c>
      <c r="G690" s="21" t="s">
        <v>63</v>
      </c>
      <c r="H690" s="22">
        <v>1976</v>
      </c>
      <c r="I690" s="45" t="s">
        <v>522</v>
      </c>
      <c r="J690" s="45"/>
      <c r="K690" s="45"/>
      <c r="L690" s="62" t="str">
        <f>_xlfn.IFNA(VLOOKUP(E690&amp;"."&amp;H690,PNIdata!$E$5:$L$263,2,FALSE),"-")</f>
        <v>-</v>
      </c>
      <c r="M690" s="62"/>
      <c r="N690" s="62"/>
    </row>
    <row r="691" spans="2:14" x14ac:dyDescent="0.25">
      <c r="B691" s="37" t="s">
        <v>24</v>
      </c>
      <c r="C691" s="38" t="str">
        <f>VLOOKUP(E691,nusedswatershed,4,FALSE)</f>
        <v>Esc</v>
      </c>
      <c r="D691" s="39">
        <v>23</v>
      </c>
      <c r="E691" s="40" t="s">
        <v>149</v>
      </c>
      <c r="F691" s="40" t="s">
        <v>149</v>
      </c>
      <c r="G691" s="21" t="s">
        <v>63</v>
      </c>
      <c r="H691" s="22">
        <v>1975</v>
      </c>
      <c r="I691" s="45" t="s">
        <v>522</v>
      </c>
      <c r="J691" s="45"/>
      <c r="K691" s="45"/>
      <c r="L691" s="62" t="str">
        <f>_xlfn.IFNA(VLOOKUP(E691&amp;"."&amp;H691,PNIdata!$E$5:$L$263,2,FALSE),"-")</f>
        <v>-</v>
      </c>
      <c r="M691" s="62"/>
      <c r="N691" s="62"/>
    </row>
    <row r="692" spans="2:14" x14ac:dyDescent="0.25">
      <c r="B692" s="37" t="s">
        <v>24</v>
      </c>
      <c r="C692" s="38" t="str">
        <f>VLOOKUP(E692,nusedswatershed,4,FALSE)</f>
        <v>Esc</v>
      </c>
      <c r="D692" s="39">
        <v>23</v>
      </c>
      <c r="E692" s="40" t="s">
        <v>149</v>
      </c>
      <c r="F692" s="40" t="s">
        <v>149</v>
      </c>
      <c r="G692" s="21" t="s">
        <v>63</v>
      </c>
      <c r="H692" s="22">
        <v>1974</v>
      </c>
      <c r="I692" s="45">
        <v>40</v>
      </c>
      <c r="J692" s="45">
        <v>40</v>
      </c>
      <c r="K692" s="45"/>
      <c r="L692" s="62" t="str">
        <f>_xlfn.IFNA(VLOOKUP(E692&amp;"."&amp;H692,PNIdata!$E$5:$L$263,2,FALSE),"-")</f>
        <v>-</v>
      </c>
      <c r="M692" s="62"/>
      <c r="N692" s="62"/>
    </row>
    <row r="693" spans="2:14" x14ac:dyDescent="0.25">
      <c r="B693" s="37" t="s">
        <v>24</v>
      </c>
      <c r="C693" s="38" t="str">
        <f>VLOOKUP(E693,nusedswatershed,4,FALSE)</f>
        <v>Esc</v>
      </c>
      <c r="D693" s="39">
        <v>23</v>
      </c>
      <c r="E693" s="40" t="s">
        <v>149</v>
      </c>
      <c r="F693" s="40" t="s">
        <v>149</v>
      </c>
      <c r="G693" s="21" t="s">
        <v>63</v>
      </c>
      <c r="H693" s="22">
        <v>1973</v>
      </c>
      <c r="I693" s="45">
        <v>50</v>
      </c>
      <c r="J693" s="45">
        <v>50</v>
      </c>
      <c r="K693" s="45"/>
      <c r="L693" s="62" t="str">
        <f>_xlfn.IFNA(VLOOKUP(E693&amp;"."&amp;H693,PNIdata!$E$5:$L$263,2,FALSE),"-")</f>
        <v>-</v>
      </c>
      <c r="M693" s="62"/>
      <c r="N693" s="62"/>
    </row>
    <row r="694" spans="2:14" x14ac:dyDescent="0.25">
      <c r="B694" s="37" t="s">
        <v>24</v>
      </c>
      <c r="C694" s="38" t="str">
        <f>VLOOKUP(E694,nusedswatershed,4,FALSE)</f>
        <v>Esc</v>
      </c>
      <c r="D694" s="39">
        <v>23</v>
      </c>
      <c r="E694" s="40" t="s">
        <v>149</v>
      </c>
      <c r="F694" s="40" t="s">
        <v>149</v>
      </c>
      <c r="G694" s="21" t="s">
        <v>63</v>
      </c>
      <c r="H694" s="22">
        <v>1972</v>
      </c>
      <c r="I694" s="45">
        <v>25</v>
      </c>
      <c r="J694" s="45">
        <v>25</v>
      </c>
      <c r="K694" s="45"/>
      <c r="L694" s="62" t="str">
        <f>_xlfn.IFNA(VLOOKUP(E694&amp;"."&amp;H694,PNIdata!$E$5:$L$263,2,FALSE),"-")</f>
        <v>-</v>
      </c>
      <c r="M694" s="62"/>
      <c r="N694" s="62"/>
    </row>
    <row r="695" spans="2:14" x14ac:dyDescent="0.25">
      <c r="B695" s="37" t="s">
        <v>24</v>
      </c>
      <c r="C695" s="38" t="str">
        <f>VLOOKUP(E695,nusedswatershed,4,FALSE)</f>
        <v>Esc</v>
      </c>
      <c r="D695" s="39">
        <v>23</v>
      </c>
      <c r="E695" s="40" t="s">
        <v>149</v>
      </c>
      <c r="F695" s="40" t="s">
        <v>149</v>
      </c>
      <c r="G695" s="21" t="s">
        <v>63</v>
      </c>
      <c r="H695" s="22">
        <v>1971</v>
      </c>
      <c r="I695" s="45">
        <v>25</v>
      </c>
      <c r="J695" s="45">
        <v>25</v>
      </c>
      <c r="K695" s="45"/>
      <c r="L695" s="62" t="str">
        <f>_xlfn.IFNA(VLOOKUP(E695&amp;"."&amp;H695,PNIdata!$E$5:$L$263,2,FALSE),"-")</f>
        <v>-</v>
      </c>
      <c r="M695" s="62"/>
      <c r="N695" s="62"/>
    </row>
    <row r="696" spans="2:14" x14ac:dyDescent="0.25">
      <c r="B696" s="37" t="s">
        <v>24</v>
      </c>
      <c r="C696" s="38" t="str">
        <f>VLOOKUP(E696,nusedswatershed,4,FALSE)</f>
        <v>Esc</v>
      </c>
      <c r="D696" s="39">
        <v>23</v>
      </c>
      <c r="E696" s="40" t="s">
        <v>149</v>
      </c>
      <c r="F696" s="40" t="s">
        <v>149</v>
      </c>
      <c r="G696" s="21" t="s">
        <v>63</v>
      </c>
      <c r="H696" s="22">
        <v>1970</v>
      </c>
      <c r="I696" s="45" t="s">
        <v>522</v>
      </c>
      <c r="J696" s="45"/>
      <c r="K696" s="45"/>
      <c r="L696" s="62" t="str">
        <f>_xlfn.IFNA(VLOOKUP(E696&amp;"."&amp;H696,PNIdata!$E$5:$L$263,2,FALSE),"-")</f>
        <v>-</v>
      </c>
      <c r="M696" s="62"/>
      <c r="N696" s="62"/>
    </row>
    <row r="697" spans="2:14" x14ac:dyDescent="0.25">
      <c r="B697" s="37" t="s">
        <v>24</v>
      </c>
      <c r="C697" s="38" t="str">
        <f>VLOOKUP(E697,nusedswatershed,4,FALSE)</f>
        <v>Esc</v>
      </c>
      <c r="D697" s="39">
        <v>23</v>
      </c>
      <c r="E697" s="40" t="s">
        <v>149</v>
      </c>
      <c r="F697" s="40" t="s">
        <v>149</v>
      </c>
      <c r="G697" s="21" t="s">
        <v>63</v>
      </c>
      <c r="H697" s="22">
        <v>1969</v>
      </c>
      <c r="I697" s="45" t="s">
        <v>522</v>
      </c>
      <c r="J697" s="45"/>
      <c r="K697" s="45"/>
      <c r="L697" s="62" t="str">
        <f>_xlfn.IFNA(VLOOKUP(E697&amp;"."&amp;H697,PNIdata!$E$5:$L$263,2,FALSE),"-")</f>
        <v>-</v>
      </c>
      <c r="M697" s="62"/>
      <c r="N697" s="62"/>
    </row>
    <row r="698" spans="2:14" x14ac:dyDescent="0.25">
      <c r="B698" s="37" t="s">
        <v>24</v>
      </c>
      <c r="C698" s="38" t="str">
        <f>VLOOKUP(E698,nusedswatershed,4,FALSE)</f>
        <v>Esc</v>
      </c>
      <c r="D698" s="39">
        <v>23</v>
      </c>
      <c r="E698" s="40" t="s">
        <v>149</v>
      </c>
      <c r="F698" s="40" t="s">
        <v>149</v>
      </c>
      <c r="G698" s="21" t="s">
        <v>63</v>
      </c>
      <c r="H698" s="22">
        <v>1968</v>
      </c>
      <c r="I698" s="45">
        <v>25</v>
      </c>
      <c r="J698" s="45">
        <v>25</v>
      </c>
      <c r="K698" s="45"/>
      <c r="L698" s="62" t="str">
        <f>_xlfn.IFNA(VLOOKUP(E698&amp;"."&amp;H698,PNIdata!$E$5:$L$263,2,FALSE),"-")</f>
        <v>-</v>
      </c>
      <c r="M698" s="62"/>
      <c r="N698" s="62"/>
    </row>
    <row r="699" spans="2:14" x14ac:dyDescent="0.25">
      <c r="B699" s="37" t="s">
        <v>24</v>
      </c>
      <c r="C699" s="38" t="str">
        <f>VLOOKUP(E699,nusedswatershed,4,FALSE)</f>
        <v>Esc</v>
      </c>
      <c r="D699" s="39">
        <v>23</v>
      </c>
      <c r="E699" s="40" t="s">
        <v>149</v>
      </c>
      <c r="F699" s="40" t="s">
        <v>149</v>
      </c>
      <c r="G699" s="21" t="s">
        <v>63</v>
      </c>
      <c r="H699" s="22">
        <v>1967</v>
      </c>
      <c r="I699" s="45">
        <v>25</v>
      </c>
      <c r="J699" s="45">
        <v>25</v>
      </c>
      <c r="K699" s="45"/>
      <c r="L699" s="62" t="str">
        <f>_xlfn.IFNA(VLOOKUP(E699&amp;"."&amp;H699,PNIdata!$E$5:$L$263,2,FALSE),"-")</f>
        <v>-</v>
      </c>
      <c r="M699" s="62"/>
      <c r="N699" s="62"/>
    </row>
    <row r="700" spans="2:14" x14ac:dyDescent="0.25">
      <c r="B700" s="37" t="s">
        <v>24</v>
      </c>
      <c r="C700" s="38" t="str">
        <f>VLOOKUP(E700,nusedswatershed,4,FALSE)</f>
        <v>Esc</v>
      </c>
      <c r="D700" s="39">
        <v>23</v>
      </c>
      <c r="E700" s="40" t="s">
        <v>149</v>
      </c>
      <c r="F700" s="40" t="s">
        <v>149</v>
      </c>
      <c r="G700" s="21" t="s">
        <v>63</v>
      </c>
      <c r="H700" s="22">
        <v>1966</v>
      </c>
      <c r="I700" s="45">
        <v>25</v>
      </c>
      <c r="J700" s="45">
        <v>25</v>
      </c>
      <c r="K700" s="45"/>
      <c r="L700" s="62" t="str">
        <f>_xlfn.IFNA(VLOOKUP(E700&amp;"."&amp;H700,PNIdata!$E$5:$L$263,2,FALSE),"-")</f>
        <v>-</v>
      </c>
      <c r="M700" s="62"/>
      <c r="N700" s="62"/>
    </row>
    <row r="701" spans="2:14" x14ac:dyDescent="0.25">
      <c r="B701" s="37" t="s">
        <v>24</v>
      </c>
      <c r="C701" s="38" t="str">
        <f>VLOOKUP(E701,nusedswatershed,4,FALSE)</f>
        <v>Esc</v>
      </c>
      <c r="D701" s="39">
        <v>23</v>
      </c>
      <c r="E701" s="40" t="s">
        <v>149</v>
      </c>
      <c r="F701" s="40" t="s">
        <v>149</v>
      </c>
      <c r="G701" s="21" t="s">
        <v>63</v>
      </c>
      <c r="H701" s="22">
        <v>1965</v>
      </c>
      <c r="I701" s="45">
        <v>25</v>
      </c>
      <c r="J701" s="45">
        <v>25</v>
      </c>
      <c r="K701" s="45"/>
      <c r="L701" s="62" t="str">
        <f>_xlfn.IFNA(VLOOKUP(E701&amp;"."&amp;H701,PNIdata!$E$5:$L$263,2,FALSE),"-")</f>
        <v>-</v>
      </c>
      <c r="M701" s="62"/>
      <c r="N701" s="62"/>
    </row>
    <row r="702" spans="2:14" x14ac:dyDescent="0.25">
      <c r="B702" s="37" t="s">
        <v>24</v>
      </c>
      <c r="C702" s="38" t="str">
        <f>VLOOKUP(E702,nusedswatershed,4,FALSE)</f>
        <v>Esc</v>
      </c>
      <c r="D702" s="39">
        <v>23</v>
      </c>
      <c r="E702" s="40" t="s">
        <v>149</v>
      </c>
      <c r="F702" s="40" t="s">
        <v>149</v>
      </c>
      <c r="G702" s="21" t="s">
        <v>63</v>
      </c>
      <c r="H702" s="22">
        <v>1964</v>
      </c>
      <c r="I702" s="45">
        <v>25</v>
      </c>
      <c r="J702" s="45">
        <v>25</v>
      </c>
      <c r="K702" s="45"/>
      <c r="L702" s="62" t="str">
        <f>_xlfn.IFNA(VLOOKUP(E702&amp;"."&amp;H702,PNIdata!$E$5:$L$263,2,FALSE),"-")</f>
        <v>-</v>
      </c>
      <c r="M702" s="62"/>
      <c r="N702" s="62"/>
    </row>
    <row r="703" spans="2:14" x14ac:dyDescent="0.25">
      <c r="B703" s="37" t="s">
        <v>24</v>
      </c>
      <c r="C703" s="38" t="str">
        <f>VLOOKUP(E703,nusedswatershed,4,FALSE)</f>
        <v>Esc</v>
      </c>
      <c r="D703" s="39">
        <v>23</v>
      </c>
      <c r="E703" s="40" t="s">
        <v>149</v>
      </c>
      <c r="F703" s="40" t="s">
        <v>149</v>
      </c>
      <c r="G703" s="21" t="s">
        <v>63</v>
      </c>
      <c r="H703" s="22">
        <v>1963</v>
      </c>
      <c r="I703" s="45">
        <v>25</v>
      </c>
      <c r="J703" s="45">
        <v>25</v>
      </c>
      <c r="K703" s="45"/>
      <c r="L703" s="62" t="str">
        <f>_xlfn.IFNA(VLOOKUP(E703&amp;"."&amp;H703,PNIdata!$E$5:$L$263,2,FALSE),"-")</f>
        <v>-</v>
      </c>
      <c r="M703" s="62"/>
      <c r="N703" s="62"/>
    </row>
    <row r="704" spans="2:14" x14ac:dyDescent="0.25">
      <c r="B704" s="37" t="s">
        <v>24</v>
      </c>
      <c r="C704" s="38" t="str">
        <f>VLOOKUP(E704,nusedswatershed,4,FALSE)</f>
        <v>Esc</v>
      </c>
      <c r="D704" s="39">
        <v>23</v>
      </c>
      <c r="E704" s="40" t="s">
        <v>149</v>
      </c>
      <c r="F704" s="40" t="s">
        <v>149</v>
      </c>
      <c r="G704" s="21" t="s">
        <v>63</v>
      </c>
      <c r="H704" s="22">
        <v>1962</v>
      </c>
      <c r="I704" s="45">
        <v>25</v>
      </c>
      <c r="J704" s="45">
        <v>25</v>
      </c>
      <c r="K704" s="45"/>
      <c r="L704" s="62" t="str">
        <f>_xlfn.IFNA(VLOOKUP(E704&amp;"."&amp;H704,PNIdata!$E$5:$L$263,2,FALSE),"-")</f>
        <v>-</v>
      </c>
      <c r="M704" s="62"/>
      <c r="N704" s="62"/>
    </row>
    <row r="705" spans="2:14" x14ac:dyDescent="0.25">
      <c r="B705" s="37" t="s">
        <v>24</v>
      </c>
      <c r="C705" s="38" t="str">
        <f>VLOOKUP(E705,nusedswatershed,4,FALSE)</f>
        <v>Esc</v>
      </c>
      <c r="D705" s="39">
        <v>23</v>
      </c>
      <c r="E705" s="40" t="s">
        <v>149</v>
      </c>
      <c r="F705" s="40" t="s">
        <v>149</v>
      </c>
      <c r="G705" s="21" t="s">
        <v>63</v>
      </c>
      <c r="H705" s="22">
        <v>1961</v>
      </c>
      <c r="I705" s="45">
        <v>25</v>
      </c>
      <c r="J705" s="45">
        <v>25</v>
      </c>
      <c r="K705" s="45"/>
      <c r="L705" s="62" t="str">
        <f>_xlfn.IFNA(VLOOKUP(E705&amp;"."&amp;H705,PNIdata!$E$5:$L$263,2,FALSE),"-")</f>
        <v>-</v>
      </c>
      <c r="M705" s="62"/>
      <c r="N705" s="62"/>
    </row>
    <row r="706" spans="2:14" x14ac:dyDescent="0.25">
      <c r="B706" s="37" t="s">
        <v>24</v>
      </c>
      <c r="C706" s="38" t="str">
        <f>VLOOKUP(E706,nusedswatershed,4,FALSE)</f>
        <v>Esc</v>
      </c>
      <c r="D706" s="39">
        <v>23</v>
      </c>
      <c r="E706" s="40" t="s">
        <v>149</v>
      </c>
      <c r="F706" s="40" t="s">
        <v>149</v>
      </c>
      <c r="G706" s="21" t="s">
        <v>63</v>
      </c>
      <c r="H706" s="22">
        <v>1960</v>
      </c>
      <c r="I706" s="45">
        <v>25</v>
      </c>
      <c r="J706" s="45">
        <v>25</v>
      </c>
      <c r="K706" s="45"/>
      <c r="L706" s="62" t="str">
        <f>_xlfn.IFNA(VLOOKUP(E706&amp;"."&amp;H706,PNIdata!$E$5:$L$263,2,FALSE),"-")</f>
        <v>-</v>
      </c>
      <c r="M706" s="62"/>
      <c r="N706" s="62"/>
    </row>
    <row r="707" spans="2:14" x14ac:dyDescent="0.25">
      <c r="B707" s="37" t="s">
        <v>24</v>
      </c>
      <c r="C707" s="38" t="str">
        <f>VLOOKUP(E707,nusedswatershed,4,FALSE)</f>
        <v>Esc</v>
      </c>
      <c r="D707" s="39">
        <v>23</v>
      </c>
      <c r="E707" s="40" t="s">
        <v>149</v>
      </c>
      <c r="F707" s="40" t="s">
        <v>149</v>
      </c>
      <c r="G707" s="21" t="s">
        <v>63</v>
      </c>
      <c r="H707" s="22">
        <v>1959</v>
      </c>
      <c r="I707" s="45" t="s">
        <v>527</v>
      </c>
      <c r="J707" s="45"/>
      <c r="K707" s="45"/>
      <c r="L707" s="62" t="str">
        <f>_xlfn.IFNA(VLOOKUP(E707&amp;"."&amp;H707,PNIdata!$E$5:$L$263,2,FALSE),"-")</f>
        <v>-</v>
      </c>
      <c r="M707" s="62"/>
      <c r="N707" s="62"/>
    </row>
    <row r="708" spans="2:14" x14ac:dyDescent="0.25">
      <c r="B708" s="37" t="s">
        <v>24</v>
      </c>
      <c r="C708" s="38" t="str">
        <f>VLOOKUP(E708,nusedswatershed,4,FALSE)</f>
        <v>Esc</v>
      </c>
      <c r="D708" s="39">
        <v>23</v>
      </c>
      <c r="E708" s="40" t="s">
        <v>149</v>
      </c>
      <c r="F708" s="40" t="s">
        <v>149</v>
      </c>
      <c r="G708" s="21" t="s">
        <v>63</v>
      </c>
      <c r="H708" s="22">
        <v>1958</v>
      </c>
      <c r="I708" s="45">
        <v>25</v>
      </c>
      <c r="J708" s="45">
        <v>25</v>
      </c>
      <c r="K708" s="45"/>
      <c r="L708" s="62" t="str">
        <f>_xlfn.IFNA(VLOOKUP(E708&amp;"."&amp;H708,PNIdata!$E$5:$L$263,2,FALSE),"-")</f>
        <v>-</v>
      </c>
      <c r="M708" s="62"/>
      <c r="N708" s="62"/>
    </row>
    <row r="709" spans="2:14" x14ac:dyDescent="0.25">
      <c r="B709" s="37" t="s">
        <v>24</v>
      </c>
      <c r="C709" s="38" t="str">
        <f>VLOOKUP(E709,nusedswatershed,4,FALSE)</f>
        <v>Esc</v>
      </c>
      <c r="D709" s="39">
        <v>23</v>
      </c>
      <c r="E709" s="40" t="s">
        <v>149</v>
      </c>
      <c r="F709" s="40" t="s">
        <v>149</v>
      </c>
      <c r="G709" s="21" t="s">
        <v>63</v>
      </c>
      <c r="H709" s="22">
        <v>1957</v>
      </c>
      <c r="I709" s="45">
        <v>25</v>
      </c>
      <c r="J709" s="45">
        <v>25</v>
      </c>
      <c r="K709" s="45"/>
      <c r="L709" s="62" t="str">
        <f>_xlfn.IFNA(VLOOKUP(E709&amp;"."&amp;H709,PNIdata!$E$5:$L$263,2,FALSE),"-")</f>
        <v>-</v>
      </c>
      <c r="M709" s="62"/>
      <c r="N709" s="62"/>
    </row>
    <row r="710" spans="2:14" x14ac:dyDescent="0.25">
      <c r="B710" s="37" t="s">
        <v>24</v>
      </c>
      <c r="C710" s="38" t="str">
        <f>VLOOKUP(E710,nusedswatershed,4,FALSE)</f>
        <v>Esc</v>
      </c>
      <c r="D710" s="39">
        <v>23</v>
      </c>
      <c r="E710" s="40" t="s">
        <v>149</v>
      </c>
      <c r="F710" s="40" t="s">
        <v>149</v>
      </c>
      <c r="G710" s="21" t="s">
        <v>63</v>
      </c>
      <c r="H710" s="22">
        <v>1956</v>
      </c>
      <c r="I710" s="45">
        <v>25</v>
      </c>
      <c r="J710" s="45">
        <v>25</v>
      </c>
      <c r="K710" s="45"/>
      <c r="L710" s="62" t="str">
        <f>_xlfn.IFNA(VLOOKUP(E710&amp;"."&amp;H710,PNIdata!$E$5:$L$263,2,FALSE),"-")</f>
        <v>-</v>
      </c>
      <c r="M710" s="62"/>
      <c r="N710" s="62"/>
    </row>
    <row r="711" spans="2:14" x14ac:dyDescent="0.25">
      <c r="B711" s="37" t="s">
        <v>24</v>
      </c>
      <c r="C711" s="38" t="str">
        <f>VLOOKUP(E711,nusedswatershed,4,FALSE)</f>
        <v>Esc</v>
      </c>
      <c r="D711" s="39">
        <v>23</v>
      </c>
      <c r="E711" s="40" t="s">
        <v>149</v>
      </c>
      <c r="F711" s="40" t="s">
        <v>149</v>
      </c>
      <c r="G711" s="21" t="s">
        <v>63</v>
      </c>
      <c r="H711" s="22">
        <v>1955</v>
      </c>
      <c r="I711" s="45">
        <v>25</v>
      </c>
      <c r="J711" s="45">
        <v>25</v>
      </c>
      <c r="K711" s="45"/>
      <c r="L711" s="62" t="str">
        <f>_xlfn.IFNA(VLOOKUP(E711&amp;"."&amp;H711,PNIdata!$E$5:$L$263,2,FALSE),"-")</f>
        <v>-</v>
      </c>
      <c r="M711" s="62"/>
      <c r="N711" s="62"/>
    </row>
    <row r="712" spans="2:14" x14ac:dyDescent="0.25">
      <c r="B712" s="37" t="s">
        <v>24</v>
      </c>
      <c r="C712" s="38" t="str">
        <f>VLOOKUP(E712,nusedswatershed,4,FALSE)</f>
        <v>Esc</v>
      </c>
      <c r="D712" s="39">
        <v>23</v>
      </c>
      <c r="E712" s="40" t="s">
        <v>149</v>
      </c>
      <c r="F712" s="40" t="s">
        <v>149</v>
      </c>
      <c r="G712" s="21" t="s">
        <v>63</v>
      </c>
      <c r="H712" s="22">
        <v>1954</v>
      </c>
      <c r="I712" s="45" t="s">
        <v>527</v>
      </c>
      <c r="J712" s="45"/>
      <c r="K712" s="45"/>
      <c r="L712" s="62" t="str">
        <f>_xlfn.IFNA(VLOOKUP(E712&amp;"."&amp;H712,PNIdata!$E$5:$L$263,2,FALSE),"-")</f>
        <v>-</v>
      </c>
      <c r="M712" s="62"/>
      <c r="N712" s="62"/>
    </row>
    <row r="713" spans="2:14" x14ac:dyDescent="0.25">
      <c r="B713" s="37" t="s">
        <v>24</v>
      </c>
      <c r="C713" s="38" t="str">
        <f>VLOOKUP(E713,nusedswatershed,4,FALSE)</f>
        <v>Esc</v>
      </c>
      <c r="D713" s="39">
        <v>23</v>
      </c>
      <c r="E713" s="40" t="s">
        <v>149</v>
      </c>
      <c r="F713" s="40" t="s">
        <v>149</v>
      </c>
      <c r="G713" s="21" t="s">
        <v>63</v>
      </c>
      <c r="H713" s="22">
        <v>1953</v>
      </c>
      <c r="I713" s="45">
        <v>25</v>
      </c>
      <c r="J713" s="45">
        <v>25</v>
      </c>
      <c r="K713" s="45"/>
      <c r="L713" s="62" t="str">
        <f>_xlfn.IFNA(VLOOKUP(E713&amp;"."&amp;H713,PNIdata!$E$5:$L$263,2,FALSE),"-")</f>
        <v>-</v>
      </c>
      <c r="M713" s="62"/>
      <c r="N713" s="62"/>
    </row>
    <row r="714" spans="2:14" x14ac:dyDescent="0.25">
      <c r="B714" s="37" t="s">
        <v>299</v>
      </c>
      <c r="C714" s="38" t="str">
        <f>VLOOKUP(E714,nusedswatershed,4,FALSE)</f>
        <v>Esc</v>
      </c>
      <c r="D714" s="39">
        <v>25</v>
      </c>
      <c r="E714" s="40" t="s">
        <v>330</v>
      </c>
      <c r="F714" s="40" t="s">
        <v>330</v>
      </c>
      <c r="G714" s="21" t="s">
        <v>63</v>
      </c>
      <c r="H714" s="45">
        <v>2023</v>
      </c>
      <c r="I714" s="45" t="s">
        <v>1430</v>
      </c>
      <c r="J714" s="45"/>
      <c r="K714" s="45"/>
      <c r="L714" s="62" t="str">
        <f>_xlfn.IFNA(VLOOKUP(E714&amp;"."&amp;H714,PNIdata!$E$5:$L$263,2,FALSE),"-")</f>
        <v>-</v>
      </c>
      <c r="M714" s="62"/>
      <c r="N714" s="62"/>
    </row>
    <row r="715" spans="2:14" x14ac:dyDescent="0.25">
      <c r="B715" s="37" t="s">
        <v>299</v>
      </c>
      <c r="C715" s="38" t="str">
        <f>VLOOKUP(E715,nusedswatershed,4,FALSE)</f>
        <v>Esc</v>
      </c>
      <c r="D715" s="39">
        <v>25</v>
      </c>
      <c r="E715" s="40" t="s">
        <v>330</v>
      </c>
      <c r="F715" s="40" t="s">
        <v>330</v>
      </c>
      <c r="G715" s="21" t="s">
        <v>63</v>
      </c>
      <c r="H715" s="45">
        <v>2022</v>
      </c>
      <c r="I715" s="45">
        <v>5</v>
      </c>
      <c r="J715" s="45">
        <v>5</v>
      </c>
      <c r="K715" s="45"/>
      <c r="L715" s="62" t="str">
        <f>_xlfn.IFNA(VLOOKUP(E715&amp;"."&amp;H715,PNIdata!$E$5:$L$263,2,FALSE),"-")</f>
        <v>-</v>
      </c>
      <c r="M715" s="62"/>
      <c r="N715" s="62"/>
    </row>
    <row r="716" spans="2:14" x14ac:dyDescent="0.25">
      <c r="B716" s="37" t="s">
        <v>299</v>
      </c>
      <c r="C716" s="38" t="str">
        <f>VLOOKUP(E716,nusedswatershed,4,FALSE)</f>
        <v>Esc</v>
      </c>
      <c r="D716" s="39">
        <v>25</v>
      </c>
      <c r="E716" s="40" t="s">
        <v>330</v>
      </c>
      <c r="F716" s="40" t="s">
        <v>330</v>
      </c>
      <c r="G716" s="21" t="s">
        <v>63</v>
      </c>
      <c r="H716" s="45">
        <v>2021</v>
      </c>
      <c r="I716" s="45">
        <v>33</v>
      </c>
      <c r="J716" s="45">
        <v>33</v>
      </c>
      <c r="K716" s="45"/>
      <c r="L716" s="62" t="str">
        <f>_xlfn.IFNA(VLOOKUP(E716&amp;"."&amp;H716,PNIdata!$E$5:$L$263,2,FALSE),"-")</f>
        <v>-</v>
      </c>
      <c r="M716" s="62"/>
      <c r="N716" s="62"/>
    </row>
    <row r="717" spans="2:14" x14ac:dyDescent="0.25">
      <c r="B717" s="37" t="s">
        <v>299</v>
      </c>
      <c r="C717" s="38" t="str">
        <f>VLOOKUP(E717,nusedswatershed,4,FALSE)</f>
        <v>Esc</v>
      </c>
      <c r="D717" s="39">
        <v>25</v>
      </c>
      <c r="E717" s="40" t="s">
        <v>330</v>
      </c>
      <c r="F717" s="40" t="s">
        <v>330</v>
      </c>
      <c r="G717" s="21" t="s">
        <v>63</v>
      </c>
      <c r="H717" s="45">
        <v>2020</v>
      </c>
      <c r="I717" s="45">
        <v>98</v>
      </c>
      <c r="J717" s="45">
        <v>98</v>
      </c>
      <c r="K717" s="45"/>
      <c r="L717" s="62" t="str">
        <f>_xlfn.IFNA(VLOOKUP(E717&amp;"."&amp;H717,PNIdata!$E$5:$L$263,2,FALSE),"-")</f>
        <v>-</v>
      </c>
      <c r="M717" s="62"/>
      <c r="N717" s="62"/>
    </row>
    <row r="718" spans="2:14" x14ac:dyDescent="0.25">
      <c r="B718" s="37" t="s">
        <v>299</v>
      </c>
      <c r="C718" s="38" t="str">
        <f>VLOOKUP(E718,nusedswatershed,4,FALSE)</f>
        <v>Esc</v>
      </c>
      <c r="D718" s="39">
        <v>25</v>
      </c>
      <c r="E718" s="40" t="s">
        <v>330</v>
      </c>
      <c r="F718" s="40" t="s">
        <v>330</v>
      </c>
      <c r="G718" s="21" t="s">
        <v>63</v>
      </c>
      <c r="H718" s="45">
        <v>2019</v>
      </c>
      <c r="I718" s="45">
        <v>113</v>
      </c>
      <c r="J718" s="45">
        <v>113</v>
      </c>
      <c r="K718" s="45"/>
      <c r="L718" s="62" t="str">
        <f>_xlfn.IFNA(VLOOKUP(E718&amp;"."&amp;H718,PNIdata!$E$5:$L$263,2,FALSE),"-")</f>
        <v>-</v>
      </c>
      <c r="M718" s="62"/>
      <c r="N718" s="62"/>
    </row>
    <row r="719" spans="2:14" x14ac:dyDescent="0.25">
      <c r="B719" s="37" t="s">
        <v>299</v>
      </c>
      <c r="C719" s="38" t="str">
        <f>VLOOKUP(E719,nusedswatershed,4,FALSE)</f>
        <v>Esc</v>
      </c>
      <c r="D719" s="39">
        <v>25</v>
      </c>
      <c r="E719" s="40" t="s">
        <v>330</v>
      </c>
      <c r="F719" s="40" t="s">
        <v>330</v>
      </c>
      <c r="G719" s="21" t="s">
        <v>63</v>
      </c>
      <c r="H719" s="45">
        <v>2018</v>
      </c>
      <c r="I719" s="45">
        <v>21</v>
      </c>
      <c r="J719" s="45">
        <v>21</v>
      </c>
      <c r="K719" s="45"/>
      <c r="L719" s="62" t="str">
        <f>_xlfn.IFNA(VLOOKUP(E719&amp;"."&amp;H719,PNIdata!$E$5:$L$263,2,FALSE),"-")</f>
        <v>-</v>
      </c>
      <c r="M719" s="62"/>
      <c r="N719" s="62"/>
    </row>
    <row r="720" spans="2:14" x14ac:dyDescent="0.25">
      <c r="B720" s="37" t="s">
        <v>299</v>
      </c>
      <c r="C720" s="38" t="str">
        <f>VLOOKUP(E720,nusedswatershed,4,FALSE)</f>
        <v>Esc</v>
      </c>
      <c r="D720" s="39">
        <v>25</v>
      </c>
      <c r="E720" s="40" t="s">
        <v>330</v>
      </c>
      <c r="F720" s="40" t="s">
        <v>330</v>
      </c>
      <c r="G720" s="21" t="s">
        <v>63</v>
      </c>
      <c r="H720" s="45">
        <v>2017</v>
      </c>
      <c r="I720" s="45">
        <v>33</v>
      </c>
      <c r="J720" s="45">
        <v>33</v>
      </c>
      <c r="K720" s="45"/>
      <c r="L720" s="62" t="str">
        <f>_xlfn.IFNA(VLOOKUP(E720&amp;"."&amp;H720,PNIdata!$E$5:$L$263,2,FALSE),"-")</f>
        <v>-</v>
      </c>
      <c r="M720" s="62"/>
      <c r="N720" s="62"/>
    </row>
    <row r="721" spans="2:14" x14ac:dyDescent="0.25">
      <c r="B721" s="37" t="s">
        <v>299</v>
      </c>
      <c r="C721" s="38" t="str">
        <f>VLOOKUP(E721,nusedswatershed,4,FALSE)</f>
        <v>Esc</v>
      </c>
      <c r="D721" s="39">
        <v>25</v>
      </c>
      <c r="E721" s="40" t="s">
        <v>330</v>
      </c>
      <c r="F721" s="40" t="s">
        <v>330</v>
      </c>
      <c r="G721" s="21" t="s">
        <v>63</v>
      </c>
      <c r="H721" s="45">
        <v>2016</v>
      </c>
      <c r="I721" s="45" t="s">
        <v>522</v>
      </c>
      <c r="J721" s="45"/>
      <c r="K721" s="45"/>
      <c r="L721" s="62" t="str">
        <f>_xlfn.IFNA(VLOOKUP(E721&amp;"."&amp;H721,PNIdata!$E$5:$L$263,2,FALSE),"-")</f>
        <v>-</v>
      </c>
      <c r="M721" s="62"/>
      <c r="N721" s="62"/>
    </row>
    <row r="722" spans="2:14" x14ac:dyDescent="0.25">
      <c r="B722" s="37" t="s">
        <v>299</v>
      </c>
      <c r="C722" s="38" t="str">
        <f>VLOOKUP(E722,nusedswatershed,4,FALSE)</f>
        <v>Esc</v>
      </c>
      <c r="D722" s="39">
        <v>25</v>
      </c>
      <c r="E722" s="40" t="s">
        <v>330</v>
      </c>
      <c r="F722" s="40" t="s">
        <v>330</v>
      </c>
      <c r="G722" s="21" t="s">
        <v>63</v>
      </c>
      <c r="H722" s="22">
        <v>2015</v>
      </c>
      <c r="I722" s="45">
        <v>6</v>
      </c>
      <c r="J722" s="45">
        <v>6</v>
      </c>
      <c r="K722" s="45"/>
      <c r="L722" s="62" t="str">
        <f>_xlfn.IFNA(VLOOKUP(E722&amp;"."&amp;H722,PNIdata!$E$5:$L$263,2,FALSE),"-")</f>
        <v>-</v>
      </c>
      <c r="M722" s="62"/>
      <c r="N722" s="62"/>
    </row>
    <row r="723" spans="2:14" x14ac:dyDescent="0.25">
      <c r="B723" s="37" t="s">
        <v>299</v>
      </c>
      <c r="C723" s="38" t="str">
        <f>VLOOKUP(E723,nusedswatershed,4,FALSE)</f>
        <v>Esc</v>
      </c>
      <c r="D723" s="39">
        <v>25</v>
      </c>
      <c r="E723" s="40" t="s">
        <v>330</v>
      </c>
      <c r="F723" s="40" t="s">
        <v>330</v>
      </c>
      <c r="G723" s="21" t="s">
        <v>63</v>
      </c>
      <c r="H723" s="22">
        <v>2014</v>
      </c>
      <c r="I723" s="45" t="s">
        <v>524</v>
      </c>
      <c r="J723" s="45"/>
      <c r="K723" s="45"/>
      <c r="L723" s="62" t="str">
        <f>_xlfn.IFNA(VLOOKUP(E723&amp;"."&amp;H723,PNIdata!$E$5:$L$263,2,FALSE),"-")</f>
        <v>-</v>
      </c>
      <c r="M723" s="62"/>
      <c r="N723" s="62"/>
    </row>
    <row r="724" spans="2:14" x14ac:dyDescent="0.25">
      <c r="B724" s="37" t="s">
        <v>299</v>
      </c>
      <c r="C724" s="38" t="str">
        <f>VLOOKUP(E724,nusedswatershed,4,FALSE)</f>
        <v>Esc</v>
      </c>
      <c r="D724" s="39">
        <v>25</v>
      </c>
      <c r="E724" s="40" t="s">
        <v>330</v>
      </c>
      <c r="F724" s="40" t="s">
        <v>330</v>
      </c>
      <c r="G724" s="21" t="s">
        <v>63</v>
      </c>
      <c r="H724">
        <v>2013</v>
      </c>
      <c r="I724" s="45" t="s">
        <v>522</v>
      </c>
      <c r="J724" s="45"/>
      <c r="K724" s="45"/>
      <c r="L724" s="62" t="str">
        <f>_xlfn.IFNA(VLOOKUP(E724&amp;"."&amp;H724,PNIdata!$E$5:$L$263,2,FALSE),"-")</f>
        <v>-</v>
      </c>
      <c r="M724" s="62"/>
      <c r="N724" s="62"/>
    </row>
    <row r="725" spans="2:14" x14ac:dyDescent="0.25">
      <c r="B725" s="37" t="s">
        <v>299</v>
      </c>
      <c r="C725" s="38" t="str">
        <f>VLOOKUP(E725,nusedswatershed,4,FALSE)</f>
        <v>Esc</v>
      </c>
      <c r="D725" s="39">
        <v>25</v>
      </c>
      <c r="E725" s="40" t="s">
        <v>330</v>
      </c>
      <c r="F725" s="40" t="s">
        <v>330</v>
      </c>
      <c r="G725" s="21" t="s">
        <v>63</v>
      </c>
      <c r="H725" s="22">
        <v>2012</v>
      </c>
      <c r="I725" s="45" t="s">
        <v>522</v>
      </c>
      <c r="J725" s="45"/>
      <c r="K725" s="45"/>
      <c r="L725" s="62" t="str">
        <f>_xlfn.IFNA(VLOOKUP(E725&amp;"."&amp;H725,PNIdata!$E$5:$L$263,2,FALSE),"-")</f>
        <v>-</v>
      </c>
      <c r="M725" s="62"/>
      <c r="N725" s="62"/>
    </row>
    <row r="726" spans="2:14" x14ac:dyDescent="0.25">
      <c r="B726" s="37" t="s">
        <v>299</v>
      </c>
      <c r="C726" s="38" t="str">
        <f>VLOOKUP(E726,nusedswatershed,4,FALSE)</f>
        <v>Esc</v>
      </c>
      <c r="D726" s="39">
        <v>25</v>
      </c>
      <c r="E726" s="40" t="s">
        <v>330</v>
      </c>
      <c r="F726" s="40" t="s">
        <v>330</v>
      </c>
      <c r="G726" s="21" t="s">
        <v>63</v>
      </c>
      <c r="H726" s="22">
        <v>2011</v>
      </c>
      <c r="I726" s="45">
        <v>16</v>
      </c>
      <c r="J726" s="45">
        <v>16</v>
      </c>
      <c r="K726" s="45"/>
      <c r="L726" s="62" t="str">
        <f>_xlfn.IFNA(VLOOKUP(E726&amp;"."&amp;H726,PNIdata!$E$5:$L$263,2,FALSE),"-")</f>
        <v>-</v>
      </c>
      <c r="M726" s="62"/>
      <c r="N726" s="62"/>
    </row>
    <row r="727" spans="2:14" x14ac:dyDescent="0.25">
      <c r="B727" s="37" t="s">
        <v>299</v>
      </c>
      <c r="C727" s="38" t="str">
        <f>VLOOKUP(E727,nusedswatershed,4,FALSE)</f>
        <v>Esc</v>
      </c>
      <c r="D727" s="39">
        <v>25</v>
      </c>
      <c r="E727" s="40" t="s">
        <v>330</v>
      </c>
      <c r="F727" s="40" t="s">
        <v>330</v>
      </c>
      <c r="G727" s="21" t="s">
        <v>63</v>
      </c>
      <c r="H727" s="22">
        <v>2010</v>
      </c>
      <c r="I727" s="45">
        <v>21</v>
      </c>
      <c r="J727" s="45">
        <v>21</v>
      </c>
      <c r="K727" s="45"/>
      <c r="L727" s="62" t="str">
        <f>_xlfn.IFNA(VLOOKUP(E727&amp;"."&amp;H727,PNIdata!$E$5:$L$263,2,FALSE),"-")</f>
        <v>-</v>
      </c>
      <c r="M727" s="62"/>
      <c r="N727" s="62"/>
    </row>
    <row r="728" spans="2:14" x14ac:dyDescent="0.25">
      <c r="B728" s="37" t="s">
        <v>299</v>
      </c>
      <c r="C728" s="38" t="str">
        <f>VLOOKUP(E728,nusedswatershed,4,FALSE)</f>
        <v>Esc</v>
      </c>
      <c r="D728" s="39">
        <v>25</v>
      </c>
      <c r="E728" s="40" t="s">
        <v>330</v>
      </c>
      <c r="F728" s="40" t="s">
        <v>330</v>
      </c>
      <c r="G728" s="21" t="s">
        <v>63</v>
      </c>
      <c r="H728" s="22">
        <v>2009</v>
      </c>
      <c r="I728" s="45">
        <v>11</v>
      </c>
      <c r="J728" s="45">
        <v>11</v>
      </c>
      <c r="K728" s="45"/>
      <c r="L728" s="62" t="str">
        <f>_xlfn.IFNA(VLOOKUP(E728&amp;"."&amp;H728,PNIdata!$E$5:$L$263,2,FALSE),"-")</f>
        <v>-</v>
      </c>
      <c r="M728" s="62"/>
      <c r="N728" s="62"/>
    </row>
    <row r="729" spans="2:14" x14ac:dyDescent="0.25">
      <c r="B729" s="37" t="s">
        <v>299</v>
      </c>
      <c r="C729" s="38" t="str">
        <f>VLOOKUP(E729,nusedswatershed,4,FALSE)</f>
        <v>Esc</v>
      </c>
      <c r="D729" s="39">
        <v>25</v>
      </c>
      <c r="E729" s="40" t="s">
        <v>330</v>
      </c>
      <c r="F729" s="40" t="s">
        <v>330</v>
      </c>
      <c r="G729" s="21" t="s">
        <v>63</v>
      </c>
      <c r="H729">
        <v>2008</v>
      </c>
      <c r="I729" s="45">
        <v>25</v>
      </c>
      <c r="J729" s="45">
        <v>25</v>
      </c>
      <c r="K729" s="45"/>
      <c r="L729" s="62" t="str">
        <f>_xlfn.IFNA(VLOOKUP(E729&amp;"."&amp;H729,PNIdata!$E$5:$L$263,2,FALSE),"-")</f>
        <v>-</v>
      </c>
      <c r="M729" s="62"/>
      <c r="N729" s="62"/>
    </row>
    <row r="730" spans="2:14" x14ac:dyDescent="0.25">
      <c r="B730" s="37" t="s">
        <v>299</v>
      </c>
      <c r="C730" s="38" t="str">
        <f>VLOOKUP(E730,nusedswatershed,4,FALSE)</f>
        <v>Esc</v>
      </c>
      <c r="D730" s="39">
        <v>25</v>
      </c>
      <c r="E730" s="40" t="s">
        <v>330</v>
      </c>
      <c r="F730" s="40" t="s">
        <v>330</v>
      </c>
      <c r="G730" s="21" t="s">
        <v>63</v>
      </c>
      <c r="H730">
        <v>2007</v>
      </c>
      <c r="I730" s="45">
        <v>5</v>
      </c>
      <c r="J730" s="45">
        <v>5</v>
      </c>
      <c r="K730" s="45"/>
      <c r="L730" s="62" t="str">
        <f>_xlfn.IFNA(VLOOKUP(E730&amp;"."&amp;H730,PNIdata!$E$5:$L$263,2,FALSE),"-")</f>
        <v>-</v>
      </c>
      <c r="M730" s="62"/>
      <c r="N730" s="62"/>
    </row>
    <row r="731" spans="2:14" x14ac:dyDescent="0.25">
      <c r="B731" s="37" t="s">
        <v>299</v>
      </c>
      <c r="C731" s="38" t="str">
        <f>VLOOKUP(E731,nusedswatershed,4,FALSE)</f>
        <v>Esc</v>
      </c>
      <c r="D731" s="39">
        <v>25</v>
      </c>
      <c r="E731" s="40" t="s">
        <v>330</v>
      </c>
      <c r="F731" s="40" t="s">
        <v>330</v>
      </c>
      <c r="G731" s="21" t="s">
        <v>63</v>
      </c>
      <c r="H731">
        <v>2006</v>
      </c>
      <c r="I731" s="45">
        <v>7</v>
      </c>
      <c r="J731" s="45">
        <v>7</v>
      </c>
      <c r="K731" s="45"/>
      <c r="L731" s="62" t="str">
        <f>_xlfn.IFNA(VLOOKUP(E731&amp;"."&amp;H731,PNIdata!$E$5:$L$263,2,FALSE),"-")</f>
        <v>-</v>
      </c>
      <c r="M731" s="62"/>
      <c r="N731" s="62"/>
    </row>
    <row r="732" spans="2:14" x14ac:dyDescent="0.25">
      <c r="B732" s="37" t="s">
        <v>299</v>
      </c>
      <c r="C732" s="38" t="str">
        <f>VLOOKUP(E732,nusedswatershed,4,FALSE)</f>
        <v>Esc</v>
      </c>
      <c r="D732" s="39">
        <v>25</v>
      </c>
      <c r="E732" s="40" t="s">
        <v>330</v>
      </c>
      <c r="F732" s="40" t="s">
        <v>330</v>
      </c>
      <c r="G732" s="21" t="s">
        <v>63</v>
      </c>
      <c r="H732">
        <v>2005</v>
      </c>
      <c r="I732" s="45" t="s">
        <v>523</v>
      </c>
      <c r="J732" s="45"/>
      <c r="K732" s="45"/>
      <c r="L732" s="62" t="str">
        <f>_xlfn.IFNA(VLOOKUP(E732&amp;"."&amp;H732,PNIdata!$E$5:$L$263,2,FALSE),"-")</f>
        <v>-</v>
      </c>
      <c r="M732" s="62"/>
      <c r="N732" s="62"/>
    </row>
    <row r="733" spans="2:14" x14ac:dyDescent="0.25">
      <c r="B733" s="37" t="s">
        <v>299</v>
      </c>
      <c r="C733" s="38" t="str">
        <f>VLOOKUP(E733,nusedswatershed,4,FALSE)</f>
        <v>Esc</v>
      </c>
      <c r="D733" s="39">
        <v>25</v>
      </c>
      <c r="E733" s="40" t="s">
        <v>330</v>
      </c>
      <c r="F733" s="40" t="s">
        <v>330</v>
      </c>
      <c r="G733" s="21" t="s">
        <v>63</v>
      </c>
      <c r="H733">
        <v>2004</v>
      </c>
      <c r="I733" s="45">
        <v>12</v>
      </c>
      <c r="J733" s="45">
        <v>12</v>
      </c>
      <c r="K733" s="45"/>
      <c r="L733" s="62" t="str">
        <f>_xlfn.IFNA(VLOOKUP(E733&amp;"."&amp;H733,PNIdata!$E$5:$L$263,2,FALSE),"-")</f>
        <v>-</v>
      </c>
      <c r="M733" s="62"/>
      <c r="N733" s="62"/>
    </row>
    <row r="734" spans="2:14" x14ac:dyDescent="0.25">
      <c r="B734" s="37" t="s">
        <v>299</v>
      </c>
      <c r="C734" s="38" t="str">
        <f>VLOOKUP(E734,nusedswatershed,4,FALSE)</f>
        <v>Esc</v>
      </c>
      <c r="D734" s="39">
        <v>25</v>
      </c>
      <c r="E734" s="40" t="s">
        <v>330</v>
      </c>
      <c r="F734" s="40" t="s">
        <v>330</v>
      </c>
      <c r="G734" s="21" t="s">
        <v>63</v>
      </c>
      <c r="H734">
        <v>2003</v>
      </c>
      <c r="I734" s="45" t="s">
        <v>522</v>
      </c>
      <c r="J734" s="45"/>
      <c r="K734" s="45"/>
      <c r="L734" s="62" t="str">
        <f>_xlfn.IFNA(VLOOKUP(E734&amp;"."&amp;H734,PNIdata!$E$5:$L$263,2,FALSE),"-")</f>
        <v>-</v>
      </c>
      <c r="M734" s="62"/>
      <c r="N734" s="62"/>
    </row>
    <row r="735" spans="2:14" x14ac:dyDescent="0.25">
      <c r="B735" s="37" t="s">
        <v>299</v>
      </c>
      <c r="C735" s="38" t="str">
        <f>VLOOKUP(E735,nusedswatershed,4,FALSE)</f>
        <v>Esc</v>
      </c>
      <c r="D735" s="39">
        <v>25</v>
      </c>
      <c r="E735" s="40" t="s">
        <v>330</v>
      </c>
      <c r="F735" s="40" t="s">
        <v>330</v>
      </c>
      <c r="G735" s="21" t="s">
        <v>63</v>
      </c>
      <c r="H735">
        <v>2002</v>
      </c>
      <c r="I735" s="45">
        <v>19</v>
      </c>
      <c r="J735" s="45">
        <v>19</v>
      </c>
      <c r="K735" s="45"/>
      <c r="L735" s="62" t="str">
        <f>_xlfn.IFNA(VLOOKUP(E735&amp;"."&amp;H735,PNIdata!$E$5:$L$263,2,FALSE),"-")</f>
        <v>-</v>
      </c>
      <c r="M735" s="62"/>
      <c r="N735" s="62"/>
    </row>
    <row r="736" spans="2:14" x14ac:dyDescent="0.25">
      <c r="B736" s="37" t="s">
        <v>299</v>
      </c>
      <c r="C736" s="38" t="str">
        <f>VLOOKUP(E736,nusedswatershed,4,FALSE)</f>
        <v>Esc</v>
      </c>
      <c r="D736" s="39">
        <v>25</v>
      </c>
      <c r="E736" s="40" t="s">
        <v>330</v>
      </c>
      <c r="F736" s="40" t="s">
        <v>330</v>
      </c>
      <c r="G736" s="21" t="s">
        <v>63</v>
      </c>
      <c r="H736">
        <v>2001</v>
      </c>
      <c r="I736" s="45" t="s">
        <v>524</v>
      </c>
      <c r="J736" s="45"/>
      <c r="K736" s="45"/>
      <c r="L736" s="62" t="str">
        <f>_xlfn.IFNA(VLOOKUP(E736&amp;"."&amp;H736,PNIdata!$E$5:$L$263,2,FALSE),"-")</f>
        <v>-</v>
      </c>
      <c r="M736" s="62"/>
      <c r="N736" s="62"/>
    </row>
    <row r="737" spans="2:14" x14ac:dyDescent="0.25">
      <c r="B737" s="37" t="s">
        <v>299</v>
      </c>
      <c r="C737" s="38" t="str">
        <f>VLOOKUP(E737,nusedswatershed,4,FALSE)</f>
        <v>Esc</v>
      </c>
      <c r="D737" s="39">
        <v>25</v>
      </c>
      <c r="E737" s="40" t="s">
        <v>330</v>
      </c>
      <c r="F737" s="40" t="s">
        <v>330</v>
      </c>
      <c r="G737" s="21" t="s">
        <v>63</v>
      </c>
      <c r="H737">
        <v>2000</v>
      </c>
      <c r="I737" s="45" t="s">
        <v>522</v>
      </c>
      <c r="J737" s="45"/>
      <c r="K737" s="45"/>
      <c r="L737" s="62" t="str">
        <f>_xlfn.IFNA(VLOOKUP(E737&amp;"."&amp;H737,PNIdata!$E$5:$L$263,2,FALSE),"-")</f>
        <v>-</v>
      </c>
      <c r="M737" s="62"/>
      <c r="N737" s="62"/>
    </row>
    <row r="738" spans="2:14" x14ac:dyDescent="0.25">
      <c r="B738" s="37" t="s">
        <v>299</v>
      </c>
      <c r="C738" s="38" t="str">
        <f>VLOOKUP(E738,nusedswatershed,4,FALSE)</f>
        <v>Esc</v>
      </c>
      <c r="D738" s="39">
        <v>25</v>
      </c>
      <c r="E738" s="40" t="s">
        <v>330</v>
      </c>
      <c r="F738" s="40" t="s">
        <v>330</v>
      </c>
      <c r="G738" s="21" t="s">
        <v>63</v>
      </c>
      <c r="H738">
        <v>1999</v>
      </c>
      <c r="I738" s="45">
        <v>60</v>
      </c>
      <c r="J738" s="45">
        <v>60</v>
      </c>
      <c r="K738" s="45"/>
      <c r="L738" s="62" t="str">
        <f>_xlfn.IFNA(VLOOKUP(E738&amp;"."&amp;H738,PNIdata!$E$5:$L$263,2,FALSE),"-")</f>
        <v>-</v>
      </c>
      <c r="M738" s="62"/>
      <c r="N738" s="62"/>
    </row>
    <row r="739" spans="2:14" x14ac:dyDescent="0.25">
      <c r="B739" s="37" t="s">
        <v>299</v>
      </c>
      <c r="C739" s="38" t="str">
        <f>VLOOKUP(E739,nusedswatershed,4,FALSE)</f>
        <v>Esc</v>
      </c>
      <c r="D739" s="39">
        <v>25</v>
      </c>
      <c r="E739" s="40" t="s">
        <v>330</v>
      </c>
      <c r="F739" s="40" t="s">
        <v>330</v>
      </c>
      <c r="G739" s="21" t="s">
        <v>63</v>
      </c>
      <c r="H739" s="22">
        <v>1998</v>
      </c>
      <c r="I739" s="45">
        <v>64</v>
      </c>
      <c r="J739" s="45">
        <v>64</v>
      </c>
      <c r="K739" s="45"/>
      <c r="L739" s="62" t="str">
        <f>_xlfn.IFNA(VLOOKUP(E739&amp;"."&amp;H739,PNIdata!$E$5:$L$263,2,FALSE),"-")</f>
        <v>-</v>
      </c>
      <c r="M739" s="62"/>
      <c r="N739" s="62"/>
    </row>
    <row r="740" spans="2:14" x14ac:dyDescent="0.25">
      <c r="B740" s="37" t="s">
        <v>299</v>
      </c>
      <c r="C740" s="38" t="str">
        <f>VLOOKUP(E740,nusedswatershed,4,FALSE)</f>
        <v>Esc</v>
      </c>
      <c r="D740" s="39">
        <v>25</v>
      </c>
      <c r="E740" s="40" t="s">
        <v>330</v>
      </c>
      <c r="F740" s="40" t="s">
        <v>330</v>
      </c>
      <c r="G740" s="21" t="s">
        <v>63</v>
      </c>
      <c r="H740" s="22">
        <v>1997</v>
      </c>
      <c r="I740" s="45" t="s">
        <v>522</v>
      </c>
      <c r="J740" s="45"/>
      <c r="K740" s="45"/>
      <c r="L740" s="62" t="str">
        <f>_xlfn.IFNA(VLOOKUP(E740&amp;"."&amp;H740,PNIdata!$E$5:$L$263,2,FALSE),"-")</f>
        <v>-</v>
      </c>
      <c r="M740" s="62"/>
      <c r="N740" s="62"/>
    </row>
    <row r="741" spans="2:14" x14ac:dyDescent="0.25">
      <c r="B741" s="37" t="s">
        <v>299</v>
      </c>
      <c r="C741" s="38" t="str">
        <f>VLOOKUP(E741,nusedswatershed,4,FALSE)</f>
        <v>Esc</v>
      </c>
      <c r="D741" s="39">
        <v>25</v>
      </c>
      <c r="E741" s="40" t="s">
        <v>330</v>
      </c>
      <c r="F741" s="40" t="s">
        <v>330</v>
      </c>
      <c r="G741" s="21" t="s">
        <v>63</v>
      </c>
      <c r="H741" s="22">
        <v>1996</v>
      </c>
      <c r="I741" s="45" t="s">
        <v>523</v>
      </c>
      <c r="J741" s="45"/>
      <c r="K741" s="45"/>
      <c r="L741" s="62" t="str">
        <f>_xlfn.IFNA(VLOOKUP(E741&amp;"."&amp;H741,PNIdata!$E$5:$L$263,2,FALSE),"-")</f>
        <v>-</v>
      </c>
      <c r="M741" s="62"/>
      <c r="N741" s="62"/>
    </row>
    <row r="742" spans="2:14" x14ac:dyDescent="0.25">
      <c r="B742" s="37" t="s">
        <v>299</v>
      </c>
      <c r="C742" s="38" t="str">
        <f>VLOOKUP(E742,nusedswatershed,4,FALSE)</f>
        <v>Esc</v>
      </c>
      <c r="D742" s="39">
        <v>25</v>
      </c>
      <c r="E742" s="40" t="s">
        <v>330</v>
      </c>
      <c r="F742" s="40" t="s">
        <v>330</v>
      </c>
      <c r="G742" s="21" t="s">
        <v>63</v>
      </c>
      <c r="H742" s="22">
        <v>1995</v>
      </c>
      <c r="I742" s="45">
        <v>8</v>
      </c>
      <c r="J742" s="45">
        <v>8</v>
      </c>
      <c r="K742" s="45"/>
      <c r="L742" s="62" t="str">
        <f>_xlfn.IFNA(VLOOKUP(E742&amp;"."&amp;H742,PNIdata!$E$5:$L$263,2,FALSE),"-")</f>
        <v>-</v>
      </c>
      <c r="M742" s="62"/>
      <c r="N742" s="62"/>
    </row>
    <row r="743" spans="2:14" x14ac:dyDescent="0.25">
      <c r="B743" s="37" t="s">
        <v>299</v>
      </c>
      <c r="C743" s="38" t="str">
        <f>VLOOKUP(E743,nusedswatershed,4,FALSE)</f>
        <v>Esc</v>
      </c>
      <c r="D743" s="39">
        <v>25</v>
      </c>
      <c r="E743" s="40" t="s">
        <v>330</v>
      </c>
      <c r="F743" s="40" t="s">
        <v>330</v>
      </c>
      <c r="G743" s="21" t="s">
        <v>63</v>
      </c>
      <c r="H743" s="22">
        <v>1994</v>
      </c>
      <c r="I743" s="45" t="s">
        <v>527</v>
      </c>
      <c r="J743" s="45"/>
      <c r="K743" s="45"/>
      <c r="L743" s="62" t="str">
        <f>_xlfn.IFNA(VLOOKUP(E743&amp;"."&amp;H743,PNIdata!$E$5:$L$263,2,FALSE),"-")</f>
        <v>-</v>
      </c>
      <c r="M743" s="62"/>
      <c r="N743" s="62"/>
    </row>
    <row r="744" spans="2:14" x14ac:dyDescent="0.25">
      <c r="B744" s="37" t="s">
        <v>299</v>
      </c>
      <c r="C744" s="38" t="str">
        <f>VLOOKUP(E744,nusedswatershed,4,FALSE)</f>
        <v>Esc</v>
      </c>
      <c r="D744" s="39">
        <v>25</v>
      </c>
      <c r="E744" s="40" t="s">
        <v>330</v>
      </c>
      <c r="F744" s="40" t="s">
        <v>330</v>
      </c>
      <c r="G744" s="21" t="s">
        <v>63</v>
      </c>
      <c r="H744" s="22">
        <v>1993</v>
      </c>
      <c r="I744" s="45" t="s">
        <v>527</v>
      </c>
      <c r="J744" s="45"/>
      <c r="K744" s="45"/>
      <c r="L744" s="62" t="str">
        <f>_xlfn.IFNA(VLOOKUP(E744&amp;"."&amp;H744,PNIdata!$E$5:$L$263,2,FALSE),"-")</f>
        <v>-</v>
      </c>
      <c r="M744" s="62"/>
      <c r="N744" s="62"/>
    </row>
    <row r="745" spans="2:14" x14ac:dyDescent="0.25">
      <c r="B745" s="37" t="s">
        <v>299</v>
      </c>
      <c r="C745" s="38" t="str">
        <f>VLOOKUP(E745,nusedswatershed,4,FALSE)</f>
        <v>Esc</v>
      </c>
      <c r="D745" s="39">
        <v>25</v>
      </c>
      <c r="E745" s="40" t="s">
        <v>330</v>
      </c>
      <c r="F745" s="40" t="s">
        <v>330</v>
      </c>
      <c r="G745" s="21" t="s">
        <v>63</v>
      </c>
      <c r="H745" s="22">
        <v>1992</v>
      </c>
      <c r="I745" s="45" t="s">
        <v>523</v>
      </c>
      <c r="J745" s="45"/>
      <c r="K745" s="45"/>
      <c r="L745" s="62" t="str">
        <f>_xlfn.IFNA(VLOOKUP(E745&amp;"."&amp;H745,PNIdata!$E$5:$L$263,2,FALSE),"-")</f>
        <v>-</v>
      </c>
      <c r="M745" s="62"/>
      <c r="N745" s="62"/>
    </row>
    <row r="746" spans="2:14" x14ac:dyDescent="0.25">
      <c r="B746" s="37" t="s">
        <v>299</v>
      </c>
      <c r="C746" s="38" t="str">
        <f>VLOOKUP(E746,nusedswatershed,4,FALSE)</f>
        <v>Esc</v>
      </c>
      <c r="D746" s="39">
        <v>25</v>
      </c>
      <c r="E746" s="40" t="s">
        <v>330</v>
      </c>
      <c r="F746" s="40" t="s">
        <v>330</v>
      </c>
      <c r="G746" s="21" t="s">
        <v>63</v>
      </c>
      <c r="H746" s="22">
        <v>1991</v>
      </c>
      <c r="I746" s="45" t="s">
        <v>527</v>
      </c>
      <c r="J746" s="45"/>
      <c r="K746" s="45"/>
      <c r="L746" s="62" t="str">
        <f>_xlfn.IFNA(VLOOKUP(E746&amp;"."&amp;H746,PNIdata!$E$5:$L$263,2,FALSE),"-")</f>
        <v>-</v>
      </c>
      <c r="M746" s="62"/>
      <c r="N746" s="62"/>
    </row>
    <row r="747" spans="2:14" x14ac:dyDescent="0.25">
      <c r="B747" s="37" t="s">
        <v>299</v>
      </c>
      <c r="C747" s="38" t="str">
        <f>VLOOKUP(E747,nusedswatershed,4,FALSE)</f>
        <v>Esc</v>
      </c>
      <c r="D747" s="39">
        <v>25</v>
      </c>
      <c r="E747" s="40" t="s">
        <v>330</v>
      </c>
      <c r="F747" s="40" t="s">
        <v>330</v>
      </c>
      <c r="G747" s="21" t="s">
        <v>63</v>
      </c>
      <c r="H747" s="22">
        <v>1990</v>
      </c>
      <c r="I747" s="45" t="s">
        <v>522</v>
      </c>
      <c r="J747" s="45"/>
      <c r="K747" s="45"/>
      <c r="L747" s="62" t="str">
        <f>_xlfn.IFNA(VLOOKUP(E747&amp;"."&amp;H747,PNIdata!$E$5:$L$263,2,FALSE),"-")</f>
        <v>-</v>
      </c>
      <c r="M747" s="62"/>
      <c r="N747" s="62"/>
    </row>
    <row r="748" spans="2:14" x14ac:dyDescent="0.25">
      <c r="B748" s="37" t="s">
        <v>299</v>
      </c>
      <c r="C748" s="38" t="str">
        <f>VLOOKUP(E748,nusedswatershed,4,FALSE)</f>
        <v>Esc</v>
      </c>
      <c r="D748" s="39">
        <v>25</v>
      </c>
      <c r="E748" s="40" t="s">
        <v>330</v>
      </c>
      <c r="F748" s="40" t="s">
        <v>330</v>
      </c>
      <c r="G748" s="21" t="s">
        <v>63</v>
      </c>
      <c r="H748" s="22">
        <v>1989</v>
      </c>
      <c r="I748" s="45">
        <v>5</v>
      </c>
      <c r="J748" s="45">
        <v>5</v>
      </c>
      <c r="K748" s="45"/>
      <c r="L748" s="62" t="str">
        <f>_xlfn.IFNA(VLOOKUP(E748&amp;"."&amp;H748,PNIdata!$E$5:$L$263,2,FALSE),"-")</f>
        <v>-</v>
      </c>
      <c r="M748" s="62"/>
      <c r="N748" s="62"/>
    </row>
    <row r="749" spans="2:14" x14ac:dyDescent="0.25">
      <c r="B749" s="37" t="s">
        <v>299</v>
      </c>
      <c r="C749" s="38" t="str">
        <f>VLOOKUP(E749,nusedswatershed,4,FALSE)</f>
        <v>Esc</v>
      </c>
      <c r="D749" s="39">
        <v>25</v>
      </c>
      <c r="E749" s="40" t="s">
        <v>330</v>
      </c>
      <c r="F749" s="40" t="s">
        <v>330</v>
      </c>
      <c r="G749" s="21" t="s">
        <v>63</v>
      </c>
      <c r="H749" s="22">
        <v>1988</v>
      </c>
      <c r="I749" s="45" t="s">
        <v>523</v>
      </c>
      <c r="J749" s="45"/>
      <c r="K749" s="45"/>
      <c r="L749" s="62" t="str">
        <f>_xlfn.IFNA(VLOOKUP(E749&amp;"."&amp;H749,PNIdata!$E$5:$L$263,2,FALSE),"-")</f>
        <v>-</v>
      </c>
      <c r="M749" s="62"/>
      <c r="N749" s="62"/>
    </row>
    <row r="750" spans="2:14" x14ac:dyDescent="0.25">
      <c r="B750" s="37" t="s">
        <v>299</v>
      </c>
      <c r="C750" s="38" t="str">
        <f>VLOOKUP(E750,nusedswatershed,4,FALSE)</f>
        <v>Esc</v>
      </c>
      <c r="D750" s="39">
        <v>25</v>
      </c>
      <c r="E750" s="40" t="s">
        <v>330</v>
      </c>
      <c r="F750" s="40" t="s">
        <v>330</v>
      </c>
      <c r="G750" s="21" t="s">
        <v>63</v>
      </c>
      <c r="H750" s="22">
        <v>1987</v>
      </c>
      <c r="I750" s="45" t="s">
        <v>527</v>
      </c>
      <c r="J750" s="45"/>
      <c r="K750" s="45"/>
      <c r="L750" s="62" t="str">
        <f>_xlfn.IFNA(VLOOKUP(E750&amp;"."&amp;H750,PNIdata!$E$5:$L$263,2,FALSE),"-")</f>
        <v>-</v>
      </c>
      <c r="M750" s="62"/>
      <c r="N750" s="62"/>
    </row>
    <row r="751" spans="2:14" x14ac:dyDescent="0.25">
      <c r="B751" s="37" t="s">
        <v>299</v>
      </c>
      <c r="C751" s="38" t="str">
        <f>VLOOKUP(E751,nusedswatershed,4,FALSE)</f>
        <v>Esc</v>
      </c>
      <c r="D751" s="39">
        <v>25</v>
      </c>
      <c r="E751" s="40" t="s">
        <v>330</v>
      </c>
      <c r="F751" s="40" t="s">
        <v>330</v>
      </c>
      <c r="G751" s="21" t="s">
        <v>63</v>
      </c>
      <c r="H751" s="22">
        <v>1986</v>
      </c>
      <c r="I751" s="45">
        <v>10</v>
      </c>
      <c r="J751" s="45">
        <v>10</v>
      </c>
      <c r="K751" s="45"/>
      <c r="L751" s="62" t="str">
        <f>_xlfn.IFNA(VLOOKUP(E751&amp;"."&amp;H751,PNIdata!$E$5:$L$263,2,FALSE),"-")</f>
        <v>-</v>
      </c>
      <c r="M751" s="62"/>
      <c r="N751" s="62"/>
    </row>
    <row r="752" spans="2:14" x14ac:dyDescent="0.25">
      <c r="B752" s="37" t="s">
        <v>299</v>
      </c>
      <c r="C752" s="38" t="str">
        <f>VLOOKUP(E752,nusedswatershed,4,FALSE)</f>
        <v>Esc</v>
      </c>
      <c r="D752" s="39">
        <v>25</v>
      </c>
      <c r="E752" s="40" t="s">
        <v>330</v>
      </c>
      <c r="F752" s="40" t="s">
        <v>330</v>
      </c>
      <c r="G752" s="21" t="s">
        <v>63</v>
      </c>
      <c r="H752" s="22">
        <v>1985</v>
      </c>
      <c r="I752" s="45" t="s">
        <v>522</v>
      </c>
      <c r="J752" s="45"/>
      <c r="K752" s="45"/>
      <c r="L752" s="62" t="str">
        <f>_xlfn.IFNA(VLOOKUP(E752&amp;"."&amp;H752,PNIdata!$E$5:$L$263,2,FALSE),"-")</f>
        <v>-</v>
      </c>
      <c r="M752" s="62"/>
      <c r="N752" s="62"/>
    </row>
    <row r="753" spans="2:14" x14ac:dyDescent="0.25">
      <c r="B753" s="37" t="s">
        <v>299</v>
      </c>
      <c r="C753" s="38" t="str">
        <f>VLOOKUP(E753,nusedswatershed,4,FALSE)</f>
        <v>Esc</v>
      </c>
      <c r="D753" s="39">
        <v>25</v>
      </c>
      <c r="E753" s="40" t="s">
        <v>330</v>
      </c>
      <c r="F753" s="40" t="s">
        <v>330</v>
      </c>
      <c r="G753" s="21" t="s">
        <v>63</v>
      </c>
      <c r="H753" s="22">
        <v>1984</v>
      </c>
      <c r="I753" s="45" t="s">
        <v>522</v>
      </c>
      <c r="J753" s="45"/>
      <c r="K753" s="45"/>
      <c r="L753" s="62" t="str">
        <f>_xlfn.IFNA(VLOOKUP(E753&amp;"."&amp;H753,PNIdata!$E$5:$L$263,2,FALSE),"-")</f>
        <v>-</v>
      </c>
      <c r="M753" s="62"/>
      <c r="N753" s="62"/>
    </row>
    <row r="754" spans="2:14" x14ac:dyDescent="0.25">
      <c r="B754" s="37" t="s">
        <v>299</v>
      </c>
      <c r="C754" s="38" t="str">
        <f>VLOOKUP(E754,nusedswatershed,4,FALSE)</f>
        <v>Esc</v>
      </c>
      <c r="D754" s="39">
        <v>25</v>
      </c>
      <c r="E754" s="40" t="s">
        <v>330</v>
      </c>
      <c r="F754" s="40" t="s">
        <v>330</v>
      </c>
      <c r="G754" s="21" t="s">
        <v>63</v>
      </c>
      <c r="H754" s="22">
        <v>1983</v>
      </c>
      <c r="I754" s="45" t="s">
        <v>527</v>
      </c>
      <c r="J754" s="45"/>
      <c r="K754" s="45"/>
      <c r="L754" s="62" t="str">
        <f>_xlfn.IFNA(VLOOKUP(E754&amp;"."&amp;H754,PNIdata!$E$5:$L$263,2,FALSE),"-")</f>
        <v>-</v>
      </c>
      <c r="M754" s="62"/>
      <c r="N754" s="62"/>
    </row>
    <row r="755" spans="2:14" x14ac:dyDescent="0.25">
      <c r="B755" s="37" t="s">
        <v>299</v>
      </c>
      <c r="C755" s="38" t="str">
        <f>VLOOKUP(E755,nusedswatershed,4,FALSE)</f>
        <v>Esc</v>
      </c>
      <c r="D755" s="39">
        <v>25</v>
      </c>
      <c r="E755" s="40" t="s">
        <v>330</v>
      </c>
      <c r="F755" s="40" t="s">
        <v>330</v>
      </c>
      <c r="G755" s="21" t="s">
        <v>63</v>
      </c>
      <c r="H755" s="22">
        <v>1982</v>
      </c>
      <c r="I755" s="45" t="s">
        <v>527</v>
      </c>
      <c r="J755" s="45"/>
      <c r="K755" s="45"/>
      <c r="L755" s="62" t="str">
        <f>_xlfn.IFNA(VLOOKUP(E755&amp;"."&amp;H755,PNIdata!$E$5:$L$263,2,FALSE),"-")</f>
        <v>-</v>
      </c>
      <c r="M755" s="62"/>
      <c r="N755" s="62"/>
    </row>
    <row r="756" spans="2:14" x14ac:dyDescent="0.25">
      <c r="B756" s="37" t="s">
        <v>299</v>
      </c>
      <c r="C756" s="38" t="str">
        <f>VLOOKUP(E756,nusedswatershed,4,FALSE)</f>
        <v>Esc</v>
      </c>
      <c r="D756" s="39">
        <v>25</v>
      </c>
      <c r="E756" s="40" t="s">
        <v>330</v>
      </c>
      <c r="F756" s="40" t="s">
        <v>330</v>
      </c>
      <c r="G756" s="21" t="s">
        <v>63</v>
      </c>
      <c r="H756" s="22">
        <v>1981</v>
      </c>
      <c r="I756" s="45">
        <v>20</v>
      </c>
      <c r="J756" s="45">
        <v>20</v>
      </c>
      <c r="K756" s="45"/>
      <c r="L756" s="62" t="str">
        <f>_xlfn.IFNA(VLOOKUP(E756&amp;"."&amp;H756,PNIdata!$E$5:$L$263,2,FALSE),"-")</f>
        <v>-</v>
      </c>
      <c r="M756" s="62"/>
      <c r="N756" s="62"/>
    </row>
    <row r="757" spans="2:14" x14ac:dyDescent="0.25">
      <c r="B757" s="37" t="s">
        <v>299</v>
      </c>
      <c r="C757" s="38" t="str">
        <f>VLOOKUP(E757,nusedswatershed,4,FALSE)</f>
        <v>Esc</v>
      </c>
      <c r="D757" s="39">
        <v>25</v>
      </c>
      <c r="E757" s="40" t="s">
        <v>330</v>
      </c>
      <c r="F757" s="40" t="s">
        <v>330</v>
      </c>
      <c r="G757" s="21" t="s">
        <v>63</v>
      </c>
      <c r="H757" s="22">
        <v>1980</v>
      </c>
      <c r="I757" s="45" t="s">
        <v>527</v>
      </c>
      <c r="J757" s="45"/>
      <c r="K757" s="45"/>
      <c r="L757" s="62" t="str">
        <f>_xlfn.IFNA(VLOOKUP(E757&amp;"."&amp;H757,PNIdata!$E$5:$L$263,2,FALSE),"-")</f>
        <v>-</v>
      </c>
      <c r="M757" s="62"/>
      <c r="N757" s="62"/>
    </row>
    <row r="758" spans="2:14" x14ac:dyDescent="0.25">
      <c r="B758" s="37" t="s">
        <v>299</v>
      </c>
      <c r="C758" s="38" t="str">
        <f>VLOOKUP(E758,nusedswatershed,4,FALSE)</f>
        <v>Esc</v>
      </c>
      <c r="D758" s="39">
        <v>25</v>
      </c>
      <c r="E758" s="40" t="s">
        <v>330</v>
      </c>
      <c r="F758" s="40" t="s">
        <v>330</v>
      </c>
      <c r="G758" s="21" t="s">
        <v>63</v>
      </c>
      <c r="H758" s="22">
        <v>1979</v>
      </c>
      <c r="I758" s="45" t="s">
        <v>527</v>
      </c>
      <c r="J758" s="45"/>
      <c r="K758" s="45"/>
      <c r="L758" s="62" t="str">
        <f>_xlfn.IFNA(VLOOKUP(E758&amp;"."&amp;H758,PNIdata!$E$5:$L$263,2,FALSE),"-")</f>
        <v>-</v>
      </c>
      <c r="M758" s="62"/>
      <c r="N758" s="62"/>
    </row>
    <row r="759" spans="2:14" x14ac:dyDescent="0.25">
      <c r="B759" s="37" t="s">
        <v>299</v>
      </c>
      <c r="C759" s="38" t="str">
        <f>VLOOKUP(E759,nusedswatershed,4,FALSE)</f>
        <v>Esc</v>
      </c>
      <c r="D759" s="39">
        <v>25</v>
      </c>
      <c r="E759" s="40" t="s">
        <v>330</v>
      </c>
      <c r="F759" s="40" t="s">
        <v>330</v>
      </c>
      <c r="G759" s="21" t="s">
        <v>63</v>
      </c>
      <c r="H759" s="22">
        <v>1978</v>
      </c>
      <c r="I759" s="45">
        <v>85</v>
      </c>
      <c r="J759" s="45">
        <v>85</v>
      </c>
      <c r="K759" s="45"/>
      <c r="L759" s="62" t="str">
        <f>_xlfn.IFNA(VLOOKUP(E759&amp;"."&amp;H759,PNIdata!$E$5:$L$263,2,FALSE),"-")</f>
        <v>-</v>
      </c>
      <c r="M759" s="62"/>
      <c r="N759" s="62"/>
    </row>
    <row r="760" spans="2:14" x14ac:dyDescent="0.25">
      <c r="B760" s="37" t="s">
        <v>299</v>
      </c>
      <c r="C760" s="38" t="str">
        <f>VLOOKUP(E760,nusedswatershed,4,FALSE)</f>
        <v>Esc</v>
      </c>
      <c r="D760" s="39">
        <v>25</v>
      </c>
      <c r="E760" s="40" t="s">
        <v>330</v>
      </c>
      <c r="F760" s="40" t="s">
        <v>330</v>
      </c>
      <c r="G760" s="21" t="s">
        <v>63</v>
      </c>
      <c r="H760" s="22">
        <v>1977</v>
      </c>
      <c r="I760" s="45" t="s">
        <v>527</v>
      </c>
      <c r="J760" s="45"/>
      <c r="K760" s="45"/>
      <c r="L760" s="62" t="str">
        <f>_xlfn.IFNA(VLOOKUP(E760&amp;"."&amp;H760,PNIdata!$E$5:$L$263,2,FALSE),"-")</f>
        <v>-</v>
      </c>
      <c r="M760" s="62"/>
      <c r="N760" s="62"/>
    </row>
    <row r="761" spans="2:14" x14ac:dyDescent="0.25">
      <c r="B761" s="37" t="s">
        <v>299</v>
      </c>
      <c r="C761" s="38" t="str">
        <f>VLOOKUP(E761,nusedswatershed,4,FALSE)</f>
        <v>Esc</v>
      </c>
      <c r="D761" s="39">
        <v>25</v>
      </c>
      <c r="E761" s="40" t="s">
        <v>330</v>
      </c>
      <c r="F761" s="40" t="s">
        <v>330</v>
      </c>
      <c r="G761" s="21" t="s">
        <v>63</v>
      </c>
      <c r="H761" s="22">
        <v>1976</v>
      </c>
      <c r="I761" s="45" t="s">
        <v>527</v>
      </c>
      <c r="J761" s="45"/>
      <c r="K761" s="45"/>
      <c r="L761" s="62" t="str">
        <f>_xlfn.IFNA(VLOOKUP(E761&amp;"."&amp;H761,PNIdata!$E$5:$L$263,2,FALSE),"-")</f>
        <v>-</v>
      </c>
      <c r="M761" s="62"/>
      <c r="N761" s="62"/>
    </row>
    <row r="762" spans="2:14" x14ac:dyDescent="0.25">
      <c r="B762" s="37" t="s">
        <v>299</v>
      </c>
      <c r="C762" s="38" t="str">
        <f>VLOOKUP(E762,nusedswatershed,4,FALSE)</f>
        <v>Esc</v>
      </c>
      <c r="D762" s="39">
        <v>25</v>
      </c>
      <c r="E762" s="40" t="s">
        <v>330</v>
      </c>
      <c r="F762" s="40" t="s">
        <v>330</v>
      </c>
      <c r="G762" s="21" t="s">
        <v>63</v>
      </c>
      <c r="H762" s="22">
        <v>1975</v>
      </c>
      <c r="I762" s="45">
        <v>25</v>
      </c>
      <c r="J762" s="45">
        <v>25</v>
      </c>
      <c r="K762" s="45"/>
      <c r="L762" s="62" t="str">
        <f>_xlfn.IFNA(VLOOKUP(E762&amp;"."&amp;H762,PNIdata!$E$5:$L$263,2,FALSE),"-")</f>
        <v>-</v>
      </c>
      <c r="M762" s="62"/>
      <c r="N762" s="62"/>
    </row>
    <row r="763" spans="2:14" x14ac:dyDescent="0.25">
      <c r="B763" s="37" t="s">
        <v>299</v>
      </c>
      <c r="C763" s="38" t="str">
        <f>VLOOKUP(E763,nusedswatershed,4,FALSE)</f>
        <v>Esc</v>
      </c>
      <c r="D763" s="39">
        <v>25</v>
      </c>
      <c r="E763" s="40" t="s">
        <v>330</v>
      </c>
      <c r="F763" s="40" t="s">
        <v>330</v>
      </c>
      <c r="G763" s="21" t="s">
        <v>63</v>
      </c>
      <c r="H763" s="22">
        <v>1974</v>
      </c>
      <c r="I763" s="45">
        <v>25</v>
      </c>
      <c r="J763" s="45">
        <v>25</v>
      </c>
      <c r="K763" s="45"/>
      <c r="L763" s="62" t="str">
        <f>_xlfn.IFNA(VLOOKUP(E763&amp;"."&amp;H763,PNIdata!$E$5:$L$263,2,FALSE),"-")</f>
        <v>-</v>
      </c>
      <c r="M763" s="62"/>
      <c r="N763" s="62"/>
    </row>
    <row r="764" spans="2:14" x14ac:dyDescent="0.25">
      <c r="B764" s="37" t="s">
        <v>299</v>
      </c>
      <c r="C764" s="38" t="str">
        <f>VLOOKUP(E764,nusedswatershed,4,FALSE)</f>
        <v>Esc</v>
      </c>
      <c r="D764" s="39">
        <v>25</v>
      </c>
      <c r="E764" s="40" t="s">
        <v>330</v>
      </c>
      <c r="F764" s="40" t="s">
        <v>330</v>
      </c>
      <c r="G764" s="21" t="s">
        <v>63</v>
      </c>
      <c r="H764" s="22">
        <v>1973</v>
      </c>
      <c r="I764" s="45">
        <v>25</v>
      </c>
      <c r="J764" s="45">
        <v>25</v>
      </c>
      <c r="K764" s="45"/>
      <c r="L764" s="62" t="str">
        <f>_xlfn.IFNA(VLOOKUP(E764&amp;"."&amp;H764,PNIdata!$E$5:$L$263,2,FALSE),"-")</f>
        <v>-</v>
      </c>
      <c r="M764" s="62"/>
      <c r="N764" s="62"/>
    </row>
    <row r="765" spans="2:14" x14ac:dyDescent="0.25">
      <c r="B765" s="37" t="s">
        <v>299</v>
      </c>
      <c r="C765" s="38" t="str">
        <f>VLOOKUP(E765,nusedswatershed,4,FALSE)</f>
        <v>Esc</v>
      </c>
      <c r="D765" s="39">
        <v>25</v>
      </c>
      <c r="E765" s="40" t="s">
        <v>330</v>
      </c>
      <c r="F765" s="40" t="s">
        <v>330</v>
      </c>
      <c r="G765" s="21" t="s">
        <v>63</v>
      </c>
      <c r="H765" s="22">
        <v>1972</v>
      </c>
      <c r="I765" s="45">
        <v>25</v>
      </c>
      <c r="J765" s="45">
        <v>25</v>
      </c>
      <c r="K765" s="45"/>
      <c r="L765" s="62" t="str">
        <f>_xlfn.IFNA(VLOOKUP(E765&amp;"."&amp;H765,PNIdata!$E$5:$L$263,2,FALSE),"-")</f>
        <v>-</v>
      </c>
      <c r="M765" s="62"/>
      <c r="N765" s="62"/>
    </row>
    <row r="766" spans="2:14" x14ac:dyDescent="0.25">
      <c r="B766" s="37" t="s">
        <v>299</v>
      </c>
      <c r="C766" s="38" t="str">
        <f>VLOOKUP(E766,nusedswatershed,4,FALSE)</f>
        <v>Esc</v>
      </c>
      <c r="D766" s="39">
        <v>25</v>
      </c>
      <c r="E766" s="40" t="s">
        <v>330</v>
      </c>
      <c r="F766" s="40" t="s">
        <v>330</v>
      </c>
      <c r="G766" s="21" t="s">
        <v>63</v>
      </c>
      <c r="H766" s="22">
        <v>1971</v>
      </c>
      <c r="I766" s="45">
        <v>25</v>
      </c>
      <c r="J766" s="45">
        <v>25</v>
      </c>
      <c r="K766" s="45"/>
      <c r="L766" s="62" t="str">
        <f>_xlfn.IFNA(VLOOKUP(E766&amp;"."&amp;H766,PNIdata!$E$5:$L$263,2,FALSE),"-")</f>
        <v>-</v>
      </c>
      <c r="M766" s="62"/>
      <c r="N766" s="62"/>
    </row>
    <row r="767" spans="2:14" x14ac:dyDescent="0.25">
      <c r="B767" s="37" t="s">
        <v>299</v>
      </c>
      <c r="C767" s="38" t="str">
        <f>VLOOKUP(E767,nusedswatershed,4,FALSE)</f>
        <v>Esc</v>
      </c>
      <c r="D767" s="39">
        <v>25</v>
      </c>
      <c r="E767" s="40" t="s">
        <v>330</v>
      </c>
      <c r="F767" s="40" t="s">
        <v>330</v>
      </c>
      <c r="G767" s="21" t="s">
        <v>63</v>
      </c>
      <c r="H767" s="22">
        <v>1970</v>
      </c>
      <c r="I767" s="45">
        <v>25</v>
      </c>
      <c r="J767" s="45">
        <v>25</v>
      </c>
      <c r="K767" s="45"/>
      <c r="L767" s="62" t="str">
        <f>_xlfn.IFNA(VLOOKUP(E767&amp;"."&amp;H767,PNIdata!$E$5:$L$263,2,FALSE),"-")</f>
        <v>-</v>
      </c>
      <c r="M767" s="62"/>
      <c r="N767" s="62"/>
    </row>
    <row r="768" spans="2:14" x14ac:dyDescent="0.25">
      <c r="B768" s="37" t="s">
        <v>299</v>
      </c>
      <c r="C768" s="38" t="str">
        <f>VLOOKUP(E768,nusedswatershed,4,FALSE)</f>
        <v>Esc</v>
      </c>
      <c r="D768" s="39">
        <v>25</v>
      </c>
      <c r="E768" s="40" t="s">
        <v>330</v>
      </c>
      <c r="F768" s="40" t="s">
        <v>330</v>
      </c>
      <c r="G768" s="21" t="s">
        <v>63</v>
      </c>
      <c r="H768" s="22">
        <v>1969</v>
      </c>
      <c r="I768" s="45">
        <v>25</v>
      </c>
      <c r="J768" s="45">
        <v>25</v>
      </c>
      <c r="K768" s="45"/>
      <c r="L768" s="62" t="str">
        <f>_xlfn.IFNA(VLOOKUP(E768&amp;"."&amp;H768,PNIdata!$E$5:$L$263,2,FALSE),"-")</f>
        <v>-</v>
      </c>
      <c r="M768" s="62"/>
      <c r="N768" s="62"/>
    </row>
    <row r="769" spans="2:14" x14ac:dyDescent="0.25">
      <c r="B769" s="37" t="s">
        <v>299</v>
      </c>
      <c r="C769" s="38" t="str">
        <f>VLOOKUP(E769,nusedswatershed,4,FALSE)</f>
        <v>Esc</v>
      </c>
      <c r="D769" s="39">
        <v>25</v>
      </c>
      <c r="E769" s="40" t="s">
        <v>330</v>
      </c>
      <c r="F769" s="40" t="s">
        <v>330</v>
      </c>
      <c r="G769" s="21" t="s">
        <v>63</v>
      </c>
      <c r="H769" s="22">
        <v>1968</v>
      </c>
      <c r="I769" s="45" t="s">
        <v>522</v>
      </c>
      <c r="J769" s="45"/>
      <c r="K769" s="45"/>
      <c r="L769" s="62" t="str">
        <f>_xlfn.IFNA(VLOOKUP(E769&amp;"."&amp;H769,PNIdata!$E$5:$L$263,2,FALSE),"-")</f>
        <v>-</v>
      </c>
      <c r="M769" s="62"/>
      <c r="N769" s="62"/>
    </row>
    <row r="770" spans="2:14" x14ac:dyDescent="0.25">
      <c r="B770" s="37" t="s">
        <v>299</v>
      </c>
      <c r="C770" s="38" t="str">
        <f>VLOOKUP(E770,nusedswatershed,4,FALSE)</f>
        <v>Esc</v>
      </c>
      <c r="D770" s="39">
        <v>25</v>
      </c>
      <c r="E770" s="40" t="s">
        <v>330</v>
      </c>
      <c r="F770" s="40" t="s">
        <v>330</v>
      </c>
      <c r="G770" s="21" t="s">
        <v>63</v>
      </c>
      <c r="H770" s="22">
        <v>1967</v>
      </c>
      <c r="I770" s="45">
        <v>25</v>
      </c>
      <c r="J770" s="45">
        <v>25</v>
      </c>
      <c r="K770" s="45"/>
      <c r="L770" s="62" t="str">
        <f>_xlfn.IFNA(VLOOKUP(E770&amp;"."&amp;H770,PNIdata!$E$5:$L$263,2,FALSE),"-")</f>
        <v>-</v>
      </c>
      <c r="M770" s="62"/>
      <c r="N770" s="62"/>
    </row>
    <row r="771" spans="2:14" x14ac:dyDescent="0.25">
      <c r="B771" s="37" t="s">
        <v>299</v>
      </c>
      <c r="C771" s="38" t="str">
        <f>VLOOKUP(E771,nusedswatershed,4,FALSE)</f>
        <v>Esc</v>
      </c>
      <c r="D771" s="39">
        <v>25</v>
      </c>
      <c r="E771" s="40" t="s">
        <v>330</v>
      </c>
      <c r="F771" s="40" t="s">
        <v>330</v>
      </c>
      <c r="G771" s="21" t="s">
        <v>63</v>
      </c>
      <c r="H771" s="22">
        <v>1966</v>
      </c>
      <c r="I771" s="45">
        <v>25</v>
      </c>
      <c r="J771" s="45">
        <v>25</v>
      </c>
      <c r="K771" s="45"/>
      <c r="L771" s="62" t="str">
        <f>_xlfn.IFNA(VLOOKUP(E771&amp;"."&amp;H771,PNIdata!$E$5:$L$263,2,FALSE),"-")</f>
        <v>-</v>
      </c>
      <c r="M771" s="62"/>
      <c r="N771" s="62"/>
    </row>
    <row r="772" spans="2:14" x14ac:dyDescent="0.25">
      <c r="B772" s="37" t="s">
        <v>299</v>
      </c>
      <c r="C772" s="38" t="str">
        <f>VLOOKUP(E772,nusedswatershed,4,FALSE)</f>
        <v>Esc</v>
      </c>
      <c r="D772" s="39">
        <v>25</v>
      </c>
      <c r="E772" s="40" t="s">
        <v>330</v>
      </c>
      <c r="F772" s="40" t="s">
        <v>330</v>
      </c>
      <c r="G772" s="21" t="s">
        <v>63</v>
      </c>
      <c r="H772" s="22">
        <v>1965</v>
      </c>
      <c r="I772" s="45">
        <v>75</v>
      </c>
      <c r="J772" s="45">
        <v>75</v>
      </c>
      <c r="K772" s="45"/>
      <c r="L772" s="62" t="str">
        <f>_xlfn.IFNA(VLOOKUP(E772&amp;"."&amp;H772,PNIdata!$E$5:$L$263,2,FALSE),"-")</f>
        <v>-</v>
      </c>
      <c r="M772" s="62"/>
      <c r="N772" s="62"/>
    </row>
    <row r="773" spans="2:14" x14ac:dyDescent="0.25">
      <c r="B773" s="37" t="s">
        <v>299</v>
      </c>
      <c r="C773" s="38" t="str">
        <f>VLOOKUP(E773,nusedswatershed,4,FALSE)</f>
        <v>Esc</v>
      </c>
      <c r="D773" s="39">
        <v>25</v>
      </c>
      <c r="E773" s="40" t="s">
        <v>330</v>
      </c>
      <c r="F773" s="40" t="s">
        <v>330</v>
      </c>
      <c r="G773" s="21" t="s">
        <v>63</v>
      </c>
      <c r="H773" s="22">
        <v>1964</v>
      </c>
      <c r="I773" s="45">
        <v>400</v>
      </c>
      <c r="J773" s="45">
        <v>400</v>
      </c>
      <c r="K773" s="45"/>
      <c r="L773" s="62" t="str">
        <f>_xlfn.IFNA(VLOOKUP(E773&amp;"."&amp;H773,PNIdata!$E$5:$L$263,2,FALSE),"-")</f>
        <v>-</v>
      </c>
      <c r="M773" s="62"/>
      <c r="N773" s="62"/>
    </row>
    <row r="774" spans="2:14" x14ac:dyDescent="0.25">
      <c r="B774" s="37" t="s">
        <v>299</v>
      </c>
      <c r="C774" s="38" t="str">
        <f>VLOOKUP(E774,nusedswatershed,4,FALSE)</f>
        <v>Esc</v>
      </c>
      <c r="D774" s="39">
        <v>25</v>
      </c>
      <c r="E774" s="40" t="s">
        <v>330</v>
      </c>
      <c r="F774" s="40" t="s">
        <v>330</v>
      </c>
      <c r="G774" s="21" t="s">
        <v>63</v>
      </c>
      <c r="H774" s="22">
        <v>1963</v>
      </c>
      <c r="I774" s="45">
        <v>75</v>
      </c>
      <c r="J774" s="45">
        <v>75</v>
      </c>
      <c r="K774" s="45"/>
      <c r="L774" s="62" t="str">
        <f>_xlfn.IFNA(VLOOKUP(E774&amp;"."&amp;H774,PNIdata!$E$5:$L$263,2,FALSE),"-")</f>
        <v>-</v>
      </c>
      <c r="M774" s="62"/>
      <c r="N774" s="62"/>
    </row>
    <row r="775" spans="2:14" x14ac:dyDescent="0.25">
      <c r="B775" s="37" t="s">
        <v>299</v>
      </c>
      <c r="C775" s="38" t="str">
        <f>VLOOKUP(E775,nusedswatershed,4,FALSE)</f>
        <v>Esc</v>
      </c>
      <c r="D775" s="39">
        <v>25</v>
      </c>
      <c r="E775" s="40" t="s">
        <v>330</v>
      </c>
      <c r="F775" s="40" t="s">
        <v>330</v>
      </c>
      <c r="G775" s="21" t="s">
        <v>63</v>
      </c>
      <c r="H775" s="22">
        <v>1962</v>
      </c>
      <c r="I775" s="45">
        <v>75</v>
      </c>
      <c r="J775" s="45">
        <v>75</v>
      </c>
      <c r="K775" s="45"/>
      <c r="L775" s="62" t="str">
        <f>_xlfn.IFNA(VLOOKUP(E775&amp;"."&amp;H775,PNIdata!$E$5:$L$263,2,FALSE),"-")</f>
        <v>-</v>
      </c>
      <c r="M775" s="62"/>
      <c r="N775" s="62"/>
    </row>
    <row r="776" spans="2:14" x14ac:dyDescent="0.25">
      <c r="B776" s="37" t="s">
        <v>299</v>
      </c>
      <c r="C776" s="38" t="str">
        <f>VLOOKUP(E776,nusedswatershed,4,FALSE)</f>
        <v>Esc</v>
      </c>
      <c r="D776" s="39">
        <v>25</v>
      </c>
      <c r="E776" s="40" t="s">
        <v>330</v>
      </c>
      <c r="F776" s="40" t="s">
        <v>330</v>
      </c>
      <c r="G776" s="21" t="s">
        <v>63</v>
      </c>
      <c r="H776" s="22">
        <v>1961</v>
      </c>
      <c r="I776" s="45" t="s">
        <v>527</v>
      </c>
      <c r="J776" s="45"/>
      <c r="K776" s="45"/>
      <c r="L776" s="62" t="str">
        <f>_xlfn.IFNA(VLOOKUP(E776&amp;"."&amp;H776,PNIdata!$E$5:$L$263,2,FALSE),"-")</f>
        <v>-</v>
      </c>
      <c r="M776" s="62"/>
      <c r="N776" s="62"/>
    </row>
    <row r="777" spans="2:14" x14ac:dyDescent="0.25">
      <c r="B777" s="37" t="s">
        <v>299</v>
      </c>
      <c r="C777" s="38" t="str">
        <f>VLOOKUP(E777,nusedswatershed,4,FALSE)</f>
        <v>Esc</v>
      </c>
      <c r="D777" s="39">
        <v>25</v>
      </c>
      <c r="E777" s="40" t="s">
        <v>330</v>
      </c>
      <c r="F777" s="40" t="s">
        <v>330</v>
      </c>
      <c r="G777" s="21" t="s">
        <v>63</v>
      </c>
      <c r="H777" s="22">
        <v>1960</v>
      </c>
      <c r="I777" s="45" t="s">
        <v>527</v>
      </c>
      <c r="J777" s="45"/>
      <c r="K777" s="45"/>
      <c r="L777" s="62" t="str">
        <f>_xlfn.IFNA(VLOOKUP(E777&amp;"."&amp;H777,PNIdata!$E$5:$L$263,2,FALSE),"-")</f>
        <v>-</v>
      </c>
      <c r="M777" s="62"/>
      <c r="N777" s="62"/>
    </row>
    <row r="778" spans="2:14" x14ac:dyDescent="0.25">
      <c r="B778" s="37" t="s">
        <v>299</v>
      </c>
      <c r="C778" s="38" t="str">
        <f>VLOOKUP(E778,nusedswatershed,4,FALSE)</f>
        <v>Esc</v>
      </c>
      <c r="D778" s="39">
        <v>25</v>
      </c>
      <c r="E778" s="40" t="s">
        <v>330</v>
      </c>
      <c r="F778" s="40" t="s">
        <v>330</v>
      </c>
      <c r="G778" s="21" t="s">
        <v>63</v>
      </c>
      <c r="H778" s="22">
        <v>1959</v>
      </c>
      <c r="I778" s="45" t="s">
        <v>527</v>
      </c>
      <c r="J778" s="45"/>
      <c r="K778" s="45"/>
      <c r="L778" s="62" t="str">
        <f>_xlfn.IFNA(VLOOKUP(E778&amp;"."&amp;H778,PNIdata!$E$5:$L$263,2,FALSE),"-")</f>
        <v>-</v>
      </c>
      <c r="M778" s="62"/>
      <c r="N778" s="62"/>
    </row>
    <row r="779" spans="2:14" x14ac:dyDescent="0.25">
      <c r="B779" s="37" t="s">
        <v>299</v>
      </c>
      <c r="C779" s="38" t="str">
        <f>VLOOKUP(E779,nusedswatershed,4,FALSE)</f>
        <v>Esc</v>
      </c>
      <c r="D779" s="39">
        <v>25</v>
      </c>
      <c r="E779" s="40" t="s">
        <v>330</v>
      </c>
      <c r="F779" s="40" t="s">
        <v>330</v>
      </c>
      <c r="G779" s="21" t="s">
        <v>63</v>
      </c>
      <c r="H779" s="22">
        <v>1958</v>
      </c>
      <c r="I779" s="45" t="s">
        <v>527</v>
      </c>
      <c r="J779" s="45"/>
      <c r="K779" s="45"/>
      <c r="L779" s="62" t="str">
        <f>_xlfn.IFNA(VLOOKUP(E779&amp;"."&amp;H779,PNIdata!$E$5:$L$263,2,FALSE),"-")</f>
        <v>-</v>
      </c>
      <c r="M779" s="62"/>
      <c r="N779" s="62"/>
    </row>
    <row r="780" spans="2:14" x14ac:dyDescent="0.25">
      <c r="B780" s="37" t="s">
        <v>299</v>
      </c>
      <c r="C780" s="38" t="str">
        <f>VLOOKUP(E780,nusedswatershed,4,FALSE)</f>
        <v>Esc</v>
      </c>
      <c r="D780" s="39">
        <v>25</v>
      </c>
      <c r="E780" s="40" t="s">
        <v>330</v>
      </c>
      <c r="F780" s="40" t="s">
        <v>330</v>
      </c>
      <c r="G780" s="21" t="s">
        <v>63</v>
      </c>
      <c r="H780" s="22">
        <v>1957</v>
      </c>
      <c r="I780" s="45" t="s">
        <v>527</v>
      </c>
      <c r="J780" s="45"/>
      <c r="K780" s="45"/>
      <c r="L780" s="62" t="str">
        <f>_xlfn.IFNA(VLOOKUP(E780&amp;"."&amp;H780,PNIdata!$E$5:$L$263,2,FALSE),"-")</f>
        <v>-</v>
      </c>
      <c r="M780" s="62"/>
      <c r="N780" s="62"/>
    </row>
    <row r="781" spans="2:14" x14ac:dyDescent="0.25">
      <c r="B781" s="37" t="s">
        <v>299</v>
      </c>
      <c r="C781" s="38" t="str">
        <f>VLOOKUP(E781,nusedswatershed,4,FALSE)</f>
        <v>Esc</v>
      </c>
      <c r="D781" s="39">
        <v>25</v>
      </c>
      <c r="E781" s="40" t="s">
        <v>330</v>
      </c>
      <c r="F781" s="40" t="s">
        <v>330</v>
      </c>
      <c r="G781" s="21" t="s">
        <v>63</v>
      </c>
      <c r="H781" s="22">
        <v>1956</v>
      </c>
      <c r="I781" s="45" t="s">
        <v>527</v>
      </c>
      <c r="J781" s="45"/>
      <c r="K781" s="45"/>
      <c r="L781" s="62" t="str">
        <f>_xlfn.IFNA(VLOOKUP(E781&amp;"."&amp;H781,PNIdata!$E$5:$L$263,2,FALSE),"-")</f>
        <v>-</v>
      </c>
      <c r="M781" s="62"/>
      <c r="N781" s="62"/>
    </row>
    <row r="782" spans="2:14" x14ac:dyDescent="0.25">
      <c r="B782" s="37" t="s">
        <v>299</v>
      </c>
      <c r="C782" s="38" t="str">
        <f>VLOOKUP(E782,nusedswatershed,4,FALSE)</f>
        <v>Esc</v>
      </c>
      <c r="D782" s="39">
        <v>25</v>
      </c>
      <c r="E782" s="40" t="s">
        <v>330</v>
      </c>
      <c r="F782" s="40" t="s">
        <v>330</v>
      </c>
      <c r="G782" s="21" t="s">
        <v>63</v>
      </c>
      <c r="H782" s="22">
        <v>1955</v>
      </c>
      <c r="I782" s="45" t="s">
        <v>527</v>
      </c>
      <c r="J782" s="45"/>
      <c r="K782" s="45"/>
      <c r="L782" s="62" t="str">
        <f>_xlfn.IFNA(VLOOKUP(E782&amp;"."&amp;H782,PNIdata!$E$5:$L$263,2,FALSE),"-")</f>
        <v>-</v>
      </c>
      <c r="M782" s="62"/>
      <c r="N782" s="62"/>
    </row>
    <row r="783" spans="2:14" x14ac:dyDescent="0.25">
      <c r="B783" s="37" t="s">
        <v>299</v>
      </c>
      <c r="C783" s="38" t="str">
        <f>VLOOKUP(E783,nusedswatershed,4,FALSE)</f>
        <v>Esc</v>
      </c>
      <c r="D783" s="39">
        <v>25</v>
      </c>
      <c r="E783" s="40" t="s">
        <v>330</v>
      </c>
      <c r="F783" s="40" t="s">
        <v>330</v>
      </c>
      <c r="G783" s="21" t="s">
        <v>63</v>
      </c>
      <c r="H783" s="22">
        <v>1954</v>
      </c>
      <c r="I783" s="45" t="s">
        <v>527</v>
      </c>
      <c r="J783" s="45"/>
      <c r="K783" s="45"/>
      <c r="L783" s="62" t="str">
        <f>_xlfn.IFNA(VLOOKUP(E783&amp;"."&amp;H783,PNIdata!$E$5:$L$263,2,FALSE),"-")</f>
        <v>-</v>
      </c>
      <c r="M783" s="62"/>
      <c r="N783" s="62"/>
    </row>
    <row r="784" spans="2:14" x14ac:dyDescent="0.25">
      <c r="B784" s="37" t="s">
        <v>299</v>
      </c>
      <c r="C784" s="38" t="str">
        <f>VLOOKUP(E784,nusedswatershed,4,FALSE)</f>
        <v>Esc</v>
      </c>
      <c r="D784" s="39">
        <v>25</v>
      </c>
      <c r="E784" s="40" t="s">
        <v>330</v>
      </c>
      <c r="F784" s="40" t="s">
        <v>330</v>
      </c>
      <c r="G784" s="21" t="s">
        <v>63</v>
      </c>
      <c r="H784" s="22">
        <v>1953</v>
      </c>
      <c r="I784" s="45" t="s">
        <v>527</v>
      </c>
      <c r="J784" s="45"/>
      <c r="K784" s="45"/>
      <c r="L784" s="62" t="str">
        <f>_xlfn.IFNA(VLOOKUP(E784&amp;"."&amp;H784,PNIdata!$E$5:$L$263,2,FALSE),"-")</f>
        <v>-</v>
      </c>
      <c r="M784" s="62"/>
      <c r="N784" s="62"/>
    </row>
    <row r="785" spans="2:19" x14ac:dyDescent="0.25">
      <c r="B785" s="37" t="s">
        <v>299</v>
      </c>
      <c r="C785" s="38" t="str">
        <f>VLOOKUP(E785,nusedswatershed,4,FALSE)</f>
        <v>Ind17</v>
      </c>
      <c r="D785" s="39">
        <v>25</v>
      </c>
      <c r="E785" s="40" t="s">
        <v>6</v>
      </c>
      <c r="F785" s="40" t="s">
        <v>339</v>
      </c>
      <c r="G785" s="21" t="s">
        <v>63</v>
      </c>
      <c r="H785" s="45">
        <v>2023</v>
      </c>
      <c r="I785" s="45">
        <v>11510</v>
      </c>
      <c r="J785" s="45">
        <v>11510</v>
      </c>
      <c r="K785" s="45"/>
      <c r="L785" s="62" t="str">
        <f>_xlfn.IFNA(VLOOKUP(E785&amp;"."&amp;H785,PNIdata!$E$5:$L$263,2,FALSE),"-")</f>
        <v>-</v>
      </c>
      <c r="M785" s="62"/>
      <c r="N785" s="62"/>
    </row>
    <row r="786" spans="2:19" x14ac:dyDescent="0.25">
      <c r="B786" s="37" t="s">
        <v>299</v>
      </c>
      <c r="C786" s="38" t="str">
        <f>VLOOKUP(E786,nusedswatershed,4,FALSE)</f>
        <v>Ind17</v>
      </c>
      <c r="D786" s="39">
        <v>25</v>
      </c>
      <c r="E786" s="40" t="s">
        <v>6</v>
      </c>
      <c r="F786" s="40" t="s">
        <v>339</v>
      </c>
      <c r="G786" s="21" t="s">
        <v>63</v>
      </c>
      <c r="H786" s="45">
        <v>2022</v>
      </c>
      <c r="I786" s="45">
        <v>6944</v>
      </c>
      <c r="J786" s="45">
        <v>6944</v>
      </c>
      <c r="K786" s="45"/>
      <c r="L786" s="62" t="str">
        <f>_xlfn.IFNA(VLOOKUP(E786&amp;"."&amp;H786,PNIdata!$E$5:$L$263,2,FALSE),"-")</f>
        <v>-</v>
      </c>
      <c r="M786" s="62"/>
      <c r="N786" s="62"/>
      <c r="S786" s="64">
        <v>338163</v>
      </c>
    </row>
    <row r="787" spans="2:19" x14ac:dyDescent="0.25">
      <c r="B787" s="37" t="s">
        <v>299</v>
      </c>
      <c r="C787" s="38" t="str">
        <f>VLOOKUP(E787,nusedswatershed,4,FALSE)</f>
        <v>Ind17</v>
      </c>
      <c r="D787" s="39">
        <v>25</v>
      </c>
      <c r="E787" s="40" t="s">
        <v>6</v>
      </c>
      <c r="F787" s="40" t="s">
        <v>339</v>
      </c>
      <c r="G787" s="21" t="s">
        <v>63</v>
      </c>
      <c r="H787" s="45">
        <v>2021</v>
      </c>
      <c r="I787" s="45">
        <v>5690</v>
      </c>
      <c r="J787" s="45">
        <v>5690</v>
      </c>
      <c r="K787" s="45"/>
      <c r="L787" s="62" t="str">
        <f>_xlfn.IFNA(VLOOKUP(E787&amp;"."&amp;H787,PNIdata!$E$5:$L$263,2,FALSE),"-")</f>
        <v>-</v>
      </c>
      <c r="M787" s="62"/>
      <c r="N787" s="62"/>
      <c r="S787" s="64"/>
    </row>
    <row r="788" spans="2:19" x14ac:dyDescent="0.25">
      <c r="B788" s="37" t="s">
        <v>299</v>
      </c>
      <c r="C788" s="38" t="str">
        <f>VLOOKUP(E788,nusedswatershed,4,FALSE)</f>
        <v>Ind17</v>
      </c>
      <c r="D788" s="39">
        <v>25</v>
      </c>
      <c r="E788" s="40" t="s">
        <v>6</v>
      </c>
      <c r="F788" s="40" t="s">
        <v>339</v>
      </c>
      <c r="G788" s="21" t="s">
        <v>63</v>
      </c>
      <c r="H788" s="45">
        <v>2020</v>
      </c>
      <c r="I788" s="45">
        <v>8696</v>
      </c>
      <c r="J788" s="45">
        <v>8696</v>
      </c>
      <c r="K788" s="45"/>
      <c r="L788" s="62">
        <f>_xlfn.IFNA(VLOOKUP(E788&amp;"."&amp;H788,PNIdata!$E$5:$L$263,2,FALSE),"-")</f>
        <v>0.121673</v>
      </c>
      <c r="M788" s="62"/>
      <c r="N788" s="62"/>
      <c r="S788" s="64">
        <v>382042</v>
      </c>
    </row>
    <row r="789" spans="2:19" x14ac:dyDescent="0.25">
      <c r="B789" s="37" t="s">
        <v>299</v>
      </c>
      <c r="C789" s="38" t="str">
        <f>VLOOKUP(E789,nusedswatershed,4,FALSE)</f>
        <v>Ind17</v>
      </c>
      <c r="D789" s="39">
        <v>25</v>
      </c>
      <c r="E789" s="40" t="s">
        <v>6</v>
      </c>
      <c r="F789" s="40" t="s">
        <v>339</v>
      </c>
      <c r="G789" s="21" t="s">
        <v>63</v>
      </c>
      <c r="H789" s="45">
        <v>2019</v>
      </c>
      <c r="I789" s="45">
        <v>1839</v>
      </c>
      <c r="J789" s="45">
        <v>1839</v>
      </c>
      <c r="K789" s="45"/>
      <c r="L789" s="62">
        <f>_xlfn.IFNA(VLOOKUP(E789&amp;"."&amp;H789,PNIdata!$E$5:$L$263,2,FALSE),"-")</f>
        <v>0.30844199999999999</v>
      </c>
      <c r="M789" s="62"/>
      <c r="N789" s="62"/>
      <c r="S789" s="64">
        <v>476490</v>
      </c>
    </row>
    <row r="790" spans="2:19" x14ac:dyDescent="0.25">
      <c r="B790" s="37" t="s">
        <v>299</v>
      </c>
      <c r="C790" s="38" t="str">
        <f>VLOOKUP(E790,nusedswatershed,4,FALSE)</f>
        <v>Ind17</v>
      </c>
      <c r="D790" s="39">
        <v>25</v>
      </c>
      <c r="E790" s="40" t="s">
        <v>6</v>
      </c>
      <c r="F790" s="40" t="s">
        <v>339</v>
      </c>
      <c r="G790" s="21" t="s">
        <v>63</v>
      </c>
      <c r="H790" s="45">
        <v>2018</v>
      </c>
      <c r="I790" s="45">
        <v>1556</v>
      </c>
      <c r="J790" s="45">
        <v>1556</v>
      </c>
      <c r="K790" s="45"/>
      <c r="L790" s="62">
        <f>_xlfn.IFNA(VLOOKUP(E790&amp;"."&amp;H790,PNIdata!$E$5:$L$263,2,FALSE),"-")</f>
        <v>0.22985375</v>
      </c>
      <c r="M790" s="62"/>
      <c r="N790" s="62"/>
      <c r="S790" s="64"/>
    </row>
    <row r="791" spans="2:19" x14ac:dyDescent="0.25">
      <c r="B791" s="37" t="s">
        <v>299</v>
      </c>
      <c r="C791" s="38" t="str">
        <f>VLOOKUP(E791,nusedswatershed,4,FALSE)</f>
        <v>Ind17</v>
      </c>
      <c r="D791" s="39">
        <v>25</v>
      </c>
      <c r="E791" s="40" t="s">
        <v>6</v>
      </c>
      <c r="F791" s="40" t="s">
        <v>339</v>
      </c>
      <c r="G791" s="21" t="s">
        <v>63</v>
      </c>
      <c r="H791" s="45">
        <v>2017</v>
      </c>
      <c r="I791" s="45">
        <v>1542</v>
      </c>
      <c r="J791" s="45">
        <v>1542</v>
      </c>
      <c r="K791" s="45"/>
      <c r="L791" s="62" t="str">
        <f>_xlfn.IFNA(VLOOKUP(E791&amp;"."&amp;H791,PNIdata!$E$5:$L$263,2,FALSE),"-")</f>
        <v>-</v>
      </c>
      <c r="M791" s="62"/>
      <c r="N791" s="62"/>
      <c r="S791" s="64">
        <v>218279</v>
      </c>
    </row>
    <row r="792" spans="2:19" x14ac:dyDescent="0.25">
      <c r="B792" s="37" t="s">
        <v>299</v>
      </c>
      <c r="C792" s="38" t="str">
        <f>VLOOKUP(E792,nusedswatershed,4,FALSE)</f>
        <v>Ind17</v>
      </c>
      <c r="D792" s="39">
        <v>25</v>
      </c>
      <c r="E792" s="40" t="s">
        <v>6</v>
      </c>
      <c r="F792" s="40" t="s">
        <v>339</v>
      </c>
      <c r="G792" s="21" t="s">
        <v>63</v>
      </c>
      <c r="H792" s="45">
        <v>2016</v>
      </c>
      <c r="I792" s="45">
        <v>2159</v>
      </c>
      <c r="J792" s="45">
        <v>2159</v>
      </c>
      <c r="K792" s="45"/>
      <c r="L792" s="62">
        <f>_xlfn.IFNA(VLOOKUP(E792&amp;"."&amp;H792,PNIdata!$E$5:$L$263,2,FALSE),"-")</f>
        <v>0.22556399999999999</v>
      </c>
      <c r="M792" s="62"/>
      <c r="N792" s="62"/>
      <c r="S792" s="64">
        <v>483944</v>
      </c>
    </row>
    <row r="793" spans="2:19" x14ac:dyDescent="0.25">
      <c r="B793" s="37" t="s">
        <v>299</v>
      </c>
      <c r="C793" s="38" t="str">
        <f>VLOOKUP(E793,nusedswatershed,4,FALSE)</f>
        <v>Ind17</v>
      </c>
      <c r="D793" s="39">
        <v>25</v>
      </c>
      <c r="E793" s="40" t="s">
        <v>6</v>
      </c>
      <c r="F793" s="40" t="s">
        <v>339</v>
      </c>
      <c r="G793" s="21" t="s">
        <v>63</v>
      </c>
      <c r="H793" s="22">
        <v>2015</v>
      </c>
      <c r="I793" s="45">
        <v>915</v>
      </c>
      <c r="J793" s="45">
        <v>915</v>
      </c>
      <c r="K793" s="45"/>
      <c r="L793" s="62">
        <f>_xlfn.IFNA(VLOOKUP(E793&amp;"."&amp;H793,PNIdata!$E$5:$L$263,2,FALSE),"-")</f>
        <v>0.26373600000000003</v>
      </c>
      <c r="M793" s="62"/>
      <c r="N793" s="62"/>
      <c r="S793" s="64">
        <v>53705</v>
      </c>
    </row>
    <row r="794" spans="2:19" x14ac:dyDescent="0.25">
      <c r="B794" s="37" t="s">
        <v>299</v>
      </c>
      <c r="C794" s="38" t="str">
        <f>VLOOKUP(E794,nusedswatershed,4,FALSE)</f>
        <v>Ind17</v>
      </c>
      <c r="D794" s="39">
        <v>25</v>
      </c>
      <c r="E794" s="40" t="s">
        <v>6</v>
      </c>
      <c r="F794" s="40" t="s">
        <v>339</v>
      </c>
      <c r="G794" s="21" t="s">
        <v>63</v>
      </c>
      <c r="H794" s="22">
        <v>2014</v>
      </c>
      <c r="I794" s="45">
        <v>2500</v>
      </c>
      <c r="J794" s="45">
        <v>2500</v>
      </c>
      <c r="K794" s="45"/>
      <c r="L794" s="62" t="str">
        <f>_xlfn.IFNA(VLOOKUP(E794&amp;"."&amp;H794,PNIdata!$E$5:$L$263,2,FALSE),"-")</f>
        <v>-</v>
      </c>
      <c r="M794" s="62"/>
      <c r="N794" s="62"/>
      <c r="S794" s="64">
        <v>328582</v>
      </c>
    </row>
    <row r="795" spans="2:19" x14ac:dyDescent="0.25">
      <c r="B795" s="37" t="s">
        <v>299</v>
      </c>
      <c r="C795" s="38" t="str">
        <f>VLOOKUP(E795,nusedswatershed,4,FALSE)</f>
        <v>Ind17</v>
      </c>
      <c r="D795" s="39">
        <v>25</v>
      </c>
      <c r="E795" s="40" t="s">
        <v>6</v>
      </c>
      <c r="F795" s="40" t="s">
        <v>339</v>
      </c>
      <c r="G795" s="21" t="s">
        <v>63</v>
      </c>
      <c r="H795">
        <v>2013</v>
      </c>
      <c r="I795" s="45">
        <v>1580</v>
      </c>
      <c r="J795" s="45">
        <v>1580</v>
      </c>
      <c r="K795" s="45"/>
      <c r="L795" s="62">
        <f>_xlfn.IFNA(VLOOKUP(E795&amp;"."&amp;H795,PNIdata!$E$5:$L$263,2,FALSE),"-")</f>
        <v>0.30285699999999999</v>
      </c>
      <c r="M795" s="62"/>
      <c r="N795" s="62"/>
      <c r="S795" s="64">
        <v>322255</v>
      </c>
    </row>
    <row r="796" spans="2:19" x14ac:dyDescent="0.25">
      <c r="B796" s="37" t="s">
        <v>299</v>
      </c>
      <c r="C796" s="38" t="str">
        <f>VLOOKUP(E796,nusedswatershed,4,FALSE)</f>
        <v>Ind17</v>
      </c>
      <c r="D796" s="39">
        <v>25</v>
      </c>
      <c r="E796" s="40" t="s">
        <v>6</v>
      </c>
      <c r="F796" s="40" t="s">
        <v>339</v>
      </c>
      <c r="G796" s="21" t="s">
        <v>63</v>
      </c>
      <c r="H796" s="22">
        <v>2012</v>
      </c>
      <c r="I796" s="45">
        <v>800</v>
      </c>
      <c r="J796" s="45">
        <v>800</v>
      </c>
      <c r="K796" s="45"/>
      <c r="L796" s="62">
        <f>_xlfn.IFNA(VLOOKUP(E796&amp;"."&amp;H796,PNIdata!$E$5:$L$263,2,FALSE),"-")</f>
        <v>0.29220800000000002</v>
      </c>
      <c r="M796" s="62"/>
      <c r="N796" s="62"/>
      <c r="S796" s="64">
        <v>270906</v>
      </c>
    </row>
    <row r="797" spans="2:19" x14ac:dyDescent="0.25">
      <c r="B797" s="37" t="s">
        <v>299</v>
      </c>
      <c r="C797" s="38" t="str">
        <f>VLOOKUP(E797,nusedswatershed,4,FALSE)</f>
        <v>Ind17</v>
      </c>
      <c r="D797" s="39">
        <v>25</v>
      </c>
      <c r="E797" s="40" t="s">
        <v>6</v>
      </c>
      <c r="F797" s="40" t="s">
        <v>339</v>
      </c>
      <c r="G797" s="21" t="s">
        <v>63</v>
      </c>
      <c r="H797" s="22">
        <v>2011</v>
      </c>
      <c r="I797" s="45">
        <v>919</v>
      </c>
      <c r="J797" s="45">
        <v>919</v>
      </c>
      <c r="K797" s="45"/>
      <c r="L797" s="62">
        <f>_xlfn.IFNA(VLOOKUP(E797&amp;"."&amp;H797,PNIdata!$E$5:$L$263,2,FALSE),"-")</f>
        <v>9.8591999999999999E-2</v>
      </c>
      <c r="M797" s="62"/>
      <c r="N797" s="62"/>
      <c r="S797" s="64">
        <v>135689</v>
      </c>
    </row>
    <row r="798" spans="2:19" x14ac:dyDescent="0.25">
      <c r="B798" s="37" t="s">
        <v>299</v>
      </c>
      <c r="C798" s="38" t="str">
        <f>VLOOKUP(E798,nusedswatershed,4,FALSE)</f>
        <v>Ind17</v>
      </c>
      <c r="D798" s="39">
        <v>25</v>
      </c>
      <c r="E798" s="40" t="s">
        <v>6</v>
      </c>
      <c r="F798" s="40" t="s">
        <v>339</v>
      </c>
      <c r="G798" s="21" t="s">
        <v>63</v>
      </c>
      <c r="H798" s="22">
        <v>2010</v>
      </c>
      <c r="I798" s="45">
        <v>21</v>
      </c>
      <c r="J798" s="45">
        <v>21</v>
      </c>
      <c r="K798" s="45"/>
      <c r="L798" s="62" t="str">
        <f>_xlfn.IFNA(VLOOKUP(E798&amp;"."&amp;H798,PNIdata!$E$5:$L$263,2,FALSE),"-")</f>
        <v>-</v>
      </c>
      <c r="M798" s="62"/>
      <c r="N798" s="62"/>
      <c r="S798" s="64"/>
    </row>
    <row r="799" spans="2:19" x14ac:dyDescent="0.25">
      <c r="B799" s="37" t="s">
        <v>299</v>
      </c>
      <c r="C799" s="38" t="str">
        <f>VLOOKUP(E799,nusedswatershed,4,FALSE)</f>
        <v>Ind17</v>
      </c>
      <c r="D799" s="39">
        <v>25</v>
      </c>
      <c r="E799" s="40" t="s">
        <v>6</v>
      </c>
      <c r="F799" s="40" t="s">
        <v>339</v>
      </c>
      <c r="G799" s="21" t="s">
        <v>63</v>
      </c>
      <c r="H799" s="22">
        <v>2009</v>
      </c>
      <c r="I799" s="45" t="s">
        <v>1430</v>
      </c>
      <c r="J799" s="45"/>
      <c r="K799" s="45"/>
      <c r="L799" s="62" t="str">
        <f>_xlfn.IFNA(VLOOKUP(E799&amp;"."&amp;H799,PNIdata!$E$5:$L$263,2,FALSE),"-")</f>
        <v>-</v>
      </c>
      <c r="M799" s="62"/>
      <c r="N799" s="62"/>
      <c r="S799" s="64">
        <v>38376</v>
      </c>
    </row>
    <row r="800" spans="2:19" x14ac:dyDescent="0.25">
      <c r="B800" s="37" t="s">
        <v>299</v>
      </c>
      <c r="C800" s="38" t="str">
        <f>VLOOKUP(E800,nusedswatershed,4,FALSE)</f>
        <v>Ind17</v>
      </c>
      <c r="D800" s="39">
        <v>25</v>
      </c>
      <c r="E800" s="40" t="s">
        <v>6</v>
      </c>
      <c r="F800" s="40" t="s">
        <v>339</v>
      </c>
      <c r="G800" s="21" t="s">
        <v>63</v>
      </c>
      <c r="H800">
        <v>2008</v>
      </c>
      <c r="I800" s="45">
        <v>2</v>
      </c>
      <c r="J800" s="45">
        <v>2</v>
      </c>
      <c r="K800" s="45"/>
      <c r="L800" s="62" t="str">
        <f>_xlfn.IFNA(VLOOKUP(E800&amp;"."&amp;H800,PNIdata!$E$5:$L$263,2,FALSE),"-")</f>
        <v>-</v>
      </c>
      <c r="M800" s="62"/>
      <c r="N800" s="62"/>
      <c r="S800" s="64">
        <v>178942</v>
      </c>
    </row>
    <row r="801" spans="2:19" x14ac:dyDescent="0.25">
      <c r="B801" s="37" t="s">
        <v>299</v>
      </c>
      <c r="C801" s="38" t="str">
        <f>VLOOKUP(E801,nusedswatershed,4,FALSE)</f>
        <v>Ind17</v>
      </c>
      <c r="D801" s="39">
        <v>25</v>
      </c>
      <c r="E801" s="40" t="s">
        <v>6</v>
      </c>
      <c r="F801" s="40" t="s">
        <v>339</v>
      </c>
      <c r="G801" s="21" t="s">
        <v>63</v>
      </c>
      <c r="H801">
        <v>2007</v>
      </c>
      <c r="I801" s="45" t="s">
        <v>1430</v>
      </c>
      <c r="J801" s="45"/>
      <c r="K801" s="45"/>
      <c r="L801" s="62" t="str">
        <f>_xlfn.IFNA(VLOOKUP(E801&amp;"."&amp;H801,PNIdata!$E$5:$L$263,2,FALSE),"-")</f>
        <v>-</v>
      </c>
      <c r="M801" s="62"/>
      <c r="N801" s="62"/>
      <c r="S801" s="64"/>
    </row>
    <row r="802" spans="2:19" x14ac:dyDescent="0.25">
      <c r="B802" s="37" t="s">
        <v>299</v>
      </c>
      <c r="C802" s="38" t="str">
        <f>VLOOKUP(E802,nusedswatershed,4,FALSE)</f>
        <v>Ind17</v>
      </c>
      <c r="D802" s="39">
        <v>25</v>
      </c>
      <c r="E802" s="40" t="s">
        <v>6</v>
      </c>
      <c r="F802" s="40" t="s">
        <v>339</v>
      </c>
      <c r="G802" s="21" t="s">
        <v>63</v>
      </c>
      <c r="H802">
        <v>2006</v>
      </c>
      <c r="I802" s="45" t="s">
        <v>1430</v>
      </c>
      <c r="J802" s="45"/>
      <c r="K802" s="45"/>
      <c r="L802" s="62" t="str">
        <f>_xlfn.IFNA(VLOOKUP(E802&amp;"."&amp;H802,PNIdata!$E$5:$L$263,2,FALSE),"-")</f>
        <v>-</v>
      </c>
      <c r="M802" s="62"/>
      <c r="N802" s="62"/>
      <c r="S802" s="64">
        <v>20578</v>
      </c>
    </row>
    <row r="803" spans="2:19" x14ac:dyDescent="0.25">
      <c r="B803" s="37" t="s">
        <v>299</v>
      </c>
      <c r="C803" s="38" t="str">
        <f>VLOOKUP(E803,nusedswatershed,4,FALSE)</f>
        <v>Ind17</v>
      </c>
      <c r="D803" s="39">
        <v>25</v>
      </c>
      <c r="E803" s="40" t="s">
        <v>6</v>
      </c>
      <c r="F803" s="40" t="s">
        <v>339</v>
      </c>
      <c r="G803" s="21" t="s">
        <v>63</v>
      </c>
      <c r="H803">
        <v>2005</v>
      </c>
      <c r="I803" s="45">
        <v>1000</v>
      </c>
      <c r="J803" s="45">
        <v>1000</v>
      </c>
      <c r="K803" s="45"/>
      <c r="L803" s="62">
        <f>_xlfn.IFNA(VLOOKUP(E803&amp;"."&amp;H803,PNIdata!$E$5:$L$263,2,FALSE),"-")</f>
        <v>0.4</v>
      </c>
      <c r="M803" s="62"/>
      <c r="N803" s="62"/>
      <c r="S803" s="64">
        <v>20338</v>
      </c>
    </row>
    <row r="804" spans="2:19" x14ac:dyDescent="0.25">
      <c r="B804" s="37" t="s">
        <v>299</v>
      </c>
      <c r="C804" s="38" t="str">
        <f>VLOOKUP(E804,nusedswatershed,4,FALSE)</f>
        <v>Ind17</v>
      </c>
      <c r="D804" s="39">
        <v>25</v>
      </c>
      <c r="E804" s="40" t="s">
        <v>6</v>
      </c>
      <c r="F804" s="40" t="s">
        <v>339</v>
      </c>
      <c r="G804" s="21" t="s">
        <v>63</v>
      </c>
      <c r="H804">
        <v>2004</v>
      </c>
      <c r="I804" s="45">
        <v>3205</v>
      </c>
      <c r="J804" s="45">
        <v>3205</v>
      </c>
      <c r="K804" s="45"/>
      <c r="L804" s="62" t="str">
        <f>_xlfn.IFNA(VLOOKUP(E804&amp;"."&amp;H804,PNIdata!$E$5:$L$263,2,FALSE),"-")</f>
        <v>-</v>
      </c>
      <c r="M804" s="62"/>
      <c r="N804" s="62"/>
      <c r="S804" s="64">
        <v>62330</v>
      </c>
    </row>
    <row r="805" spans="2:19" x14ac:dyDescent="0.25">
      <c r="B805" s="37" t="s">
        <v>299</v>
      </c>
      <c r="C805" s="38" t="str">
        <f>VLOOKUP(E805,nusedswatershed,4,FALSE)</f>
        <v>Ind17</v>
      </c>
      <c r="D805" s="39">
        <v>25</v>
      </c>
      <c r="E805" s="40" t="s">
        <v>6</v>
      </c>
      <c r="F805" s="40" t="s">
        <v>339</v>
      </c>
      <c r="G805" s="21" t="s">
        <v>63</v>
      </c>
      <c r="H805">
        <v>2003</v>
      </c>
      <c r="I805" s="45">
        <v>14656</v>
      </c>
      <c r="J805" s="45">
        <v>14656</v>
      </c>
      <c r="K805" s="45"/>
      <c r="L805" s="62" t="str">
        <f>_xlfn.IFNA(VLOOKUP(E805&amp;"."&amp;H805,PNIdata!$E$5:$L$263,2,FALSE),"-")</f>
        <v>-</v>
      </c>
      <c r="M805" s="62"/>
      <c r="N805" s="62"/>
      <c r="S805" s="64">
        <v>10083</v>
      </c>
    </row>
    <row r="806" spans="2:19" x14ac:dyDescent="0.25">
      <c r="B806" s="37" t="s">
        <v>299</v>
      </c>
      <c r="C806" s="38" t="str">
        <f>VLOOKUP(E806,nusedswatershed,4,FALSE)</f>
        <v>Ind17</v>
      </c>
      <c r="D806" s="39">
        <v>25</v>
      </c>
      <c r="E806" s="40" t="s">
        <v>6</v>
      </c>
      <c r="F806" s="40" t="s">
        <v>339</v>
      </c>
      <c r="G806" s="21" t="s">
        <v>63</v>
      </c>
      <c r="H806">
        <v>2002</v>
      </c>
      <c r="I806" s="45">
        <v>12728</v>
      </c>
      <c r="J806" s="45">
        <v>12728</v>
      </c>
      <c r="K806" s="45"/>
      <c r="L806" s="62" t="str">
        <f>_xlfn.IFNA(VLOOKUP(E806&amp;"."&amp;H806,PNIdata!$E$5:$L$263,2,FALSE),"-")</f>
        <v>-</v>
      </c>
      <c r="M806" s="62"/>
      <c r="N806" s="62"/>
      <c r="S806" s="64">
        <v>255545</v>
      </c>
    </row>
    <row r="807" spans="2:19" x14ac:dyDescent="0.25">
      <c r="B807" s="37" t="s">
        <v>299</v>
      </c>
      <c r="C807" s="38" t="str">
        <f>VLOOKUP(E807,nusedswatershed,4,FALSE)</f>
        <v>Ind17</v>
      </c>
      <c r="D807" s="39">
        <v>25</v>
      </c>
      <c r="E807" s="40" t="s">
        <v>6</v>
      </c>
      <c r="F807" s="40" t="s">
        <v>339</v>
      </c>
      <c r="G807" s="21" t="s">
        <v>63</v>
      </c>
      <c r="H807">
        <v>2001</v>
      </c>
      <c r="I807" s="45">
        <v>276</v>
      </c>
      <c r="J807" s="45">
        <v>276</v>
      </c>
      <c r="K807" s="45"/>
      <c r="L807" s="62" t="str">
        <f>_xlfn.IFNA(VLOOKUP(E807&amp;"."&amp;H807,PNIdata!$E$5:$L$263,2,FALSE),"-")</f>
        <v>-</v>
      </c>
      <c r="M807" s="62"/>
      <c r="N807" s="62"/>
      <c r="S807" s="64"/>
    </row>
    <row r="808" spans="2:19" x14ac:dyDescent="0.25">
      <c r="B808" s="37" t="s">
        <v>299</v>
      </c>
      <c r="C808" s="38" t="str">
        <f>VLOOKUP(E808,nusedswatershed,4,FALSE)</f>
        <v>Ind17</v>
      </c>
      <c r="D808" s="39">
        <v>25</v>
      </c>
      <c r="E808" s="40" t="s">
        <v>6</v>
      </c>
      <c r="F808" s="40" t="s">
        <v>339</v>
      </c>
      <c r="G808" s="21" t="s">
        <v>63</v>
      </c>
      <c r="H808">
        <v>2000</v>
      </c>
      <c r="I808" s="45">
        <v>500</v>
      </c>
      <c r="J808" s="45">
        <v>500</v>
      </c>
      <c r="K808" s="45"/>
      <c r="L808" s="62" t="str">
        <f>_xlfn.IFNA(VLOOKUP(E808&amp;"."&amp;H808,PNIdata!$E$5:$L$263,2,FALSE),"-")</f>
        <v>-</v>
      </c>
      <c r="M808" s="62"/>
      <c r="N808" s="62"/>
      <c r="S808" s="64"/>
    </row>
    <row r="809" spans="2:19" x14ac:dyDescent="0.25">
      <c r="B809" s="37" t="s">
        <v>299</v>
      </c>
      <c r="C809" s="38" t="str">
        <f>VLOOKUP(E809,nusedswatershed,4,FALSE)</f>
        <v>Ind17</v>
      </c>
      <c r="D809" s="39">
        <v>25</v>
      </c>
      <c r="E809" s="40" t="s">
        <v>6</v>
      </c>
      <c r="F809" s="40" t="s">
        <v>339</v>
      </c>
      <c r="G809" s="21" t="s">
        <v>63</v>
      </c>
      <c r="H809">
        <v>1999</v>
      </c>
      <c r="I809" s="45">
        <v>5038</v>
      </c>
      <c r="J809" s="45">
        <v>5038</v>
      </c>
      <c r="K809" s="45"/>
      <c r="L809" s="62" t="str">
        <f>_xlfn.IFNA(VLOOKUP(E809&amp;"."&amp;H809,PNIdata!$E$5:$L$263,2,FALSE),"-")</f>
        <v>-</v>
      </c>
      <c r="M809" s="62"/>
      <c r="N809" s="62"/>
      <c r="S809" s="64">
        <v>151570</v>
      </c>
    </row>
    <row r="810" spans="2:19" x14ac:dyDescent="0.25">
      <c r="B810" s="37" t="s">
        <v>299</v>
      </c>
      <c r="C810" s="38" t="str">
        <f>VLOOKUP(E810,nusedswatershed,4,FALSE)</f>
        <v>Ind17</v>
      </c>
      <c r="D810" s="39">
        <v>25</v>
      </c>
      <c r="E810" s="40" t="s">
        <v>6</v>
      </c>
      <c r="F810" s="40" t="s">
        <v>339</v>
      </c>
      <c r="G810" s="21" t="s">
        <v>63</v>
      </c>
      <c r="H810" s="22">
        <v>1998</v>
      </c>
      <c r="I810" s="45">
        <v>9251</v>
      </c>
      <c r="J810" s="45">
        <v>9251</v>
      </c>
      <c r="K810" s="45"/>
      <c r="L810" s="62" t="str">
        <f>_xlfn.IFNA(VLOOKUP(E810&amp;"."&amp;H810,PNIdata!$E$5:$L$263,2,FALSE),"-")</f>
        <v>-</v>
      </c>
      <c r="M810" s="62"/>
      <c r="N810" s="62"/>
      <c r="S810" s="64">
        <v>384754</v>
      </c>
    </row>
    <row r="811" spans="2:19" x14ac:dyDescent="0.25">
      <c r="B811" s="37" t="s">
        <v>299</v>
      </c>
      <c r="C811" s="38" t="str">
        <f>VLOOKUP(E811,nusedswatershed,4,FALSE)</f>
        <v>Ind17</v>
      </c>
      <c r="D811" s="39">
        <v>25</v>
      </c>
      <c r="E811" s="40" t="s">
        <v>6</v>
      </c>
      <c r="F811" s="40" t="s">
        <v>339</v>
      </c>
      <c r="G811" s="21" t="s">
        <v>63</v>
      </c>
      <c r="H811" s="22">
        <v>1997</v>
      </c>
      <c r="I811" s="45">
        <v>1874</v>
      </c>
      <c r="J811" s="45">
        <v>1874</v>
      </c>
      <c r="K811" s="45"/>
      <c r="L811" s="62" t="str">
        <f>_xlfn.IFNA(VLOOKUP(E811&amp;"."&amp;H811,PNIdata!$E$5:$L$263,2,FALSE),"-")</f>
        <v>-</v>
      </c>
      <c r="M811" s="62"/>
      <c r="N811" s="62"/>
      <c r="S811" s="64"/>
    </row>
    <row r="812" spans="2:19" x14ac:dyDescent="0.25">
      <c r="B812" s="37" t="s">
        <v>299</v>
      </c>
      <c r="C812" s="38" t="str">
        <f>VLOOKUP(E812,nusedswatershed,4,FALSE)</f>
        <v>Ind17</v>
      </c>
      <c r="D812" s="39">
        <v>25</v>
      </c>
      <c r="E812" s="40" t="s">
        <v>6</v>
      </c>
      <c r="F812" s="40" t="s">
        <v>339</v>
      </c>
      <c r="G812" s="21" t="s">
        <v>63</v>
      </c>
      <c r="H812" s="22">
        <v>1996</v>
      </c>
      <c r="I812" s="45">
        <v>914</v>
      </c>
      <c r="J812" s="45">
        <v>914</v>
      </c>
      <c r="K812" s="45"/>
      <c r="L812" s="62" t="str">
        <f>_xlfn.IFNA(VLOOKUP(E812&amp;"."&amp;H812,PNIdata!$E$5:$L$263,2,FALSE),"-")</f>
        <v>-</v>
      </c>
      <c r="M812" s="62"/>
      <c r="N812" s="62"/>
      <c r="S812" s="64">
        <v>10148</v>
      </c>
    </row>
    <row r="813" spans="2:19" x14ac:dyDescent="0.25">
      <c r="B813" s="37" t="s">
        <v>299</v>
      </c>
      <c r="C813" s="38" t="str">
        <f>VLOOKUP(E813,nusedswatershed,4,FALSE)</f>
        <v>Ind17</v>
      </c>
      <c r="D813" s="39">
        <v>25</v>
      </c>
      <c r="E813" s="40" t="s">
        <v>6</v>
      </c>
      <c r="F813" s="40" t="s">
        <v>339</v>
      </c>
      <c r="G813" s="21" t="s">
        <v>63</v>
      </c>
      <c r="H813" s="22">
        <v>1995</v>
      </c>
      <c r="I813" s="45">
        <v>750</v>
      </c>
      <c r="J813" s="45">
        <v>750</v>
      </c>
      <c r="K813" s="45"/>
      <c r="L813" s="62" t="str">
        <f>_xlfn.IFNA(VLOOKUP(E813&amp;"."&amp;H813,PNIdata!$E$5:$L$263,2,FALSE),"-")</f>
        <v>-</v>
      </c>
      <c r="M813" s="62"/>
      <c r="N813" s="62"/>
      <c r="S813" s="64">
        <v>98940</v>
      </c>
    </row>
    <row r="814" spans="2:19" x14ac:dyDescent="0.25">
      <c r="B814" s="37" t="s">
        <v>299</v>
      </c>
      <c r="C814" s="38" t="str">
        <f>VLOOKUP(E814,nusedswatershed,4,FALSE)</f>
        <v>Ind17</v>
      </c>
      <c r="D814" s="39">
        <v>25</v>
      </c>
      <c r="E814" s="40" t="s">
        <v>6</v>
      </c>
      <c r="F814" s="40" t="s">
        <v>339</v>
      </c>
      <c r="G814" s="21" t="s">
        <v>63</v>
      </c>
      <c r="H814" s="22">
        <v>1994</v>
      </c>
      <c r="I814" s="45">
        <v>3500</v>
      </c>
      <c r="J814" s="45">
        <v>3500</v>
      </c>
      <c r="K814" s="45"/>
      <c r="L814" s="62" t="str">
        <f>_xlfn.IFNA(VLOOKUP(E814&amp;"."&amp;H814,PNIdata!$E$5:$L$263,2,FALSE),"-")</f>
        <v>-</v>
      </c>
      <c r="M814" s="62"/>
      <c r="N814" s="62"/>
      <c r="S814" s="64">
        <v>323183</v>
      </c>
    </row>
    <row r="815" spans="2:19" x14ac:dyDescent="0.25">
      <c r="B815" s="37" t="s">
        <v>299</v>
      </c>
      <c r="C815" s="38" t="str">
        <f>VLOOKUP(E815,nusedswatershed,4,FALSE)</f>
        <v>Ind17</v>
      </c>
      <c r="D815" s="39">
        <v>25</v>
      </c>
      <c r="E815" s="40" t="s">
        <v>6</v>
      </c>
      <c r="F815" s="40" t="s">
        <v>339</v>
      </c>
      <c r="G815" s="21" t="s">
        <v>63</v>
      </c>
      <c r="H815" s="22">
        <v>1993</v>
      </c>
      <c r="I815" s="45">
        <v>1700</v>
      </c>
      <c r="J815" s="45">
        <v>1700</v>
      </c>
      <c r="K815" s="45"/>
      <c r="L815" s="62" t="str">
        <f>_xlfn.IFNA(VLOOKUP(E815&amp;"."&amp;H815,PNIdata!$E$5:$L$263,2,FALSE),"-")</f>
        <v>-</v>
      </c>
      <c r="M815" s="62"/>
      <c r="N815" s="62"/>
      <c r="S815" s="64">
        <v>357356</v>
      </c>
    </row>
    <row r="816" spans="2:19" x14ac:dyDescent="0.25">
      <c r="B816" s="37" t="s">
        <v>299</v>
      </c>
      <c r="C816" s="38" t="str">
        <f>VLOOKUP(E816,nusedswatershed,4,FALSE)</f>
        <v>Ind17</v>
      </c>
      <c r="D816" s="39">
        <v>25</v>
      </c>
      <c r="E816" s="40" t="s">
        <v>6</v>
      </c>
      <c r="F816" s="40" t="s">
        <v>339</v>
      </c>
      <c r="G816" s="21" t="s">
        <v>63</v>
      </c>
      <c r="H816" s="22">
        <v>1992</v>
      </c>
      <c r="I816" s="45">
        <v>2500</v>
      </c>
      <c r="J816" s="45">
        <v>2500</v>
      </c>
      <c r="K816" s="45"/>
      <c r="L816" s="62" t="str">
        <f>_xlfn.IFNA(VLOOKUP(E816&amp;"."&amp;H816,PNIdata!$E$5:$L$263,2,FALSE),"-")</f>
        <v>-</v>
      </c>
      <c r="M816" s="62"/>
      <c r="N816" s="62"/>
      <c r="S816" s="64">
        <v>542290</v>
      </c>
    </row>
    <row r="817" spans="2:19" x14ac:dyDescent="0.25">
      <c r="B817" s="37" t="s">
        <v>299</v>
      </c>
      <c r="C817" s="38" t="str">
        <f>VLOOKUP(E817,nusedswatershed,4,FALSE)</f>
        <v>Ind17</v>
      </c>
      <c r="D817" s="39">
        <v>25</v>
      </c>
      <c r="E817" s="40" t="s">
        <v>6</v>
      </c>
      <c r="F817" s="40" t="s">
        <v>339</v>
      </c>
      <c r="G817" s="21" t="s">
        <v>63</v>
      </c>
      <c r="H817" s="22">
        <v>1991</v>
      </c>
      <c r="I817" s="45">
        <v>1000</v>
      </c>
      <c r="J817" s="45">
        <v>1000</v>
      </c>
      <c r="K817" s="45"/>
      <c r="L817" s="62" t="str">
        <f>_xlfn.IFNA(VLOOKUP(E817&amp;"."&amp;H817,PNIdata!$E$5:$L$263,2,FALSE),"-")</f>
        <v>-</v>
      </c>
      <c r="M817" s="62"/>
      <c r="N817" s="62"/>
      <c r="S817" s="64">
        <v>72903</v>
      </c>
    </row>
    <row r="818" spans="2:19" x14ac:dyDescent="0.25">
      <c r="B818" s="37" t="s">
        <v>299</v>
      </c>
      <c r="C818" s="38" t="str">
        <f>VLOOKUP(E818,nusedswatershed,4,FALSE)</f>
        <v>Ind17</v>
      </c>
      <c r="D818" s="39">
        <v>25</v>
      </c>
      <c r="E818" s="40" t="s">
        <v>6</v>
      </c>
      <c r="F818" s="40" t="s">
        <v>339</v>
      </c>
      <c r="G818" s="21" t="s">
        <v>63</v>
      </c>
      <c r="H818" s="22">
        <v>1990</v>
      </c>
      <c r="I818" s="45">
        <v>1952</v>
      </c>
      <c r="J818" s="45">
        <v>1952</v>
      </c>
      <c r="K818" s="45"/>
      <c r="L818" s="62" t="str">
        <f>_xlfn.IFNA(VLOOKUP(E818&amp;"."&amp;H818,PNIdata!$E$5:$L$263,2,FALSE),"-")</f>
        <v>-</v>
      </c>
      <c r="M818" s="62"/>
      <c r="N818" s="62"/>
      <c r="S818" s="64">
        <v>101607</v>
      </c>
    </row>
    <row r="819" spans="2:19" x14ac:dyDescent="0.25">
      <c r="B819" s="37" t="s">
        <v>299</v>
      </c>
      <c r="C819" s="38" t="str">
        <f>VLOOKUP(E819,nusedswatershed,4,FALSE)</f>
        <v>Ind17</v>
      </c>
      <c r="D819" s="39">
        <v>25</v>
      </c>
      <c r="E819" s="40" t="s">
        <v>6</v>
      </c>
      <c r="F819" s="40" t="s">
        <v>339</v>
      </c>
      <c r="G819" s="21" t="s">
        <v>63</v>
      </c>
      <c r="H819" s="22">
        <v>1989</v>
      </c>
      <c r="I819" s="45">
        <v>1000</v>
      </c>
      <c r="J819" s="45">
        <v>1000</v>
      </c>
      <c r="K819" s="45"/>
      <c r="L819" s="62" t="str">
        <f>_xlfn.IFNA(VLOOKUP(E819&amp;"."&amp;H819,PNIdata!$E$5:$L$263,2,FALSE),"-")</f>
        <v>-</v>
      </c>
      <c r="M819" s="62"/>
      <c r="N819" s="62"/>
      <c r="S819" s="64">
        <v>468985</v>
      </c>
    </row>
    <row r="820" spans="2:19" x14ac:dyDescent="0.25">
      <c r="B820" s="37" t="s">
        <v>299</v>
      </c>
      <c r="C820" s="38" t="str">
        <f>VLOOKUP(E820,nusedswatershed,4,FALSE)</f>
        <v>Ind17</v>
      </c>
      <c r="D820" s="39">
        <v>25</v>
      </c>
      <c r="E820" s="40" t="s">
        <v>6</v>
      </c>
      <c r="F820" s="40" t="s">
        <v>339</v>
      </c>
      <c r="G820" s="21" t="s">
        <v>63</v>
      </c>
      <c r="H820" s="22">
        <v>1988</v>
      </c>
      <c r="I820" s="45">
        <v>1000</v>
      </c>
      <c r="J820" s="45">
        <v>1000</v>
      </c>
      <c r="K820" s="45"/>
      <c r="L820" s="62" t="str">
        <f>_xlfn.IFNA(VLOOKUP(E820&amp;"."&amp;H820,PNIdata!$E$5:$L$263,2,FALSE),"-")</f>
        <v>-</v>
      </c>
      <c r="M820" s="62"/>
      <c r="N820" s="62"/>
      <c r="S820" s="64">
        <v>379803</v>
      </c>
    </row>
    <row r="821" spans="2:19" x14ac:dyDescent="0.25">
      <c r="B821" s="37" t="s">
        <v>299</v>
      </c>
      <c r="C821" s="38" t="str">
        <f>VLOOKUP(E821,nusedswatershed,4,FALSE)</f>
        <v>Ind17</v>
      </c>
      <c r="D821" s="39">
        <v>25</v>
      </c>
      <c r="E821" s="40" t="s">
        <v>6</v>
      </c>
      <c r="F821" s="40" t="s">
        <v>339</v>
      </c>
      <c r="G821" s="21" t="s">
        <v>63</v>
      </c>
      <c r="H821" s="22">
        <v>1987</v>
      </c>
      <c r="I821" s="45">
        <v>600</v>
      </c>
      <c r="J821" s="45">
        <v>600</v>
      </c>
      <c r="K821" s="45"/>
      <c r="L821" s="62" t="str">
        <f>_xlfn.IFNA(VLOOKUP(E821&amp;"."&amp;H821,PNIdata!$E$5:$L$263,2,FALSE),"-")</f>
        <v>-</v>
      </c>
      <c r="M821" s="62"/>
      <c r="N821" s="62"/>
      <c r="S821" s="64">
        <v>145118</v>
      </c>
    </row>
    <row r="822" spans="2:19" x14ac:dyDescent="0.25">
      <c r="B822" s="37" t="s">
        <v>299</v>
      </c>
      <c r="C822" s="38" t="str">
        <f>VLOOKUP(E822,nusedswatershed,4,FALSE)</f>
        <v>Ind17</v>
      </c>
      <c r="D822" s="39">
        <v>25</v>
      </c>
      <c r="E822" s="40" t="s">
        <v>6</v>
      </c>
      <c r="F822" s="40" t="s">
        <v>339</v>
      </c>
      <c r="G822" s="21" t="s">
        <v>63</v>
      </c>
      <c r="H822" s="22">
        <v>1986</v>
      </c>
      <c r="I822" s="45">
        <v>1900</v>
      </c>
      <c r="J822" s="45">
        <v>1900</v>
      </c>
      <c r="K822" s="45"/>
      <c r="L822" s="62" t="str">
        <f>_xlfn.IFNA(VLOOKUP(E822&amp;"."&amp;H822,PNIdata!$E$5:$L$263,2,FALSE),"-")</f>
        <v>-</v>
      </c>
      <c r="M822" s="62"/>
      <c r="N822" s="62"/>
      <c r="S822" s="64">
        <v>330100</v>
      </c>
    </row>
    <row r="823" spans="2:19" x14ac:dyDescent="0.25">
      <c r="B823" s="37" t="s">
        <v>299</v>
      </c>
      <c r="C823" s="38" t="str">
        <f>VLOOKUP(E823,nusedswatershed,4,FALSE)</f>
        <v>Ind17</v>
      </c>
      <c r="D823" s="39">
        <v>25</v>
      </c>
      <c r="E823" s="40" t="s">
        <v>6</v>
      </c>
      <c r="F823" s="40" t="s">
        <v>339</v>
      </c>
      <c r="G823" s="21" t="s">
        <v>63</v>
      </c>
      <c r="H823" s="22">
        <v>1985</v>
      </c>
      <c r="I823" s="45">
        <v>1500</v>
      </c>
      <c r="J823" s="45">
        <v>1500</v>
      </c>
      <c r="K823" s="45"/>
      <c r="L823" s="62" t="str">
        <f>_xlfn.IFNA(VLOOKUP(E823&amp;"."&amp;H823,PNIdata!$E$5:$L$263,2,FALSE),"-")</f>
        <v>-</v>
      </c>
      <c r="M823" s="62"/>
      <c r="N823" s="62"/>
      <c r="S823" s="64">
        <v>125196</v>
      </c>
    </row>
    <row r="824" spans="2:19" x14ac:dyDescent="0.25">
      <c r="B824" s="37" t="s">
        <v>299</v>
      </c>
      <c r="C824" s="38" t="str">
        <f>VLOOKUP(E824,nusedswatershed,4,FALSE)</f>
        <v>Ind17</v>
      </c>
      <c r="D824" s="39">
        <v>25</v>
      </c>
      <c r="E824" s="40" t="s">
        <v>6</v>
      </c>
      <c r="F824" s="40" t="s">
        <v>339</v>
      </c>
      <c r="G824" s="21" t="s">
        <v>63</v>
      </c>
      <c r="H824" s="22">
        <v>1984</v>
      </c>
      <c r="I824" s="45">
        <v>1500</v>
      </c>
      <c r="J824" s="45">
        <v>1500</v>
      </c>
      <c r="K824" s="45"/>
      <c r="L824" s="62" t="str">
        <f>_xlfn.IFNA(VLOOKUP(E824&amp;"."&amp;H824,PNIdata!$E$5:$L$263,2,FALSE),"-")</f>
        <v>-</v>
      </c>
      <c r="M824" s="62"/>
      <c r="N824" s="62"/>
      <c r="S824" s="64">
        <v>39124</v>
      </c>
    </row>
    <row r="825" spans="2:19" x14ac:dyDescent="0.25">
      <c r="B825" s="37" t="s">
        <v>299</v>
      </c>
      <c r="C825" s="38" t="str">
        <f>VLOOKUP(E825,nusedswatershed,4,FALSE)</f>
        <v>Ind17</v>
      </c>
      <c r="D825" s="39">
        <v>25</v>
      </c>
      <c r="E825" s="40" t="s">
        <v>6</v>
      </c>
      <c r="F825" s="40" t="s">
        <v>339</v>
      </c>
      <c r="G825" s="21" t="s">
        <v>63</v>
      </c>
      <c r="H825" s="22">
        <v>1983</v>
      </c>
      <c r="I825" s="45">
        <v>1500</v>
      </c>
      <c r="J825" s="45">
        <v>1500</v>
      </c>
      <c r="K825" s="45"/>
      <c r="L825" s="62" t="str">
        <f>_xlfn.IFNA(VLOOKUP(E825&amp;"."&amp;H825,PNIdata!$E$5:$L$263,2,FALSE),"-")</f>
        <v>-</v>
      </c>
      <c r="M825" s="62"/>
      <c r="N825" s="62"/>
      <c r="S825" s="64">
        <v>12838</v>
      </c>
    </row>
    <row r="826" spans="2:19" x14ac:dyDescent="0.25">
      <c r="B826" s="37" t="s">
        <v>299</v>
      </c>
      <c r="C826" s="38" t="str">
        <f>VLOOKUP(E826,nusedswatershed,4,FALSE)</f>
        <v>Ind17</v>
      </c>
      <c r="D826" s="39">
        <v>25</v>
      </c>
      <c r="E826" s="40" t="s">
        <v>6</v>
      </c>
      <c r="F826" s="40" t="s">
        <v>339</v>
      </c>
      <c r="G826" s="21" t="s">
        <v>63</v>
      </c>
      <c r="H826" s="22">
        <v>1982</v>
      </c>
      <c r="I826" s="45">
        <v>1000</v>
      </c>
      <c r="J826" s="45">
        <v>1000</v>
      </c>
      <c r="K826" s="45"/>
      <c r="L826" s="62" t="str">
        <f>_xlfn.IFNA(VLOOKUP(E826&amp;"."&amp;H826,PNIdata!$E$5:$L$263,2,FALSE),"-")</f>
        <v>-</v>
      </c>
      <c r="M826" s="62"/>
      <c r="N826" s="62"/>
      <c r="S826" s="64"/>
    </row>
    <row r="827" spans="2:19" x14ac:dyDescent="0.25">
      <c r="B827" s="37" t="s">
        <v>299</v>
      </c>
      <c r="C827" s="38" t="str">
        <f>VLOOKUP(E827,nusedswatershed,4,FALSE)</f>
        <v>Ind17</v>
      </c>
      <c r="D827" s="39">
        <v>25</v>
      </c>
      <c r="E827" s="40" t="s">
        <v>6</v>
      </c>
      <c r="F827" s="40" t="s">
        <v>339</v>
      </c>
      <c r="G827" s="21" t="s">
        <v>63</v>
      </c>
      <c r="H827" s="22">
        <v>1981</v>
      </c>
      <c r="I827" s="45">
        <v>620</v>
      </c>
      <c r="J827" s="45">
        <v>620</v>
      </c>
      <c r="K827" s="45"/>
      <c r="L827" s="62" t="str">
        <f>_xlfn.IFNA(VLOOKUP(E827&amp;"."&amp;H827,PNIdata!$E$5:$L$263,2,FALSE),"-")</f>
        <v>-</v>
      </c>
      <c r="M827" s="62"/>
      <c r="N827" s="62"/>
      <c r="S827" s="64"/>
    </row>
    <row r="828" spans="2:19" x14ac:dyDescent="0.25">
      <c r="B828" s="37" t="s">
        <v>299</v>
      </c>
      <c r="C828" s="38" t="str">
        <f>VLOOKUP(E828,nusedswatershed,4,FALSE)</f>
        <v>Ind17</v>
      </c>
      <c r="D828" s="39">
        <v>25</v>
      </c>
      <c r="E828" s="40" t="s">
        <v>6</v>
      </c>
      <c r="F828" s="40" t="s">
        <v>339</v>
      </c>
      <c r="G828" s="21" t="s">
        <v>63</v>
      </c>
      <c r="H828" s="22">
        <v>1980</v>
      </c>
      <c r="I828" s="45">
        <v>750</v>
      </c>
      <c r="J828" s="45">
        <v>750</v>
      </c>
      <c r="K828" s="45"/>
      <c r="L828" s="62" t="str">
        <f>_xlfn.IFNA(VLOOKUP(E828&amp;"."&amp;H828,PNIdata!$E$5:$L$263,2,FALSE),"-")</f>
        <v>-</v>
      </c>
      <c r="M828" s="62"/>
      <c r="N828" s="62"/>
      <c r="S828" s="64"/>
    </row>
    <row r="829" spans="2:19" x14ac:dyDescent="0.25">
      <c r="B829" s="37" t="s">
        <v>299</v>
      </c>
      <c r="C829" s="38" t="str">
        <f>VLOOKUP(E829,nusedswatershed,4,FALSE)</f>
        <v>Ind17</v>
      </c>
      <c r="D829" s="39">
        <v>25</v>
      </c>
      <c r="E829" s="40" t="s">
        <v>6</v>
      </c>
      <c r="F829" s="40" t="s">
        <v>339</v>
      </c>
      <c r="G829" s="21" t="s">
        <v>63</v>
      </c>
      <c r="H829" s="22">
        <v>1979</v>
      </c>
      <c r="I829" s="45">
        <v>803</v>
      </c>
      <c r="J829" s="45">
        <v>803</v>
      </c>
      <c r="K829" s="45"/>
      <c r="L829" s="62" t="str">
        <f>_xlfn.IFNA(VLOOKUP(E829&amp;"."&amp;H829,PNIdata!$E$5:$L$263,2,FALSE),"-")</f>
        <v>-</v>
      </c>
      <c r="M829" s="62"/>
      <c r="N829" s="62"/>
      <c r="S829" s="64"/>
    </row>
    <row r="830" spans="2:19" x14ac:dyDescent="0.25">
      <c r="B830" s="37" t="s">
        <v>299</v>
      </c>
      <c r="C830" s="38" t="str">
        <f>VLOOKUP(E830,nusedswatershed,4,FALSE)</f>
        <v>Ind17</v>
      </c>
      <c r="D830" s="39">
        <v>25</v>
      </c>
      <c r="E830" s="40" t="s">
        <v>6</v>
      </c>
      <c r="F830" s="40" t="s">
        <v>339</v>
      </c>
      <c r="G830" s="21" t="s">
        <v>63</v>
      </c>
      <c r="H830" s="22">
        <v>1978</v>
      </c>
      <c r="I830" s="45">
        <v>3500</v>
      </c>
      <c r="J830" s="45">
        <v>3500</v>
      </c>
      <c r="K830" s="45"/>
      <c r="L830" s="62" t="str">
        <f>_xlfn.IFNA(VLOOKUP(E830&amp;"."&amp;H830,PNIdata!$E$5:$L$263,2,FALSE),"-")</f>
        <v>-</v>
      </c>
      <c r="M830" s="62"/>
      <c r="N830" s="62"/>
      <c r="S830" s="64"/>
    </row>
    <row r="831" spans="2:19" x14ac:dyDescent="0.25">
      <c r="B831" s="37" t="s">
        <v>299</v>
      </c>
      <c r="C831" s="38" t="str">
        <f>VLOOKUP(E831,nusedswatershed,4,FALSE)</f>
        <v>Ind17</v>
      </c>
      <c r="D831" s="39">
        <v>25</v>
      </c>
      <c r="E831" s="40" t="s">
        <v>6</v>
      </c>
      <c r="F831" s="40" t="s">
        <v>339</v>
      </c>
      <c r="G831" s="21" t="s">
        <v>63</v>
      </c>
      <c r="H831" s="22">
        <v>1977</v>
      </c>
      <c r="I831" s="45">
        <v>2000</v>
      </c>
      <c r="J831" s="45">
        <v>2000</v>
      </c>
      <c r="K831" s="45"/>
      <c r="L831" s="62" t="str">
        <f>_xlfn.IFNA(VLOOKUP(E831&amp;"."&amp;H831,PNIdata!$E$5:$L$263,2,FALSE),"-")</f>
        <v>-</v>
      </c>
      <c r="M831" s="62"/>
      <c r="N831" s="62"/>
      <c r="S831" s="64"/>
    </row>
    <row r="832" spans="2:19" x14ac:dyDescent="0.25">
      <c r="B832" s="37" t="s">
        <v>299</v>
      </c>
      <c r="C832" s="38" t="str">
        <f>VLOOKUP(E832,nusedswatershed,4,FALSE)</f>
        <v>Ind17</v>
      </c>
      <c r="D832" s="39">
        <v>25</v>
      </c>
      <c r="E832" s="40" t="s">
        <v>6</v>
      </c>
      <c r="F832" s="40" t="s">
        <v>339</v>
      </c>
      <c r="G832" s="21" t="s">
        <v>63</v>
      </c>
      <c r="H832" s="22">
        <v>1976</v>
      </c>
      <c r="I832" s="45">
        <v>25</v>
      </c>
      <c r="J832" s="45">
        <v>25</v>
      </c>
      <c r="K832" s="45"/>
      <c r="L832" s="62" t="str">
        <f>_xlfn.IFNA(VLOOKUP(E832&amp;"."&amp;H832,PNIdata!$E$5:$L$263,2,FALSE),"-")</f>
        <v>-</v>
      </c>
      <c r="M832" s="62"/>
      <c r="N832" s="62"/>
      <c r="S832" s="64"/>
    </row>
    <row r="833" spans="2:19" x14ac:dyDescent="0.25">
      <c r="B833" s="37" t="s">
        <v>299</v>
      </c>
      <c r="C833" s="38" t="str">
        <f>VLOOKUP(E833,nusedswatershed,4,FALSE)</f>
        <v>Ind17</v>
      </c>
      <c r="D833" s="39">
        <v>25</v>
      </c>
      <c r="E833" s="40" t="s">
        <v>6</v>
      </c>
      <c r="F833" s="40" t="s">
        <v>339</v>
      </c>
      <c r="G833" s="21" t="s">
        <v>63</v>
      </c>
      <c r="H833" s="22">
        <v>1975</v>
      </c>
      <c r="I833" s="45">
        <v>475</v>
      </c>
      <c r="J833" s="45">
        <v>475</v>
      </c>
      <c r="K833" s="45"/>
      <c r="L833" s="62" t="str">
        <f>_xlfn.IFNA(VLOOKUP(E833&amp;"."&amp;H833,PNIdata!$E$5:$L$263,2,FALSE),"-")</f>
        <v>-</v>
      </c>
      <c r="M833" s="62"/>
      <c r="N833" s="62"/>
      <c r="S833" s="64"/>
    </row>
    <row r="834" spans="2:19" x14ac:dyDescent="0.25">
      <c r="B834" s="37" t="s">
        <v>299</v>
      </c>
      <c r="C834" s="38" t="str">
        <f>VLOOKUP(E834,nusedswatershed,4,FALSE)</f>
        <v>Ind17</v>
      </c>
      <c r="D834" s="39">
        <v>25</v>
      </c>
      <c r="E834" s="40" t="s">
        <v>6</v>
      </c>
      <c r="F834" s="40" t="s">
        <v>339</v>
      </c>
      <c r="G834" s="21" t="s">
        <v>63</v>
      </c>
      <c r="H834" s="22">
        <v>1974</v>
      </c>
      <c r="I834" s="45">
        <v>775</v>
      </c>
      <c r="J834" s="45">
        <v>775</v>
      </c>
      <c r="K834" s="45"/>
      <c r="L834" s="62" t="str">
        <f>_xlfn.IFNA(VLOOKUP(E834&amp;"."&amp;H834,PNIdata!$E$5:$L$263,2,FALSE),"-")</f>
        <v>-</v>
      </c>
      <c r="M834" s="62"/>
      <c r="N834" s="62"/>
      <c r="S834" s="64"/>
    </row>
    <row r="835" spans="2:19" x14ac:dyDescent="0.25">
      <c r="B835" s="37" t="s">
        <v>299</v>
      </c>
      <c r="C835" s="38" t="str">
        <f>VLOOKUP(E835,nusedswatershed,4,FALSE)</f>
        <v>Ind17</v>
      </c>
      <c r="D835" s="39">
        <v>25</v>
      </c>
      <c r="E835" s="40" t="s">
        <v>6</v>
      </c>
      <c r="F835" s="40" t="s">
        <v>339</v>
      </c>
      <c r="G835" s="21" t="s">
        <v>63</v>
      </c>
      <c r="H835" s="22">
        <v>1973</v>
      </c>
      <c r="I835" s="45">
        <v>3500</v>
      </c>
      <c r="J835" s="45">
        <v>3500</v>
      </c>
      <c r="K835" s="45"/>
      <c r="L835" s="62" t="str">
        <f>_xlfn.IFNA(VLOOKUP(E835&amp;"."&amp;H835,PNIdata!$E$5:$L$263,2,FALSE),"-")</f>
        <v>-</v>
      </c>
      <c r="M835" s="62"/>
      <c r="N835" s="62"/>
      <c r="S835" s="64"/>
    </row>
    <row r="836" spans="2:19" x14ac:dyDescent="0.25">
      <c r="B836" s="37" t="s">
        <v>299</v>
      </c>
      <c r="C836" s="38" t="str">
        <f>VLOOKUP(E836,nusedswatershed,4,FALSE)</f>
        <v>Ind17</v>
      </c>
      <c r="D836" s="39">
        <v>25</v>
      </c>
      <c r="E836" s="40" t="s">
        <v>6</v>
      </c>
      <c r="F836" s="40" t="s">
        <v>339</v>
      </c>
      <c r="G836" s="21" t="s">
        <v>63</v>
      </c>
      <c r="H836" s="22">
        <v>1972</v>
      </c>
      <c r="I836" s="45">
        <v>1125</v>
      </c>
      <c r="J836" s="45">
        <v>1125</v>
      </c>
      <c r="K836" s="45"/>
      <c r="L836" s="62" t="str">
        <f>_xlfn.IFNA(VLOOKUP(E836&amp;"."&amp;H836,PNIdata!$E$5:$L$263,2,FALSE),"-")</f>
        <v>-</v>
      </c>
      <c r="M836" s="62"/>
      <c r="N836" s="62"/>
      <c r="S836" s="64"/>
    </row>
    <row r="837" spans="2:19" x14ac:dyDescent="0.25">
      <c r="B837" s="37" t="s">
        <v>299</v>
      </c>
      <c r="C837" s="38" t="str">
        <f>VLOOKUP(E837,nusedswatershed,4,FALSE)</f>
        <v>Ind17</v>
      </c>
      <c r="D837" s="39">
        <v>25</v>
      </c>
      <c r="E837" s="40" t="s">
        <v>6</v>
      </c>
      <c r="F837" s="40" t="s">
        <v>339</v>
      </c>
      <c r="G837" s="21" t="s">
        <v>63</v>
      </c>
      <c r="H837" s="22">
        <v>1971</v>
      </c>
      <c r="I837" s="45">
        <v>1300</v>
      </c>
      <c r="J837" s="45">
        <v>1300</v>
      </c>
      <c r="K837" s="45"/>
      <c r="L837" s="62" t="str">
        <f>_xlfn.IFNA(VLOOKUP(E837&amp;"."&amp;H837,PNIdata!$E$5:$L$263,2,FALSE),"-")</f>
        <v>-</v>
      </c>
      <c r="M837" s="62"/>
      <c r="N837" s="62"/>
      <c r="S837" s="64"/>
    </row>
    <row r="838" spans="2:19" x14ac:dyDescent="0.25">
      <c r="B838" s="37" t="s">
        <v>299</v>
      </c>
      <c r="C838" s="38" t="str">
        <f>VLOOKUP(E838,nusedswatershed,4,FALSE)</f>
        <v>Ind17</v>
      </c>
      <c r="D838" s="39">
        <v>25</v>
      </c>
      <c r="E838" s="40" t="s">
        <v>6</v>
      </c>
      <c r="F838" s="40" t="s">
        <v>339</v>
      </c>
      <c r="G838" s="21" t="s">
        <v>63</v>
      </c>
      <c r="H838" s="22">
        <v>1970</v>
      </c>
      <c r="I838" s="45">
        <v>800</v>
      </c>
      <c r="J838" s="45">
        <v>800</v>
      </c>
      <c r="K838" s="45"/>
      <c r="L838" s="62" t="str">
        <f>_xlfn.IFNA(VLOOKUP(E838&amp;"."&amp;H838,PNIdata!$E$5:$L$263,2,FALSE),"-")</f>
        <v>-</v>
      </c>
      <c r="M838" s="62"/>
      <c r="N838" s="62"/>
      <c r="S838" s="64"/>
    </row>
    <row r="839" spans="2:19" x14ac:dyDescent="0.25">
      <c r="B839" s="37" t="s">
        <v>299</v>
      </c>
      <c r="C839" s="38" t="str">
        <f>VLOOKUP(E839,nusedswatershed,4,FALSE)</f>
        <v>Ind17</v>
      </c>
      <c r="D839" s="39">
        <v>25</v>
      </c>
      <c r="E839" s="40" t="s">
        <v>6</v>
      </c>
      <c r="F839" s="40" t="s">
        <v>339</v>
      </c>
      <c r="G839" s="21" t="s">
        <v>63</v>
      </c>
      <c r="H839" s="22">
        <v>1969</v>
      </c>
      <c r="I839" s="45">
        <v>1000</v>
      </c>
      <c r="J839" s="45">
        <v>1000</v>
      </c>
      <c r="K839" s="45"/>
      <c r="L839" s="62" t="str">
        <f>_xlfn.IFNA(VLOOKUP(E839&amp;"."&amp;H839,PNIdata!$E$5:$L$263,2,FALSE),"-")</f>
        <v>-</v>
      </c>
      <c r="M839" s="62"/>
      <c r="N839" s="62"/>
      <c r="S839" s="64"/>
    </row>
    <row r="840" spans="2:19" x14ac:dyDescent="0.25">
      <c r="B840" s="37" t="s">
        <v>299</v>
      </c>
      <c r="C840" s="38" t="str">
        <f>VLOOKUP(E840,nusedswatershed,4,FALSE)</f>
        <v>Ind17</v>
      </c>
      <c r="D840" s="39">
        <v>25</v>
      </c>
      <c r="E840" s="40" t="s">
        <v>6</v>
      </c>
      <c r="F840" s="40" t="s">
        <v>339</v>
      </c>
      <c r="G840" s="21" t="s">
        <v>63</v>
      </c>
      <c r="H840" s="22">
        <v>1968</v>
      </c>
      <c r="I840" s="45">
        <v>750</v>
      </c>
      <c r="J840" s="45">
        <v>750</v>
      </c>
      <c r="K840" s="45"/>
      <c r="L840" s="62" t="str">
        <f>_xlfn.IFNA(VLOOKUP(E840&amp;"."&amp;H840,PNIdata!$E$5:$L$263,2,FALSE),"-")</f>
        <v>-</v>
      </c>
      <c r="M840" s="62"/>
      <c r="N840" s="62"/>
      <c r="S840" s="64"/>
    </row>
    <row r="841" spans="2:19" x14ac:dyDescent="0.25">
      <c r="B841" s="37" t="s">
        <v>299</v>
      </c>
      <c r="C841" s="38" t="str">
        <f>VLOOKUP(E841,nusedswatershed,4,FALSE)</f>
        <v>Ind17</v>
      </c>
      <c r="D841" s="39">
        <v>25</v>
      </c>
      <c r="E841" s="40" t="s">
        <v>6</v>
      </c>
      <c r="F841" s="40" t="s">
        <v>339</v>
      </c>
      <c r="G841" s="21" t="s">
        <v>63</v>
      </c>
      <c r="H841" s="22">
        <v>1967</v>
      </c>
      <c r="I841" s="45">
        <v>2000</v>
      </c>
      <c r="J841" s="45">
        <v>2000</v>
      </c>
      <c r="K841" s="45"/>
      <c r="L841" s="62" t="str">
        <f>_xlfn.IFNA(VLOOKUP(E841&amp;"."&amp;H841,PNIdata!$E$5:$L$263,2,FALSE),"-")</f>
        <v>-</v>
      </c>
      <c r="M841" s="62"/>
      <c r="N841" s="62"/>
      <c r="S841" s="64"/>
    </row>
    <row r="842" spans="2:19" x14ac:dyDescent="0.25">
      <c r="B842" s="37" t="s">
        <v>299</v>
      </c>
      <c r="C842" s="38" t="str">
        <f>VLOOKUP(E842,nusedswatershed,4,FALSE)</f>
        <v>Ind17</v>
      </c>
      <c r="D842" s="39">
        <v>25</v>
      </c>
      <c r="E842" s="40" t="s">
        <v>6</v>
      </c>
      <c r="F842" s="40" t="s">
        <v>339</v>
      </c>
      <c r="G842" s="21" t="s">
        <v>63</v>
      </c>
      <c r="H842" s="22">
        <v>1966</v>
      </c>
      <c r="I842" s="45">
        <v>1525</v>
      </c>
      <c r="J842" s="45">
        <v>1525</v>
      </c>
      <c r="K842" s="45"/>
      <c r="L842" s="62" t="str">
        <f>_xlfn.IFNA(VLOOKUP(E842&amp;"."&amp;H842,PNIdata!$E$5:$L$263,2,FALSE),"-")</f>
        <v>-</v>
      </c>
      <c r="M842" s="62"/>
      <c r="N842" s="62"/>
      <c r="S842" s="64"/>
    </row>
    <row r="843" spans="2:19" x14ac:dyDescent="0.25">
      <c r="B843" s="37" t="s">
        <v>299</v>
      </c>
      <c r="C843" s="38" t="str">
        <f>VLOOKUP(E843,nusedswatershed,4,FALSE)</f>
        <v>Ind17</v>
      </c>
      <c r="D843" s="39">
        <v>25</v>
      </c>
      <c r="E843" s="40" t="s">
        <v>6</v>
      </c>
      <c r="F843" s="40" t="s">
        <v>339</v>
      </c>
      <c r="G843" s="21" t="s">
        <v>63</v>
      </c>
      <c r="H843" s="22">
        <v>1965</v>
      </c>
      <c r="I843" s="45">
        <v>1525</v>
      </c>
      <c r="J843" s="45">
        <v>1525</v>
      </c>
      <c r="K843" s="45"/>
      <c r="L843" s="62" t="str">
        <f>_xlfn.IFNA(VLOOKUP(E843&amp;"."&amp;H843,PNIdata!$E$5:$L$263,2,FALSE),"-")</f>
        <v>-</v>
      </c>
      <c r="M843" s="62"/>
      <c r="N843" s="62"/>
      <c r="S843" s="64"/>
    </row>
    <row r="844" spans="2:19" x14ac:dyDescent="0.25">
      <c r="B844" s="37" t="s">
        <v>299</v>
      </c>
      <c r="C844" s="38" t="str">
        <f>VLOOKUP(E844,nusedswatershed,4,FALSE)</f>
        <v>Ind17</v>
      </c>
      <c r="D844" s="39">
        <v>25</v>
      </c>
      <c r="E844" s="40" t="s">
        <v>6</v>
      </c>
      <c r="F844" s="40" t="s">
        <v>339</v>
      </c>
      <c r="G844" s="21" t="s">
        <v>63</v>
      </c>
      <c r="H844" s="22">
        <v>1964</v>
      </c>
      <c r="I844" s="45">
        <v>3500</v>
      </c>
      <c r="J844" s="45">
        <v>3500</v>
      </c>
      <c r="K844" s="45"/>
      <c r="L844" s="62" t="str">
        <f>_xlfn.IFNA(VLOOKUP(E844&amp;"."&amp;H844,PNIdata!$E$5:$L$263,2,FALSE),"-")</f>
        <v>-</v>
      </c>
      <c r="M844" s="62"/>
      <c r="N844" s="62"/>
      <c r="S844" s="64"/>
    </row>
    <row r="845" spans="2:19" x14ac:dyDescent="0.25">
      <c r="B845" s="37" t="s">
        <v>299</v>
      </c>
      <c r="C845" s="38" t="str">
        <f>VLOOKUP(E845,nusedswatershed,4,FALSE)</f>
        <v>Ind17</v>
      </c>
      <c r="D845" s="39">
        <v>25</v>
      </c>
      <c r="E845" s="40" t="s">
        <v>6</v>
      </c>
      <c r="F845" s="40" t="s">
        <v>339</v>
      </c>
      <c r="G845" s="21" t="s">
        <v>63</v>
      </c>
      <c r="H845" s="22">
        <v>1963</v>
      </c>
      <c r="I845" s="45">
        <v>1050</v>
      </c>
      <c r="J845" s="45">
        <v>1050</v>
      </c>
      <c r="K845" s="45"/>
      <c r="L845" s="62" t="str">
        <f>_xlfn.IFNA(VLOOKUP(E845&amp;"."&amp;H845,PNIdata!$E$5:$L$263,2,FALSE),"-")</f>
        <v>-</v>
      </c>
      <c r="M845" s="62"/>
      <c r="N845" s="62"/>
      <c r="S845" s="64"/>
    </row>
    <row r="846" spans="2:19" x14ac:dyDescent="0.25">
      <c r="B846" s="37" t="s">
        <v>299</v>
      </c>
      <c r="C846" s="38" t="str">
        <f>VLOOKUP(E846,nusedswatershed,4,FALSE)</f>
        <v>Ind17</v>
      </c>
      <c r="D846" s="39">
        <v>25</v>
      </c>
      <c r="E846" s="40" t="s">
        <v>6</v>
      </c>
      <c r="F846" s="40" t="s">
        <v>339</v>
      </c>
      <c r="G846" s="21" t="s">
        <v>63</v>
      </c>
      <c r="H846" s="22">
        <v>1962</v>
      </c>
      <c r="I846" s="45">
        <v>750</v>
      </c>
      <c r="J846" s="45">
        <v>750</v>
      </c>
      <c r="K846" s="45"/>
      <c r="L846" s="62" t="str">
        <f>_xlfn.IFNA(VLOOKUP(E846&amp;"."&amp;H846,PNIdata!$E$5:$L$263,2,FALSE),"-")</f>
        <v>-</v>
      </c>
      <c r="M846" s="62"/>
      <c r="N846" s="62"/>
      <c r="S846" s="64"/>
    </row>
    <row r="847" spans="2:19" x14ac:dyDescent="0.25">
      <c r="B847" s="37" t="s">
        <v>299</v>
      </c>
      <c r="C847" s="38" t="str">
        <f>VLOOKUP(E847,nusedswatershed,4,FALSE)</f>
        <v>Ind17</v>
      </c>
      <c r="D847" s="39">
        <v>25</v>
      </c>
      <c r="E847" s="40" t="s">
        <v>6</v>
      </c>
      <c r="F847" s="40" t="s">
        <v>339</v>
      </c>
      <c r="G847" s="21" t="s">
        <v>63</v>
      </c>
      <c r="H847" s="22">
        <v>1961</v>
      </c>
      <c r="I847" s="45">
        <v>1500</v>
      </c>
      <c r="J847" s="45">
        <v>1500</v>
      </c>
      <c r="K847" s="45"/>
      <c r="L847" s="62" t="str">
        <f>_xlfn.IFNA(VLOOKUP(E847&amp;"."&amp;H847,PNIdata!$E$5:$L$263,2,FALSE),"-")</f>
        <v>-</v>
      </c>
      <c r="M847" s="62"/>
      <c r="N847" s="62"/>
      <c r="S847" s="64"/>
    </row>
    <row r="848" spans="2:19" x14ac:dyDescent="0.25">
      <c r="B848" s="37" t="s">
        <v>299</v>
      </c>
      <c r="C848" s="38" t="str">
        <f>VLOOKUP(E848,nusedswatershed,4,FALSE)</f>
        <v>Ind17</v>
      </c>
      <c r="D848" s="39">
        <v>25</v>
      </c>
      <c r="E848" s="40" t="s">
        <v>6</v>
      </c>
      <c r="F848" s="40" t="s">
        <v>339</v>
      </c>
      <c r="G848" s="21" t="s">
        <v>63</v>
      </c>
      <c r="H848" s="22">
        <v>1960</v>
      </c>
      <c r="I848" s="45">
        <v>750</v>
      </c>
      <c r="J848" s="45">
        <v>750</v>
      </c>
      <c r="K848" s="45"/>
      <c r="L848" s="62" t="str">
        <f>_xlfn.IFNA(VLOOKUP(E848&amp;"."&amp;H848,PNIdata!$E$5:$L$263,2,FALSE),"-")</f>
        <v>-</v>
      </c>
      <c r="M848" s="62">
        <v>0.86</v>
      </c>
      <c r="N848" s="62">
        <f>1-M848</f>
        <v>0.14000000000000001</v>
      </c>
      <c r="O848">
        <v>0.14000000000000001</v>
      </c>
      <c r="P848" t="s">
        <v>525</v>
      </c>
      <c r="Q848" t="s">
        <v>526</v>
      </c>
      <c r="S848" s="64"/>
    </row>
    <row r="849" spans="2:19" x14ac:dyDescent="0.25">
      <c r="B849" s="37" t="s">
        <v>299</v>
      </c>
      <c r="C849" s="38" t="str">
        <f>VLOOKUP(E849,nusedswatershed,4,FALSE)</f>
        <v>Ind17</v>
      </c>
      <c r="D849" s="39">
        <v>25</v>
      </c>
      <c r="E849" s="40" t="s">
        <v>6</v>
      </c>
      <c r="F849" s="40" t="s">
        <v>339</v>
      </c>
      <c r="G849" s="21" t="s">
        <v>63</v>
      </c>
      <c r="H849" s="22">
        <v>1959</v>
      </c>
      <c r="I849" s="45">
        <v>750</v>
      </c>
      <c r="J849" s="45">
        <v>750</v>
      </c>
      <c r="K849" s="45"/>
      <c r="L849" s="62" t="str">
        <f>_xlfn.IFNA(VLOOKUP(E849&amp;"."&amp;H849,PNIdata!$E$5:$L$263,2,FALSE),"-")</f>
        <v>-</v>
      </c>
      <c r="M849" s="62">
        <v>0.71</v>
      </c>
      <c r="N849" s="62">
        <f>1-M849</f>
        <v>0.29000000000000004</v>
      </c>
      <c r="O849">
        <v>0.28999999999999998</v>
      </c>
      <c r="P849" t="s">
        <v>525</v>
      </c>
      <c r="Q849" t="s">
        <v>526</v>
      </c>
      <c r="S849" s="64"/>
    </row>
    <row r="850" spans="2:19" x14ac:dyDescent="0.25">
      <c r="B850" s="37" t="s">
        <v>299</v>
      </c>
      <c r="C850" s="38" t="str">
        <f>VLOOKUP(E850,nusedswatershed,4,FALSE)</f>
        <v>Ind17</v>
      </c>
      <c r="D850" s="39">
        <v>25</v>
      </c>
      <c r="E850" s="40" t="s">
        <v>6</v>
      </c>
      <c r="F850" s="40" t="s">
        <v>339</v>
      </c>
      <c r="G850" s="21" t="s">
        <v>63</v>
      </c>
      <c r="H850" s="22">
        <v>1958</v>
      </c>
      <c r="I850" s="45">
        <v>200</v>
      </c>
      <c r="J850" s="45">
        <v>200</v>
      </c>
      <c r="K850" s="45"/>
      <c r="L850" s="62" t="str">
        <f>_xlfn.IFNA(VLOOKUP(E850&amp;"."&amp;H850,PNIdata!$E$5:$L$263,2,FALSE),"-")</f>
        <v>-</v>
      </c>
      <c r="M850" s="62"/>
      <c r="N850" s="62"/>
      <c r="S850" s="64"/>
    </row>
    <row r="851" spans="2:19" x14ac:dyDescent="0.25">
      <c r="B851" s="37" t="s">
        <v>299</v>
      </c>
      <c r="C851" s="38" t="str">
        <f>VLOOKUP(E851,nusedswatershed,4,FALSE)</f>
        <v>Ind17</v>
      </c>
      <c r="D851" s="39">
        <v>25</v>
      </c>
      <c r="E851" s="40" t="s">
        <v>6</v>
      </c>
      <c r="F851" s="40" t="s">
        <v>339</v>
      </c>
      <c r="G851" s="21" t="s">
        <v>63</v>
      </c>
      <c r="H851" s="22">
        <v>1957</v>
      </c>
      <c r="I851" s="45">
        <v>200</v>
      </c>
      <c r="J851" s="45">
        <v>200</v>
      </c>
      <c r="K851" s="45"/>
      <c r="L851" s="62" t="str">
        <f>_xlfn.IFNA(VLOOKUP(E851&amp;"."&amp;H851,PNIdata!$E$5:$L$263,2,FALSE),"-")</f>
        <v>-</v>
      </c>
      <c r="M851" s="62">
        <v>0.69</v>
      </c>
      <c r="N851" s="62">
        <f>1-M851</f>
        <v>0.31000000000000005</v>
      </c>
      <c r="O851">
        <v>0.31</v>
      </c>
      <c r="P851" t="s">
        <v>525</v>
      </c>
      <c r="Q851" t="s">
        <v>526</v>
      </c>
      <c r="S851" s="64"/>
    </row>
    <row r="852" spans="2:19" x14ac:dyDescent="0.25">
      <c r="B852" s="37" t="s">
        <v>299</v>
      </c>
      <c r="C852" s="38" t="str">
        <f>VLOOKUP(E852,nusedswatershed,4,FALSE)</f>
        <v>Ind17</v>
      </c>
      <c r="D852" s="39">
        <v>25</v>
      </c>
      <c r="E852" s="40" t="s">
        <v>6</v>
      </c>
      <c r="F852" s="40" t="s">
        <v>339</v>
      </c>
      <c r="G852" s="21" t="s">
        <v>63</v>
      </c>
      <c r="H852" s="22">
        <v>1956</v>
      </c>
      <c r="I852" s="45">
        <v>475</v>
      </c>
      <c r="J852" s="45">
        <v>475</v>
      </c>
      <c r="K852" s="45"/>
      <c r="L852" s="62" t="str">
        <f>_xlfn.IFNA(VLOOKUP(E852&amp;"."&amp;H852,PNIdata!$E$5:$L$263,2,FALSE),"-")</f>
        <v>-</v>
      </c>
      <c r="M852" s="62">
        <v>0.88</v>
      </c>
      <c r="N852" s="62">
        <f>1-M852</f>
        <v>0.12</v>
      </c>
      <c r="O852">
        <v>0.12</v>
      </c>
      <c r="P852" t="s">
        <v>525</v>
      </c>
      <c r="Q852" t="s">
        <v>526</v>
      </c>
      <c r="S852" s="64"/>
    </row>
    <row r="853" spans="2:19" x14ac:dyDescent="0.25">
      <c r="B853" s="37" t="s">
        <v>299</v>
      </c>
      <c r="C853" s="38" t="str">
        <f>VLOOKUP(E853,nusedswatershed,4,FALSE)</f>
        <v>Ind17</v>
      </c>
      <c r="D853" s="39">
        <v>25</v>
      </c>
      <c r="E853" s="40" t="s">
        <v>6</v>
      </c>
      <c r="F853" s="40" t="s">
        <v>339</v>
      </c>
      <c r="G853" s="21" t="s">
        <v>63</v>
      </c>
      <c r="H853" s="22">
        <v>1955</v>
      </c>
      <c r="I853" s="45">
        <v>1500</v>
      </c>
      <c r="J853" s="45">
        <v>1500</v>
      </c>
      <c r="K853" s="45"/>
      <c r="L853" s="62" t="str">
        <f>_xlfn.IFNA(VLOOKUP(E853&amp;"."&amp;H853,PNIdata!$E$5:$L$263,2,FALSE),"-")</f>
        <v>-</v>
      </c>
      <c r="M853" s="62"/>
      <c r="N853" s="62"/>
      <c r="S853" s="64"/>
    </row>
    <row r="854" spans="2:19" x14ac:dyDescent="0.25">
      <c r="B854" s="37" t="s">
        <v>299</v>
      </c>
      <c r="C854" s="38" t="str">
        <f>VLOOKUP(E854,nusedswatershed,4,FALSE)</f>
        <v>Ind17</v>
      </c>
      <c r="D854" s="39">
        <v>25</v>
      </c>
      <c r="E854" s="40" t="s">
        <v>6</v>
      </c>
      <c r="F854" s="40" t="s">
        <v>339</v>
      </c>
      <c r="G854" s="21" t="s">
        <v>63</v>
      </c>
      <c r="H854" s="22">
        <v>1954</v>
      </c>
      <c r="I854" s="45">
        <v>400</v>
      </c>
      <c r="J854" s="45">
        <v>400</v>
      </c>
      <c r="K854" s="45"/>
      <c r="L854" s="62" t="str">
        <f>_xlfn.IFNA(VLOOKUP(E854&amp;"."&amp;H854,PNIdata!$E$5:$L$263,2,FALSE),"-")</f>
        <v>-</v>
      </c>
      <c r="M854" s="62"/>
      <c r="N854" s="62"/>
      <c r="S854" s="64"/>
    </row>
    <row r="855" spans="2:19" x14ac:dyDescent="0.25">
      <c r="B855" s="37" t="s">
        <v>299</v>
      </c>
      <c r="C855" s="38" t="str">
        <f>VLOOKUP(E855,nusedswatershed,4,FALSE)</f>
        <v>Ind17</v>
      </c>
      <c r="D855" s="39">
        <v>25</v>
      </c>
      <c r="E855" s="40" t="s">
        <v>6</v>
      </c>
      <c r="F855" s="40" t="s">
        <v>339</v>
      </c>
      <c r="G855" s="21" t="s">
        <v>63</v>
      </c>
      <c r="H855" s="22">
        <v>1953</v>
      </c>
      <c r="I855" s="45">
        <v>7500</v>
      </c>
      <c r="J855" s="45">
        <v>7500</v>
      </c>
      <c r="K855" s="45"/>
      <c r="L855" s="62" t="str">
        <f>_xlfn.IFNA(VLOOKUP(E855&amp;"."&amp;H855,PNIdata!$E$5:$L$263,2,FALSE),"-")</f>
        <v>-</v>
      </c>
      <c r="M855" s="62"/>
      <c r="N855" s="62"/>
      <c r="S855" s="64"/>
    </row>
    <row r="856" spans="2:19" x14ac:dyDescent="0.25">
      <c r="B856" s="37" t="s">
        <v>24</v>
      </c>
      <c r="C856" s="38" t="str">
        <f>VLOOKUP(E856,nusedswatershed,4,FALSE)</f>
        <v>Esc</v>
      </c>
      <c r="D856" s="39">
        <v>20</v>
      </c>
      <c r="E856" s="40" t="s">
        <v>83</v>
      </c>
      <c r="F856" s="40" t="s">
        <v>83</v>
      </c>
      <c r="G856" s="21" t="s">
        <v>63</v>
      </c>
      <c r="H856" s="45">
        <v>2023</v>
      </c>
      <c r="I856" s="45">
        <v>14</v>
      </c>
      <c r="J856" s="45">
        <v>14</v>
      </c>
      <c r="K856" s="45"/>
      <c r="L856" s="62" t="str">
        <f>_xlfn.IFNA(VLOOKUP(E856&amp;"."&amp;H856,PNIdata!$E$5:$L$263,2,FALSE),"-")</f>
        <v>-</v>
      </c>
      <c r="M856" s="62"/>
      <c r="N856" s="62"/>
    </row>
    <row r="857" spans="2:19" x14ac:dyDescent="0.25">
      <c r="B857" s="37" t="s">
        <v>24</v>
      </c>
      <c r="C857" s="38" t="str">
        <f>VLOOKUP(E857,nusedswatershed,4,FALSE)</f>
        <v>Esc</v>
      </c>
      <c r="D857" s="39">
        <v>20</v>
      </c>
      <c r="E857" s="40" t="s">
        <v>83</v>
      </c>
      <c r="F857" s="40" t="s">
        <v>83</v>
      </c>
      <c r="G857" s="21" t="s">
        <v>63</v>
      </c>
      <c r="H857" s="45">
        <v>2022</v>
      </c>
      <c r="I857" s="45">
        <v>46</v>
      </c>
      <c r="J857" s="45">
        <v>46</v>
      </c>
      <c r="K857" s="45"/>
      <c r="L857" s="62" t="str">
        <f>_xlfn.IFNA(VLOOKUP(E857&amp;"."&amp;H857,PNIdata!$E$5:$L$263,2,FALSE),"-")</f>
        <v>-</v>
      </c>
      <c r="M857" s="62"/>
      <c r="N857" s="62"/>
    </row>
    <row r="858" spans="2:19" x14ac:dyDescent="0.25">
      <c r="B858" s="37" t="s">
        <v>24</v>
      </c>
      <c r="C858" s="38" t="str">
        <f>VLOOKUP(E858,nusedswatershed,4,FALSE)</f>
        <v>Esc</v>
      </c>
      <c r="D858" s="39">
        <v>20</v>
      </c>
      <c r="E858" s="40" t="s">
        <v>83</v>
      </c>
      <c r="F858" s="40" t="s">
        <v>83</v>
      </c>
      <c r="G858" s="21" t="s">
        <v>63</v>
      </c>
      <c r="H858" s="45">
        <v>2021</v>
      </c>
      <c r="I858" s="45" t="s">
        <v>523</v>
      </c>
      <c r="J858" s="45"/>
      <c r="K858" s="45"/>
      <c r="L858" s="62" t="str">
        <f>_xlfn.IFNA(VLOOKUP(E858&amp;"."&amp;H858,PNIdata!$E$5:$L$263,2,FALSE),"-")</f>
        <v>-</v>
      </c>
      <c r="M858" s="62"/>
      <c r="N858" s="62"/>
    </row>
    <row r="859" spans="2:19" x14ac:dyDescent="0.25">
      <c r="B859" s="37" t="s">
        <v>24</v>
      </c>
      <c r="C859" s="38" t="str">
        <f>VLOOKUP(E859,nusedswatershed,4,FALSE)</f>
        <v>Esc</v>
      </c>
      <c r="D859" s="39">
        <v>20</v>
      </c>
      <c r="E859" s="40" t="s">
        <v>83</v>
      </c>
      <c r="F859" s="40" t="s">
        <v>83</v>
      </c>
      <c r="G859" s="21" t="s">
        <v>63</v>
      </c>
      <c r="H859" s="45">
        <v>2020</v>
      </c>
      <c r="I859" s="45" t="s">
        <v>524</v>
      </c>
      <c r="J859" s="45"/>
      <c r="K859" s="45"/>
      <c r="L859" s="62" t="str">
        <f>_xlfn.IFNA(VLOOKUP(E859&amp;"."&amp;H859,PNIdata!$E$5:$L$263,2,FALSE),"-")</f>
        <v>-</v>
      </c>
      <c r="M859" s="62"/>
      <c r="N859" s="62"/>
    </row>
    <row r="860" spans="2:19" x14ac:dyDescent="0.25">
      <c r="B860" s="37" t="s">
        <v>24</v>
      </c>
      <c r="C860" s="38" t="str">
        <f>VLOOKUP(E860,nusedswatershed,4,FALSE)</f>
        <v>Esc</v>
      </c>
      <c r="D860" s="39">
        <v>20</v>
      </c>
      <c r="E860" s="40" t="s">
        <v>83</v>
      </c>
      <c r="F860" s="40" t="s">
        <v>83</v>
      </c>
      <c r="G860" s="21" t="s">
        <v>63</v>
      </c>
      <c r="H860" s="45">
        <v>2019</v>
      </c>
      <c r="I860" s="45">
        <v>123</v>
      </c>
      <c r="J860" s="45">
        <v>123</v>
      </c>
      <c r="K860" s="45"/>
      <c r="L860" s="62" t="str">
        <f>_xlfn.IFNA(VLOOKUP(E860&amp;"."&amp;H860,PNIdata!$E$5:$L$263,2,FALSE),"-")</f>
        <v>-</v>
      </c>
      <c r="M860" s="62"/>
      <c r="N860" s="62"/>
    </row>
    <row r="861" spans="2:19" x14ac:dyDescent="0.25">
      <c r="B861" s="37" t="s">
        <v>24</v>
      </c>
      <c r="C861" s="38" t="str">
        <f>VLOOKUP(E861,nusedswatershed,4,FALSE)</f>
        <v>Esc</v>
      </c>
      <c r="D861" s="39">
        <v>20</v>
      </c>
      <c r="E861" s="40" t="s">
        <v>83</v>
      </c>
      <c r="F861" s="40" t="s">
        <v>83</v>
      </c>
      <c r="G861" s="21" t="s">
        <v>63</v>
      </c>
      <c r="H861" s="45">
        <v>2018</v>
      </c>
      <c r="I861" s="45" t="s">
        <v>523</v>
      </c>
      <c r="J861" s="45"/>
      <c r="K861" s="45"/>
      <c r="L861" s="62" t="str">
        <f>_xlfn.IFNA(VLOOKUP(E861&amp;"."&amp;H861,PNIdata!$E$5:$L$263,2,FALSE),"-")</f>
        <v>-</v>
      </c>
      <c r="M861" s="62"/>
      <c r="N861" s="62"/>
    </row>
    <row r="862" spans="2:19" x14ac:dyDescent="0.25">
      <c r="B862" s="37" t="s">
        <v>24</v>
      </c>
      <c r="C862" s="38" t="str">
        <f>VLOOKUP(E862,nusedswatershed,4,FALSE)</f>
        <v>Esc</v>
      </c>
      <c r="D862" s="39">
        <v>20</v>
      </c>
      <c r="E862" s="40" t="s">
        <v>83</v>
      </c>
      <c r="F862" s="40" t="s">
        <v>83</v>
      </c>
      <c r="G862" s="21" t="s">
        <v>63</v>
      </c>
      <c r="H862" s="45">
        <v>2017</v>
      </c>
      <c r="I862" s="45" t="s">
        <v>523</v>
      </c>
      <c r="J862" s="45"/>
      <c r="K862" s="45"/>
      <c r="L862" s="62" t="str">
        <f>_xlfn.IFNA(VLOOKUP(E862&amp;"."&amp;H862,PNIdata!$E$5:$L$263,2,FALSE),"-")</f>
        <v>-</v>
      </c>
      <c r="M862" s="62"/>
      <c r="N862" s="62"/>
    </row>
    <row r="863" spans="2:19" x14ac:dyDescent="0.25">
      <c r="B863" s="37" t="s">
        <v>24</v>
      </c>
      <c r="C863" s="38" t="str">
        <f>VLOOKUP(E863,nusedswatershed,4,FALSE)</f>
        <v>Esc</v>
      </c>
      <c r="D863" s="39">
        <v>20</v>
      </c>
      <c r="E863" s="40" t="s">
        <v>83</v>
      </c>
      <c r="F863" s="40" t="s">
        <v>83</v>
      </c>
      <c r="G863" s="21" t="s">
        <v>63</v>
      </c>
      <c r="H863" s="45">
        <v>2016</v>
      </c>
      <c r="I863" s="45" t="s">
        <v>523</v>
      </c>
      <c r="J863" s="45"/>
      <c r="K863" s="45"/>
      <c r="L863" s="62" t="str">
        <f>_xlfn.IFNA(VLOOKUP(E863&amp;"."&amp;H863,PNIdata!$E$5:$L$263,2,FALSE),"-")</f>
        <v>-</v>
      </c>
      <c r="M863" s="62"/>
      <c r="N863" s="62"/>
    </row>
    <row r="864" spans="2:19" x14ac:dyDescent="0.25">
      <c r="B864" s="37" t="s">
        <v>24</v>
      </c>
      <c r="C864" s="38" t="str">
        <f>VLOOKUP(E864,nusedswatershed,4,FALSE)</f>
        <v>Esc</v>
      </c>
      <c r="D864" s="39">
        <v>20</v>
      </c>
      <c r="E864" s="40" t="s">
        <v>83</v>
      </c>
      <c r="F864" s="40" t="s">
        <v>83</v>
      </c>
      <c r="G864" s="21" t="s">
        <v>63</v>
      </c>
      <c r="H864" s="22">
        <v>2015</v>
      </c>
      <c r="I864" s="45" t="s">
        <v>522</v>
      </c>
      <c r="J864" s="45"/>
      <c r="K864" s="45"/>
      <c r="L864" s="62" t="str">
        <f>_xlfn.IFNA(VLOOKUP(E864&amp;"."&amp;H864,PNIdata!$E$5:$L$263,2,FALSE),"-")</f>
        <v>-</v>
      </c>
      <c r="M864" s="62"/>
      <c r="N864" s="62"/>
    </row>
    <row r="865" spans="2:14" x14ac:dyDescent="0.25">
      <c r="B865" s="37" t="s">
        <v>24</v>
      </c>
      <c r="C865" s="38" t="str">
        <f>VLOOKUP(E865,nusedswatershed,4,FALSE)</f>
        <v>Esc</v>
      </c>
      <c r="D865" s="39">
        <v>20</v>
      </c>
      <c r="E865" s="40" t="s">
        <v>83</v>
      </c>
      <c r="F865" s="40" t="s">
        <v>83</v>
      </c>
      <c r="G865" s="21" t="s">
        <v>63</v>
      </c>
      <c r="H865" s="22">
        <v>2014</v>
      </c>
      <c r="I865" s="45" t="s">
        <v>524</v>
      </c>
      <c r="J865" s="45"/>
      <c r="K865" s="45"/>
      <c r="L865" s="62" t="str">
        <f>_xlfn.IFNA(VLOOKUP(E865&amp;"."&amp;H865,PNIdata!$E$5:$L$263,2,FALSE),"-")</f>
        <v>-</v>
      </c>
      <c r="M865" s="62"/>
      <c r="N865" s="62"/>
    </row>
    <row r="866" spans="2:14" x14ac:dyDescent="0.25">
      <c r="B866" s="37" t="s">
        <v>24</v>
      </c>
      <c r="C866" s="38" t="str">
        <f>VLOOKUP(E866,nusedswatershed,4,FALSE)</f>
        <v>Esc</v>
      </c>
      <c r="D866" s="39">
        <v>20</v>
      </c>
      <c r="E866" s="40" t="s">
        <v>83</v>
      </c>
      <c r="F866" s="40" t="s">
        <v>83</v>
      </c>
      <c r="G866" s="21" t="s">
        <v>63</v>
      </c>
      <c r="H866">
        <v>2013</v>
      </c>
      <c r="I866" s="45">
        <v>24</v>
      </c>
      <c r="J866" s="45">
        <v>24</v>
      </c>
      <c r="K866" s="45"/>
      <c r="L866" s="62" t="str">
        <f>_xlfn.IFNA(VLOOKUP(E866&amp;"."&amp;H866,PNIdata!$E$5:$L$263,2,FALSE),"-")</f>
        <v>-</v>
      </c>
      <c r="M866" s="62"/>
      <c r="N866" s="62"/>
    </row>
    <row r="867" spans="2:14" x14ac:dyDescent="0.25">
      <c r="B867" s="37" t="s">
        <v>24</v>
      </c>
      <c r="C867" s="38" t="str">
        <f>VLOOKUP(E867,nusedswatershed,4,FALSE)</f>
        <v>Esc</v>
      </c>
      <c r="D867" s="39">
        <v>20</v>
      </c>
      <c r="E867" s="40" t="s">
        <v>83</v>
      </c>
      <c r="F867" s="40" t="s">
        <v>83</v>
      </c>
      <c r="G867" s="21" t="s">
        <v>63</v>
      </c>
      <c r="H867" s="22">
        <v>2012</v>
      </c>
      <c r="I867" s="45" t="s">
        <v>523</v>
      </c>
      <c r="J867" s="45"/>
      <c r="K867" s="45"/>
      <c r="L867" s="62" t="str">
        <f>_xlfn.IFNA(VLOOKUP(E867&amp;"."&amp;H867,PNIdata!$E$5:$L$263,2,FALSE),"-")</f>
        <v>-</v>
      </c>
      <c r="M867" s="62"/>
      <c r="N867" s="62"/>
    </row>
    <row r="868" spans="2:14" x14ac:dyDescent="0.25">
      <c r="B868" s="37" t="s">
        <v>24</v>
      </c>
      <c r="C868" s="38" t="str">
        <f>VLOOKUP(E868,nusedswatershed,4,FALSE)</f>
        <v>Esc</v>
      </c>
      <c r="D868" s="39">
        <v>20</v>
      </c>
      <c r="E868" s="40" t="s">
        <v>83</v>
      </c>
      <c r="F868" s="40" t="s">
        <v>83</v>
      </c>
      <c r="G868" s="21" t="s">
        <v>63</v>
      </c>
      <c r="H868" s="22">
        <v>2011</v>
      </c>
      <c r="I868" s="45" t="s">
        <v>523</v>
      </c>
      <c r="J868" s="45"/>
      <c r="K868" s="45"/>
      <c r="L868" s="62" t="str">
        <f>_xlfn.IFNA(VLOOKUP(E868&amp;"."&amp;H868,PNIdata!$E$5:$L$263,2,FALSE),"-")</f>
        <v>-</v>
      </c>
      <c r="M868" s="62"/>
      <c r="N868" s="62"/>
    </row>
    <row r="869" spans="2:14" x14ac:dyDescent="0.25">
      <c r="B869" s="37" t="s">
        <v>24</v>
      </c>
      <c r="C869" s="38" t="str">
        <f>VLOOKUP(E869,nusedswatershed,4,FALSE)</f>
        <v>Esc</v>
      </c>
      <c r="D869" s="39">
        <v>20</v>
      </c>
      <c r="E869" s="40" t="s">
        <v>83</v>
      </c>
      <c r="F869" s="40" t="s">
        <v>83</v>
      </c>
      <c r="G869" s="21" t="s">
        <v>63</v>
      </c>
      <c r="H869" s="22">
        <v>2010</v>
      </c>
      <c r="I869" s="45" t="s">
        <v>523</v>
      </c>
      <c r="J869" s="45"/>
      <c r="K869" s="45"/>
      <c r="L869" s="62" t="str">
        <f>_xlfn.IFNA(VLOOKUP(E869&amp;"."&amp;H869,PNIdata!$E$5:$L$263,2,FALSE),"-")</f>
        <v>-</v>
      </c>
      <c r="M869" s="62"/>
      <c r="N869" s="62"/>
    </row>
    <row r="870" spans="2:14" x14ac:dyDescent="0.25">
      <c r="B870" s="37" t="s">
        <v>24</v>
      </c>
      <c r="C870" s="38" t="str">
        <f>VLOOKUP(E870,nusedswatershed,4,FALSE)</f>
        <v>Esc</v>
      </c>
      <c r="D870" s="39">
        <v>20</v>
      </c>
      <c r="E870" s="40" t="s">
        <v>83</v>
      </c>
      <c r="F870" s="40" t="s">
        <v>83</v>
      </c>
      <c r="G870" s="21" t="s">
        <v>63</v>
      </c>
      <c r="H870" s="22">
        <v>2009</v>
      </c>
      <c r="I870" s="45">
        <v>5</v>
      </c>
      <c r="J870" s="45">
        <v>5</v>
      </c>
      <c r="K870" s="45"/>
      <c r="L870" s="62" t="str">
        <f>_xlfn.IFNA(VLOOKUP(E870&amp;"."&amp;H870,PNIdata!$E$5:$L$263,2,FALSE),"-")</f>
        <v>-</v>
      </c>
      <c r="M870" s="62"/>
      <c r="N870" s="62"/>
    </row>
    <row r="871" spans="2:14" x14ac:dyDescent="0.25">
      <c r="B871" s="37" t="s">
        <v>24</v>
      </c>
      <c r="C871" s="38" t="str">
        <f>VLOOKUP(E871,nusedswatershed,4,FALSE)</f>
        <v>Esc</v>
      </c>
      <c r="D871" s="39">
        <v>20</v>
      </c>
      <c r="E871" s="40" t="s">
        <v>83</v>
      </c>
      <c r="F871" s="40" t="s">
        <v>83</v>
      </c>
      <c r="G871" s="21" t="s">
        <v>63</v>
      </c>
      <c r="H871">
        <v>2008</v>
      </c>
      <c r="I871" s="45">
        <v>2</v>
      </c>
      <c r="J871" s="45">
        <v>2</v>
      </c>
      <c r="K871" s="45"/>
      <c r="L871" s="62" t="str">
        <f>_xlfn.IFNA(VLOOKUP(E871&amp;"."&amp;H871,PNIdata!$E$5:$L$263,2,FALSE),"-")</f>
        <v>-</v>
      </c>
      <c r="M871" s="62"/>
      <c r="N871" s="62"/>
    </row>
    <row r="872" spans="2:14" x14ac:dyDescent="0.25">
      <c r="B872" s="37" t="s">
        <v>24</v>
      </c>
      <c r="C872" s="38" t="str">
        <f>VLOOKUP(E872,nusedswatershed,4,FALSE)</f>
        <v>Esc</v>
      </c>
      <c r="D872" s="39">
        <v>20</v>
      </c>
      <c r="E872" s="40" t="s">
        <v>83</v>
      </c>
      <c r="F872" s="40" t="s">
        <v>83</v>
      </c>
      <c r="G872" s="21" t="s">
        <v>63</v>
      </c>
      <c r="H872">
        <v>2007</v>
      </c>
      <c r="I872" s="45" t="s">
        <v>523</v>
      </c>
      <c r="J872" s="45"/>
      <c r="K872" s="45"/>
      <c r="L872" s="62" t="str">
        <f>_xlfn.IFNA(VLOOKUP(E872&amp;"."&amp;H872,PNIdata!$E$5:$L$263,2,FALSE),"-")</f>
        <v>-</v>
      </c>
      <c r="M872" s="62"/>
      <c r="N872" s="62"/>
    </row>
    <row r="873" spans="2:14" x14ac:dyDescent="0.25">
      <c r="B873" s="37" t="s">
        <v>24</v>
      </c>
      <c r="C873" s="38" t="str">
        <f>VLOOKUP(E873,nusedswatershed,4,FALSE)</f>
        <v>Esc</v>
      </c>
      <c r="D873" s="39">
        <v>20</v>
      </c>
      <c r="E873" s="40" t="s">
        <v>83</v>
      </c>
      <c r="F873" s="40" t="s">
        <v>83</v>
      </c>
      <c r="G873" s="21" t="s">
        <v>63</v>
      </c>
      <c r="H873">
        <v>2006</v>
      </c>
      <c r="I873" s="45" t="s">
        <v>523</v>
      </c>
      <c r="J873" s="45"/>
      <c r="K873" s="45"/>
      <c r="L873" s="62" t="str">
        <f>_xlfn.IFNA(VLOOKUP(E873&amp;"."&amp;H873,PNIdata!$E$5:$L$263,2,FALSE),"-")</f>
        <v>-</v>
      </c>
      <c r="M873" s="62"/>
      <c r="N873" s="62"/>
    </row>
    <row r="874" spans="2:14" x14ac:dyDescent="0.25">
      <c r="B874" s="37" t="s">
        <v>24</v>
      </c>
      <c r="C874" s="38" t="str">
        <f>VLOOKUP(E874,nusedswatershed,4,FALSE)</f>
        <v>Esc</v>
      </c>
      <c r="D874" s="39">
        <v>20</v>
      </c>
      <c r="E874" s="40" t="s">
        <v>83</v>
      </c>
      <c r="F874" s="40" t="s">
        <v>83</v>
      </c>
      <c r="G874" s="21" t="s">
        <v>63</v>
      </c>
      <c r="H874">
        <v>2005</v>
      </c>
      <c r="I874" s="45" t="s">
        <v>523</v>
      </c>
      <c r="J874" s="45"/>
      <c r="K874" s="45"/>
      <c r="L874" s="62" t="str">
        <f>_xlfn.IFNA(VLOOKUP(E874&amp;"."&amp;H874,PNIdata!$E$5:$L$263,2,FALSE),"-")</f>
        <v>-</v>
      </c>
      <c r="M874" s="62"/>
      <c r="N874" s="62"/>
    </row>
    <row r="875" spans="2:14" x14ac:dyDescent="0.25">
      <c r="B875" s="37" t="s">
        <v>24</v>
      </c>
      <c r="C875" s="38" t="str">
        <f>VLOOKUP(E875,nusedswatershed,4,FALSE)</f>
        <v>Esc</v>
      </c>
      <c r="D875" s="39">
        <v>20</v>
      </c>
      <c r="E875" s="40" t="s">
        <v>83</v>
      </c>
      <c r="F875" s="40" t="s">
        <v>83</v>
      </c>
      <c r="G875" s="21" t="s">
        <v>63</v>
      </c>
      <c r="H875">
        <v>2004</v>
      </c>
      <c r="I875" s="45" t="s">
        <v>523</v>
      </c>
      <c r="J875" s="45"/>
      <c r="K875" s="45"/>
      <c r="L875" s="62" t="str">
        <f>_xlfn.IFNA(VLOOKUP(E875&amp;"."&amp;H875,PNIdata!$E$5:$L$263,2,FALSE),"-")</f>
        <v>-</v>
      </c>
      <c r="M875" s="62"/>
      <c r="N875" s="62"/>
    </row>
    <row r="876" spans="2:14" x14ac:dyDescent="0.25">
      <c r="B876" s="37" t="s">
        <v>24</v>
      </c>
      <c r="C876" s="38" t="str">
        <f>VLOOKUP(E876,nusedswatershed,4,FALSE)</f>
        <v>Esc</v>
      </c>
      <c r="D876" s="39">
        <v>20</v>
      </c>
      <c r="E876" s="40" t="s">
        <v>83</v>
      </c>
      <c r="F876" s="40" t="s">
        <v>83</v>
      </c>
      <c r="G876" s="21" t="s">
        <v>63</v>
      </c>
      <c r="H876">
        <v>2003</v>
      </c>
      <c r="I876" s="45" t="s">
        <v>523</v>
      </c>
      <c r="J876" s="45"/>
      <c r="K876" s="45"/>
      <c r="L876" s="62" t="str">
        <f>_xlfn.IFNA(VLOOKUP(E876&amp;"."&amp;H876,PNIdata!$E$5:$L$263,2,FALSE),"-")</f>
        <v>-</v>
      </c>
      <c r="M876" s="62"/>
      <c r="N876" s="62"/>
    </row>
    <row r="877" spans="2:14" x14ac:dyDescent="0.25">
      <c r="B877" s="37" t="s">
        <v>24</v>
      </c>
      <c r="C877" s="38" t="str">
        <f>VLOOKUP(E877,nusedswatershed,4,FALSE)</f>
        <v>Esc</v>
      </c>
      <c r="D877" s="39">
        <v>20</v>
      </c>
      <c r="E877" s="40" t="s">
        <v>83</v>
      </c>
      <c r="F877" s="40" t="s">
        <v>83</v>
      </c>
      <c r="G877" s="21" t="s">
        <v>63</v>
      </c>
      <c r="H877">
        <v>2002</v>
      </c>
      <c r="I877" s="45">
        <v>239</v>
      </c>
      <c r="J877" s="45">
        <v>239</v>
      </c>
      <c r="K877" s="45"/>
      <c r="L877" s="62" t="str">
        <f>_xlfn.IFNA(VLOOKUP(E877&amp;"."&amp;H877,PNIdata!$E$5:$L$263,2,FALSE),"-")</f>
        <v>-</v>
      </c>
      <c r="M877" s="62"/>
      <c r="N877" s="62"/>
    </row>
    <row r="878" spans="2:14" x14ac:dyDescent="0.25">
      <c r="B878" s="37" t="s">
        <v>24</v>
      </c>
      <c r="C878" s="38" t="str">
        <f>VLOOKUP(E878,nusedswatershed,4,FALSE)</f>
        <v>Esc</v>
      </c>
      <c r="D878" s="39">
        <v>20</v>
      </c>
      <c r="E878" s="40" t="s">
        <v>83</v>
      </c>
      <c r="F878" s="40" t="s">
        <v>83</v>
      </c>
      <c r="G878" s="21" t="s">
        <v>63</v>
      </c>
      <c r="H878">
        <v>2001</v>
      </c>
      <c r="I878" s="45">
        <v>20</v>
      </c>
      <c r="J878" s="45">
        <v>20</v>
      </c>
      <c r="K878" s="45"/>
      <c r="L878" s="62" t="str">
        <f>_xlfn.IFNA(VLOOKUP(E878&amp;"."&amp;H878,PNIdata!$E$5:$L$263,2,FALSE),"-")</f>
        <v>-</v>
      </c>
      <c r="M878" s="62"/>
      <c r="N878" s="62"/>
    </row>
    <row r="879" spans="2:14" x14ac:dyDescent="0.25">
      <c r="B879" s="37" t="s">
        <v>24</v>
      </c>
      <c r="C879" s="38" t="str">
        <f>VLOOKUP(E879,nusedswatershed,4,FALSE)</f>
        <v>Esc</v>
      </c>
      <c r="D879" s="39">
        <v>20</v>
      </c>
      <c r="E879" s="40" t="s">
        <v>83</v>
      </c>
      <c r="F879" s="40" t="s">
        <v>83</v>
      </c>
      <c r="G879" s="21" t="s">
        <v>63</v>
      </c>
      <c r="H879">
        <v>2000</v>
      </c>
      <c r="I879" s="45">
        <v>13</v>
      </c>
      <c r="J879" s="45">
        <v>13</v>
      </c>
      <c r="K879" s="45"/>
      <c r="L879" s="62" t="str">
        <f>_xlfn.IFNA(VLOOKUP(E879&amp;"."&amp;H879,PNIdata!$E$5:$L$263,2,FALSE),"-")</f>
        <v>-</v>
      </c>
      <c r="M879" s="62"/>
      <c r="N879" s="62"/>
    </row>
    <row r="880" spans="2:14" x14ac:dyDescent="0.25">
      <c r="B880" s="37" t="s">
        <v>24</v>
      </c>
      <c r="C880" s="38" t="str">
        <f>VLOOKUP(E880,nusedswatershed,4,FALSE)</f>
        <v>Esc</v>
      </c>
      <c r="D880" s="39">
        <v>20</v>
      </c>
      <c r="E880" s="40" t="s">
        <v>83</v>
      </c>
      <c r="F880" s="40" t="s">
        <v>83</v>
      </c>
      <c r="G880" s="21" t="s">
        <v>63</v>
      </c>
      <c r="H880">
        <v>1999</v>
      </c>
      <c r="I880" s="45">
        <v>50</v>
      </c>
      <c r="J880" s="45">
        <v>50</v>
      </c>
      <c r="K880" s="45"/>
      <c r="L880" s="62" t="str">
        <f>_xlfn.IFNA(VLOOKUP(E880&amp;"."&amp;H880,PNIdata!$E$5:$L$263,2,FALSE),"-")</f>
        <v>-</v>
      </c>
      <c r="M880" s="62"/>
      <c r="N880" s="62"/>
    </row>
    <row r="881" spans="2:14" x14ac:dyDescent="0.25">
      <c r="B881" s="37" t="s">
        <v>24</v>
      </c>
      <c r="C881" s="38" t="str">
        <f>VLOOKUP(E881,nusedswatershed,4,FALSE)</f>
        <v>Esc</v>
      </c>
      <c r="D881" s="39">
        <v>20</v>
      </c>
      <c r="E881" s="40" t="s">
        <v>83</v>
      </c>
      <c r="F881" s="40" t="s">
        <v>83</v>
      </c>
      <c r="G881" s="21" t="s">
        <v>63</v>
      </c>
      <c r="H881" s="22">
        <v>1998</v>
      </c>
      <c r="I881" s="45">
        <v>224</v>
      </c>
      <c r="J881" s="45">
        <v>224</v>
      </c>
      <c r="K881" s="45"/>
      <c r="L881" s="62" t="str">
        <f>_xlfn.IFNA(VLOOKUP(E881&amp;"."&amp;H881,PNIdata!$E$5:$L$263,2,FALSE),"-")</f>
        <v>-</v>
      </c>
      <c r="M881" s="62"/>
      <c r="N881" s="62"/>
    </row>
    <row r="882" spans="2:14" x14ac:dyDescent="0.25">
      <c r="B882" s="37" t="s">
        <v>24</v>
      </c>
      <c r="C882" s="38" t="str">
        <f>VLOOKUP(E882,nusedswatershed,4,FALSE)</f>
        <v>Esc</v>
      </c>
      <c r="D882" s="39">
        <v>20</v>
      </c>
      <c r="E882" s="40" t="s">
        <v>83</v>
      </c>
      <c r="F882" s="40" t="s">
        <v>83</v>
      </c>
      <c r="G882" s="21" t="s">
        <v>63</v>
      </c>
      <c r="H882" s="22">
        <v>1997</v>
      </c>
      <c r="I882" s="45">
        <v>120</v>
      </c>
      <c r="J882" s="45">
        <v>120</v>
      </c>
      <c r="K882" s="45"/>
      <c r="L882" s="62" t="str">
        <f>_xlfn.IFNA(VLOOKUP(E882&amp;"."&amp;H882,PNIdata!$E$5:$L$263,2,FALSE),"-")</f>
        <v>-</v>
      </c>
      <c r="M882" s="62"/>
      <c r="N882" s="62"/>
    </row>
    <row r="883" spans="2:14" x14ac:dyDescent="0.25">
      <c r="B883" s="37" t="s">
        <v>24</v>
      </c>
      <c r="C883" s="38" t="str">
        <f>VLOOKUP(E883,nusedswatershed,4,FALSE)</f>
        <v>Esc</v>
      </c>
      <c r="D883" s="39">
        <v>20</v>
      </c>
      <c r="E883" s="40" t="s">
        <v>83</v>
      </c>
      <c r="F883" s="40" t="s">
        <v>83</v>
      </c>
      <c r="G883" s="21" t="s">
        <v>63</v>
      </c>
      <c r="H883" s="22">
        <v>1996</v>
      </c>
      <c r="I883" s="45">
        <v>94</v>
      </c>
      <c r="J883" s="45">
        <v>94</v>
      </c>
      <c r="K883" s="45"/>
      <c r="L883" s="62" t="str">
        <f>_xlfn.IFNA(VLOOKUP(E883&amp;"."&amp;H883,PNIdata!$E$5:$L$263,2,FALSE),"-")</f>
        <v>-</v>
      </c>
      <c r="M883" s="62"/>
      <c r="N883" s="62"/>
    </row>
    <row r="884" spans="2:14" x14ac:dyDescent="0.25">
      <c r="B884" s="37" t="s">
        <v>24</v>
      </c>
      <c r="C884" s="38" t="str">
        <f>VLOOKUP(E884,nusedswatershed,4,FALSE)</f>
        <v>Esc</v>
      </c>
      <c r="D884" s="39">
        <v>20</v>
      </c>
      <c r="E884" s="40" t="s">
        <v>83</v>
      </c>
      <c r="F884" s="40" t="s">
        <v>83</v>
      </c>
      <c r="G884" s="21" t="s">
        <v>63</v>
      </c>
      <c r="H884" s="22">
        <v>1995</v>
      </c>
      <c r="I884" s="45">
        <v>59</v>
      </c>
      <c r="J884" s="45">
        <v>59</v>
      </c>
      <c r="K884" s="45"/>
      <c r="L884" s="62" t="str">
        <f>_xlfn.IFNA(VLOOKUP(E884&amp;"."&amp;H884,PNIdata!$E$5:$L$263,2,FALSE),"-")</f>
        <v>-</v>
      </c>
      <c r="M884" s="62"/>
      <c r="N884" s="62"/>
    </row>
    <row r="885" spans="2:14" x14ac:dyDescent="0.25">
      <c r="B885" s="37" t="s">
        <v>24</v>
      </c>
      <c r="C885" s="38" t="str">
        <f>VLOOKUP(E885,nusedswatershed,4,FALSE)</f>
        <v>Esc</v>
      </c>
      <c r="D885" s="39">
        <v>20</v>
      </c>
      <c r="E885" s="40" t="s">
        <v>83</v>
      </c>
      <c r="F885" s="40" t="s">
        <v>83</v>
      </c>
      <c r="G885" s="21" t="s">
        <v>63</v>
      </c>
      <c r="H885" s="22">
        <v>1994</v>
      </c>
      <c r="I885" s="45">
        <v>9</v>
      </c>
      <c r="J885" s="45">
        <v>9</v>
      </c>
      <c r="K885" s="45"/>
      <c r="L885" s="62" t="str">
        <f>_xlfn.IFNA(VLOOKUP(E885&amp;"."&amp;H885,PNIdata!$E$5:$L$263,2,FALSE),"-")</f>
        <v>-</v>
      </c>
      <c r="M885" s="62"/>
      <c r="N885" s="62"/>
    </row>
    <row r="886" spans="2:14" x14ac:dyDescent="0.25">
      <c r="B886" s="37" t="s">
        <v>24</v>
      </c>
      <c r="C886" s="38" t="str">
        <f>VLOOKUP(E886,nusedswatershed,4,FALSE)</f>
        <v>Esc</v>
      </c>
      <c r="D886" s="39">
        <v>20</v>
      </c>
      <c r="E886" s="40" t="s">
        <v>83</v>
      </c>
      <c r="F886" s="40" t="s">
        <v>83</v>
      </c>
      <c r="G886" s="21" t="s">
        <v>63</v>
      </c>
      <c r="H886" s="22">
        <v>1993</v>
      </c>
      <c r="I886" s="45">
        <v>12</v>
      </c>
      <c r="J886" s="45">
        <v>12</v>
      </c>
      <c r="K886" s="45"/>
      <c r="L886" s="62" t="str">
        <f>_xlfn.IFNA(VLOOKUP(E886&amp;"."&amp;H886,PNIdata!$E$5:$L$263,2,FALSE),"-")</f>
        <v>-</v>
      </c>
      <c r="M886" s="62"/>
      <c r="N886" s="62"/>
    </row>
    <row r="887" spans="2:14" x14ac:dyDescent="0.25">
      <c r="B887" s="37" t="s">
        <v>24</v>
      </c>
      <c r="C887" s="38" t="str">
        <f>VLOOKUP(E887,nusedswatershed,4,FALSE)</f>
        <v>Esc</v>
      </c>
      <c r="D887" s="39">
        <v>20</v>
      </c>
      <c r="E887" s="40" t="s">
        <v>83</v>
      </c>
      <c r="F887" s="40" t="s">
        <v>83</v>
      </c>
      <c r="G887" s="21" t="s">
        <v>63</v>
      </c>
      <c r="H887" s="22">
        <v>1992</v>
      </c>
      <c r="I887" s="45">
        <v>30</v>
      </c>
      <c r="J887" s="45">
        <v>30</v>
      </c>
      <c r="K887" s="45"/>
      <c r="L887" s="62" t="str">
        <f>_xlfn.IFNA(VLOOKUP(E887&amp;"."&amp;H887,PNIdata!$E$5:$L$263,2,FALSE),"-")</f>
        <v>-</v>
      </c>
      <c r="M887" s="62"/>
      <c r="N887" s="62"/>
    </row>
    <row r="888" spans="2:14" x14ac:dyDescent="0.25">
      <c r="B888" s="37" t="s">
        <v>24</v>
      </c>
      <c r="C888" s="38" t="str">
        <f>VLOOKUP(E888,nusedswatershed,4,FALSE)</f>
        <v>Esc</v>
      </c>
      <c r="D888" s="39">
        <v>20</v>
      </c>
      <c r="E888" s="40" t="s">
        <v>83</v>
      </c>
      <c r="F888" s="40" t="s">
        <v>83</v>
      </c>
      <c r="G888" s="21" t="s">
        <v>63</v>
      </c>
      <c r="H888" s="22">
        <v>1991</v>
      </c>
      <c r="I888" s="45">
        <v>24</v>
      </c>
      <c r="J888" s="45">
        <v>24</v>
      </c>
      <c r="K888" s="45"/>
      <c r="L888" s="62" t="str">
        <f>_xlfn.IFNA(VLOOKUP(E888&amp;"."&amp;H888,PNIdata!$E$5:$L$263,2,FALSE),"-")</f>
        <v>-</v>
      </c>
      <c r="M888" s="62"/>
      <c r="N888" s="62"/>
    </row>
    <row r="889" spans="2:14" x14ac:dyDescent="0.25">
      <c r="B889" s="37" t="s">
        <v>24</v>
      </c>
      <c r="C889" s="38" t="str">
        <f>VLOOKUP(E889,nusedswatershed,4,FALSE)</f>
        <v>Esc</v>
      </c>
      <c r="D889" s="39">
        <v>20</v>
      </c>
      <c r="E889" s="40" t="s">
        <v>83</v>
      </c>
      <c r="F889" s="40" t="s">
        <v>83</v>
      </c>
      <c r="G889" s="21" t="s">
        <v>63</v>
      </c>
      <c r="H889" s="22">
        <v>1990</v>
      </c>
      <c r="I889" s="45">
        <v>27</v>
      </c>
      <c r="J889" s="45">
        <v>27</v>
      </c>
      <c r="K889" s="45"/>
      <c r="L889" s="62" t="str">
        <f>_xlfn.IFNA(VLOOKUP(E889&amp;"."&amp;H889,PNIdata!$E$5:$L$263,2,FALSE),"-")</f>
        <v>-</v>
      </c>
      <c r="M889" s="62"/>
      <c r="N889" s="62"/>
    </row>
    <row r="890" spans="2:14" x14ac:dyDescent="0.25">
      <c r="B890" s="37" t="s">
        <v>24</v>
      </c>
      <c r="C890" s="38" t="str">
        <f>VLOOKUP(E890,nusedswatershed,4,FALSE)</f>
        <v>Esc</v>
      </c>
      <c r="D890" s="39">
        <v>20</v>
      </c>
      <c r="E890" s="40" t="s">
        <v>83</v>
      </c>
      <c r="F890" s="40" t="s">
        <v>83</v>
      </c>
      <c r="G890" s="21" t="s">
        <v>63</v>
      </c>
      <c r="H890" s="22">
        <v>1989</v>
      </c>
      <c r="I890" s="45">
        <v>30</v>
      </c>
      <c r="J890" s="45">
        <v>30</v>
      </c>
      <c r="K890" s="45"/>
      <c r="L890" s="62" t="str">
        <f>_xlfn.IFNA(VLOOKUP(E890&amp;"."&amp;H890,PNIdata!$E$5:$L$263,2,FALSE),"-")</f>
        <v>-</v>
      </c>
      <c r="M890" s="62"/>
      <c r="N890" s="62"/>
    </row>
    <row r="891" spans="2:14" x14ac:dyDescent="0.25">
      <c r="B891" s="37" t="s">
        <v>24</v>
      </c>
      <c r="C891" s="38" t="str">
        <f>VLOOKUP(E891,nusedswatershed,4,FALSE)</f>
        <v>Esc</v>
      </c>
      <c r="D891" s="39">
        <v>20</v>
      </c>
      <c r="E891" s="40" t="s">
        <v>83</v>
      </c>
      <c r="F891" s="40" t="s">
        <v>83</v>
      </c>
      <c r="G891" s="21" t="s">
        <v>63</v>
      </c>
      <c r="H891" s="22">
        <v>1988</v>
      </c>
      <c r="I891" s="45">
        <v>85</v>
      </c>
      <c r="J891" s="45">
        <v>85</v>
      </c>
      <c r="K891" s="45"/>
      <c r="L891" s="62" t="str">
        <f>_xlfn.IFNA(VLOOKUP(E891&amp;"."&amp;H891,PNIdata!$E$5:$L$263,2,FALSE),"-")</f>
        <v>-</v>
      </c>
      <c r="M891" s="62"/>
      <c r="N891" s="62"/>
    </row>
    <row r="892" spans="2:14" x14ac:dyDescent="0.25">
      <c r="B892" s="37" t="s">
        <v>24</v>
      </c>
      <c r="C892" s="38" t="str">
        <f>VLOOKUP(E892,nusedswatershed,4,FALSE)</f>
        <v>Esc</v>
      </c>
      <c r="D892" s="39">
        <v>20</v>
      </c>
      <c r="E892" s="40" t="s">
        <v>83</v>
      </c>
      <c r="F892" s="40" t="s">
        <v>83</v>
      </c>
      <c r="G892" s="21" t="s">
        <v>63</v>
      </c>
      <c r="H892" s="22">
        <v>1987</v>
      </c>
      <c r="I892" s="45">
        <v>6</v>
      </c>
      <c r="J892" s="45">
        <v>6</v>
      </c>
      <c r="K892" s="45"/>
      <c r="L892" s="62" t="str">
        <f>_xlfn.IFNA(VLOOKUP(E892&amp;"."&amp;H892,PNIdata!$E$5:$L$263,2,FALSE),"-")</f>
        <v>-</v>
      </c>
      <c r="M892" s="62"/>
      <c r="N892" s="62"/>
    </row>
    <row r="893" spans="2:14" x14ac:dyDescent="0.25">
      <c r="B893" s="37" t="s">
        <v>24</v>
      </c>
      <c r="C893" s="38" t="str">
        <f>VLOOKUP(E893,nusedswatershed,4,FALSE)</f>
        <v>Esc</v>
      </c>
      <c r="D893" s="39">
        <v>20</v>
      </c>
      <c r="E893" s="40" t="s">
        <v>83</v>
      </c>
      <c r="F893" s="40" t="s">
        <v>83</v>
      </c>
      <c r="G893" s="21" t="s">
        <v>63</v>
      </c>
      <c r="H893" s="22">
        <v>1986</v>
      </c>
      <c r="I893" s="45">
        <v>75</v>
      </c>
      <c r="J893" s="45">
        <v>75</v>
      </c>
      <c r="K893" s="45"/>
      <c r="L893" s="62" t="str">
        <f>_xlfn.IFNA(VLOOKUP(E893&amp;"."&amp;H893,PNIdata!$E$5:$L$263,2,FALSE),"-")</f>
        <v>-</v>
      </c>
      <c r="M893" s="62"/>
      <c r="N893" s="62"/>
    </row>
    <row r="894" spans="2:14" x14ac:dyDescent="0.25">
      <c r="B894" s="37" t="s">
        <v>24</v>
      </c>
      <c r="C894" s="38" t="str">
        <f>VLOOKUP(E894,nusedswatershed,4,FALSE)</f>
        <v>Esc</v>
      </c>
      <c r="D894" s="39">
        <v>20</v>
      </c>
      <c r="E894" s="40" t="s">
        <v>83</v>
      </c>
      <c r="F894" s="40" t="s">
        <v>83</v>
      </c>
      <c r="G894" s="21" t="s">
        <v>63</v>
      </c>
      <c r="H894" s="22">
        <v>1985</v>
      </c>
      <c r="I894" s="45">
        <v>8</v>
      </c>
      <c r="J894" s="45">
        <v>8</v>
      </c>
      <c r="K894" s="45"/>
      <c r="L894" s="62" t="str">
        <f>_xlfn.IFNA(VLOOKUP(E894&amp;"."&amp;H894,PNIdata!$E$5:$L$263,2,FALSE),"-")</f>
        <v>-</v>
      </c>
      <c r="M894" s="62"/>
      <c r="N894" s="62"/>
    </row>
    <row r="895" spans="2:14" x14ac:dyDescent="0.25">
      <c r="B895" s="37" t="s">
        <v>24</v>
      </c>
      <c r="C895" s="38" t="str">
        <f>VLOOKUP(E895,nusedswatershed,4,FALSE)</f>
        <v>Esc</v>
      </c>
      <c r="D895" s="39">
        <v>20</v>
      </c>
      <c r="E895" s="40" t="s">
        <v>83</v>
      </c>
      <c r="F895" s="40" t="s">
        <v>83</v>
      </c>
      <c r="G895" s="21" t="s">
        <v>63</v>
      </c>
      <c r="H895" s="22">
        <v>1984</v>
      </c>
      <c r="I895" s="45">
        <v>150</v>
      </c>
      <c r="J895" s="45">
        <v>150</v>
      </c>
      <c r="K895" s="45"/>
      <c r="L895" s="62" t="str">
        <f>_xlfn.IFNA(VLOOKUP(E895&amp;"."&amp;H895,PNIdata!$E$5:$L$263,2,FALSE),"-")</f>
        <v>-</v>
      </c>
      <c r="M895" s="62"/>
      <c r="N895" s="62"/>
    </row>
    <row r="896" spans="2:14" x14ac:dyDescent="0.25">
      <c r="B896" s="37" t="s">
        <v>24</v>
      </c>
      <c r="C896" s="38" t="str">
        <f>VLOOKUP(E896,nusedswatershed,4,FALSE)</f>
        <v>Esc</v>
      </c>
      <c r="D896" s="39">
        <v>20</v>
      </c>
      <c r="E896" s="40" t="s">
        <v>83</v>
      </c>
      <c r="F896" s="40" t="s">
        <v>83</v>
      </c>
      <c r="G896" s="21" t="s">
        <v>63</v>
      </c>
      <c r="H896" s="22">
        <v>1983</v>
      </c>
      <c r="I896" s="45">
        <v>75</v>
      </c>
      <c r="J896" s="45">
        <v>75</v>
      </c>
      <c r="K896" s="45"/>
      <c r="L896" s="62" t="str">
        <f>_xlfn.IFNA(VLOOKUP(E896&amp;"."&amp;H896,PNIdata!$E$5:$L$263,2,FALSE),"-")</f>
        <v>-</v>
      </c>
      <c r="M896" s="62"/>
      <c r="N896" s="62"/>
    </row>
    <row r="897" spans="2:14" x14ac:dyDescent="0.25">
      <c r="B897" s="37" t="s">
        <v>24</v>
      </c>
      <c r="C897" s="38" t="str">
        <f>VLOOKUP(E897,nusedswatershed,4,FALSE)</f>
        <v>Esc</v>
      </c>
      <c r="D897" s="39">
        <v>20</v>
      </c>
      <c r="E897" s="40" t="s">
        <v>83</v>
      </c>
      <c r="F897" s="40" t="s">
        <v>83</v>
      </c>
      <c r="G897" s="21" t="s">
        <v>63</v>
      </c>
      <c r="H897" s="22">
        <v>1982</v>
      </c>
      <c r="I897" s="45">
        <v>75</v>
      </c>
      <c r="J897" s="45">
        <v>75</v>
      </c>
      <c r="K897" s="45"/>
      <c r="L897" s="62" t="str">
        <f>_xlfn.IFNA(VLOOKUP(E897&amp;"."&amp;H897,PNIdata!$E$5:$L$263,2,FALSE),"-")</f>
        <v>-</v>
      </c>
      <c r="M897" s="62"/>
      <c r="N897" s="62"/>
    </row>
    <row r="898" spans="2:14" x14ac:dyDescent="0.25">
      <c r="B898" s="37" t="s">
        <v>24</v>
      </c>
      <c r="C898" s="38" t="str">
        <f>VLOOKUP(E898,nusedswatershed,4,FALSE)</f>
        <v>Esc</v>
      </c>
      <c r="D898" s="39">
        <v>20</v>
      </c>
      <c r="E898" s="40" t="s">
        <v>83</v>
      </c>
      <c r="F898" s="40" t="s">
        <v>83</v>
      </c>
      <c r="G898" s="21" t="s">
        <v>63</v>
      </c>
      <c r="H898" s="22">
        <v>1981</v>
      </c>
      <c r="I898" s="45">
        <v>75</v>
      </c>
      <c r="J898" s="45">
        <v>75</v>
      </c>
      <c r="K898" s="45"/>
      <c r="L898" s="62" t="str">
        <f>_xlfn.IFNA(VLOOKUP(E898&amp;"."&amp;H898,PNIdata!$E$5:$L$263,2,FALSE),"-")</f>
        <v>-</v>
      </c>
      <c r="M898" s="62"/>
      <c r="N898" s="62"/>
    </row>
    <row r="899" spans="2:14" x14ac:dyDescent="0.25">
      <c r="B899" s="37" t="s">
        <v>24</v>
      </c>
      <c r="C899" s="38" t="str">
        <f>VLOOKUP(E899,nusedswatershed,4,FALSE)</f>
        <v>Esc</v>
      </c>
      <c r="D899" s="39">
        <v>20</v>
      </c>
      <c r="E899" s="40" t="s">
        <v>83</v>
      </c>
      <c r="F899" s="40" t="s">
        <v>83</v>
      </c>
      <c r="G899" s="21" t="s">
        <v>63</v>
      </c>
      <c r="H899" s="22">
        <v>1980</v>
      </c>
      <c r="I899" s="45">
        <v>20</v>
      </c>
      <c r="J899" s="45">
        <v>20</v>
      </c>
      <c r="K899" s="45"/>
      <c r="L899" s="62" t="str">
        <f>_xlfn.IFNA(VLOOKUP(E899&amp;"."&amp;H899,PNIdata!$E$5:$L$263,2,FALSE),"-")</f>
        <v>-</v>
      </c>
      <c r="M899" s="62"/>
      <c r="N899" s="62"/>
    </row>
    <row r="900" spans="2:14" x14ac:dyDescent="0.25">
      <c r="B900" s="37" t="s">
        <v>24</v>
      </c>
      <c r="C900" s="38" t="str">
        <f>VLOOKUP(E900,nusedswatershed,4,FALSE)</f>
        <v>Esc</v>
      </c>
      <c r="D900" s="39">
        <v>20</v>
      </c>
      <c r="E900" s="40" t="s">
        <v>83</v>
      </c>
      <c r="F900" s="40" t="s">
        <v>83</v>
      </c>
      <c r="G900" s="21" t="s">
        <v>63</v>
      </c>
      <c r="H900" s="22">
        <v>1979</v>
      </c>
      <c r="I900" s="45">
        <v>25</v>
      </c>
      <c r="J900" s="45">
        <v>25</v>
      </c>
      <c r="K900" s="45"/>
      <c r="L900" s="62" t="str">
        <f>_xlfn.IFNA(VLOOKUP(E900&amp;"."&amp;H900,PNIdata!$E$5:$L$263,2,FALSE),"-")</f>
        <v>-</v>
      </c>
      <c r="M900" s="62"/>
      <c r="N900" s="62"/>
    </row>
    <row r="901" spans="2:14" x14ac:dyDescent="0.25">
      <c r="B901" s="37" t="s">
        <v>24</v>
      </c>
      <c r="C901" s="38" t="str">
        <f>VLOOKUP(E901,nusedswatershed,4,FALSE)</f>
        <v>Esc</v>
      </c>
      <c r="D901" s="39">
        <v>20</v>
      </c>
      <c r="E901" s="40" t="s">
        <v>83</v>
      </c>
      <c r="F901" s="40" t="s">
        <v>83</v>
      </c>
      <c r="G901" s="21" t="s">
        <v>63</v>
      </c>
      <c r="H901" s="22">
        <v>1978</v>
      </c>
      <c r="I901" s="45">
        <v>50</v>
      </c>
      <c r="J901" s="45">
        <v>50</v>
      </c>
      <c r="K901" s="45"/>
      <c r="L901" s="62" t="str">
        <f>_xlfn.IFNA(VLOOKUP(E901&amp;"."&amp;H901,PNIdata!$E$5:$L$263,2,FALSE),"-")</f>
        <v>-</v>
      </c>
      <c r="M901" s="62"/>
      <c r="N901" s="62"/>
    </row>
    <row r="902" spans="2:14" x14ac:dyDescent="0.25">
      <c r="B902" s="37" t="s">
        <v>24</v>
      </c>
      <c r="C902" s="38" t="str">
        <f>VLOOKUP(E902,nusedswatershed,4,FALSE)</f>
        <v>Esc</v>
      </c>
      <c r="D902" s="39">
        <v>20</v>
      </c>
      <c r="E902" s="40" t="s">
        <v>83</v>
      </c>
      <c r="F902" s="40" t="s">
        <v>83</v>
      </c>
      <c r="G902" s="21" t="s">
        <v>63</v>
      </c>
      <c r="H902" s="22">
        <v>1977</v>
      </c>
      <c r="I902" s="45">
        <v>25</v>
      </c>
      <c r="J902" s="45">
        <v>25</v>
      </c>
      <c r="K902" s="45"/>
      <c r="L902" s="62" t="str">
        <f>_xlfn.IFNA(VLOOKUP(E902&amp;"."&amp;H902,PNIdata!$E$5:$L$263,2,FALSE),"-")</f>
        <v>-</v>
      </c>
      <c r="M902" s="62"/>
      <c r="N902" s="62"/>
    </row>
    <row r="903" spans="2:14" x14ac:dyDescent="0.25">
      <c r="B903" s="37" t="s">
        <v>24</v>
      </c>
      <c r="C903" s="38" t="str">
        <f>VLOOKUP(E903,nusedswatershed,4,FALSE)</f>
        <v>Esc</v>
      </c>
      <c r="D903" s="39">
        <v>20</v>
      </c>
      <c r="E903" s="40" t="s">
        <v>83</v>
      </c>
      <c r="F903" s="40" t="s">
        <v>83</v>
      </c>
      <c r="G903" s="21" t="s">
        <v>63</v>
      </c>
      <c r="H903" s="22">
        <v>1976</v>
      </c>
      <c r="I903" s="45" t="s">
        <v>522</v>
      </c>
      <c r="J903" s="45"/>
      <c r="K903" s="45"/>
      <c r="L903" s="62" t="str">
        <f>_xlfn.IFNA(VLOOKUP(E903&amp;"."&amp;H903,PNIdata!$E$5:$L$263,2,FALSE),"-")</f>
        <v>-</v>
      </c>
      <c r="M903" s="62"/>
      <c r="N903" s="62"/>
    </row>
    <row r="904" spans="2:14" x14ac:dyDescent="0.25">
      <c r="B904" s="37" t="s">
        <v>24</v>
      </c>
      <c r="C904" s="38" t="str">
        <f>VLOOKUP(E904,nusedswatershed,4,FALSE)</f>
        <v>Esc</v>
      </c>
      <c r="D904" s="39">
        <v>20</v>
      </c>
      <c r="E904" s="40" t="s">
        <v>83</v>
      </c>
      <c r="F904" s="40" t="s">
        <v>83</v>
      </c>
      <c r="G904" s="21" t="s">
        <v>63</v>
      </c>
      <c r="H904" s="22">
        <v>1975</v>
      </c>
      <c r="I904" s="45">
        <v>25</v>
      </c>
      <c r="J904" s="45">
        <v>25</v>
      </c>
      <c r="K904" s="45"/>
      <c r="L904" s="62" t="str">
        <f>_xlfn.IFNA(VLOOKUP(E904&amp;"."&amp;H904,PNIdata!$E$5:$L$263,2,FALSE),"-")</f>
        <v>-</v>
      </c>
      <c r="M904" s="62"/>
      <c r="N904" s="62"/>
    </row>
    <row r="905" spans="2:14" x14ac:dyDescent="0.25">
      <c r="B905" s="37" t="s">
        <v>24</v>
      </c>
      <c r="C905" s="38" t="str">
        <f>VLOOKUP(E905,nusedswatershed,4,FALSE)</f>
        <v>Esc</v>
      </c>
      <c r="D905" s="39">
        <v>20</v>
      </c>
      <c r="E905" s="40" t="s">
        <v>83</v>
      </c>
      <c r="F905" s="40" t="s">
        <v>83</v>
      </c>
      <c r="G905" s="21" t="s">
        <v>63</v>
      </c>
      <c r="H905" s="22">
        <v>1974</v>
      </c>
      <c r="I905" s="45">
        <v>200</v>
      </c>
      <c r="J905" s="45">
        <v>200</v>
      </c>
      <c r="K905" s="45"/>
      <c r="L905" s="62" t="str">
        <f>_xlfn.IFNA(VLOOKUP(E905&amp;"."&amp;H905,PNIdata!$E$5:$L$263,2,FALSE),"-")</f>
        <v>-</v>
      </c>
      <c r="M905" s="62"/>
      <c r="N905" s="62"/>
    </row>
    <row r="906" spans="2:14" x14ac:dyDescent="0.25">
      <c r="B906" s="37" t="s">
        <v>24</v>
      </c>
      <c r="C906" s="38" t="str">
        <f>VLOOKUP(E906,nusedswatershed,4,FALSE)</f>
        <v>Esc</v>
      </c>
      <c r="D906" s="39">
        <v>20</v>
      </c>
      <c r="E906" s="40" t="s">
        <v>83</v>
      </c>
      <c r="F906" s="40" t="s">
        <v>83</v>
      </c>
      <c r="G906" s="21" t="s">
        <v>63</v>
      </c>
      <c r="H906" s="22">
        <v>1973</v>
      </c>
      <c r="I906" s="45">
        <v>400</v>
      </c>
      <c r="J906" s="45">
        <v>400</v>
      </c>
      <c r="K906" s="45"/>
      <c r="L906" s="62" t="str">
        <f>_xlfn.IFNA(VLOOKUP(E906&amp;"."&amp;H906,PNIdata!$E$5:$L$263,2,FALSE),"-")</f>
        <v>-</v>
      </c>
      <c r="M906" s="62"/>
      <c r="N906" s="62"/>
    </row>
    <row r="907" spans="2:14" x14ac:dyDescent="0.25">
      <c r="B907" s="37" t="s">
        <v>24</v>
      </c>
      <c r="C907" s="38" t="str">
        <f>VLOOKUP(E907,nusedswatershed,4,FALSE)</f>
        <v>Esc</v>
      </c>
      <c r="D907" s="39">
        <v>20</v>
      </c>
      <c r="E907" s="40" t="s">
        <v>83</v>
      </c>
      <c r="F907" s="40" t="s">
        <v>83</v>
      </c>
      <c r="G907" s="21" t="s">
        <v>63</v>
      </c>
      <c r="H907" s="22">
        <v>1972</v>
      </c>
      <c r="I907" s="45">
        <v>3500</v>
      </c>
      <c r="J907" s="45">
        <v>3500</v>
      </c>
      <c r="K907" s="45"/>
      <c r="L907" s="62" t="str">
        <f>_xlfn.IFNA(VLOOKUP(E907&amp;"."&amp;H907,PNIdata!$E$5:$L$263,2,FALSE),"-")</f>
        <v>-</v>
      </c>
      <c r="M907" s="62"/>
      <c r="N907" s="62"/>
    </row>
    <row r="908" spans="2:14" x14ac:dyDescent="0.25">
      <c r="B908" s="37" t="s">
        <v>24</v>
      </c>
      <c r="C908" s="38" t="str">
        <f>VLOOKUP(E908,nusedswatershed,4,FALSE)</f>
        <v>Esc</v>
      </c>
      <c r="D908" s="39">
        <v>20</v>
      </c>
      <c r="E908" s="40" t="s">
        <v>83</v>
      </c>
      <c r="F908" s="40" t="s">
        <v>83</v>
      </c>
      <c r="G908" s="21" t="s">
        <v>63</v>
      </c>
      <c r="H908" s="22">
        <v>1971</v>
      </c>
      <c r="I908" s="45">
        <v>750</v>
      </c>
      <c r="J908" s="45">
        <v>750</v>
      </c>
      <c r="K908" s="45"/>
      <c r="L908" s="62" t="str">
        <f>_xlfn.IFNA(VLOOKUP(E908&amp;"."&amp;H908,PNIdata!$E$5:$L$263,2,FALSE),"-")</f>
        <v>-</v>
      </c>
      <c r="M908" s="62"/>
      <c r="N908" s="62"/>
    </row>
    <row r="909" spans="2:14" x14ac:dyDescent="0.25">
      <c r="B909" s="37" t="s">
        <v>24</v>
      </c>
      <c r="C909" s="38" t="str">
        <f>VLOOKUP(E909,nusedswatershed,4,FALSE)</f>
        <v>Esc</v>
      </c>
      <c r="D909" s="39">
        <v>20</v>
      </c>
      <c r="E909" s="40" t="s">
        <v>83</v>
      </c>
      <c r="F909" s="40" t="s">
        <v>83</v>
      </c>
      <c r="G909" s="21" t="s">
        <v>63</v>
      </c>
      <c r="H909" s="22">
        <v>1970</v>
      </c>
      <c r="I909" s="45">
        <v>750</v>
      </c>
      <c r="J909" s="45">
        <v>750</v>
      </c>
      <c r="K909" s="45"/>
      <c r="L909" s="62" t="str">
        <f>_xlfn.IFNA(VLOOKUP(E909&amp;"."&amp;H909,PNIdata!$E$5:$L$263,2,FALSE),"-")</f>
        <v>-</v>
      </c>
      <c r="M909" s="62"/>
      <c r="N909" s="62"/>
    </row>
    <row r="910" spans="2:14" x14ac:dyDescent="0.25">
      <c r="B910" s="37" t="s">
        <v>24</v>
      </c>
      <c r="C910" s="38" t="str">
        <f>VLOOKUP(E910,nusedswatershed,4,FALSE)</f>
        <v>Esc</v>
      </c>
      <c r="D910" s="39">
        <v>20</v>
      </c>
      <c r="E910" s="40" t="s">
        <v>83</v>
      </c>
      <c r="F910" s="40" t="s">
        <v>83</v>
      </c>
      <c r="G910" s="21" t="s">
        <v>63</v>
      </c>
      <c r="H910" s="22">
        <v>1969</v>
      </c>
      <c r="I910" s="45">
        <v>200</v>
      </c>
      <c r="J910" s="45">
        <v>200</v>
      </c>
      <c r="K910" s="45"/>
      <c r="L910" s="62" t="str">
        <f>_xlfn.IFNA(VLOOKUP(E910&amp;"."&amp;H910,PNIdata!$E$5:$L$263,2,FALSE),"-")</f>
        <v>-</v>
      </c>
      <c r="M910" s="62"/>
      <c r="N910" s="62"/>
    </row>
    <row r="911" spans="2:14" x14ac:dyDescent="0.25">
      <c r="B911" s="37" t="s">
        <v>24</v>
      </c>
      <c r="C911" s="38" t="str">
        <f>VLOOKUP(E911,nusedswatershed,4,FALSE)</f>
        <v>Esc</v>
      </c>
      <c r="D911" s="39">
        <v>20</v>
      </c>
      <c r="E911" s="40" t="s">
        <v>83</v>
      </c>
      <c r="F911" s="40" t="s">
        <v>83</v>
      </c>
      <c r="G911" s="21" t="s">
        <v>63</v>
      </c>
      <c r="H911" s="22">
        <v>1968</v>
      </c>
      <c r="I911" s="45">
        <v>400</v>
      </c>
      <c r="J911" s="45">
        <v>400</v>
      </c>
      <c r="K911" s="45"/>
      <c r="L911" s="62" t="str">
        <f>_xlfn.IFNA(VLOOKUP(E911&amp;"."&amp;H911,PNIdata!$E$5:$L$263,2,FALSE),"-")</f>
        <v>-</v>
      </c>
      <c r="M911" s="62"/>
      <c r="N911" s="62"/>
    </row>
    <row r="912" spans="2:14" x14ac:dyDescent="0.25">
      <c r="B912" s="37" t="s">
        <v>24</v>
      </c>
      <c r="C912" s="38" t="str">
        <f>VLOOKUP(E912,nusedswatershed,4,FALSE)</f>
        <v>Esc</v>
      </c>
      <c r="D912" s="39">
        <v>20</v>
      </c>
      <c r="E912" s="40" t="s">
        <v>83</v>
      </c>
      <c r="F912" s="40" t="s">
        <v>83</v>
      </c>
      <c r="G912" s="21" t="s">
        <v>63</v>
      </c>
      <c r="H912" s="22">
        <v>1967</v>
      </c>
      <c r="I912" s="45">
        <v>750</v>
      </c>
      <c r="J912" s="45">
        <v>750</v>
      </c>
      <c r="K912" s="45"/>
      <c r="L912" s="62" t="str">
        <f>_xlfn.IFNA(VLOOKUP(E912&amp;"."&amp;H912,PNIdata!$E$5:$L$263,2,FALSE),"-")</f>
        <v>-</v>
      </c>
      <c r="M912" s="62"/>
      <c r="N912" s="62"/>
    </row>
    <row r="913" spans="2:19" x14ac:dyDescent="0.25">
      <c r="B913" s="37" t="s">
        <v>24</v>
      </c>
      <c r="C913" s="38" t="str">
        <f>VLOOKUP(E913,nusedswatershed,4,FALSE)</f>
        <v>Esc</v>
      </c>
      <c r="D913" s="39">
        <v>20</v>
      </c>
      <c r="E913" s="40" t="s">
        <v>83</v>
      </c>
      <c r="F913" s="40" t="s">
        <v>83</v>
      </c>
      <c r="G913" s="21" t="s">
        <v>63</v>
      </c>
      <c r="H913" s="22">
        <v>1966</v>
      </c>
      <c r="I913" s="45">
        <v>75</v>
      </c>
      <c r="J913" s="45">
        <v>75</v>
      </c>
      <c r="K913" s="45"/>
      <c r="L913" s="62" t="str">
        <f>_xlfn.IFNA(VLOOKUP(E913&amp;"."&amp;H913,PNIdata!$E$5:$L$263,2,FALSE),"-")</f>
        <v>-</v>
      </c>
      <c r="M913" s="62"/>
      <c r="N913" s="62"/>
    </row>
    <row r="914" spans="2:19" x14ac:dyDescent="0.25">
      <c r="B914" s="37" t="s">
        <v>24</v>
      </c>
      <c r="C914" s="38" t="str">
        <f>VLOOKUP(E914,nusedswatershed,4,FALSE)</f>
        <v>Esc</v>
      </c>
      <c r="D914" s="39">
        <v>20</v>
      </c>
      <c r="E914" s="40" t="s">
        <v>83</v>
      </c>
      <c r="F914" s="40" t="s">
        <v>83</v>
      </c>
      <c r="G914" s="21" t="s">
        <v>63</v>
      </c>
      <c r="H914" s="22">
        <v>1965</v>
      </c>
      <c r="I914" s="45">
        <v>200</v>
      </c>
      <c r="J914" s="45">
        <v>200</v>
      </c>
      <c r="K914" s="45"/>
      <c r="L914" s="62" t="str">
        <f>_xlfn.IFNA(VLOOKUP(E914&amp;"."&amp;H914,PNIdata!$E$5:$L$263,2,FALSE),"-")</f>
        <v>-</v>
      </c>
      <c r="M914" s="62"/>
      <c r="N914" s="62"/>
    </row>
    <row r="915" spans="2:19" x14ac:dyDescent="0.25">
      <c r="B915" s="37" t="s">
        <v>24</v>
      </c>
      <c r="C915" s="38" t="str">
        <f>VLOOKUP(E915,nusedswatershed,4,FALSE)</f>
        <v>Esc</v>
      </c>
      <c r="D915" s="39">
        <v>20</v>
      </c>
      <c r="E915" s="40" t="s">
        <v>83</v>
      </c>
      <c r="F915" s="40" t="s">
        <v>83</v>
      </c>
      <c r="G915" s="21" t="s">
        <v>63</v>
      </c>
      <c r="H915" s="22">
        <v>1964</v>
      </c>
      <c r="I915" s="45">
        <v>200</v>
      </c>
      <c r="J915" s="45">
        <v>200</v>
      </c>
      <c r="K915" s="45"/>
      <c r="L915" s="62" t="str">
        <f>_xlfn.IFNA(VLOOKUP(E915&amp;"."&amp;H915,PNIdata!$E$5:$L$263,2,FALSE),"-")</f>
        <v>-</v>
      </c>
      <c r="M915" s="62"/>
      <c r="N915" s="62"/>
    </row>
    <row r="916" spans="2:19" x14ac:dyDescent="0.25">
      <c r="B916" s="37" t="s">
        <v>24</v>
      </c>
      <c r="C916" s="38" t="str">
        <f>VLOOKUP(E916,nusedswatershed,4,FALSE)</f>
        <v>Esc</v>
      </c>
      <c r="D916" s="39">
        <v>20</v>
      </c>
      <c r="E916" s="40" t="s">
        <v>83</v>
      </c>
      <c r="F916" s="40" t="s">
        <v>83</v>
      </c>
      <c r="G916" s="21" t="s">
        <v>63</v>
      </c>
      <c r="H916" s="22">
        <v>1963</v>
      </c>
      <c r="I916" s="45">
        <v>750</v>
      </c>
      <c r="J916" s="45">
        <v>750</v>
      </c>
      <c r="K916" s="45"/>
      <c r="L916" s="62" t="str">
        <f>_xlfn.IFNA(VLOOKUP(E916&amp;"."&amp;H916,PNIdata!$E$5:$L$263,2,FALSE),"-")</f>
        <v>-</v>
      </c>
      <c r="M916" s="62"/>
      <c r="N916" s="62"/>
    </row>
    <row r="917" spans="2:19" x14ac:dyDescent="0.25">
      <c r="B917" s="37" t="s">
        <v>24</v>
      </c>
      <c r="C917" s="38" t="str">
        <f>VLOOKUP(E917,nusedswatershed,4,FALSE)</f>
        <v>Esc</v>
      </c>
      <c r="D917" s="39">
        <v>20</v>
      </c>
      <c r="E917" s="40" t="s">
        <v>83</v>
      </c>
      <c r="F917" s="40" t="s">
        <v>83</v>
      </c>
      <c r="G917" s="21" t="s">
        <v>63</v>
      </c>
      <c r="H917" s="22">
        <v>1962</v>
      </c>
      <c r="I917" s="45">
        <v>200</v>
      </c>
      <c r="J917" s="45">
        <v>200</v>
      </c>
      <c r="K917" s="45"/>
      <c r="L917" s="62" t="str">
        <f>_xlfn.IFNA(VLOOKUP(E917&amp;"."&amp;H917,PNIdata!$E$5:$L$263,2,FALSE),"-")</f>
        <v>-</v>
      </c>
      <c r="M917" s="62"/>
      <c r="N917" s="62"/>
    </row>
    <row r="918" spans="2:19" x14ac:dyDescent="0.25">
      <c r="B918" s="37" t="s">
        <v>24</v>
      </c>
      <c r="C918" s="38" t="str">
        <f>VLOOKUP(E918,nusedswatershed,4,FALSE)</f>
        <v>Esc</v>
      </c>
      <c r="D918" s="39">
        <v>20</v>
      </c>
      <c r="E918" s="40" t="s">
        <v>83</v>
      </c>
      <c r="F918" s="40" t="s">
        <v>83</v>
      </c>
      <c r="G918" s="21" t="s">
        <v>63</v>
      </c>
      <c r="H918" s="22">
        <v>1961</v>
      </c>
      <c r="I918" s="45">
        <v>75</v>
      </c>
      <c r="J918" s="45">
        <v>75</v>
      </c>
      <c r="K918" s="45"/>
      <c r="L918" s="62" t="str">
        <f>_xlfn.IFNA(VLOOKUP(E918&amp;"."&amp;H918,PNIdata!$E$5:$L$263,2,FALSE),"-")</f>
        <v>-</v>
      </c>
      <c r="M918" s="62"/>
      <c r="N918" s="62"/>
    </row>
    <row r="919" spans="2:19" x14ac:dyDescent="0.25">
      <c r="B919" s="37" t="s">
        <v>24</v>
      </c>
      <c r="C919" s="38" t="str">
        <f>VLOOKUP(E919,nusedswatershed,4,FALSE)</f>
        <v>Esc</v>
      </c>
      <c r="D919" s="39">
        <v>20</v>
      </c>
      <c r="E919" s="40" t="s">
        <v>83</v>
      </c>
      <c r="F919" s="40" t="s">
        <v>83</v>
      </c>
      <c r="G919" s="21" t="s">
        <v>63</v>
      </c>
      <c r="H919" s="22">
        <v>1960</v>
      </c>
      <c r="I919" s="45">
        <v>200</v>
      </c>
      <c r="J919" s="45">
        <v>200</v>
      </c>
      <c r="K919" s="45"/>
      <c r="L919" s="62" t="str">
        <f>_xlfn.IFNA(VLOOKUP(E919&amp;"."&amp;H919,PNIdata!$E$5:$L$263,2,FALSE),"-")</f>
        <v>-</v>
      </c>
      <c r="M919" s="62"/>
      <c r="N919" s="62"/>
    </row>
    <row r="920" spans="2:19" x14ac:dyDescent="0.25">
      <c r="B920" s="37" t="s">
        <v>24</v>
      </c>
      <c r="C920" s="38" t="str">
        <f>VLOOKUP(E920,nusedswatershed,4,FALSE)</f>
        <v>Esc</v>
      </c>
      <c r="D920" s="39">
        <v>20</v>
      </c>
      <c r="E920" s="40" t="s">
        <v>83</v>
      </c>
      <c r="F920" s="40" t="s">
        <v>83</v>
      </c>
      <c r="G920" s="21" t="s">
        <v>63</v>
      </c>
      <c r="H920" s="22">
        <v>1959</v>
      </c>
      <c r="I920" s="45">
        <v>75</v>
      </c>
      <c r="J920" s="45">
        <v>75</v>
      </c>
      <c r="K920" s="45"/>
      <c r="L920" s="62" t="str">
        <f>_xlfn.IFNA(VLOOKUP(E920&amp;"."&amp;H920,PNIdata!$E$5:$L$263,2,FALSE),"-")</f>
        <v>-</v>
      </c>
      <c r="M920" s="62"/>
      <c r="N920" s="62"/>
    </row>
    <row r="921" spans="2:19" x14ac:dyDescent="0.25">
      <c r="B921" s="37" t="s">
        <v>24</v>
      </c>
      <c r="C921" s="38" t="str">
        <f>VLOOKUP(E921,nusedswatershed,4,FALSE)</f>
        <v>Esc</v>
      </c>
      <c r="D921" s="39">
        <v>20</v>
      </c>
      <c r="E921" s="40" t="s">
        <v>83</v>
      </c>
      <c r="F921" s="40" t="s">
        <v>83</v>
      </c>
      <c r="G921" s="21" t="s">
        <v>63</v>
      </c>
      <c r="H921" s="22">
        <v>1958</v>
      </c>
      <c r="I921" s="45">
        <v>200</v>
      </c>
      <c r="J921" s="45">
        <v>200</v>
      </c>
      <c r="K921" s="45"/>
      <c r="L921" s="62" t="str">
        <f>_xlfn.IFNA(VLOOKUP(E921&amp;"."&amp;H921,PNIdata!$E$5:$L$263,2,FALSE),"-")</f>
        <v>-</v>
      </c>
      <c r="M921" s="62"/>
      <c r="N921" s="62"/>
    </row>
    <row r="922" spans="2:19" x14ac:dyDescent="0.25">
      <c r="B922" s="37" t="s">
        <v>24</v>
      </c>
      <c r="C922" s="38" t="str">
        <f>VLOOKUP(E922,nusedswatershed,4,FALSE)</f>
        <v>Esc</v>
      </c>
      <c r="D922" s="39">
        <v>20</v>
      </c>
      <c r="E922" s="40" t="s">
        <v>83</v>
      </c>
      <c r="F922" s="40" t="s">
        <v>83</v>
      </c>
      <c r="G922" s="21" t="s">
        <v>63</v>
      </c>
      <c r="H922" s="22">
        <v>1957</v>
      </c>
      <c r="I922" s="45">
        <v>25</v>
      </c>
      <c r="J922" s="45">
        <v>25</v>
      </c>
      <c r="K922" s="45"/>
      <c r="L922" s="62" t="str">
        <f>_xlfn.IFNA(VLOOKUP(E922&amp;"."&amp;H922,PNIdata!$E$5:$L$263,2,FALSE),"-")</f>
        <v>-</v>
      </c>
      <c r="M922" s="62"/>
      <c r="N922" s="62"/>
    </row>
    <row r="923" spans="2:19" x14ac:dyDescent="0.25">
      <c r="B923" s="37" t="s">
        <v>24</v>
      </c>
      <c r="C923" s="38" t="str">
        <f>VLOOKUP(E923,nusedswatershed,4,FALSE)</f>
        <v>Esc</v>
      </c>
      <c r="D923" s="39">
        <v>20</v>
      </c>
      <c r="E923" s="40" t="s">
        <v>83</v>
      </c>
      <c r="F923" s="40" t="s">
        <v>83</v>
      </c>
      <c r="G923" s="21" t="s">
        <v>63</v>
      </c>
      <c r="H923" s="22">
        <v>1956</v>
      </c>
      <c r="I923" s="45">
        <v>25</v>
      </c>
      <c r="J923" s="45">
        <v>25</v>
      </c>
      <c r="K923" s="45"/>
      <c r="L923" s="62" t="str">
        <f>_xlfn.IFNA(VLOOKUP(E923&amp;"."&amp;H923,PNIdata!$E$5:$L$263,2,FALSE),"-")</f>
        <v>-</v>
      </c>
      <c r="M923" s="62"/>
      <c r="N923" s="62"/>
    </row>
    <row r="924" spans="2:19" x14ac:dyDescent="0.25">
      <c r="B924" s="37" t="s">
        <v>24</v>
      </c>
      <c r="C924" s="38" t="str">
        <f>VLOOKUP(E924,nusedswatershed,4,FALSE)</f>
        <v>Esc</v>
      </c>
      <c r="D924" s="39">
        <v>20</v>
      </c>
      <c r="E924" s="40" t="s">
        <v>83</v>
      </c>
      <c r="F924" s="40" t="s">
        <v>83</v>
      </c>
      <c r="G924" s="21" t="s">
        <v>63</v>
      </c>
      <c r="H924" s="22">
        <v>1955</v>
      </c>
      <c r="I924" s="45">
        <v>75</v>
      </c>
      <c r="J924" s="45">
        <v>75</v>
      </c>
      <c r="K924" s="45"/>
      <c r="L924" s="62" t="str">
        <f>_xlfn.IFNA(VLOOKUP(E924&amp;"."&amp;H924,PNIdata!$E$5:$L$263,2,FALSE),"-")</f>
        <v>-</v>
      </c>
      <c r="M924" s="62"/>
      <c r="N924" s="62"/>
    </row>
    <row r="925" spans="2:19" x14ac:dyDescent="0.25">
      <c r="B925" s="37" t="s">
        <v>24</v>
      </c>
      <c r="C925" s="38" t="str">
        <f>VLOOKUP(E925,nusedswatershed,4,FALSE)</f>
        <v>Esc</v>
      </c>
      <c r="D925" s="39">
        <v>20</v>
      </c>
      <c r="E925" s="40" t="s">
        <v>83</v>
      </c>
      <c r="F925" s="40" t="s">
        <v>83</v>
      </c>
      <c r="G925" s="21" t="s">
        <v>63</v>
      </c>
      <c r="H925" s="22">
        <v>1954</v>
      </c>
      <c r="I925" s="45">
        <v>200</v>
      </c>
      <c r="J925" s="45">
        <v>200</v>
      </c>
      <c r="K925" s="45"/>
      <c r="L925" s="62" t="str">
        <f>_xlfn.IFNA(VLOOKUP(E925&amp;"."&amp;H925,PNIdata!$E$5:$L$263,2,FALSE),"-")</f>
        <v>-</v>
      </c>
      <c r="M925" s="62"/>
      <c r="N925" s="62"/>
    </row>
    <row r="926" spans="2:19" x14ac:dyDescent="0.25">
      <c r="B926" s="37" t="s">
        <v>24</v>
      </c>
      <c r="C926" s="38" t="str">
        <f>VLOOKUP(E926,nusedswatershed,4,FALSE)</f>
        <v>Esc</v>
      </c>
      <c r="D926" s="39">
        <v>20</v>
      </c>
      <c r="E926" s="40" t="s">
        <v>83</v>
      </c>
      <c r="F926" s="40" t="s">
        <v>83</v>
      </c>
      <c r="G926" s="21" t="s">
        <v>63</v>
      </c>
      <c r="H926" s="22">
        <v>1953</v>
      </c>
      <c r="I926" s="45">
        <v>200</v>
      </c>
      <c r="J926" s="45">
        <v>200</v>
      </c>
      <c r="K926" s="45"/>
      <c r="L926" s="62" t="str">
        <f>_xlfn.IFNA(VLOOKUP(E926&amp;"."&amp;H926,PNIdata!$E$5:$L$263,2,FALSE),"-")</f>
        <v>-</v>
      </c>
      <c r="M926" s="62"/>
      <c r="N926" s="62"/>
    </row>
    <row r="927" spans="2:19" x14ac:dyDescent="0.25">
      <c r="B927" s="37" t="s">
        <v>24</v>
      </c>
      <c r="C927" s="38" t="str">
        <f>VLOOKUP(E927,nusedswatershed,4,FALSE)</f>
        <v>Esc</v>
      </c>
      <c r="D927" s="39">
        <v>23</v>
      </c>
      <c r="E927" s="40" t="s">
        <v>158</v>
      </c>
      <c r="F927" s="40" t="s">
        <v>159</v>
      </c>
      <c r="G927" s="21" t="s">
        <v>63</v>
      </c>
      <c r="H927" s="45">
        <v>2023</v>
      </c>
      <c r="I927" s="45" t="s">
        <v>1430</v>
      </c>
      <c r="J927" s="45"/>
      <c r="K927" s="45"/>
      <c r="L927" s="62" t="str">
        <f>_xlfn.IFNA(VLOOKUP(E927&amp;"."&amp;H927,PNIdata!$E$5:$L$263,2,FALSE),"-")</f>
        <v>-</v>
      </c>
      <c r="M927" s="62"/>
      <c r="N927" s="62"/>
    </row>
    <row r="928" spans="2:19" x14ac:dyDescent="0.25">
      <c r="B928" s="37" t="s">
        <v>24</v>
      </c>
      <c r="C928" s="38" t="str">
        <f>VLOOKUP(E928,nusedswatershed,4,FALSE)</f>
        <v>Esc</v>
      </c>
      <c r="D928" s="39">
        <v>23</v>
      </c>
      <c r="E928" s="40" t="s">
        <v>158</v>
      </c>
      <c r="F928" s="40" t="s">
        <v>159</v>
      </c>
      <c r="G928" s="21" t="s">
        <v>63</v>
      </c>
      <c r="H928" s="45">
        <v>2022</v>
      </c>
      <c r="I928" s="45">
        <v>29</v>
      </c>
      <c r="J928" s="45">
        <v>29</v>
      </c>
      <c r="K928" s="45"/>
      <c r="L928" s="62" t="str">
        <f>_xlfn.IFNA(VLOOKUP(E928&amp;"."&amp;H928,PNIdata!$E$5:$L$263,2,FALSE),"-")</f>
        <v>-</v>
      </c>
      <c r="M928" s="62"/>
      <c r="N928" s="62"/>
      <c r="S928" s="64">
        <v>123800</v>
      </c>
    </row>
    <row r="929" spans="2:19" x14ac:dyDescent="0.25">
      <c r="B929" s="37" t="s">
        <v>24</v>
      </c>
      <c r="C929" s="38" t="str">
        <f>VLOOKUP(E929,nusedswatershed,4,FALSE)</f>
        <v>Esc</v>
      </c>
      <c r="D929" s="39">
        <v>23</v>
      </c>
      <c r="E929" s="40" t="s">
        <v>158</v>
      </c>
      <c r="F929" s="40" t="s">
        <v>159</v>
      </c>
      <c r="G929" s="21" t="s">
        <v>63</v>
      </c>
      <c r="H929" s="45">
        <v>2021</v>
      </c>
      <c r="I929" s="45">
        <v>20</v>
      </c>
      <c r="J929" s="45">
        <v>20</v>
      </c>
      <c r="K929" s="45"/>
      <c r="L929" s="62" t="str">
        <f>_xlfn.IFNA(VLOOKUP(E929&amp;"."&amp;H929,PNIdata!$E$5:$L$263,2,FALSE),"-")</f>
        <v>-</v>
      </c>
      <c r="M929" s="62"/>
      <c r="N929" s="62"/>
      <c r="S929" s="64">
        <v>125945</v>
      </c>
    </row>
    <row r="930" spans="2:19" x14ac:dyDescent="0.25">
      <c r="B930" s="37" t="s">
        <v>24</v>
      </c>
      <c r="C930" s="38" t="str">
        <f>VLOOKUP(E930,nusedswatershed,4,FALSE)</f>
        <v>Esc</v>
      </c>
      <c r="D930" s="39">
        <v>23</v>
      </c>
      <c r="E930" s="40" t="s">
        <v>158</v>
      </c>
      <c r="F930" s="40" t="s">
        <v>159</v>
      </c>
      <c r="G930" s="21" t="s">
        <v>63</v>
      </c>
      <c r="H930" s="45">
        <v>2020</v>
      </c>
      <c r="I930" s="45">
        <v>32</v>
      </c>
      <c r="J930" s="45">
        <v>32</v>
      </c>
      <c r="K930" s="45"/>
      <c r="L930" s="62" t="str">
        <f>_xlfn.IFNA(VLOOKUP(E930&amp;"."&amp;H930,PNIdata!$E$5:$L$263,2,FALSE),"-")</f>
        <v>-</v>
      </c>
      <c r="M930" s="62"/>
      <c r="N930" s="62"/>
      <c r="S930" s="64">
        <v>86440</v>
      </c>
    </row>
    <row r="931" spans="2:19" x14ac:dyDescent="0.25">
      <c r="B931" s="37" t="s">
        <v>24</v>
      </c>
      <c r="C931" s="38" t="str">
        <f>VLOOKUP(E931,nusedswatershed,4,FALSE)</f>
        <v>Esc</v>
      </c>
      <c r="D931" s="39">
        <v>23</v>
      </c>
      <c r="E931" s="40" t="s">
        <v>158</v>
      </c>
      <c r="F931" s="40" t="s">
        <v>159</v>
      </c>
      <c r="G931" s="21" t="s">
        <v>63</v>
      </c>
      <c r="H931" s="45">
        <v>2019</v>
      </c>
      <c r="I931" s="45">
        <v>25</v>
      </c>
      <c r="J931" s="45">
        <v>25</v>
      </c>
      <c r="K931" s="45"/>
      <c r="L931" s="62" t="str">
        <f>_xlfn.IFNA(VLOOKUP(E931&amp;"."&amp;H931,PNIdata!$E$5:$L$263,2,FALSE),"-")</f>
        <v>-</v>
      </c>
      <c r="M931" s="62"/>
      <c r="N931" s="62"/>
      <c r="S931" s="64"/>
    </row>
    <row r="932" spans="2:19" x14ac:dyDescent="0.25">
      <c r="B932" s="37" t="s">
        <v>24</v>
      </c>
      <c r="C932" s="38" t="str">
        <f>VLOOKUP(E932,nusedswatershed,4,FALSE)</f>
        <v>Esc</v>
      </c>
      <c r="D932" s="39">
        <v>23</v>
      </c>
      <c r="E932" s="40" t="s">
        <v>158</v>
      </c>
      <c r="F932" s="40" t="s">
        <v>159</v>
      </c>
      <c r="G932" s="21" t="s">
        <v>63</v>
      </c>
      <c r="H932" s="45">
        <v>2018</v>
      </c>
      <c r="I932" s="45">
        <v>35</v>
      </c>
      <c r="J932" s="45">
        <v>35</v>
      </c>
      <c r="K932" s="45"/>
      <c r="L932" s="62" t="str">
        <f>_xlfn.IFNA(VLOOKUP(E932&amp;"."&amp;H932,PNIdata!$E$5:$L$263,2,FALSE),"-")</f>
        <v>-</v>
      </c>
      <c r="M932" s="62"/>
      <c r="N932" s="62"/>
      <c r="S932" s="64"/>
    </row>
    <row r="933" spans="2:19" x14ac:dyDescent="0.25">
      <c r="B933" s="37" t="s">
        <v>24</v>
      </c>
      <c r="C933" s="38" t="str">
        <f>VLOOKUP(E933,nusedswatershed,4,FALSE)</f>
        <v>Esc</v>
      </c>
      <c r="D933" s="39">
        <v>23</v>
      </c>
      <c r="E933" s="40" t="s">
        <v>158</v>
      </c>
      <c r="F933" s="40" t="s">
        <v>159</v>
      </c>
      <c r="G933" s="21" t="s">
        <v>63</v>
      </c>
      <c r="H933" s="45">
        <v>2017</v>
      </c>
      <c r="I933" s="45">
        <v>3</v>
      </c>
      <c r="J933" s="45">
        <v>3</v>
      </c>
      <c r="K933" s="45"/>
      <c r="L933" s="62" t="str">
        <f>_xlfn.IFNA(VLOOKUP(E933&amp;"."&amp;H933,PNIdata!$E$5:$L$263,2,FALSE),"-")</f>
        <v>-</v>
      </c>
      <c r="M933" s="62"/>
      <c r="N933" s="62"/>
      <c r="S933" s="64"/>
    </row>
    <row r="934" spans="2:19" x14ac:dyDescent="0.25">
      <c r="B934" s="37" t="s">
        <v>24</v>
      </c>
      <c r="C934" s="38" t="str">
        <f>VLOOKUP(E934,nusedswatershed,4,FALSE)</f>
        <v>Esc</v>
      </c>
      <c r="D934" s="39">
        <v>23</v>
      </c>
      <c r="E934" s="40" t="s">
        <v>158</v>
      </c>
      <c r="F934" s="40" t="s">
        <v>159</v>
      </c>
      <c r="G934" s="21" t="s">
        <v>63</v>
      </c>
      <c r="H934" s="45">
        <v>2016</v>
      </c>
      <c r="I934" s="45">
        <v>48</v>
      </c>
      <c r="J934" s="45">
        <v>48</v>
      </c>
      <c r="K934" s="45"/>
      <c r="L934" s="62" t="str">
        <f>_xlfn.IFNA(VLOOKUP(E934&amp;"."&amp;H934,PNIdata!$E$5:$L$263,2,FALSE),"-")</f>
        <v>-</v>
      </c>
      <c r="M934" s="62"/>
      <c r="N934" s="62"/>
      <c r="S934" s="64"/>
    </row>
    <row r="935" spans="2:19" x14ac:dyDescent="0.25">
      <c r="B935" s="37" t="s">
        <v>24</v>
      </c>
      <c r="C935" s="38" t="str">
        <f>VLOOKUP(E935,nusedswatershed,4,FALSE)</f>
        <v>Esc</v>
      </c>
      <c r="D935" s="39">
        <v>23</v>
      </c>
      <c r="E935" s="40" t="s">
        <v>158</v>
      </c>
      <c r="F935" s="40" t="s">
        <v>159</v>
      </c>
      <c r="G935" s="21" t="s">
        <v>63</v>
      </c>
      <c r="H935" s="22">
        <v>2015</v>
      </c>
      <c r="I935" s="45">
        <v>81</v>
      </c>
      <c r="J935" s="45">
        <v>81</v>
      </c>
      <c r="K935" s="45"/>
      <c r="L935" s="62" t="str">
        <f>_xlfn.IFNA(VLOOKUP(E935&amp;"."&amp;H935,PNIdata!$E$5:$L$263,2,FALSE),"-")</f>
        <v>-</v>
      </c>
      <c r="M935" s="62"/>
      <c r="N935" s="62"/>
      <c r="S935" s="64"/>
    </row>
    <row r="936" spans="2:19" x14ac:dyDescent="0.25">
      <c r="B936" s="37" t="s">
        <v>24</v>
      </c>
      <c r="C936" s="38" t="str">
        <f>VLOOKUP(E936,nusedswatershed,4,FALSE)</f>
        <v>Esc</v>
      </c>
      <c r="D936" s="39">
        <v>23</v>
      </c>
      <c r="E936" s="40" t="s">
        <v>158</v>
      </c>
      <c r="F936" s="40" t="s">
        <v>159</v>
      </c>
      <c r="G936" s="21" t="s">
        <v>63</v>
      </c>
      <c r="H936" s="22">
        <v>2014</v>
      </c>
      <c r="I936" s="45">
        <v>8</v>
      </c>
      <c r="J936" s="45">
        <v>8</v>
      </c>
      <c r="K936" s="45"/>
      <c r="L936" s="62" t="str">
        <f>_xlfn.IFNA(VLOOKUP(E936&amp;"."&amp;H936,PNIdata!$E$5:$L$263,2,FALSE),"-")</f>
        <v>-</v>
      </c>
      <c r="M936" s="62"/>
      <c r="N936" s="62"/>
      <c r="S936" s="64"/>
    </row>
    <row r="937" spans="2:19" x14ac:dyDescent="0.25">
      <c r="B937" s="37" t="s">
        <v>24</v>
      </c>
      <c r="C937" s="38" t="str">
        <f>VLOOKUP(E937,nusedswatershed,4,FALSE)</f>
        <v>Esc</v>
      </c>
      <c r="D937" s="39">
        <v>23</v>
      </c>
      <c r="E937" s="40" t="s">
        <v>158</v>
      </c>
      <c r="F937" s="40" t="s">
        <v>159</v>
      </c>
      <c r="G937" s="21" t="s">
        <v>63</v>
      </c>
      <c r="H937">
        <v>2013</v>
      </c>
      <c r="I937" s="45">
        <v>62</v>
      </c>
      <c r="J937" s="45">
        <v>62</v>
      </c>
      <c r="K937" s="45"/>
      <c r="L937" s="62" t="str">
        <f>_xlfn.IFNA(VLOOKUP(E937&amp;"."&amp;H937,PNIdata!$E$5:$L$263,2,FALSE),"-")</f>
        <v>-</v>
      </c>
      <c r="M937" s="62"/>
      <c r="N937" s="62"/>
      <c r="S937" s="64"/>
    </row>
    <row r="938" spans="2:19" x14ac:dyDescent="0.25">
      <c r="B938" s="37" t="s">
        <v>24</v>
      </c>
      <c r="C938" s="38" t="str">
        <f>VLOOKUP(E938,nusedswatershed,4,FALSE)</f>
        <v>Esc</v>
      </c>
      <c r="D938" s="39">
        <v>23</v>
      </c>
      <c r="E938" s="40" t="s">
        <v>158</v>
      </c>
      <c r="F938" s="40" t="s">
        <v>159</v>
      </c>
      <c r="G938" s="21" t="s">
        <v>63</v>
      </c>
      <c r="H938" s="22">
        <v>2012</v>
      </c>
      <c r="I938" s="45">
        <v>15</v>
      </c>
      <c r="J938" s="45">
        <v>15</v>
      </c>
      <c r="K938" s="45"/>
      <c r="L938" s="62" t="str">
        <f>_xlfn.IFNA(VLOOKUP(E938&amp;"."&amp;H938,PNIdata!$E$5:$L$263,2,FALSE),"-")</f>
        <v>-</v>
      </c>
      <c r="M938" s="62"/>
      <c r="N938" s="62"/>
      <c r="S938" s="64"/>
    </row>
    <row r="939" spans="2:19" x14ac:dyDescent="0.25">
      <c r="B939" s="37" t="s">
        <v>24</v>
      </c>
      <c r="C939" s="38" t="str">
        <f>VLOOKUP(E939,nusedswatershed,4,FALSE)</f>
        <v>Esc</v>
      </c>
      <c r="D939" s="39">
        <v>23</v>
      </c>
      <c r="E939" s="40" t="s">
        <v>158</v>
      </c>
      <c r="F939" s="40" t="s">
        <v>159</v>
      </c>
      <c r="G939" s="21" t="s">
        <v>63</v>
      </c>
      <c r="H939" s="22">
        <v>2011</v>
      </c>
      <c r="I939" s="45">
        <v>704</v>
      </c>
      <c r="J939" s="45">
        <v>704</v>
      </c>
      <c r="K939" s="45"/>
      <c r="L939" s="62" t="str">
        <f>_xlfn.IFNA(VLOOKUP(E939&amp;"."&amp;H939,PNIdata!$E$5:$L$263,2,FALSE),"-")</f>
        <v>-</v>
      </c>
      <c r="M939" s="62"/>
      <c r="N939" s="62"/>
      <c r="S939" s="64"/>
    </row>
    <row r="940" spans="2:19" x14ac:dyDescent="0.25">
      <c r="B940" s="37" t="s">
        <v>24</v>
      </c>
      <c r="C940" s="38" t="str">
        <f>VLOOKUP(E940,nusedswatershed,4,FALSE)</f>
        <v>Esc</v>
      </c>
      <c r="D940" s="39">
        <v>23</v>
      </c>
      <c r="E940" s="40" t="s">
        <v>158</v>
      </c>
      <c r="F940" s="40" t="s">
        <v>159</v>
      </c>
      <c r="G940" s="21" t="s">
        <v>63</v>
      </c>
      <c r="H940" s="22">
        <v>2010</v>
      </c>
      <c r="I940" s="45">
        <v>1</v>
      </c>
      <c r="J940" s="45">
        <v>1</v>
      </c>
      <c r="K940" s="45"/>
      <c r="L940" s="62" t="str">
        <f>_xlfn.IFNA(VLOOKUP(E940&amp;"."&amp;H940,PNIdata!$E$5:$L$263,2,FALSE),"-")</f>
        <v>-</v>
      </c>
      <c r="M940" s="62"/>
      <c r="N940" s="62"/>
      <c r="S940" s="64"/>
    </row>
    <row r="941" spans="2:19" x14ac:dyDescent="0.25">
      <c r="B941" s="37" t="s">
        <v>24</v>
      </c>
      <c r="C941" s="38" t="str">
        <f>VLOOKUP(E941,nusedswatershed,4,FALSE)</f>
        <v>Esc</v>
      </c>
      <c r="D941" s="39">
        <v>23</v>
      </c>
      <c r="E941" s="40" t="s">
        <v>158</v>
      </c>
      <c r="F941" s="40" t="s">
        <v>159</v>
      </c>
      <c r="G941" s="21" t="s">
        <v>63</v>
      </c>
      <c r="H941" s="22">
        <v>2009</v>
      </c>
      <c r="I941" s="45">
        <v>75</v>
      </c>
      <c r="J941" s="45">
        <v>75</v>
      </c>
      <c r="K941" s="45"/>
      <c r="L941" s="62" t="str">
        <f>_xlfn.IFNA(VLOOKUP(E941&amp;"."&amp;H941,PNIdata!$E$5:$L$263,2,FALSE),"-")</f>
        <v>-</v>
      </c>
      <c r="M941" s="62"/>
      <c r="N941" s="62"/>
      <c r="S941" s="64"/>
    </row>
    <row r="942" spans="2:19" x14ac:dyDescent="0.25">
      <c r="B942" s="37" t="s">
        <v>24</v>
      </c>
      <c r="C942" s="38" t="str">
        <f>VLOOKUP(E942,nusedswatershed,4,FALSE)</f>
        <v>Esc</v>
      </c>
      <c r="D942" s="39">
        <v>23</v>
      </c>
      <c r="E942" s="40" t="s">
        <v>158</v>
      </c>
      <c r="F942" s="40" t="s">
        <v>159</v>
      </c>
      <c r="G942" s="21" t="s">
        <v>63</v>
      </c>
      <c r="H942">
        <v>2008</v>
      </c>
      <c r="I942" s="45">
        <v>123</v>
      </c>
      <c r="J942" s="45">
        <v>123</v>
      </c>
      <c r="K942" s="45"/>
      <c r="L942" s="62" t="str">
        <f>_xlfn.IFNA(VLOOKUP(E942&amp;"."&amp;H942,PNIdata!$E$5:$L$263,2,FALSE),"-")</f>
        <v>-</v>
      </c>
      <c r="M942" s="62"/>
      <c r="N942" s="62"/>
      <c r="S942" s="64"/>
    </row>
    <row r="943" spans="2:19" x14ac:dyDescent="0.25">
      <c r="B943" s="37" t="s">
        <v>24</v>
      </c>
      <c r="C943" s="38" t="str">
        <f>VLOOKUP(E943,nusedswatershed,4,FALSE)</f>
        <v>Esc</v>
      </c>
      <c r="D943" s="39">
        <v>23</v>
      </c>
      <c r="E943" s="40" t="s">
        <v>158</v>
      </c>
      <c r="F943" s="40" t="s">
        <v>159</v>
      </c>
      <c r="G943" s="21" t="s">
        <v>63</v>
      </c>
      <c r="H943">
        <v>2007</v>
      </c>
      <c r="I943" s="45">
        <v>182</v>
      </c>
      <c r="J943" s="45">
        <v>182</v>
      </c>
      <c r="K943" s="45"/>
      <c r="L943" s="62" t="str">
        <f>_xlfn.IFNA(VLOOKUP(E943&amp;"."&amp;H943,PNIdata!$E$5:$L$263,2,FALSE),"-")</f>
        <v>-</v>
      </c>
      <c r="M943" s="62"/>
      <c r="N943" s="62"/>
      <c r="S943" s="64"/>
    </row>
    <row r="944" spans="2:19" x14ac:dyDescent="0.25">
      <c r="B944" s="37" t="s">
        <v>24</v>
      </c>
      <c r="C944" s="38" t="str">
        <f>VLOOKUP(E944,nusedswatershed,4,FALSE)</f>
        <v>Esc</v>
      </c>
      <c r="D944" s="39">
        <v>23</v>
      </c>
      <c r="E944" s="40" t="s">
        <v>158</v>
      </c>
      <c r="F944" s="40" t="s">
        <v>159</v>
      </c>
      <c r="G944" s="21" t="s">
        <v>63</v>
      </c>
      <c r="H944">
        <v>2006</v>
      </c>
      <c r="I944" s="45">
        <v>37</v>
      </c>
      <c r="J944" s="45">
        <v>37</v>
      </c>
      <c r="K944" s="45"/>
      <c r="L944" s="62" t="str">
        <f>_xlfn.IFNA(VLOOKUP(E944&amp;"."&amp;H944,PNIdata!$E$5:$L$263,2,FALSE),"-")</f>
        <v>-</v>
      </c>
      <c r="M944" s="62"/>
      <c r="N944" s="62"/>
      <c r="S944" s="64">
        <v>99415</v>
      </c>
    </row>
    <row r="945" spans="2:19" x14ac:dyDescent="0.25">
      <c r="B945" s="37" t="s">
        <v>24</v>
      </c>
      <c r="C945" s="38" t="str">
        <f>VLOOKUP(E945,nusedswatershed,4,FALSE)</f>
        <v>Esc</v>
      </c>
      <c r="D945" s="39">
        <v>23</v>
      </c>
      <c r="E945" s="40" t="s">
        <v>158</v>
      </c>
      <c r="F945" s="40" t="s">
        <v>159</v>
      </c>
      <c r="G945" s="21" t="s">
        <v>63</v>
      </c>
      <c r="H945">
        <v>2005</v>
      </c>
      <c r="I945" s="45">
        <v>37</v>
      </c>
      <c r="J945" s="45">
        <v>37</v>
      </c>
      <c r="K945" s="45"/>
      <c r="L945" s="62" t="str">
        <f>_xlfn.IFNA(VLOOKUP(E945&amp;"."&amp;H945,PNIdata!$E$5:$L$263,2,FALSE),"-")</f>
        <v>-</v>
      </c>
      <c r="M945" s="62"/>
      <c r="N945" s="62"/>
      <c r="S945" s="64"/>
    </row>
    <row r="946" spans="2:19" x14ac:dyDescent="0.25">
      <c r="B946" s="37" t="s">
        <v>24</v>
      </c>
      <c r="C946" s="38" t="str">
        <f>VLOOKUP(E946,nusedswatershed,4,FALSE)</f>
        <v>Esc</v>
      </c>
      <c r="D946" s="39">
        <v>23</v>
      </c>
      <c r="E946" s="40" t="s">
        <v>158</v>
      </c>
      <c r="F946" s="40" t="s">
        <v>159</v>
      </c>
      <c r="G946" s="21" t="s">
        <v>63</v>
      </c>
      <c r="H946">
        <v>2004</v>
      </c>
      <c r="I946" s="45" t="s">
        <v>523</v>
      </c>
      <c r="J946" s="45"/>
      <c r="K946" s="45"/>
      <c r="L946" s="62" t="str">
        <f>_xlfn.IFNA(VLOOKUP(E946&amp;"."&amp;H946,PNIdata!$E$5:$L$263,2,FALSE),"-")</f>
        <v>-</v>
      </c>
      <c r="M946" s="62"/>
      <c r="N946" s="62"/>
      <c r="S946" s="64">
        <v>87200</v>
      </c>
    </row>
    <row r="947" spans="2:19" x14ac:dyDescent="0.25">
      <c r="B947" s="37" t="s">
        <v>24</v>
      </c>
      <c r="C947" s="38" t="str">
        <f>VLOOKUP(E947,nusedswatershed,4,FALSE)</f>
        <v>Esc</v>
      </c>
      <c r="D947" s="39">
        <v>23</v>
      </c>
      <c r="E947" s="40" t="s">
        <v>158</v>
      </c>
      <c r="F947" s="40" t="s">
        <v>159</v>
      </c>
      <c r="G947" s="21" t="s">
        <v>63</v>
      </c>
      <c r="H947">
        <v>2003</v>
      </c>
      <c r="I947" s="45">
        <v>78</v>
      </c>
      <c r="J947" s="45">
        <v>78</v>
      </c>
      <c r="K947" s="45"/>
      <c r="L947" s="62" t="str">
        <f>_xlfn.IFNA(VLOOKUP(E947&amp;"."&amp;H947,PNIdata!$E$5:$L$263,2,FALSE),"-")</f>
        <v>-</v>
      </c>
      <c r="M947" s="62"/>
      <c r="N947" s="62"/>
      <c r="S947" s="64">
        <v>86000</v>
      </c>
    </row>
    <row r="948" spans="2:19" x14ac:dyDescent="0.25">
      <c r="B948" s="37" t="s">
        <v>24</v>
      </c>
      <c r="C948" s="38" t="str">
        <f>VLOOKUP(E948,nusedswatershed,4,FALSE)</f>
        <v>Esc</v>
      </c>
      <c r="D948" s="39">
        <v>23</v>
      </c>
      <c r="E948" s="40" t="s">
        <v>158</v>
      </c>
      <c r="F948" s="40" t="s">
        <v>159</v>
      </c>
      <c r="G948" s="21" t="s">
        <v>63</v>
      </c>
      <c r="H948">
        <v>2002</v>
      </c>
      <c r="I948" s="45">
        <v>2</v>
      </c>
      <c r="J948" s="45">
        <v>2</v>
      </c>
      <c r="K948" s="45"/>
      <c r="L948" s="62" t="str">
        <f>_xlfn.IFNA(VLOOKUP(E948&amp;"."&amp;H948,PNIdata!$E$5:$L$263,2,FALSE),"-")</f>
        <v>-</v>
      </c>
      <c r="M948" s="62"/>
      <c r="N948" s="62"/>
      <c r="S948" s="64">
        <v>85000</v>
      </c>
    </row>
    <row r="949" spans="2:19" x14ac:dyDescent="0.25">
      <c r="B949" s="37" t="s">
        <v>24</v>
      </c>
      <c r="C949" s="38" t="str">
        <f>VLOOKUP(E949,nusedswatershed,4,FALSE)</f>
        <v>Esc</v>
      </c>
      <c r="D949" s="39">
        <v>23</v>
      </c>
      <c r="E949" s="40" t="s">
        <v>158</v>
      </c>
      <c r="F949" s="40" t="s">
        <v>159</v>
      </c>
      <c r="G949" s="21" t="s">
        <v>63</v>
      </c>
      <c r="H949">
        <v>2001</v>
      </c>
      <c r="I949" s="45" t="s">
        <v>1430</v>
      </c>
      <c r="J949" s="45"/>
      <c r="K949" s="45"/>
      <c r="L949" s="62" t="str">
        <f>_xlfn.IFNA(VLOOKUP(E949&amp;"."&amp;H949,PNIdata!$E$5:$L$263,2,FALSE),"-")</f>
        <v>-</v>
      </c>
      <c r="M949" s="62"/>
      <c r="N949" s="62"/>
      <c r="S949" s="64">
        <v>52000</v>
      </c>
    </row>
    <row r="950" spans="2:19" x14ac:dyDescent="0.25">
      <c r="B950" s="37" t="s">
        <v>24</v>
      </c>
      <c r="C950" s="38" t="str">
        <f>VLOOKUP(E950,nusedswatershed,4,FALSE)</f>
        <v>Esc</v>
      </c>
      <c r="D950" s="39">
        <v>23</v>
      </c>
      <c r="E950" s="40" t="s">
        <v>158</v>
      </c>
      <c r="F950" s="40" t="s">
        <v>159</v>
      </c>
      <c r="G950" s="21" t="s">
        <v>63</v>
      </c>
      <c r="H950">
        <v>2000</v>
      </c>
      <c r="I950" s="45" t="s">
        <v>1430</v>
      </c>
      <c r="J950" s="45"/>
      <c r="K950" s="45"/>
      <c r="L950" s="62" t="str">
        <f>_xlfn.IFNA(VLOOKUP(E950&amp;"."&amp;H950,PNIdata!$E$5:$L$263,2,FALSE),"-")</f>
        <v>-</v>
      </c>
      <c r="M950" s="62"/>
      <c r="N950" s="62"/>
      <c r="S950" s="64">
        <v>43000</v>
      </c>
    </row>
    <row r="951" spans="2:19" x14ac:dyDescent="0.25">
      <c r="B951" s="37" t="s">
        <v>24</v>
      </c>
      <c r="C951" s="38" t="str">
        <f>VLOOKUP(E951,nusedswatershed,4,FALSE)</f>
        <v>Esc</v>
      </c>
      <c r="D951" s="39">
        <v>23</v>
      </c>
      <c r="E951" s="40" t="s">
        <v>158</v>
      </c>
      <c r="F951" s="40" t="s">
        <v>159</v>
      </c>
      <c r="G951" s="21" t="s">
        <v>63</v>
      </c>
      <c r="H951">
        <v>1999</v>
      </c>
      <c r="I951" s="45" t="s">
        <v>1430</v>
      </c>
      <c r="J951" s="45"/>
      <c r="K951" s="45"/>
      <c r="L951" s="62" t="str">
        <f>_xlfn.IFNA(VLOOKUP(E951&amp;"."&amp;H951,PNIdata!$E$5:$L$263,2,FALSE),"-")</f>
        <v>-</v>
      </c>
      <c r="M951" s="62"/>
      <c r="N951" s="62"/>
      <c r="S951" s="64">
        <v>55000</v>
      </c>
    </row>
    <row r="952" spans="2:19" x14ac:dyDescent="0.25">
      <c r="B952" s="37" t="s">
        <v>24</v>
      </c>
      <c r="C952" s="38" t="str">
        <f>VLOOKUP(E952,nusedswatershed,4,FALSE)</f>
        <v>Esc</v>
      </c>
      <c r="D952" s="39">
        <v>23</v>
      </c>
      <c r="E952" s="40" t="s">
        <v>158</v>
      </c>
      <c r="F952" s="40" t="s">
        <v>159</v>
      </c>
      <c r="G952" s="21" t="s">
        <v>63</v>
      </c>
      <c r="H952" s="22">
        <v>1998</v>
      </c>
      <c r="I952" s="45" t="s">
        <v>1430</v>
      </c>
      <c r="J952" s="45"/>
      <c r="K952" s="45"/>
      <c r="L952" s="62" t="str">
        <f>_xlfn.IFNA(VLOOKUP(E952&amp;"."&amp;H952,PNIdata!$E$5:$L$263,2,FALSE),"-")</f>
        <v>-</v>
      </c>
      <c r="M952" s="62"/>
      <c r="N952" s="62"/>
      <c r="S952" s="64">
        <v>85000</v>
      </c>
    </row>
    <row r="953" spans="2:19" x14ac:dyDescent="0.25">
      <c r="B953" s="37" t="s">
        <v>24</v>
      </c>
      <c r="C953" s="38" t="str">
        <f>VLOOKUP(E953,nusedswatershed,4,FALSE)</f>
        <v>Esc</v>
      </c>
      <c r="D953" s="39">
        <v>23</v>
      </c>
      <c r="E953" s="40" t="s">
        <v>158</v>
      </c>
      <c r="F953" s="40" t="s">
        <v>159</v>
      </c>
      <c r="G953" s="21" t="s">
        <v>63</v>
      </c>
      <c r="H953" s="22">
        <v>1997</v>
      </c>
      <c r="I953" s="45" t="s">
        <v>1430</v>
      </c>
      <c r="J953" s="45"/>
      <c r="K953" s="45"/>
      <c r="L953" s="62" t="str">
        <f>_xlfn.IFNA(VLOOKUP(E953&amp;"."&amp;H953,PNIdata!$E$5:$L$263,2,FALSE),"-")</f>
        <v>-</v>
      </c>
      <c r="M953" s="62"/>
      <c r="N953" s="62"/>
      <c r="S953" s="64">
        <v>2000</v>
      </c>
    </row>
    <row r="954" spans="2:19" x14ac:dyDescent="0.25">
      <c r="B954" s="37" t="s">
        <v>24</v>
      </c>
      <c r="C954" s="38" t="str">
        <f>VLOOKUP(E954,nusedswatershed,4,FALSE)</f>
        <v>Esc</v>
      </c>
      <c r="D954" s="39">
        <v>23</v>
      </c>
      <c r="E954" s="40" t="s">
        <v>158</v>
      </c>
      <c r="F954" s="40" t="s">
        <v>159</v>
      </c>
      <c r="G954" s="21" t="s">
        <v>63</v>
      </c>
      <c r="H954" s="22">
        <v>1996</v>
      </c>
      <c r="I954" s="45" t="s">
        <v>1430</v>
      </c>
      <c r="J954" s="45"/>
      <c r="K954" s="45"/>
      <c r="L954" s="62" t="str">
        <f>_xlfn.IFNA(VLOOKUP(E954&amp;"."&amp;H954,PNIdata!$E$5:$L$263,2,FALSE),"-")</f>
        <v>-</v>
      </c>
      <c r="M954" s="62"/>
      <c r="N954" s="62"/>
      <c r="S954" s="64">
        <v>1000</v>
      </c>
    </row>
    <row r="955" spans="2:19" x14ac:dyDescent="0.25">
      <c r="B955" s="37" t="s">
        <v>24</v>
      </c>
      <c r="C955" s="38" t="str">
        <f>VLOOKUP(E955,nusedswatershed,4,FALSE)</f>
        <v>Esc</v>
      </c>
      <c r="D955" s="39">
        <v>23</v>
      </c>
      <c r="E955" s="40" t="s">
        <v>158</v>
      </c>
      <c r="F955" s="40" t="s">
        <v>159</v>
      </c>
      <c r="G955" s="21" t="s">
        <v>63</v>
      </c>
      <c r="H955" s="22">
        <v>1995</v>
      </c>
      <c r="I955" s="45" t="s">
        <v>1430</v>
      </c>
      <c r="J955" s="45"/>
      <c r="K955" s="45"/>
      <c r="L955" s="62" t="str">
        <f>_xlfn.IFNA(VLOOKUP(E955&amp;"."&amp;H955,PNIdata!$E$5:$L$263,2,FALSE),"-")</f>
        <v>-</v>
      </c>
      <c r="M955" s="62"/>
      <c r="N955" s="62"/>
      <c r="S955" s="64"/>
    </row>
    <row r="956" spans="2:19" x14ac:dyDescent="0.25">
      <c r="B956" s="37" t="s">
        <v>24</v>
      </c>
      <c r="C956" s="38" t="str">
        <f>VLOOKUP(E956,nusedswatershed,4,FALSE)</f>
        <v>Esc</v>
      </c>
      <c r="D956" s="39">
        <v>23</v>
      </c>
      <c r="E956" s="40" t="s">
        <v>158</v>
      </c>
      <c r="F956" s="40" t="s">
        <v>159</v>
      </c>
      <c r="G956" s="21" t="s">
        <v>63</v>
      </c>
      <c r="H956" s="22">
        <v>1994</v>
      </c>
      <c r="I956" s="45" t="s">
        <v>1430</v>
      </c>
      <c r="J956" s="45"/>
      <c r="K956" s="45"/>
      <c r="L956" s="62" t="str">
        <f>_xlfn.IFNA(VLOOKUP(E956&amp;"."&amp;H956,PNIdata!$E$5:$L$263,2,FALSE),"-")</f>
        <v>-</v>
      </c>
      <c r="M956" s="62"/>
      <c r="N956" s="62"/>
      <c r="S956" s="64"/>
    </row>
    <row r="957" spans="2:19" x14ac:dyDescent="0.25">
      <c r="B957" s="37" t="s">
        <v>24</v>
      </c>
      <c r="C957" s="38" t="str">
        <f>VLOOKUP(E957,nusedswatershed,4,FALSE)</f>
        <v>Esc</v>
      </c>
      <c r="D957" s="39">
        <v>23</v>
      </c>
      <c r="E957" s="40" t="s">
        <v>158</v>
      </c>
      <c r="F957" s="40" t="s">
        <v>159</v>
      </c>
      <c r="G957" s="21" t="s">
        <v>63</v>
      </c>
      <c r="H957" s="22">
        <v>1993</v>
      </c>
      <c r="I957" s="45" t="s">
        <v>1430</v>
      </c>
      <c r="J957" s="45"/>
      <c r="K957" s="45"/>
      <c r="L957" s="62" t="str">
        <f>_xlfn.IFNA(VLOOKUP(E957&amp;"."&amp;H957,PNIdata!$E$5:$L$263,2,FALSE),"-")</f>
        <v>-</v>
      </c>
      <c r="M957" s="62"/>
      <c r="N957" s="62"/>
      <c r="S957" s="64"/>
    </row>
    <row r="958" spans="2:19" x14ac:dyDescent="0.25">
      <c r="B958" s="37" t="s">
        <v>24</v>
      </c>
      <c r="C958" s="38" t="str">
        <f>VLOOKUP(E958,nusedswatershed,4,FALSE)</f>
        <v>Esc</v>
      </c>
      <c r="D958" s="39">
        <v>23</v>
      </c>
      <c r="E958" s="40" t="s">
        <v>158</v>
      </c>
      <c r="F958" s="40" t="s">
        <v>159</v>
      </c>
      <c r="G958" s="21" t="s">
        <v>63</v>
      </c>
      <c r="H958" s="22">
        <v>1992</v>
      </c>
      <c r="I958" s="45" t="s">
        <v>1430</v>
      </c>
      <c r="J958" s="45"/>
      <c r="K958" s="45"/>
      <c r="L958" s="62" t="str">
        <f>_xlfn.IFNA(VLOOKUP(E958&amp;"."&amp;H958,PNIdata!$E$5:$L$263,2,FALSE),"-")</f>
        <v>-</v>
      </c>
      <c r="M958" s="62"/>
      <c r="N958" s="62"/>
      <c r="S958" s="64"/>
    </row>
    <row r="959" spans="2:19" x14ac:dyDescent="0.25">
      <c r="B959" s="37" t="s">
        <v>24</v>
      </c>
      <c r="C959" s="38" t="str">
        <f>VLOOKUP(E959,nusedswatershed,4,FALSE)</f>
        <v>Esc</v>
      </c>
      <c r="D959" s="39">
        <v>23</v>
      </c>
      <c r="E959" s="40" t="s">
        <v>158</v>
      </c>
      <c r="F959" s="40" t="s">
        <v>159</v>
      </c>
      <c r="G959" s="21" t="s">
        <v>63</v>
      </c>
      <c r="H959" s="22">
        <v>1991</v>
      </c>
      <c r="I959" s="45" t="s">
        <v>1430</v>
      </c>
      <c r="J959" s="45"/>
      <c r="K959" s="45"/>
      <c r="L959" s="62" t="str">
        <f>_xlfn.IFNA(VLOOKUP(E959&amp;"."&amp;H959,PNIdata!$E$5:$L$263,2,FALSE),"-")</f>
        <v>-</v>
      </c>
      <c r="M959" s="62"/>
      <c r="N959" s="62"/>
      <c r="S959" s="64"/>
    </row>
    <row r="960" spans="2:19" x14ac:dyDescent="0.25">
      <c r="B960" s="37" t="s">
        <v>24</v>
      </c>
      <c r="C960" s="38" t="str">
        <f>VLOOKUP(E960,nusedswatershed,4,FALSE)</f>
        <v>Esc</v>
      </c>
      <c r="D960" s="39">
        <v>23</v>
      </c>
      <c r="E960" s="40" t="s">
        <v>158</v>
      </c>
      <c r="F960" s="40" t="s">
        <v>159</v>
      </c>
      <c r="G960" s="21" t="s">
        <v>63</v>
      </c>
      <c r="H960" s="22">
        <v>1990</v>
      </c>
      <c r="I960" s="45" t="s">
        <v>1430</v>
      </c>
      <c r="J960" s="45"/>
      <c r="K960" s="45"/>
      <c r="L960" s="62" t="str">
        <f>_xlfn.IFNA(VLOOKUP(E960&amp;"."&amp;H960,PNIdata!$E$5:$L$263,2,FALSE),"-")</f>
        <v>-</v>
      </c>
      <c r="M960" s="62"/>
      <c r="N960" s="62"/>
      <c r="S960" s="64"/>
    </row>
    <row r="961" spans="2:19" x14ac:dyDescent="0.25">
      <c r="B961" s="37" t="s">
        <v>24</v>
      </c>
      <c r="C961" s="38" t="str">
        <f>VLOOKUP(E961,nusedswatershed,4,FALSE)</f>
        <v>Esc</v>
      </c>
      <c r="D961" s="39">
        <v>23</v>
      </c>
      <c r="E961" s="40" t="s">
        <v>158</v>
      </c>
      <c r="F961" s="40" t="s">
        <v>159</v>
      </c>
      <c r="G961" s="21" t="s">
        <v>63</v>
      </c>
      <c r="H961" s="22">
        <v>1989</v>
      </c>
      <c r="I961" s="45" t="s">
        <v>1430</v>
      </c>
      <c r="J961" s="45"/>
      <c r="K961" s="45"/>
      <c r="L961" s="62" t="str">
        <f>_xlfn.IFNA(VLOOKUP(E961&amp;"."&amp;H961,PNIdata!$E$5:$L$263,2,FALSE),"-")</f>
        <v>-</v>
      </c>
      <c r="M961" s="62"/>
      <c r="N961" s="62"/>
      <c r="S961" s="64"/>
    </row>
    <row r="962" spans="2:19" x14ac:dyDescent="0.25">
      <c r="B962" s="37" t="s">
        <v>24</v>
      </c>
      <c r="C962" s="38" t="str">
        <f>VLOOKUP(E962,nusedswatershed,4,FALSE)</f>
        <v>Esc</v>
      </c>
      <c r="D962" s="39">
        <v>23</v>
      </c>
      <c r="E962" s="40" t="s">
        <v>158</v>
      </c>
      <c r="F962" s="40" t="s">
        <v>159</v>
      </c>
      <c r="G962" s="21" t="s">
        <v>63</v>
      </c>
      <c r="H962" s="22">
        <v>1988</v>
      </c>
      <c r="I962" s="45" t="s">
        <v>1430</v>
      </c>
      <c r="J962" s="45"/>
      <c r="K962" s="45"/>
      <c r="L962" s="62" t="str">
        <f>_xlfn.IFNA(VLOOKUP(E962&amp;"."&amp;H962,PNIdata!$E$5:$L$263,2,FALSE),"-")</f>
        <v>-</v>
      </c>
      <c r="M962" s="62"/>
      <c r="N962" s="62"/>
      <c r="S962" s="64"/>
    </row>
    <row r="963" spans="2:19" x14ac:dyDescent="0.25">
      <c r="B963" s="37" t="s">
        <v>24</v>
      </c>
      <c r="C963" s="38" t="str">
        <f>VLOOKUP(E963,nusedswatershed,4,FALSE)</f>
        <v>Esc</v>
      </c>
      <c r="D963" s="39">
        <v>23</v>
      </c>
      <c r="E963" s="40" t="s">
        <v>158</v>
      </c>
      <c r="F963" s="40" t="s">
        <v>159</v>
      </c>
      <c r="G963" s="21" t="s">
        <v>63</v>
      </c>
      <c r="H963" s="22">
        <v>1987</v>
      </c>
      <c r="I963" s="45" t="s">
        <v>1430</v>
      </c>
      <c r="J963" s="45"/>
      <c r="K963" s="45"/>
      <c r="L963" s="62" t="str">
        <f>_xlfn.IFNA(VLOOKUP(E963&amp;"."&amp;H963,PNIdata!$E$5:$L$263,2,FALSE),"-")</f>
        <v>-</v>
      </c>
      <c r="M963" s="62"/>
      <c r="N963" s="62"/>
      <c r="S963" s="64"/>
    </row>
    <row r="964" spans="2:19" x14ac:dyDescent="0.25">
      <c r="B964" s="37" t="s">
        <v>24</v>
      </c>
      <c r="C964" s="38" t="str">
        <f>VLOOKUP(E964,nusedswatershed,4,FALSE)</f>
        <v>Esc</v>
      </c>
      <c r="D964" s="39">
        <v>23</v>
      </c>
      <c r="E964" s="40" t="s">
        <v>158</v>
      </c>
      <c r="F964" s="40" t="s">
        <v>159</v>
      </c>
      <c r="G964" s="21" t="s">
        <v>63</v>
      </c>
      <c r="H964" s="22">
        <v>1986</v>
      </c>
      <c r="I964" s="45" t="s">
        <v>1430</v>
      </c>
      <c r="J964" s="45"/>
      <c r="K964" s="45"/>
      <c r="L964" s="62" t="str">
        <f>_xlfn.IFNA(VLOOKUP(E964&amp;"."&amp;H964,PNIdata!$E$5:$L$263,2,FALSE),"-")</f>
        <v>-</v>
      </c>
      <c r="M964" s="62"/>
      <c r="N964" s="62"/>
      <c r="S964" s="64"/>
    </row>
    <row r="965" spans="2:19" x14ac:dyDescent="0.25">
      <c r="B965" s="37" t="s">
        <v>24</v>
      </c>
      <c r="C965" s="38" t="str">
        <f>VLOOKUP(E965,nusedswatershed,4,FALSE)</f>
        <v>Esc</v>
      </c>
      <c r="D965" s="39">
        <v>23</v>
      </c>
      <c r="E965" s="40" t="s">
        <v>158</v>
      </c>
      <c r="F965" s="40" t="s">
        <v>159</v>
      </c>
      <c r="G965" s="21" t="s">
        <v>63</v>
      </c>
      <c r="H965" s="22">
        <v>1985</v>
      </c>
      <c r="I965" s="45" t="s">
        <v>1430</v>
      </c>
      <c r="J965" s="45"/>
      <c r="K965" s="45"/>
      <c r="L965" s="62" t="str">
        <f>_xlfn.IFNA(VLOOKUP(E965&amp;"."&amp;H965,PNIdata!$E$5:$L$263,2,FALSE),"-")</f>
        <v>-</v>
      </c>
      <c r="M965" s="62"/>
      <c r="N965" s="62"/>
      <c r="S965" s="64"/>
    </row>
    <row r="966" spans="2:19" x14ac:dyDescent="0.25">
      <c r="B966" s="37" t="s">
        <v>24</v>
      </c>
      <c r="C966" s="38" t="str">
        <f>VLOOKUP(E966,nusedswatershed,4,FALSE)</f>
        <v>Esc</v>
      </c>
      <c r="D966" s="39">
        <v>23</v>
      </c>
      <c r="E966" s="40" t="s">
        <v>158</v>
      </c>
      <c r="F966" s="40" t="s">
        <v>159</v>
      </c>
      <c r="G966" s="21" t="s">
        <v>63</v>
      </c>
      <c r="H966" s="22">
        <v>1984</v>
      </c>
      <c r="I966" s="45" t="s">
        <v>1430</v>
      </c>
      <c r="J966" s="45"/>
      <c r="K966" s="45"/>
      <c r="L966" s="62" t="str">
        <f>_xlfn.IFNA(VLOOKUP(E966&amp;"."&amp;H966,PNIdata!$E$5:$L$263,2,FALSE),"-")</f>
        <v>-</v>
      </c>
      <c r="M966" s="62"/>
      <c r="N966" s="62"/>
      <c r="S966" s="64"/>
    </row>
    <row r="967" spans="2:19" x14ac:dyDescent="0.25">
      <c r="B967" s="37" t="s">
        <v>24</v>
      </c>
      <c r="C967" s="38" t="str">
        <f>VLOOKUP(E967,nusedswatershed,4,FALSE)</f>
        <v>Esc</v>
      </c>
      <c r="D967" s="39">
        <v>23</v>
      </c>
      <c r="E967" s="40" t="s">
        <v>158</v>
      </c>
      <c r="F967" s="40" t="s">
        <v>159</v>
      </c>
      <c r="G967" s="21" t="s">
        <v>63</v>
      </c>
      <c r="H967" s="22">
        <v>1983</v>
      </c>
      <c r="I967" s="45" t="s">
        <v>1430</v>
      </c>
      <c r="J967" s="45"/>
      <c r="K967" s="45"/>
      <c r="L967" s="62" t="str">
        <f>_xlfn.IFNA(VLOOKUP(E967&amp;"."&amp;H967,PNIdata!$E$5:$L$263,2,FALSE),"-")</f>
        <v>-</v>
      </c>
      <c r="M967" s="62"/>
      <c r="N967" s="62"/>
      <c r="S967" s="64"/>
    </row>
    <row r="968" spans="2:19" x14ac:dyDescent="0.25">
      <c r="B968" s="37" t="s">
        <v>24</v>
      </c>
      <c r="C968" s="38" t="str">
        <f>VLOOKUP(E968,nusedswatershed,4,FALSE)</f>
        <v>Esc</v>
      </c>
      <c r="D968" s="39">
        <v>23</v>
      </c>
      <c r="E968" s="40" t="s">
        <v>158</v>
      </c>
      <c r="F968" s="40" t="s">
        <v>159</v>
      </c>
      <c r="G968" s="21" t="s">
        <v>63</v>
      </c>
      <c r="H968" s="22">
        <v>1982</v>
      </c>
      <c r="I968" s="45" t="s">
        <v>1430</v>
      </c>
      <c r="J968" s="45"/>
      <c r="K968" s="45"/>
      <c r="L968" s="62" t="str">
        <f>_xlfn.IFNA(VLOOKUP(E968&amp;"."&amp;H968,PNIdata!$E$5:$L$263,2,FALSE),"-")</f>
        <v>-</v>
      </c>
      <c r="M968" s="62"/>
      <c r="N968" s="62"/>
      <c r="S968" s="64"/>
    </row>
    <row r="969" spans="2:19" x14ac:dyDescent="0.25">
      <c r="B969" s="37" t="s">
        <v>24</v>
      </c>
      <c r="C969" s="38" t="str">
        <f>VLOOKUP(E969,nusedswatershed,4,FALSE)</f>
        <v>Esc</v>
      </c>
      <c r="D969" s="39">
        <v>23</v>
      </c>
      <c r="E969" s="40" t="s">
        <v>158</v>
      </c>
      <c r="F969" s="40" t="s">
        <v>159</v>
      </c>
      <c r="G969" s="21" t="s">
        <v>63</v>
      </c>
      <c r="H969" s="22">
        <v>1981</v>
      </c>
      <c r="I969" s="45" t="s">
        <v>1430</v>
      </c>
      <c r="J969" s="45"/>
      <c r="K969" s="45"/>
      <c r="L969" s="62" t="str">
        <f>_xlfn.IFNA(VLOOKUP(E969&amp;"."&amp;H969,PNIdata!$E$5:$L$263,2,FALSE),"-")</f>
        <v>-</v>
      </c>
      <c r="M969" s="62"/>
      <c r="N969" s="62"/>
      <c r="S969" s="64"/>
    </row>
    <row r="970" spans="2:19" x14ac:dyDescent="0.25">
      <c r="B970" s="37" t="s">
        <v>24</v>
      </c>
      <c r="C970" s="38" t="str">
        <f>VLOOKUP(E970,nusedswatershed,4,FALSE)</f>
        <v>Esc</v>
      </c>
      <c r="D970" s="39">
        <v>23</v>
      </c>
      <c r="E970" s="40" t="s">
        <v>158</v>
      </c>
      <c r="F970" s="40" t="s">
        <v>159</v>
      </c>
      <c r="G970" s="21" t="s">
        <v>63</v>
      </c>
      <c r="H970" s="22">
        <v>1980</v>
      </c>
      <c r="I970" s="45" t="s">
        <v>1430</v>
      </c>
      <c r="J970" s="45"/>
      <c r="K970" s="45"/>
      <c r="L970" s="62" t="str">
        <f>_xlfn.IFNA(VLOOKUP(E970&amp;"."&amp;H970,PNIdata!$E$5:$L$263,2,FALSE),"-")</f>
        <v>-</v>
      </c>
      <c r="M970" s="62"/>
      <c r="N970" s="62"/>
      <c r="S970" s="64"/>
    </row>
    <row r="971" spans="2:19" x14ac:dyDescent="0.25">
      <c r="B971" s="37" t="s">
        <v>24</v>
      </c>
      <c r="C971" s="38" t="str">
        <f>VLOOKUP(E971,nusedswatershed,4,FALSE)</f>
        <v>Esc</v>
      </c>
      <c r="D971" s="39">
        <v>23</v>
      </c>
      <c r="E971" s="40" t="s">
        <v>158</v>
      </c>
      <c r="F971" s="40" t="s">
        <v>159</v>
      </c>
      <c r="G971" s="21" t="s">
        <v>63</v>
      </c>
      <c r="H971" s="22">
        <v>1979</v>
      </c>
      <c r="I971" s="45" t="s">
        <v>1430</v>
      </c>
      <c r="J971" s="45"/>
      <c r="K971" s="45"/>
      <c r="L971" s="62" t="str">
        <f>_xlfn.IFNA(VLOOKUP(E971&amp;"."&amp;H971,PNIdata!$E$5:$L$263,2,FALSE),"-")</f>
        <v>-</v>
      </c>
      <c r="M971" s="62"/>
      <c r="N971" s="62"/>
      <c r="S971" s="64"/>
    </row>
    <row r="972" spans="2:19" x14ac:dyDescent="0.25">
      <c r="B972" s="37" t="s">
        <v>24</v>
      </c>
      <c r="C972" s="38" t="str">
        <f>VLOOKUP(E972,nusedswatershed,4,FALSE)</f>
        <v>Esc</v>
      </c>
      <c r="D972" s="39">
        <v>23</v>
      </c>
      <c r="E972" s="40" t="s">
        <v>158</v>
      </c>
      <c r="F972" s="40" t="s">
        <v>159</v>
      </c>
      <c r="G972" s="21" t="s">
        <v>63</v>
      </c>
      <c r="H972" s="22">
        <v>1978</v>
      </c>
      <c r="I972" s="45" t="s">
        <v>1430</v>
      </c>
      <c r="J972" s="45"/>
      <c r="K972" s="45"/>
      <c r="L972" s="62" t="str">
        <f>_xlfn.IFNA(VLOOKUP(E972&amp;"."&amp;H972,PNIdata!$E$5:$L$263,2,FALSE),"-")</f>
        <v>-</v>
      </c>
      <c r="M972" s="62"/>
      <c r="N972" s="62"/>
      <c r="S972" s="64"/>
    </row>
    <row r="973" spans="2:19" x14ac:dyDescent="0.25">
      <c r="B973" s="37" t="s">
        <v>24</v>
      </c>
      <c r="C973" s="38" t="str">
        <f>VLOOKUP(E973,nusedswatershed,4,FALSE)</f>
        <v>Esc</v>
      </c>
      <c r="D973" s="39">
        <v>23</v>
      </c>
      <c r="E973" s="40" t="s">
        <v>158</v>
      </c>
      <c r="F973" s="40" t="s">
        <v>159</v>
      </c>
      <c r="G973" s="21" t="s">
        <v>63</v>
      </c>
      <c r="H973" s="22">
        <v>1977</v>
      </c>
      <c r="I973" s="45" t="s">
        <v>1430</v>
      </c>
      <c r="J973" s="45"/>
      <c r="K973" s="45"/>
      <c r="L973" s="62" t="str">
        <f>_xlfn.IFNA(VLOOKUP(E973&amp;"."&amp;H973,PNIdata!$E$5:$L$263,2,FALSE),"-")</f>
        <v>-</v>
      </c>
      <c r="M973" s="62"/>
      <c r="N973" s="62"/>
      <c r="S973" s="64"/>
    </row>
    <row r="974" spans="2:19" x14ac:dyDescent="0.25">
      <c r="B974" s="37" t="s">
        <v>24</v>
      </c>
      <c r="C974" s="38" t="str">
        <f>VLOOKUP(E974,nusedswatershed,4,FALSE)</f>
        <v>Esc</v>
      </c>
      <c r="D974" s="39">
        <v>23</v>
      </c>
      <c r="E974" s="40" t="s">
        <v>158</v>
      </c>
      <c r="F974" s="40" t="s">
        <v>159</v>
      </c>
      <c r="G974" s="21" t="s">
        <v>63</v>
      </c>
      <c r="H974" s="22">
        <v>1976</v>
      </c>
      <c r="I974" s="45" t="s">
        <v>1430</v>
      </c>
      <c r="J974" s="45"/>
      <c r="K974" s="45"/>
      <c r="L974" s="62" t="str">
        <f>_xlfn.IFNA(VLOOKUP(E974&amp;"."&amp;H974,PNIdata!$E$5:$L$263,2,FALSE),"-")</f>
        <v>-</v>
      </c>
      <c r="M974" s="62"/>
      <c r="N974" s="62"/>
      <c r="S974" s="64"/>
    </row>
    <row r="975" spans="2:19" x14ac:dyDescent="0.25">
      <c r="B975" s="37" t="s">
        <v>24</v>
      </c>
      <c r="C975" s="38" t="str">
        <f>VLOOKUP(E975,nusedswatershed,4,FALSE)</f>
        <v>Esc</v>
      </c>
      <c r="D975" s="39">
        <v>23</v>
      </c>
      <c r="E975" s="40" t="s">
        <v>158</v>
      </c>
      <c r="F975" s="40" t="s">
        <v>159</v>
      </c>
      <c r="G975" s="21" t="s">
        <v>63</v>
      </c>
      <c r="H975" s="22">
        <v>1975</v>
      </c>
      <c r="I975" s="45" t="s">
        <v>1430</v>
      </c>
      <c r="J975" s="45"/>
      <c r="K975" s="45"/>
      <c r="L975" s="62" t="str">
        <f>_xlfn.IFNA(VLOOKUP(E975&amp;"."&amp;H975,PNIdata!$E$5:$L$263,2,FALSE),"-")</f>
        <v>-</v>
      </c>
      <c r="M975" s="62"/>
      <c r="N975" s="62"/>
      <c r="S975" s="64"/>
    </row>
    <row r="976" spans="2:19" x14ac:dyDescent="0.25">
      <c r="B976" s="37" t="s">
        <v>24</v>
      </c>
      <c r="C976" s="38" t="str">
        <f>VLOOKUP(E976,nusedswatershed,4,FALSE)</f>
        <v>Esc</v>
      </c>
      <c r="D976" s="39">
        <v>23</v>
      </c>
      <c r="E976" s="40" t="s">
        <v>158</v>
      </c>
      <c r="F976" s="40" t="s">
        <v>159</v>
      </c>
      <c r="G976" s="21" t="s">
        <v>63</v>
      </c>
      <c r="H976" s="22">
        <v>1974</v>
      </c>
      <c r="I976" s="45" t="s">
        <v>1430</v>
      </c>
      <c r="J976" s="45"/>
      <c r="K976" s="45"/>
      <c r="L976" s="62" t="str">
        <f>_xlfn.IFNA(VLOOKUP(E976&amp;"."&amp;H976,PNIdata!$E$5:$L$263,2,FALSE),"-")</f>
        <v>-</v>
      </c>
      <c r="M976" s="62"/>
      <c r="N976" s="62"/>
      <c r="S976" s="64"/>
    </row>
    <row r="977" spans="2:19" x14ac:dyDescent="0.25">
      <c r="B977" s="37" t="s">
        <v>24</v>
      </c>
      <c r="C977" s="38" t="str">
        <f>VLOOKUP(E977,nusedswatershed,4,FALSE)</f>
        <v>Esc</v>
      </c>
      <c r="D977" s="39">
        <v>23</v>
      </c>
      <c r="E977" s="40" t="s">
        <v>158</v>
      </c>
      <c r="F977" s="40" t="s">
        <v>159</v>
      </c>
      <c r="G977" s="21" t="s">
        <v>63</v>
      </c>
      <c r="H977" s="22">
        <v>1973</v>
      </c>
      <c r="I977" s="45" t="s">
        <v>1430</v>
      </c>
      <c r="J977" s="45"/>
      <c r="K977" s="45"/>
      <c r="L977" s="62" t="str">
        <f>_xlfn.IFNA(VLOOKUP(E977&amp;"."&amp;H977,PNIdata!$E$5:$L$263,2,FALSE),"-")</f>
        <v>-</v>
      </c>
      <c r="M977" s="62"/>
      <c r="N977" s="62"/>
      <c r="S977" s="64"/>
    </row>
    <row r="978" spans="2:19" x14ac:dyDescent="0.25">
      <c r="B978" s="37" t="s">
        <v>24</v>
      </c>
      <c r="C978" s="38" t="str">
        <f>VLOOKUP(E978,nusedswatershed,4,FALSE)</f>
        <v>Esc</v>
      </c>
      <c r="D978" s="39">
        <v>23</v>
      </c>
      <c r="E978" s="40" t="s">
        <v>158</v>
      </c>
      <c r="F978" s="40" t="s">
        <v>159</v>
      </c>
      <c r="G978" s="21" t="s">
        <v>63</v>
      </c>
      <c r="H978" s="22">
        <v>1972</v>
      </c>
      <c r="I978" s="45" t="s">
        <v>1430</v>
      </c>
      <c r="J978" s="45"/>
      <c r="K978" s="45"/>
      <c r="L978" s="62" t="str">
        <f>_xlfn.IFNA(VLOOKUP(E978&amp;"."&amp;H978,PNIdata!$E$5:$L$263,2,FALSE),"-")</f>
        <v>-</v>
      </c>
      <c r="M978" s="62"/>
      <c r="N978" s="62"/>
      <c r="S978" s="64"/>
    </row>
    <row r="979" spans="2:19" x14ac:dyDescent="0.25">
      <c r="B979" s="37" t="s">
        <v>24</v>
      </c>
      <c r="C979" s="38" t="str">
        <f>VLOOKUP(E979,nusedswatershed,4,FALSE)</f>
        <v>Esc</v>
      </c>
      <c r="D979" s="39">
        <v>23</v>
      </c>
      <c r="E979" s="40" t="s">
        <v>158</v>
      </c>
      <c r="F979" s="40" t="s">
        <v>159</v>
      </c>
      <c r="G979" s="21" t="s">
        <v>63</v>
      </c>
      <c r="H979" s="22">
        <v>1971</v>
      </c>
      <c r="I979" s="45" t="s">
        <v>1430</v>
      </c>
      <c r="J979" s="45"/>
      <c r="K979" s="45"/>
      <c r="L979" s="62" t="str">
        <f>_xlfn.IFNA(VLOOKUP(E979&amp;"."&amp;H979,PNIdata!$E$5:$L$263,2,FALSE),"-")</f>
        <v>-</v>
      </c>
      <c r="M979" s="62"/>
      <c r="N979" s="62"/>
      <c r="S979" s="64"/>
    </row>
    <row r="980" spans="2:19" x14ac:dyDescent="0.25">
      <c r="B980" s="37" t="s">
        <v>24</v>
      </c>
      <c r="C980" s="38" t="str">
        <f>VLOOKUP(E980,nusedswatershed,4,FALSE)</f>
        <v>Esc</v>
      </c>
      <c r="D980" s="39">
        <v>23</v>
      </c>
      <c r="E980" s="40" t="s">
        <v>158</v>
      </c>
      <c r="F980" s="40" t="s">
        <v>159</v>
      </c>
      <c r="G980" s="21" t="s">
        <v>63</v>
      </c>
      <c r="H980" s="22">
        <v>1970</v>
      </c>
      <c r="I980" s="45" t="s">
        <v>1430</v>
      </c>
      <c r="J980" s="45"/>
      <c r="K980" s="45"/>
      <c r="L980" s="62" t="str">
        <f>_xlfn.IFNA(VLOOKUP(E980&amp;"."&amp;H980,PNIdata!$E$5:$L$263,2,FALSE),"-")</f>
        <v>-</v>
      </c>
      <c r="M980" s="62"/>
      <c r="N980" s="62"/>
      <c r="S980" s="64"/>
    </row>
    <row r="981" spans="2:19" x14ac:dyDescent="0.25">
      <c r="B981" s="37" t="s">
        <v>24</v>
      </c>
      <c r="C981" s="38" t="str">
        <f>VLOOKUP(E981,nusedswatershed,4,FALSE)</f>
        <v>Esc</v>
      </c>
      <c r="D981" s="39">
        <v>23</v>
      </c>
      <c r="E981" s="40" t="s">
        <v>158</v>
      </c>
      <c r="F981" s="40" t="s">
        <v>159</v>
      </c>
      <c r="G981" s="21" t="s">
        <v>63</v>
      </c>
      <c r="H981" s="22">
        <v>1969</v>
      </c>
      <c r="I981" s="45" t="s">
        <v>1430</v>
      </c>
      <c r="J981" s="45"/>
      <c r="K981" s="45"/>
      <c r="L981" s="62" t="str">
        <f>_xlfn.IFNA(VLOOKUP(E981&amp;"."&amp;H981,PNIdata!$E$5:$L$263,2,FALSE),"-")</f>
        <v>-</v>
      </c>
      <c r="M981" s="62"/>
      <c r="N981" s="62"/>
      <c r="S981" s="64"/>
    </row>
    <row r="982" spans="2:19" x14ac:dyDescent="0.25">
      <c r="B982" s="37" t="s">
        <v>24</v>
      </c>
      <c r="C982" s="38" t="str">
        <f>VLOOKUP(E982,nusedswatershed,4,FALSE)</f>
        <v>Esc</v>
      </c>
      <c r="D982" s="39">
        <v>23</v>
      </c>
      <c r="E982" s="40" t="s">
        <v>158</v>
      </c>
      <c r="F982" s="40" t="s">
        <v>159</v>
      </c>
      <c r="G982" s="21" t="s">
        <v>63</v>
      </c>
      <c r="H982" s="22">
        <v>1968</v>
      </c>
      <c r="I982" s="45" t="s">
        <v>1430</v>
      </c>
      <c r="J982" s="45"/>
      <c r="K982" s="45"/>
      <c r="L982" s="62" t="str">
        <f>_xlfn.IFNA(VLOOKUP(E982&amp;"."&amp;H982,PNIdata!$E$5:$L$263,2,FALSE),"-")</f>
        <v>-</v>
      </c>
      <c r="M982" s="62"/>
      <c r="N982" s="62"/>
      <c r="S982" s="64"/>
    </row>
    <row r="983" spans="2:19" x14ac:dyDescent="0.25">
      <c r="B983" s="37" t="s">
        <v>24</v>
      </c>
      <c r="C983" s="38" t="str">
        <f>VLOOKUP(E983,nusedswatershed,4,FALSE)</f>
        <v>Esc</v>
      </c>
      <c r="D983" s="39">
        <v>23</v>
      </c>
      <c r="E983" s="40" t="s">
        <v>158</v>
      </c>
      <c r="F983" s="40" t="s">
        <v>159</v>
      </c>
      <c r="G983" s="21" t="s">
        <v>63</v>
      </c>
      <c r="H983" s="22">
        <v>1967</v>
      </c>
      <c r="I983" s="45" t="s">
        <v>1430</v>
      </c>
      <c r="J983" s="45"/>
      <c r="K983" s="45"/>
      <c r="L983" s="62" t="str">
        <f>_xlfn.IFNA(VLOOKUP(E983&amp;"."&amp;H983,PNIdata!$E$5:$L$263,2,FALSE),"-")</f>
        <v>-</v>
      </c>
      <c r="M983" s="62"/>
      <c r="N983" s="62"/>
      <c r="S983" s="64"/>
    </row>
    <row r="984" spans="2:19" x14ac:dyDescent="0.25">
      <c r="B984" s="37" t="s">
        <v>24</v>
      </c>
      <c r="C984" s="38" t="str">
        <f>VLOOKUP(E984,nusedswatershed,4,FALSE)</f>
        <v>Esc</v>
      </c>
      <c r="D984" s="39">
        <v>23</v>
      </c>
      <c r="E984" s="40" t="s">
        <v>158</v>
      </c>
      <c r="F984" s="40" t="s">
        <v>159</v>
      </c>
      <c r="G984" s="21" t="s">
        <v>63</v>
      </c>
      <c r="H984" s="22">
        <v>1966</v>
      </c>
      <c r="I984" s="45" t="s">
        <v>1430</v>
      </c>
      <c r="J984" s="45"/>
      <c r="K984" s="45"/>
      <c r="L984" s="62" t="str">
        <f>_xlfn.IFNA(VLOOKUP(E984&amp;"."&amp;H984,PNIdata!$E$5:$L$263,2,FALSE),"-")</f>
        <v>-</v>
      </c>
      <c r="M984" s="62"/>
      <c r="N984" s="62"/>
      <c r="S984" s="64"/>
    </row>
    <row r="985" spans="2:19" x14ac:dyDescent="0.25">
      <c r="B985" s="37" t="s">
        <v>24</v>
      </c>
      <c r="C985" s="38" t="str">
        <f>VLOOKUP(E985,nusedswatershed,4,FALSE)</f>
        <v>Esc</v>
      </c>
      <c r="D985" s="39">
        <v>23</v>
      </c>
      <c r="E985" s="40" t="s">
        <v>158</v>
      </c>
      <c r="F985" s="40" t="s">
        <v>159</v>
      </c>
      <c r="G985" s="21" t="s">
        <v>63</v>
      </c>
      <c r="H985" s="22">
        <v>1965</v>
      </c>
      <c r="I985" s="45" t="s">
        <v>1430</v>
      </c>
      <c r="J985" s="45"/>
      <c r="K985" s="45"/>
      <c r="L985" s="62" t="str">
        <f>_xlfn.IFNA(VLOOKUP(E985&amp;"."&amp;H985,PNIdata!$E$5:$L$263,2,FALSE),"-")</f>
        <v>-</v>
      </c>
      <c r="M985" s="62"/>
      <c r="N985" s="62"/>
      <c r="S985" s="64"/>
    </row>
    <row r="986" spans="2:19" x14ac:dyDescent="0.25">
      <c r="B986" s="37" t="s">
        <v>24</v>
      </c>
      <c r="C986" s="38" t="str">
        <f>VLOOKUP(E986,nusedswatershed,4,FALSE)</f>
        <v>Esc</v>
      </c>
      <c r="D986" s="39">
        <v>23</v>
      </c>
      <c r="E986" s="40" t="s">
        <v>158</v>
      </c>
      <c r="F986" s="40" t="s">
        <v>159</v>
      </c>
      <c r="G986" s="21" t="s">
        <v>63</v>
      </c>
      <c r="H986" s="22">
        <v>1964</v>
      </c>
      <c r="I986" s="45" t="s">
        <v>1430</v>
      </c>
      <c r="J986" s="45"/>
      <c r="K986" s="45"/>
      <c r="L986" s="62" t="str">
        <f>_xlfn.IFNA(VLOOKUP(E986&amp;"."&amp;H986,PNIdata!$E$5:$L$263,2,FALSE),"-")</f>
        <v>-</v>
      </c>
      <c r="M986" s="62"/>
      <c r="N986" s="62"/>
      <c r="S986" s="64"/>
    </row>
    <row r="987" spans="2:19" x14ac:dyDescent="0.25">
      <c r="B987" s="37" t="s">
        <v>24</v>
      </c>
      <c r="C987" s="38" t="str">
        <f>VLOOKUP(E987,nusedswatershed,4,FALSE)</f>
        <v>Esc</v>
      </c>
      <c r="D987" s="39">
        <v>23</v>
      </c>
      <c r="E987" s="40" t="s">
        <v>158</v>
      </c>
      <c r="F987" s="40" t="s">
        <v>159</v>
      </c>
      <c r="G987" s="21" t="s">
        <v>63</v>
      </c>
      <c r="H987" s="22">
        <v>1963</v>
      </c>
      <c r="I987" s="45" t="s">
        <v>1430</v>
      </c>
      <c r="J987" s="45"/>
      <c r="K987" s="45"/>
      <c r="L987" s="62" t="str">
        <f>_xlfn.IFNA(VLOOKUP(E987&amp;"."&amp;H987,PNIdata!$E$5:$L$263,2,FALSE),"-")</f>
        <v>-</v>
      </c>
      <c r="M987" s="62"/>
      <c r="N987" s="62"/>
      <c r="S987" s="64"/>
    </row>
    <row r="988" spans="2:19" x14ac:dyDescent="0.25">
      <c r="B988" s="37" t="s">
        <v>24</v>
      </c>
      <c r="C988" s="38" t="str">
        <f>VLOOKUP(E988,nusedswatershed,4,FALSE)</f>
        <v>Esc</v>
      </c>
      <c r="D988" s="39">
        <v>23</v>
      </c>
      <c r="E988" s="40" t="s">
        <v>158</v>
      </c>
      <c r="F988" s="40" t="s">
        <v>159</v>
      </c>
      <c r="G988" s="21" t="s">
        <v>63</v>
      </c>
      <c r="H988" s="22">
        <v>1962</v>
      </c>
      <c r="I988" s="45" t="s">
        <v>1430</v>
      </c>
      <c r="J988" s="45"/>
      <c r="K988" s="45"/>
      <c r="L988" s="62" t="str">
        <f>_xlfn.IFNA(VLOOKUP(E988&amp;"."&amp;H988,PNIdata!$E$5:$L$263,2,FALSE),"-")</f>
        <v>-</v>
      </c>
      <c r="M988" s="62"/>
      <c r="N988" s="62"/>
      <c r="S988" s="64"/>
    </row>
    <row r="989" spans="2:19" x14ac:dyDescent="0.25">
      <c r="B989" s="37" t="s">
        <v>24</v>
      </c>
      <c r="C989" s="38" t="str">
        <f>VLOOKUP(E989,nusedswatershed,4,FALSE)</f>
        <v>Esc</v>
      </c>
      <c r="D989" s="39">
        <v>23</v>
      </c>
      <c r="E989" s="40" t="s">
        <v>158</v>
      </c>
      <c r="F989" s="40" t="s">
        <v>159</v>
      </c>
      <c r="G989" s="21" t="s">
        <v>63</v>
      </c>
      <c r="H989" s="22">
        <v>1961</v>
      </c>
      <c r="I989" s="45" t="s">
        <v>1430</v>
      </c>
      <c r="J989" s="45"/>
      <c r="K989" s="45"/>
      <c r="L989" s="62" t="str">
        <f>_xlfn.IFNA(VLOOKUP(E989&amp;"."&amp;H989,PNIdata!$E$5:$L$263,2,FALSE),"-")</f>
        <v>-</v>
      </c>
      <c r="M989" s="62"/>
      <c r="N989" s="62"/>
      <c r="S989" s="64"/>
    </row>
    <row r="990" spans="2:19" x14ac:dyDescent="0.25">
      <c r="B990" s="37" t="s">
        <v>24</v>
      </c>
      <c r="C990" s="38" t="str">
        <f>VLOOKUP(E990,nusedswatershed,4,FALSE)</f>
        <v>Esc</v>
      </c>
      <c r="D990" s="39">
        <v>23</v>
      </c>
      <c r="E990" s="40" t="s">
        <v>158</v>
      </c>
      <c r="F990" s="40" t="s">
        <v>159</v>
      </c>
      <c r="G990" s="21" t="s">
        <v>63</v>
      </c>
      <c r="H990" s="22">
        <v>1960</v>
      </c>
      <c r="I990" s="45" t="s">
        <v>1430</v>
      </c>
      <c r="J990" s="45"/>
      <c r="K990" s="45"/>
      <c r="L990" s="62" t="str">
        <f>_xlfn.IFNA(VLOOKUP(E990&amp;"."&amp;H990,PNIdata!$E$5:$L$263,2,FALSE),"-")</f>
        <v>-</v>
      </c>
      <c r="M990" s="62"/>
      <c r="N990" s="62"/>
      <c r="S990" s="64"/>
    </row>
    <row r="991" spans="2:19" x14ac:dyDescent="0.25">
      <c r="B991" s="37" t="s">
        <v>24</v>
      </c>
      <c r="C991" s="38" t="str">
        <f>VLOOKUP(E991,nusedswatershed,4,FALSE)</f>
        <v>Esc</v>
      </c>
      <c r="D991" s="39">
        <v>23</v>
      </c>
      <c r="E991" s="40" t="s">
        <v>158</v>
      </c>
      <c r="F991" s="40" t="s">
        <v>159</v>
      </c>
      <c r="G991" s="21" t="s">
        <v>63</v>
      </c>
      <c r="H991" s="22">
        <v>1959</v>
      </c>
      <c r="I991" s="45" t="s">
        <v>1430</v>
      </c>
      <c r="J991" s="45"/>
      <c r="K991" s="45"/>
      <c r="L991" s="62" t="str">
        <f>_xlfn.IFNA(VLOOKUP(E991&amp;"."&amp;H991,PNIdata!$E$5:$L$263,2,FALSE),"-")</f>
        <v>-</v>
      </c>
      <c r="M991" s="62"/>
      <c r="N991" s="62"/>
      <c r="S991" s="64"/>
    </row>
    <row r="992" spans="2:19" x14ac:dyDescent="0.25">
      <c r="B992" s="37" t="s">
        <v>24</v>
      </c>
      <c r="C992" s="38" t="str">
        <f>VLOOKUP(E992,nusedswatershed,4,FALSE)</f>
        <v>Esc</v>
      </c>
      <c r="D992" s="39">
        <v>23</v>
      </c>
      <c r="E992" s="40" t="s">
        <v>158</v>
      </c>
      <c r="F992" s="40" t="s">
        <v>159</v>
      </c>
      <c r="G992" s="21" t="s">
        <v>63</v>
      </c>
      <c r="H992" s="22">
        <v>1958</v>
      </c>
      <c r="I992" s="45" t="s">
        <v>1430</v>
      </c>
      <c r="J992" s="45"/>
      <c r="K992" s="45"/>
      <c r="L992" s="62" t="str">
        <f>_xlfn.IFNA(VLOOKUP(E992&amp;"."&amp;H992,PNIdata!$E$5:$L$263,2,FALSE),"-")</f>
        <v>-</v>
      </c>
      <c r="M992" s="62"/>
      <c r="N992" s="62"/>
      <c r="S992" s="64"/>
    </row>
    <row r="993" spans="2:19" x14ac:dyDescent="0.25">
      <c r="B993" s="37" t="s">
        <v>24</v>
      </c>
      <c r="C993" s="38" t="str">
        <f>VLOOKUP(E993,nusedswatershed,4,FALSE)</f>
        <v>Esc</v>
      </c>
      <c r="D993" s="39">
        <v>23</v>
      </c>
      <c r="E993" s="40" t="s">
        <v>158</v>
      </c>
      <c r="F993" s="40" t="s">
        <v>159</v>
      </c>
      <c r="G993" s="21" t="s">
        <v>63</v>
      </c>
      <c r="H993" s="22">
        <v>1957</v>
      </c>
      <c r="I993" s="45" t="s">
        <v>1430</v>
      </c>
      <c r="J993" s="45"/>
      <c r="K993" s="45"/>
      <c r="L993" s="62" t="str">
        <f>_xlfn.IFNA(VLOOKUP(E993&amp;"."&amp;H993,PNIdata!$E$5:$L$263,2,FALSE),"-")</f>
        <v>-</v>
      </c>
      <c r="M993" s="62"/>
      <c r="N993" s="62"/>
      <c r="S993" s="64"/>
    </row>
    <row r="994" spans="2:19" x14ac:dyDescent="0.25">
      <c r="B994" s="37" t="s">
        <v>24</v>
      </c>
      <c r="C994" s="38" t="str">
        <f>VLOOKUP(E994,nusedswatershed,4,FALSE)</f>
        <v>Esc</v>
      </c>
      <c r="D994" s="39">
        <v>23</v>
      </c>
      <c r="E994" s="40" t="s">
        <v>158</v>
      </c>
      <c r="F994" s="40" t="s">
        <v>159</v>
      </c>
      <c r="G994" s="21" t="s">
        <v>63</v>
      </c>
      <c r="H994" s="22">
        <v>1956</v>
      </c>
      <c r="I994" s="45" t="s">
        <v>1430</v>
      </c>
      <c r="J994" s="45"/>
      <c r="K994" s="45"/>
      <c r="L994" s="62" t="str">
        <f>_xlfn.IFNA(VLOOKUP(E994&amp;"."&amp;H994,PNIdata!$E$5:$L$263,2,FALSE),"-")</f>
        <v>-</v>
      </c>
      <c r="M994" s="62"/>
      <c r="N994" s="62"/>
      <c r="S994" s="64"/>
    </row>
    <row r="995" spans="2:19" x14ac:dyDescent="0.25">
      <c r="B995" s="37" t="s">
        <v>24</v>
      </c>
      <c r="C995" s="38" t="str">
        <f>VLOOKUP(E995,nusedswatershed,4,FALSE)</f>
        <v>Esc</v>
      </c>
      <c r="D995" s="39">
        <v>23</v>
      </c>
      <c r="E995" s="40" t="s">
        <v>158</v>
      </c>
      <c r="F995" s="40" t="s">
        <v>159</v>
      </c>
      <c r="G995" s="21" t="s">
        <v>63</v>
      </c>
      <c r="H995" s="22">
        <v>1955</v>
      </c>
      <c r="I995" s="45" t="s">
        <v>1430</v>
      </c>
      <c r="J995" s="45"/>
      <c r="K995" s="45"/>
      <c r="L995" s="62" t="str">
        <f>_xlfn.IFNA(VLOOKUP(E995&amp;"."&amp;H995,PNIdata!$E$5:$L$263,2,FALSE),"-")</f>
        <v>-</v>
      </c>
      <c r="M995" s="62"/>
      <c r="N995" s="62"/>
      <c r="S995" s="64"/>
    </row>
    <row r="996" spans="2:19" x14ac:dyDescent="0.25">
      <c r="B996" s="37" t="s">
        <v>24</v>
      </c>
      <c r="C996" s="38" t="str">
        <f>VLOOKUP(E996,nusedswatershed,4,FALSE)</f>
        <v>Esc</v>
      </c>
      <c r="D996" s="39">
        <v>23</v>
      </c>
      <c r="E996" s="40" t="s">
        <v>158</v>
      </c>
      <c r="F996" s="40" t="s">
        <v>159</v>
      </c>
      <c r="G996" s="21" t="s">
        <v>63</v>
      </c>
      <c r="H996" s="22">
        <v>1954</v>
      </c>
      <c r="I996" s="45" t="s">
        <v>1430</v>
      </c>
      <c r="J996" s="45"/>
      <c r="K996" s="45"/>
      <c r="L996" s="62" t="str">
        <f>_xlfn.IFNA(VLOOKUP(E996&amp;"."&amp;H996,PNIdata!$E$5:$L$263,2,FALSE),"-")</f>
        <v>-</v>
      </c>
      <c r="M996" s="62"/>
      <c r="N996" s="62"/>
      <c r="S996" s="64"/>
    </row>
    <row r="997" spans="2:19" x14ac:dyDescent="0.25">
      <c r="B997" s="37" t="s">
        <v>24</v>
      </c>
      <c r="C997" s="38" t="str">
        <f>VLOOKUP(E997,nusedswatershed,4,FALSE)</f>
        <v>Esc</v>
      </c>
      <c r="D997" s="39">
        <v>23</v>
      </c>
      <c r="E997" s="40" t="s">
        <v>158</v>
      </c>
      <c r="F997" s="40" t="s">
        <v>159</v>
      </c>
      <c r="G997" s="21" t="s">
        <v>63</v>
      </c>
      <c r="H997" s="22">
        <v>1953</v>
      </c>
      <c r="I997" s="45" t="s">
        <v>1430</v>
      </c>
      <c r="J997" s="45"/>
      <c r="K997" s="45"/>
      <c r="L997" s="62" t="str">
        <f>_xlfn.IFNA(VLOOKUP(E997&amp;"."&amp;H997,PNIdata!$E$5:$L$263,2,FALSE),"-")</f>
        <v>-</v>
      </c>
      <c r="M997" s="62"/>
      <c r="N997" s="62"/>
      <c r="S997" s="64"/>
    </row>
    <row r="998" spans="2:19" x14ac:dyDescent="0.25">
      <c r="B998" s="37" t="s">
        <v>24</v>
      </c>
      <c r="C998" s="38" t="str">
        <f>VLOOKUP(E998,nusedswatershed,4,FALSE)</f>
        <v>Esc</v>
      </c>
      <c r="D998" s="39">
        <v>24</v>
      </c>
      <c r="E998" s="40" t="s">
        <v>240</v>
      </c>
      <c r="F998" s="40" t="s">
        <v>240</v>
      </c>
      <c r="G998" s="21" t="s">
        <v>63</v>
      </c>
      <c r="H998" s="45">
        <v>2023</v>
      </c>
      <c r="I998" s="45" t="s">
        <v>1430</v>
      </c>
      <c r="J998" s="45"/>
      <c r="K998" s="45"/>
      <c r="L998" s="62" t="str">
        <f>_xlfn.IFNA(VLOOKUP(E998&amp;"."&amp;H998,PNIdata!$E$5:$L$263,2,FALSE),"-")</f>
        <v>-</v>
      </c>
      <c r="M998" s="62"/>
      <c r="N998" s="62"/>
    </row>
    <row r="999" spans="2:19" x14ac:dyDescent="0.25">
      <c r="B999" s="37" t="s">
        <v>24</v>
      </c>
      <c r="C999" s="38" t="str">
        <f>VLOOKUP(E999,nusedswatershed,4,FALSE)</f>
        <v>Esc</v>
      </c>
      <c r="D999" s="39">
        <v>24</v>
      </c>
      <c r="E999" s="40" t="s">
        <v>240</v>
      </c>
      <c r="F999" s="40" t="s">
        <v>240</v>
      </c>
      <c r="G999" s="21" t="s">
        <v>63</v>
      </c>
      <c r="H999" s="45">
        <v>2022</v>
      </c>
      <c r="I999" s="45" t="s">
        <v>523</v>
      </c>
      <c r="J999" s="45"/>
      <c r="K999" s="45"/>
      <c r="L999" s="62" t="str">
        <f>_xlfn.IFNA(VLOOKUP(E999&amp;"."&amp;H999,PNIdata!$E$5:$L$263,2,FALSE),"-")</f>
        <v>-</v>
      </c>
      <c r="M999" s="62"/>
      <c r="N999" s="62"/>
    </row>
    <row r="1000" spans="2:19" x14ac:dyDescent="0.25">
      <c r="B1000" s="37" t="s">
        <v>24</v>
      </c>
      <c r="C1000" s="38" t="str">
        <f>VLOOKUP(E1000,nusedswatershed,4,FALSE)</f>
        <v>Esc</v>
      </c>
      <c r="D1000" s="39">
        <v>24</v>
      </c>
      <c r="E1000" s="40" t="s">
        <v>240</v>
      </c>
      <c r="F1000" s="40" t="s">
        <v>240</v>
      </c>
      <c r="G1000" s="21" t="s">
        <v>63</v>
      </c>
      <c r="H1000" s="45">
        <v>2021</v>
      </c>
      <c r="I1000" s="45" t="s">
        <v>523</v>
      </c>
      <c r="J1000" s="45"/>
      <c r="K1000" s="45"/>
      <c r="L1000" s="62" t="str">
        <f>_xlfn.IFNA(VLOOKUP(E1000&amp;"."&amp;H1000,PNIdata!$E$5:$L$263,2,FALSE),"-")</f>
        <v>-</v>
      </c>
      <c r="M1000" s="62"/>
      <c r="N1000" s="62"/>
    </row>
    <row r="1001" spans="2:19" x14ac:dyDescent="0.25">
      <c r="B1001" s="37" t="s">
        <v>24</v>
      </c>
      <c r="C1001" s="38" t="str">
        <f>VLOOKUP(E1001,nusedswatershed,4,FALSE)</f>
        <v>Esc</v>
      </c>
      <c r="D1001" s="39">
        <v>24</v>
      </c>
      <c r="E1001" s="40" t="s">
        <v>240</v>
      </c>
      <c r="F1001" s="40" t="s">
        <v>240</v>
      </c>
      <c r="G1001" s="21" t="s">
        <v>63</v>
      </c>
      <c r="H1001" s="45">
        <v>2020</v>
      </c>
      <c r="I1001" s="45" t="s">
        <v>523</v>
      </c>
      <c r="J1001" s="45"/>
      <c r="K1001" s="45"/>
      <c r="L1001" s="62" t="str">
        <f>_xlfn.IFNA(VLOOKUP(E1001&amp;"."&amp;H1001,PNIdata!$E$5:$L$263,2,FALSE),"-")</f>
        <v>-</v>
      </c>
      <c r="M1001" s="62"/>
      <c r="N1001" s="62"/>
    </row>
    <row r="1002" spans="2:19" x14ac:dyDescent="0.25">
      <c r="B1002" s="37" t="s">
        <v>24</v>
      </c>
      <c r="C1002" s="38" t="str">
        <f>VLOOKUP(E1002,nusedswatershed,4,FALSE)</f>
        <v>Esc</v>
      </c>
      <c r="D1002" s="39">
        <v>24</v>
      </c>
      <c r="E1002" s="40" t="s">
        <v>240</v>
      </c>
      <c r="F1002" s="40" t="s">
        <v>240</v>
      </c>
      <c r="G1002" s="21" t="s">
        <v>63</v>
      </c>
      <c r="H1002" s="45">
        <v>2019</v>
      </c>
      <c r="I1002" s="45" t="s">
        <v>523</v>
      </c>
      <c r="J1002" s="45"/>
      <c r="K1002" s="45"/>
      <c r="L1002" s="62" t="str">
        <f>_xlfn.IFNA(VLOOKUP(E1002&amp;"."&amp;H1002,PNIdata!$E$5:$L$263,2,FALSE),"-")</f>
        <v>-</v>
      </c>
      <c r="M1002" s="62"/>
      <c r="N1002" s="62"/>
    </row>
    <row r="1003" spans="2:19" x14ac:dyDescent="0.25">
      <c r="B1003" s="37" t="s">
        <v>24</v>
      </c>
      <c r="C1003" s="38" t="str">
        <f>VLOOKUP(E1003,nusedswatershed,4,FALSE)</f>
        <v>Esc</v>
      </c>
      <c r="D1003" s="39">
        <v>24</v>
      </c>
      <c r="E1003" s="40" t="s">
        <v>240</v>
      </c>
      <c r="F1003" s="40" t="s">
        <v>240</v>
      </c>
      <c r="G1003" s="21" t="s">
        <v>63</v>
      </c>
      <c r="H1003" s="45">
        <v>2018</v>
      </c>
      <c r="I1003" s="45" t="s">
        <v>523</v>
      </c>
      <c r="J1003" s="45"/>
      <c r="K1003" s="45"/>
      <c r="L1003" s="62" t="str">
        <f>_xlfn.IFNA(VLOOKUP(E1003&amp;"."&amp;H1003,PNIdata!$E$5:$L$263,2,FALSE),"-")</f>
        <v>-</v>
      </c>
      <c r="M1003" s="62"/>
      <c r="N1003" s="62"/>
    </row>
    <row r="1004" spans="2:19" x14ac:dyDescent="0.25">
      <c r="B1004" s="37" t="s">
        <v>24</v>
      </c>
      <c r="C1004" s="38" t="str">
        <f>VLOOKUP(E1004,nusedswatershed,4,FALSE)</f>
        <v>Esc</v>
      </c>
      <c r="D1004" s="39">
        <v>24</v>
      </c>
      <c r="E1004" s="40" t="s">
        <v>240</v>
      </c>
      <c r="F1004" s="40" t="s">
        <v>240</v>
      </c>
      <c r="G1004" s="21" t="s">
        <v>63</v>
      </c>
      <c r="H1004" s="45">
        <v>2017</v>
      </c>
      <c r="I1004" s="45" t="s">
        <v>523</v>
      </c>
      <c r="J1004" s="45"/>
      <c r="K1004" s="45"/>
      <c r="L1004" s="62" t="str">
        <f>_xlfn.IFNA(VLOOKUP(E1004&amp;"."&amp;H1004,PNIdata!$E$5:$L$263,2,FALSE),"-")</f>
        <v>-</v>
      </c>
      <c r="M1004" s="62"/>
      <c r="N1004" s="62"/>
    </row>
    <row r="1005" spans="2:19" x14ac:dyDescent="0.25">
      <c r="B1005" s="37" t="s">
        <v>24</v>
      </c>
      <c r="C1005" s="38" t="str">
        <f>VLOOKUP(E1005,nusedswatershed,4,FALSE)</f>
        <v>Esc</v>
      </c>
      <c r="D1005" s="39">
        <v>24</v>
      </c>
      <c r="E1005" s="40" t="s">
        <v>240</v>
      </c>
      <c r="F1005" s="40" t="s">
        <v>240</v>
      </c>
      <c r="G1005" s="21" t="s">
        <v>63</v>
      </c>
      <c r="H1005" s="45">
        <v>2016</v>
      </c>
      <c r="I1005" s="45" t="s">
        <v>1430</v>
      </c>
      <c r="J1005" s="45"/>
      <c r="K1005" s="45"/>
      <c r="L1005" s="62" t="str">
        <f>_xlfn.IFNA(VLOOKUP(E1005&amp;"."&amp;H1005,PNIdata!$E$5:$L$263,2,FALSE),"-")</f>
        <v>-</v>
      </c>
      <c r="M1005" s="62"/>
      <c r="N1005" s="62"/>
    </row>
    <row r="1006" spans="2:19" x14ac:dyDescent="0.25">
      <c r="B1006" s="37" t="s">
        <v>24</v>
      </c>
      <c r="C1006" s="38" t="str">
        <f>VLOOKUP(E1006,nusedswatershed,4,FALSE)</f>
        <v>Esc</v>
      </c>
      <c r="D1006" s="39">
        <v>24</v>
      </c>
      <c r="E1006" s="40" t="s">
        <v>240</v>
      </c>
      <c r="F1006" s="40" t="s">
        <v>240</v>
      </c>
      <c r="G1006" s="21" t="s">
        <v>63</v>
      </c>
      <c r="H1006" s="22">
        <v>2015</v>
      </c>
      <c r="I1006" s="45" t="s">
        <v>523</v>
      </c>
      <c r="J1006" s="45"/>
      <c r="K1006" s="45"/>
      <c r="L1006" s="62" t="str">
        <f>_xlfn.IFNA(VLOOKUP(E1006&amp;"."&amp;H1006,PNIdata!$E$5:$L$263,2,FALSE),"-")</f>
        <v>-</v>
      </c>
      <c r="M1006" s="62"/>
      <c r="N1006" s="62"/>
    </row>
    <row r="1007" spans="2:19" x14ac:dyDescent="0.25">
      <c r="B1007" s="37" t="s">
        <v>24</v>
      </c>
      <c r="C1007" s="38" t="str">
        <f>VLOOKUP(E1007,nusedswatershed,4,FALSE)</f>
        <v>Esc</v>
      </c>
      <c r="D1007" s="39">
        <v>24</v>
      </c>
      <c r="E1007" s="40" t="s">
        <v>240</v>
      </c>
      <c r="F1007" s="40" t="s">
        <v>240</v>
      </c>
      <c r="G1007" s="21" t="s">
        <v>63</v>
      </c>
      <c r="H1007" s="22">
        <v>2014</v>
      </c>
      <c r="I1007" s="45" t="s">
        <v>522</v>
      </c>
      <c r="J1007" s="45"/>
      <c r="K1007" s="45"/>
      <c r="L1007" s="62" t="str">
        <f>_xlfn.IFNA(VLOOKUP(E1007&amp;"."&amp;H1007,PNIdata!$E$5:$L$263,2,FALSE),"-")</f>
        <v>-</v>
      </c>
      <c r="M1007" s="62"/>
      <c r="N1007" s="62"/>
    </row>
    <row r="1008" spans="2:19" x14ac:dyDescent="0.25">
      <c r="B1008" s="37" t="s">
        <v>24</v>
      </c>
      <c r="C1008" s="38" t="str">
        <f>VLOOKUP(E1008,nusedswatershed,4,FALSE)</f>
        <v>Esc</v>
      </c>
      <c r="D1008" s="39">
        <v>24</v>
      </c>
      <c r="E1008" s="40" t="s">
        <v>240</v>
      </c>
      <c r="F1008" s="40" t="s">
        <v>240</v>
      </c>
      <c r="G1008" s="21" t="s">
        <v>63</v>
      </c>
      <c r="H1008">
        <v>2013</v>
      </c>
      <c r="I1008" s="45" t="s">
        <v>523</v>
      </c>
      <c r="J1008" s="45"/>
      <c r="K1008" s="45"/>
      <c r="L1008" s="62" t="str">
        <f>_xlfn.IFNA(VLOOKUP(E1008&amp;"."&amp;H1008,PNIdata!$E$5:$L$263,2,FALSE),"-")</f>
        <v>-</v>
      </c>
      <c r="M1008" s="62"/>
      <c r="N1008" s="62"/>
    </row>
    <row r="1009" spans="2:14" x14ac:dyDescent="0.25">
      <c r="B1009" s="37" t="s">
        <v>24</v>
      </c>
      <c r="C1009" s="38" t="str">
        <f>VLOOKUP(E1009,nusedswatershed,4,FALSE)</f>
        <v>Esc</v>
      </c>
      <c r="D1009" s="39">
        <v>24</v>
      </c>
      <c r="E1009" s="40" t="s">
        <v>240</v>
      </c>
      <c r="F1009" s="40" t="s">
        <v>240</v>
      </c>
      <c r="G1009" s="21" t="s">
        <v>63</v>
      </c>
      <c r="H1009" s="22">
        <v>2012</v>
      </c>
      <c r="I1009" s="45" t="s">
        <v>523</v>
      </c>
      <c r="J1009" s="45"/>
      <c r="K1009" s="45"/>
      <c r="L1009" s="62" t="str">
        <f>_xlfn.IFNA(VLOOKUP(E1009&amp;"."&amp;H1009,PNIdata!$E$5:$L$263,2,FALSE),"-")</f>
        <v>-</v>
      </c>
      <c r="M1009" s="62"/>
      <c r="N1009" s="62"/>
    </row>
    <row r="1010" spans="2:14" x14ac:dyDescent="0.25">
      <c r="B1010" s="37" t="s">
        <v>24</v>
      </c>
      <c r="C1010" s="38" t="str">
        <f>VLOOKUP(E1010,nusedswatershed,4,FALSE)</f>
        <v>Esc</v>
      </c>
      <c r="D1010" s="39">
        <v>24</v>
      </c>
      <c r="E1010" s="40" t="s">
        <v>240</v>
      </c>
      <c r="F1010" s="40" t="s">
        <v>240</v>
      </c>
      <c r="G1010" s="21" t="s">
        <v>63</v>
      </c>
      <c r="H1010" s="22">
        <v>2011</v>
      </c>
      <c r="I1010" s="45" t="s">
        <v>523</v>
      </c>
      <c r="J1010" s="45"/>
      <c r="K1010" s="45"/>
      <c r="L1010" s="62" t="str">
        <f>_xlfn.IFNA(VLOOKUP(E1010&amp;"."&amp;H1010,PNIdata!$E$5:$L$263,2,FALSE),"-")</f>
        <v>-</v>
      </c>
      <c r="M1010" s="62"/>
      <c r="N1010" s="62"/>
    </row>
    <row r="1011" spans="2:14" x14ac:dyDescent="0.25">
      <c r="B1011" s="37" t="s">
        <v>24</v>
      </c>
      <c r="C1011" s="38" t="str">
        <f>VLOOKUP(E1011,nusedswatershed,4,FALSE)</f>
        <v>Esc</v>
      </c>
      <c r="D1011" s="39">
        <v>24</v>
      </c>
      <c r="E1011" s="40" t="s">
        <v>240</v>
      </c>
      <c r="F1011" s="40" t="s">
        <v>240</v>
      </c>
      <c r="G1011" s="21" t="s">
        <v>63</v>
      </c>
      <c r="H1011" s="22">
        <v>2010</v>
      </c>
      <c r="I1011" s="45">
        <v>3</v>
      </c>
      <c r="J1011" s="45">
        <v>3</v>
      </c>
      <c r="K1011" s="45"/>
      <c r="L1011" s="62" t="str">
        <f>_xlfn.IFNA(VLOOKUP(E1011&amp;"."&amp;H1011,PNIdata!$E$5:$L$263,2,FALSE),"-")</f>
        <v>-</v>
      </c>
      <c r="M1011" s="62"/>
      <c r="N1011" s="62"/>
    </row>
    <row r="1012" spans="2:14" x14ac:dyDescent="0.25">
      <c r="B1012" s="37" t="s">
        <v>24</v>
      </c>
      <c r="C1012" s="38" t="str">
        <f>VLOOKUP(E1012,nusedswatershed,4,FALSE)</f>
        <v>Esc</v>
      </c>
      <c r="D1012" s="39">
        <v>24</v>
      </c>
      <c r="E1012" s="40" t="s">
        <v>240</v>
      </c>
      <c r="F1012" s="40" t="s">
        <v>240</v>
      </c>
      <c r="G1012" s="21" t="s">
        <v>63</v>
      </c>
      <c r="H1012" s="22">
        <v>2009</v>
      </c>
      <c r="I1012" s="45">
        <v>11</v>
      </c>
      <c r="J1012" s="45">
        <v>11</v>
      </c>
      <c r="K1012" s="45"/>
      <c r="L1012" s="62" t="str">
        <f>_xlfn.IFNA(VLOOKUP(E1012&amp;"."&amp;H1012,PNIdata!$E$5:$L$263,2,FALSE),"-")</f>
        <v>-</v>
      </c>
      <c r="M1012" s="62"/>
      <c r="N1012" s="62"/>
    </row>
    <row r="1013" spans="2:14" x14ac:dyDescent="0.25">
      <c r="B1013" s="37" t="s">
        <v>24</v>
      </c>
      <c r="C1013" s="38" t="str">
        <f>VLOOKUP(E1013,nusedswatershed,4,FALSE)</f>
        <v>Esc</v>
      </c>
      <c r="D1013" s="39">
        <v>24</v>
      </c>
      <c r="E1013" s="40" t="s">
        <v>240</v>
      </c>
      <c r="F1013" s="40" t="s">
        <v>240</v>
      </c>
      <c r="G1013" s="21" t="s">
        <v>63</v>
      </c>
      <c r="H1013">
        <v>2008</v>
      </c>
      <c r="I1013" s="45" t="s">
        <v>522</v>
      </c>
      <c r="J1013" s="45"/>
      <c r="K1013" s="45"/>
      <c r="L1013" s="62" t="str">
        <f>_xlfn.IFNA(VLOOKUP(E1013&amp;"."&amp;H1013,PNIdata!$E$5:$L$263,2,FALSE),"-")</f>
        <v>-</v>
      </c>
      <c r="M1013" s="62"/>
      <c r="N1013" s="62"/>
    </row>
    <row r="1014" spans="2:14" x14ac:dyDescent="0.25">
      <c r="B1014" s="37" t="s">
        <v>24</v>
      </c>
      <c r="C1014" s="38" t="str">
        <f>VLOOKUP(E1014,nusedswatershed,4,FALSE)</f>
        <v>Esc</v>
      </c>
      <c r="D1014" s="39">
        <v>24</v>
      </c>
      <c r="E1014" s="40" t="s">
        <v>240</v>
      </c>
      <c r="F1014" s="40" t="s">
        <v>240</v>
      </c>
      <c r="G1014" s="21" t="s">
        <v>63</v>
      </c>
      <c r="H1014">
        <v>2007</v>
      </c>
      <c r="I1014" s="45" t="s">
        <v>523</v>
      </c>
      <c r="J1014" s="45"/>
      <c r="K1014" s="45"/>
      <c r="L1014" s="62" t="str">
        <f>_xlfn.IFNA(VLOOKUP(E1014&amp;"."&amp;H1014,PNIdata!$E$5:$L$263,2,FALSE),"-")</f>
        <v>-</v>
      </c>
      <c r="M1014" s="62"/>
      <c r="N1014" s="62"/>
    </row>
    <row r="1015" spans="2:14" x14ac:dyDescent="0.25">
      <c r="B1015" s="37" t="s">
        <v>24</v>
      </c>
      <c r="C1015" s="38" t="str">
        <f>VLOOKUP(E1015,nusedswatershed,4,FALSE)</f>
        <v>Esc</v>
      </c>
      <c r="D1015" s="39">
        <v>24</v>
      </c>
      <c r="E1015" s="40" t="s">
        <v>240</v>
      </c>
      <c r="F1015" s="40" t="s">
        <v>240</v>
      </c>
      <c r="G1015" s="21" t="s">
        <v>63</v>
      </c>
      <c r="H1015">
        <v>2006</v>
      </c>
      <c r="I1015" s="45" t="s">
        <v>523</v>
      </c>
      <c r="J1015" s="45"/>
      <c r="K1015" s="45"/>
      <c r="L1015" s="62" t="str">
        <f>_xlfn.IFNA(VLOOKUP(E1015&amp;"."&amp;H1015,PNIdata!$E$5:$L$263,2,FALSE),"-")</f>
        <v>-</v>
      </c>
      <c r="M1015" s="62"/>
      <c r="N1015" s="62"/>
    </row>
    <row r="1016" spans="2:14" x14ac:dyDescent="0.25">
      <c r="B1016" s="37" t="s">
        <v>24</v>
      </c>
      <c r="C1016" s="38" t="str">
        <f>VLOOKUP(E1016,nusedswatershed,4,FALSE)</f>
        <v>Esc</v>
      </c>
      <c r="D1016" s="39">
        <v>24</v>
      </c>
      <c r="E1016" s="40" t="s">
        <v>240</v>
      </c>
      <c r="F1016" s="40" t="s">
        <v>240</v>
      </c>
      <c r="G1016" s="21" t="s">
        <v>63</v>
      </c>
      <c r="H1016">
        <v>2005</v>
      </c>
      <c r="I1016" s="45" t="s">
        <v>523</v>
      </c>
      <c r="J1016" s="45"/>
      <c r="K1016" s="45"/>
      <c r="L1016" s="62" t="str">
        <f>_xlfn.IFNA(VLOOKUP(E1016&amp;"."&amp;H1016,PNIdata!$E$5:$L$263,2,FALSE),"-")</f>
        <v>-</v>
      </c>
      <c r="M1016" s="62"/>
      <c r="N1016" s="62"/>
    </row>
    <row r="1017" spans="2:14" x14ac:dyDescent="0.25">
      <c r="B1017" s="37" t="s">
        <v>24</v>
      </c>
      <c r="C1017" s="38" t="str">
        <f>VLOOKUP(E1017,nusedswatershed,4,FALSE)</f>
        <v>Esc</v>
      </c>
      <c r="D1017" s="39">
        <v>24</v>
      </c>
      <c r="E1017" s="40" t="s">
        <v>240</v>
      </c>
      <c r="F1017" s="40" t="s">
        <v>240</v>
      </c>
      <c r="G1017" s="21" t="s">
        <v>63</v>
      </c>
      <c r="H1017">
        <v>2004</v>
      </c>
      <c r="I1017" s="45" t="s">
        <v>523</v>
      </c>
      <c r="J1017" s="45"/>
      <c r="K1017" s="45"/>
      <c r="L1017" s="62" t="str">
        <f>_xlfn.IFNA(VLOOKUP(E1017&amp;"."&amp;H1017,PNIdata!$E$5:$L$263,2,FALSE),"-")</f>
        <v>-</v>
      </c>
      <c r="M1017" s="62"/>
      <c r="N1017" s="62"/>
    </row>
    <row r="1018" spans="2:14" x14ac:dyDescent="0.25">
      <c r="B1018" s="37" t="s">
        <v>24</v>
      </c>
      <c r="C1018" s="38" t="str">
        <f>VLOOKUP(E1018,nusedswatershed,4,FALSE)</f>
        <v>Esc</v>
      </c>
      <c r="D1018" s="39">
        <v>24</v>
      </c>
      <c r="E1018" s="40" t="s">
        <v>240</v>
      </c>
      <c r="F1018" s="40" t="s">
        <v>240</v>
      </c>
      <c r="G1018" s="21" t="s">
        <v>63</v>
      </c>
      <c r="H1018">
        <v>2003</v>
      </c>
      <c r="I1018" s="45" t="s">
        <v>523</v>
      </c>
      <c r="J1018" s="45"/>
      <c r="K1018" s="45"/>
      <c r="L1018" s="62" t="str">
        <f>_xlfn.IFNA(VLOOKUP(E1018&amp;"."&amp;H1018,PNIdata!$E$5:$L$263,2,FALSE),"-")</f>
        <v>-</v>
      </c>
      <c r="M1018" s="62"/>
      <c r="N1018" s="62"/>
    </row>
    <row r="1019" spans="2:14" x14ac:dyDescent="0.25">
      <c r="B1019" s="37" t="s">
        <v>24</v>
      </c>
      <c r="C1019" s="38" t="str">
        <f>VLOOKUP(E1019,nusedswatershed,4,FALSE)</f>
        <v>Esc</v>
      </c>
      <c r="D1019" s="39">
        <v>24</v>
      </c>
      <c r="E1019" s="40" t="s">
        <v>240</v>
      </c>
      <c r="F1019" s="40" t="s">
        <v>240</v>
      </c>
      <c r="G1019" s="21" t="s">
        <v>63</v>
      </c>
      <c r="H1019">
        <v>2002</v>
      </c>
      <c r="I1019" s="45" t="s">
        <v>522</v>
      </c>
      <c r="J1019" s="45"/>
      <c r="K1019" s="45"/>
      <c r="L1019" s="62" t="str">
        <f>_xlfn.IFNA(VLOOKUP(E1019&amp;"."&amp;H1019,PNIdata!$E$5:$L$263,2,FALSE),"-")</f>
        <v>-</v>
      </c>
      <c r="M1019" s="62"/>
      <c r="N1019" s="62"/>
    </row>
    <row r="1020" spans="2:14" x14ac:dyDescent="0.25">
      <c r="B1020" s="37" t="s">
        <v>24</v>
      </c>
      <c r="C1020" s="38" t="str">
        <f>VLOOKUP(E1020,nusedswatershed,4,FALSE)</f>
        <v>Esc</v>
      </c>
      <c r="D1020" s="39">
        <v>24</v>
      </c>
      <c r="E1020" s="40" t="s">
        <v>240</v>
      </c>
      <c r="F1020" s="40" t="s">
        <v>240</v>
      </c>
      <c r="G1020" s="21" t="s">
        <v>63</v>
      </c>
      <c r="H1020">
        <v>2001</v>
      </c>
      <c r="I1020" s="45">
        <v>20</v>
      </c>
      <c r="J1020" s="45">
        <v>20</v>
      </c>
      <c r="K1020" s="45"/>
      <c r="L1020" s="62" t="str">
        <f>_xlfn.IFNA(VLOOKUP(E1020&amp;"."&amp;H1020,PNIdata!$E$5:$L$263,2,FALSE),"-")</f>
        <v>-</v>
      </c>
      <c r="M1020" s="62"/>
      <c r="N1020" s="62"/>
    </row>
    <row r="1021" spans="2:14" x14ac:dyDescent="0.25">
      <c r="B1021" s="37" t="s">
        <v>24</v>
      </c>
      <c r="C1021" s="38" t="str">
        <f>VLOOKUP(E1021,nusedswatershed,4,FALSE)</f>
        <v>Esc</v>
      </c>
      <c r="D1021" s="39">
        <v>24</v>
      </c>
      <c r="E1021" s="40" t="s">
        <v>240</v>
      </c>
      <c r="F1021" s="40" t="s">
        <v>240</v>
      </c>
      <c r="G1021" s="21" t="s">
        <v>63</v>
      </c>
      <c r="H1021">
        <v>2000</v>
      </c>
      <c r="I1021" s="45" t="s">
        <v>522</v>
      </c>
      <c r="J1021" s="45"/>
      <c r="K1021" s="45"/>
      <c r="L1021" s="62" t="str">
        <f>_xlfn.IFNA(VLOOKUP(E1021&amp;"."&amp;H1021,PNIdata!$E$5:$L$263,2,FALSE),"-")</f>
        <v>-</v>
      </c>
      <c r="M1021" s="62"/>
      <c r="N1021" s="62"/>
    </row>
    <row r="1022" spans="2:14" x14ac:dyDescent="0.25">
      <c r="B1022" s="37" t="s">
        <v>24</v>
      </c>
      <c r="C1022" s="38" t="str">
        <f>VLOOKUP(E1022,nusedswatershed,4,FALSE)</f>
        <v>Esc</v>
      </c>
      <c r="D1022" s="39">
        <v>24</v>
      </c>
      <c r="E1022" s="40" t="s">
        <v>240</v>
      </c>
      <c r="F1022" s="40" t="s">
        <v>240</v>
      </c>
      <c r="G1022" s="21" t="s">
        <v>63</v>
      </c>
      <c r="H1022">
        <v>1999</v>
      </c>
      <c r="I1022" s="45" t="s">
        <v>1430</v>
      </c>
      <c r="J1022" s="45"/>
      <c r="K1022" s="45"/>
      <c r="L1022" s="62" t="str">
        <f>_xlfn.IFNA(VLOOKUP(E1022&amp;"."&amp;H1022,PNIdata!$E$5:$L$263,2,FALSE),"-")</f>
        <v>-</v>
      </c>
      <c r="M1022" s="62"/>
      <c r="N1022" s="62"/>
    </row>
    <row r="1023" spans="2:14" x14ac:dyDescent="0.25">
      <c r="B1023" s="37" t="s">
        <v>24</v>
      </c>
      <c r="C1023" s="38" t="str">
        <f>VLOOKUP(E1023,nusedswatershed,4,FALSE)</f>
        <v>Esc</v>
      </c>
      <c r="D1023" s="39">
        <v>24</v>
      </c>
      <c r="E1023" s="40" t="s">
        <v>240</v>
      </c>
      <c r="F1023" s="40" t="s">
        <v>240</v>
      </c>
      <c r="G1023" s="21" t="s">
        <v>63</v>
      </c>
      <c r="H1023" s="22">
        <v>1998</v>
      </c>
      <c r="I1023" s="45" t="s">
        <v>524</v>
      </c>
      <c r="J1023" s="45"/>
      <c r="K1023" s="45"/>
      <c r="L1023" s="62" t="str">
        <f>_xlfn.IFNA(VLOOKUP(E1023&amp;"."&amp;H1023,PNIdata!$E$5:$L$263,2,FALSE),"-")</f>
        <v>-</v>
      </c>
      <c r="M1023" s="62"/>
      <c r="N1023" s="62"/>
    </row>
    <row r="1024" spans="2:14" x14ac:dyDescent="0.25">
      <c r="B1024" s="37" t="s">
        <v>24</v>
      </c>
      <c r="C1024" s="38" t="str">
        <f>VLOOKUP(E1024,nusedswatershed,4,FALSE)</f>
        <v>Esc</v>
      </c>
      <c r="D1024" s="39">
        <v>24</v>
      </c>
      <c r="E1024" s="40" t="s">
        <v>240</v>
      </c>
      <c r="F1024" s="40" t="s">
        <v>240</v>
      </c>
      <c r="G1024" s="21" t="s">
        <v>63</v>
      </c>
      <c r="H1024" s="22">
        <v>1997</v>
      </c>
      <c r="I1024" s="45" t="s">
        <v>522</v>
      </c>
      <c r="J1024" s="45"/>
      <c r="K1024" s="45"/>
      <c r="L1024" s="62" t="str">
        <f>_xlfn.IFNA(VLOOKUP(E1024&amp;"."&amp;H1024,PNIdata!$E$5:$L$263,2,FALSE),"-")</f>
        <v>-</v>
      </c>
      <c r="M1024" s="62"/>
      <c r="N1024" s="62"/>
    </row>
    <row r="1025" spans="2:14" x14ac:dyDescent="0.25">
      <c r="B1025" s="37" t="s">
        <v>24</v>
      </c>
      <c r="C1025" s="38" t="str">
        <f>VLOOKUP(E1025,nusedswatershed,4,FALSE)</f>
        <v>Esc</v>
      </c>
      <c r="D1025" s="39">
        <v>24</v>
      </c>
      <c r="E1025" s="40" t="s">
        <v>240</v>
      </c>
      <c r="F1025" s="40" t="s">
        <v>240</v>
      </c>
      <c r="G1025" s="21" t="s">
        <v>63</v>
      </c>
      <c r="H1025" s="22">
        <v>1996</v>
      </c>
      <c r="I1025" s="45">
        <v>25</v>
      </c>
      <c r="J1025" s="45">
        <v>25</v>
      </c>
      <c r="K1025" s="45"/>
      <c r="L1025" s="62" t="str">
        <f>_xlfn.IFNA(VLOOKUP(E1025&amp;"."&amp;H1025,PNIdata!$E$5:$L$263,2,FALSE),"-")</f>
        <v>-</v>
      </c>
      <c r="M1025" s="62"/>
      <c r="N1025" s="62"/>
    </row>
    <row r="1026" spans="2:14" x14ac:dyDescent="0.25">
      <c r="B1026" s="37" t="s">
        <v>24</v>
      </c>
      <c r="C1026" s="38" t="str">
        <f>VLOOKUP(E1026,nusedswatershed,4,FALSE)</f>
        <v>Esc</v>
      </c>
      <c r="D1026" s="39">
        <v>24</v>
      </c>
      <c r="E1026" s="40" t="s">
        <v>240</v>
      </c>
      <c r="F1026" s="40" t="s">
        <v>240</v>
      </c>
      <c r="G1026" s="21" t="s">
        <v>63</v>
      </c>
      <c r="H1026" s="22">
        <v>1995</v>
      </c>
      <c r="I1026" s="45">
        <v>40</v>
      </c>
      <c r="J1026" s="45">
        <v>40</v>
      </c>
      <c r="K1026" s="45"/>
      <c r="L1026" s="62" t="str">
        <f>_xlfn.IFNA(VLOOKUP(E1026&amp;"."&amp;H1026,PNIdata!$E$5:$L$263,2,FALSE),"-")</f>
        <v>-</v>
      </c>
      <c r="M1026" s="62"/>
      <c r="N1026" s="62"/>
    </row>
    <row r="1027" spans="2:14" x14ac:dyDescent="0.25">
      <c r="B1027" s="37" t="s">
        <v>24</v>
      </c>
      <c r="C1027" s="38" t="str">
        <f>VLOOKUP(E1027,nusedswatershed,4,FALSE)</f>
        <v>Esc</v>
      </c>
      <c r="D1027" s="39">
        <v>24</v>
      </c>
      <c r="E1027" s="40" t="s">
        <v>240</v>
      </c>
      <c r="F1027" s="40" t="s">
        <v>240</v>
      </c>
      <c r="G1027" s="21" t="s">
        <v>63</v>
      </c>
      <c r="H1027" s="22">
        <v>1994</v>
      </c>
      <c r="I1027" s="45" t="s">
        <v>527</v>
      </c>
      <c r="J1027" s="45"/>
      <c r="K1027" s="45"/>
      <c r="L1027" s="62" t="str">
        <f>_xlfn.IFNA(VLOOKUP(E1027&amp;"."&amp;H1027,PNIdata!$E$5:$L$263,2,FALSE),"-")</f>
        <v>-</v>
      </c>
      <c r="M1027" s="62"/>
      <c r="N1027" s="62"/>
    </row>
    <row r="1028" spans="2:14" x14ac:dyDescent="0.25">
      <c r="B1028" s="37" t="s">
        <v>24</v>
      </c>
      <c r="C1028" s="38" t="str">
        <f>VLOOKUP(E1028,nusedswatershed,4,FALSE)</f>
        <v>Esc</v>
      </c>
      <c r="D1028" s="39">
        <v>24</v>
      </c>
      <c r="E1028" s="40" t="s">
        <v>240</v>
      </c>
      <c r="F1028" s="40" t="s">
        <v>240</v>
      </c>
      <c r="G1028" s="21" t="s">
        <v>63</v>
      </c>
      <c r="H1028" s="22">
        <v>1993</v>
      </c>
      <c r="I1028" s="45" t="s">
        <v>527</v>
      </c>
      <c r="J1028" s="45"/>
      <c r="K1028" s="45"/>
      <c r="L1028" s="62" t="str">
        <f>_xlfn.IFNA(VLOOKUP(E1028&amp;"."&amp;H1028,PNIdata!$E$5:$L$263,2,FALSE),"-")</f>
        <v>-</v>
      </c>
      <c r="M1028" s="62"/>
      <c r="N1028" s="62"/>
    </row>
    <row r="1029" spans="2:14" x14ac:dyDescent="0.25">
      <c r="B1029" s="37" t="s">
        <v>24</v>
      </c>
      <c r="C1029" s="38" t="str">
        <f>VLOOKUP(E1029,nusedswatershed,4,FALSE)</f>
        <v>Esc</v>
      </c>
      <c r="D1029" s="39">
        <v>24</v>
      </c>
      <c r="E1029" s="40" t="s">
        <v>240</v>
      </c>
      <c r="F1029" s="40" t="s">
        <v>240</v>
      </c>
      <c r="G1029" s="21" t="s">
        <v>63</v>
      </c>
      <c r="H1029" s="22">
        <v>1992</v>
      </c>
      <c r="I1029" s="45" t="s">
        <v>527</v>
      </c>
      <c r="J1029" s="45"/>
      <c r="K1029" s="45"/>
      <c r="L1029" s="62" t="str">
        <f>_xlfn.IFNA(VLOOKUP(E1029&amp;"."&amp;H1029,PNIdata!$E$5:$L$263,2,FALSE),"-")</f>
        <v>-</v>
      </c>
      <c r="M1029" s="62"/>
      <c r="N1029" s="62"/>
    </row>
    <row r="1030" spans="2:14" x14ac:dyDescent="0.25">
      <c r="B1030" s="37" t="s">
        <v>24</v>
      </c>
      <c r="C1030" s="38" t="str">
        <f>VLOOKUP(E1030,nusedswatershed,4,FALSE)</f>
        <v>Esc</v>
      </c>
      <c r="D1030" s="39">
        <v>24</v>
      </c>
      <c r="E1030" s="40" t="s">
        <v>240</v>
      </c>
      <c r="F1030" s="40" t="s">
        <v>240</v>
      </c>
      <c r="G1030" s="21" t="s">
        <v>63</v>
      </c>
      <c r="H1030" s="22">
        <v>1991</v>
      </c>
      <c r="I1030" s="45">
        <v>5</v>
      </c>
      <c r="J1030" s="45">
        <v>5</v>
      </c>
      <c r="K1030" s="45"/>
      <c r="L1030" s="62" t="str">
        <f>_xlfn.IFNA(VLOOKUP(E1030&amp;"."&amp;H1030,PNIdata!$E$5:$L$263,2,FALSE),"-")</f>
        <v>-</v>
      </c>
      <c r="M1030" s="62"/>
      <c r="N1030" s="62"/>
    </row>
    <row r="1031" spans="2:14" x14ac:dyDescent="0.25">
      <c r="B1031" s="37" t="s">
        <v>24</v>
      </c>
      <c r="C1031" s="38" t="str">
        <f>VLOOKUP(E1031,nusedswatershed,4,FALSE)</f>
        <v>Esc</v>
      </c>
      <c r="D1031" s="39">
        <v>24</v>
      </c>
      <c r="E1031" s="40" t="s">
        <v>240</v>
      </c>
      <c r="F1031" s="40" t="s">
        <v>240</v>
      </c>
      <c r="G1031" s="21" t="s">
        <v>63</v>
      </c>
      <c r="H1031" s="22">
        <v>1990</v>
      </c>
      <c r="I1031" s="45" t="s">
        <v>527</v>
      </c>
      <c r="J1031" s="45"/>
      <c r="K1031" s="45"/>
      <c r="L1031" s="62" t="str">
        <f>_xlfn.IFNA(VLOOKUP(E1031&amp;"."&amp;H1031,PNIdata!$E$5:$L$263,2,FALSE),"-")</f>
        <v>-</v>
      </c>
      <c r="M1031" s="62"/>
      <c r="N1031" s="62"/>
    </row>
    <row r="1032" spans="2:14" x14ac:dyDescent="0.25">
      <c r="B1032" s="37" t="s">
        <v>24</v>
      </c>
      <c r="C1032" s="38" t="str">
        <f>VLOOKUP(E1032,nusedswatershed,4,FALSE)</f>
        <v>Esc</v>
      </c>
      <c r="D1032" s="39">
        <v>24</v>
      </c>
      <c r="E1032" s="40" t="s">
        <v>240</v>
      </c>
      <c r="F1032" s="40" t="s">
        <v>240</v>
      </c>
      <c r="G1032" s="21" t="s">
        <v>63</v>
      </c>
      <c r="H1032" s="22">
        <v>1989</v>
      </c>
      <c r="I1032" s="45" t="s">
        <v>527</v>
      </c>
      <c r="J1032" s="45"/>
      <c r="K1032" s="45"/>
      <c r="L1032" s="62" t="str">
        <f>_xlfn.IFNA(VLOOKUP(E1032&amp;"."&amp;H1032,PNIdata!$E$5:$L$263,2,FALSE),"-")</f>
        <v>-</v>
      </c>
      <c r="M1032" s="62"/>
      <c r="N1032" s="62"/>
    </row>
    <row r="1033" spans="2:14" x14ac:dyDescent="0.25">
      <c r="B1033" s="37" t="s">
        <v>24</v>
      </c>
      <c r="C1033" s="38" t="str">
        <f>VLOOKUP(E1033,nusedswatershed,4,FALSE)</f>
        <v>Esc</v>
      </c>
      <c r="D1033" s="39">
        <v>24</v>
      </c>
      <c r="E1033" s="40" t="s">
        <v>240</v>
      </c>
      <c r="F1033" s="40" t="s">
        <v>240</v>
      </c>
      <c r="G1033" s="21" t="s">
        <v>63</v>
      </c>
      <c r="H1033" s="22">
        <v>1988</v>
      </c>
      <c r="I1033" s="45" t="s">
        <v>527</v>
      </c>
      <c r="J1033" s="45"/>
      <c r="K1033" s="45"/>
      <c r="L1033" s="62" t="str">
        <f>_xlfn.IFNA(VLOOKUP(E1033&amp;"."&amp;H1033,PNIdata!$E$5:$L$263,2,FALSE),"-")</f>
        <v>-</v>
      </c>
      <c r="M1033" s="62"/>
      <c r="N1033" s="62"/>
    </row>
    <row r="1034" spans="2:14" x14ac:dyDescent="0.25">
      <c r="B1034" s="37" t="s">
        <v>24</v>
      </c>
      <c r="C1034" s="38" t="str">
        <f>VLOOKUP(E1034,nusedswatershed,4,FALSE)</f>
        <v>Esc</v>
      </c>
      <c r="D1034" s="39">
        <v>24</v>
      </c>
      <c r="E1034" s="40" t="s">
        <v>240</v>
      </c>
      <c r="F1034" s="40" t="s">
        <v>240</v>
      </c>
      <c r="G1034" s="21" t="s">
        <v>63</v>
      </c>
      <c r="H1034" s="22">
        <v>1987</v>
      </c>
      <c r="I1034" s="45" t="s">
        <v>527</v>
      </c>
      <c r="J1034" s="45"/>
      <c r="K1034" s="45"/>
      <c r="L1034" s="62" t="str">
        <f>_xlfn.IFNA(VLOOKUP(E1034&amp;"."&amp;H1034,PNIdata!$E$5:$L$263,2,FALSE),"-")</f>
        <v>-</v>
      </c>
      <c r="M1034" s="62"/>
      <c r="N1034" s="62"/>
    </row>
    <row r="1035" spans="2:14" x14ac:dyDescent="0.25">
      <c r="B1035" s="37" t="s">
        <v>24</v>
      </c>
      <c r="C1035" s="38" t="str">
        <f>VLOOKUP(E1035,nusedswatershed,4,FALSE)</f>
        <v>Esc</v>
      </c>
      <c r="D1035" s="39">
        <v>24</v>
      </c>
      <c r="E1035" s="40" t="s">
        <v>240</v>
      </c>
      <c r="F1035" s="40" t="s">
        <v>240</v>
      </c>
      <c r="G1035" s="21" t="s">
        <v>63</v>
      </c>
      <c r="H1035" s="22">
        <v>1986</v>
      </c>
      <c r="I1035" s="45" t="s">
        <v>527</v>
      </c>
      <c r="J1035" s="45"/>
      <c r="K1035" s="45"/>
      <c r="L1035" s="62" t="str">
        <f>_xlfn.IFNA(VLOOKUP(E1035&amp;"."&amp;H1035,PNIdata!$E$5:$L$263,2,FALSE),"-")</f>
        <v>-</v>
      </c>
      <c r="M1035" s="62"/>
      <c r="N1035" s="62"/>
    </row>
    <row r="1036" spans="2:14" x14ac:dyDescent="0.25">
      <c r="B1036" s="37" t="s">
        <v>24</v>
      </c>
      <c r="C1036" s="38" t="str">
        <f>VLOOKUP(E1036,nusedswatershed,4,FALSE)</f>
        <v>Esc</v>
      </c>
      <c r="D1036" s="39">
        <v>24</v>
      </c>
      <c r="E1036" s="40" t="s">
        <v>240</v>
      </c>
      <c r="F1036" s="40" t="s">
        <v>240</v>
      </c>
      <c r="G1036" s="21" t="s">
        <v>63</v>
      </c>
      <c r="H1036" s="22">
        <v>1985</v>
      </c>
      <c r="I1036" s="45" t="s">
        <v>527</v>
      </c>
      <c r="J1036" s="45"/>
      <c r="K1036" s="45"/>
      <c r="L1036" s="62" t="str">
        <f>_xlfn.IFNA(VLOOKUP(E1036&amp;"."&amp;H1036,PNIdata!$E$5:$L$263,2,FALSE),"-")</f>
        <v>-</v>
      </c>
      <c r="M1036" s="62"/>
      <c r="N1036" s="62"/>
    </row>
    <row r="1037" spans="2:14" x14ac:dyDescent="0.25">
      <c r="B1037" s="37" t="s">
        <v>24</v>
      </c>
      <c r="C1037" s="38" t="str">
        <f>VLOOKUP(E1037,nusedswatershed,4,FALSE)</f>
        <v>Esc</v>
      </c>
      <c r="D1037" s="39">
        <v>24</v>
      </c>
      <c r="E1037" s="40" t="s">
        <v>240</v>
      </c>
      <c r="F1037" s="40" t="s">
        <v>240</v>
      </c>
      <c r="G1037" s="21" t="s">
        <v>63</v>
      </c>
      <c r="H1037" s="22">
        <v>1984</v>
      </c>
      <c r="I1037" s="45" t="s">
        <v>522</v>
      </c>
      <c r="J1037" s="45"/>
      <c r="K1037" s="45"/>
      <c r="L1037" s="62" t="str">
        <f>_xlfn.IFNA(VLOOKUP(E1037&amp;"."&amp;H1037,PNIdata!$E$5:$L$263,2,FALSE),"-")</f>
        <v>-</v>
      </c>
      <c r="M1037" s="62"/>
      <c r="N1037" s="62"/>
    </row>
    <row r="1038" spans="2:14" x14ac:dyDescent="0.25">
      <c r="B1038" s="37" t="s">
        <v>24</v>
      </c>
      <c r="C1038" s="38" t="str">
        <f>VLOOKUP(E1038,nusedswatershed,4,FALSE)</f>
        <v>Esc</v>
      </c>
      <c r="D1038" s="39">
        <v>24</v>
      </c>
      <c r="E1038" s="40" t="s">
        <v>240</v>
      </c>
      <c r="F1038" s="40" t="s">
        <v>240</v>
      </c>
      <c r="G1038" s="21" t="s">
        <v>63</v>
      </c>
      <c r="H1038" s="22">
        <v>1983</v>
      </c>
      <c r="I1038" s="45" t="s">
        <v>522</v>
      </c>
      <c r="J1038" s="45"/>
      <c r="K1038" s="45"/>
      <c r="L1038" s="62" t="str">
        <f>_xlfn.IFNA(VLOOKUP(E1038&amp;"."&amp;H1038,PNIdata!$E$5:$L$263,2,FALSE),"-")</f>
        <v>-</v>
      </c>
      <c r="M1038" s="62"/>
      <c r="N1038" s="62"/>
    </row>
    <row r="1039" spans="2:14" x14ac:dyDescent="0.25">
      <c r="B1039" s="37" t="s">
        <v>24</v>
      </c>
      <c r="C1039" s="38" t="str">
        <f>VLOOKUP(E1039,nusedswatershed,4,FALSE)</f>
        <v>Esc</v>
      </c>
      <c r="D1039" s="39">
        <v>24</v>
      </c>
      <c r="E1039" s="40" t="s">
        <v>240</v>
      </c>
      <c r="F1039" s="40" t="s">
        <v>240</v>
      </c>
      <c r="G1039" s="21" t="s">
        <v>63</v>
      </c>
      <c r="H1039" s="22">
        <v>1982</v>
      </c>
      <c r="I1039" s="45" t="s">
        <v>522</v>
      </c>
      <c r="J1039" s="45"/>
      <c r="K1039" s="45"/>
      <c r="L1039" s="62" t="str">
        <f>_xlfn.IFNA(VLOOKUP(E1039&amp;"."&amp;H1039,PNIdata!$E$5:$L$263,2,FALSE),"-")</f>
        <v>-</v>
      </c>
      <c r="M1039" s="62"/>
      <c r="N1039" s="62"/>
    </row>
    <row r="1040" spans="2:14" x14ac:dyDescent="0.25">
      <c r="B1040" s="37" t="s">
        <v>24</v>
      </c>
      <c r="C1040" s="38" t="str">
        <f>VLOOKUP(E1040,nusedswatershed,4,FALSE)</f>
        <v>Esc</v>
      </c>
      <c r="D1040" s="39">
        <v>24</v>
      </c>
      <c r="E1040" s="40" t="s">
        <v>240</v>
      </c>
      <c r="F1040" s="40" t="s">
        <v>240</v>
      </c>
      <c r="G1040" s="21" t="s">
        <v>63</v>
      </c>
      <c r="H1040" s="22">
        <v>1981</v>
      </c>
      <c r="I1040" s="45" t="s">
        <v>527</v>
      </c>
      <c r="J1040" s="45"/>
      <c r="K1040" s="45"/>
      <c r="L1040" s="62" t="str">
        <f>_xlfn.IFNA(VLOOKUP(E1040&amp;"."&amp;H1040,PNIdata!$E$5:$L$263,2,FALSE),"-")</f>
        <v>-</v>
      </c>
      <c r="M1040" s="62"/>
      <c r="N1040" s="62"/>
    </row>
    <row r="1041" spans="2:14" x14ac:dyDescent="0.25">
      <c r="B1041" s="37" t="s">
        <v>24</v>
      </c>
      <c r="C1041" s="38" t="str">
        <f>VLOOKUP(E1041,nusedswatershed,4,FALSE)</f>
        <v>Esc</v>
      </c>
      <c r="D1041" s="39">
        <v>24</v>
      </c>
      <c r="E1041" s="40" t="s">
        <v>240</v>
      </c>
      <c r="F1041" s="40" t="s">
        <v>240</v>
      </c>
      <c r="G1041" s="21" t="s">
        <v>63</v>
      </c>
      <c r="H1041" s="22">
        <v>1980</v>
      </c>
      <c r="I1041" s="45" t="s">
        <v>527</v>
      </c>
      <c r="J1041" s="45"/>
      <c r="K1041" s="45"/>
      <c r="L1041" s="62" t="str">
        <f>_xlfn.IFNA(VLOOKUP(E1041&amp;"."&amp;H1041,PNIdata!$E$5:$L$263,2,FALSE),"-")</f>
        <v>-</v>
      </c>
      <c r="M1041" s="62"/>
      <c r="N1041" s="62"/>
    </row>
    <row r="1042" spans="2:14" x14ac:dyDescent="0.25">
      <c r="B1042" s="37" t="s">
        <v>24</v>
      </c>
      <c r="C1042" s="38" t="str">
        <f>VLOOKUP(E1042,nusedswatershed,4,FALSE)</f>
        <v>Esc</v>
      </c>
      <c r="D1042" s="39">
        <v>24</v>
      </c>
      <c r="E1042" s="40" t="s">
        <v>240</v>
      </c>
      <c r="F1042" s="40" t="s">
        <v>240</v>
      </c>
      <c r="G1042" s="21" t="s">
        <v>63</v>
      </c>
      <c r="H1042" s="22">
        <v>1979</v>
      </c>
      <c r="I1042" s="45" t="s">
        <v>522</v>
      </c>
      <c r="J1042" s="45"/>
      <c r="K1042" s="45"/>
      <c r="L1042" s="62" t="str">
        <f>_xlfn.IFNA(VLOOKUP(E1042&amp;"."&amp;H1042,PNIdata!$E$5:$L$263,2,FALSE),"-")</f>
        <v>-</v>
      </c>
      <c r="M1042" s="62"/>
      <c r="N1042" s="62"/>
    </row>
    <row r="1043" spans="2:14" x14ac:dyDescent="0.25">
      <c r="B1043" s="37" t="s">
        <v>24</v>
      </c>
      <c r="C1043" s="38" t="str">
        <f>VLOOKUP(E1043,nusedswatershed,4,FALSE)</f>
        <v>Esc</v>
      </c>
      <c r="D1043" s="39">
        <v>24</v>
      </c>
      <c r="E1043" s="40" t="s">
        <v>240</v>
      </c>
      <c r="F1043" s="40" t="s">
        <v>240</v>
      </c>
      <c r="G1043" s="21" t="s">
        <v>63</v>
      </c>
      <c r="H1043" s="22">
        <v>1978</v>
      </c>
      <c r="I1043" s="45">
        <v>6</v>
      </c>
      <c r="J1043" s="45">
        <v>6</v>
      </c>
      <c r="K1043" s="45"/>
      <c r="L1043" s="62" t="str">
        <f>_xlfn.IFNA(VLOOKUP(E1043&amp;"."&amp;H1043,PNIdata!$E$5:$L$263,2,FALSE),"-")</f>
        <v>-</v>
      </c>
      <c r="M1043" s="62"/>
      <c r="N1043" s="62"/>
    </row>
    <row r="1044" spans="2:14" x14ac:dyDescent="0.25">
      <c r="B1044" s="37" t="s">
        <v>24</v>
      </c>
      <c r="C1044" s="38" t="str">
        <f>VLOOKUP(E1044,nusedswatershed,4,FALSE)</f>
        <v>Esc</v>
      </c>
      <c r="D1044" s="39">
        <v>24</v>
      </c>
      <c r="E1044" s="40" t="s">
        <v>240</v>
      </c>
      <c r="F1044" s="40" t="s">
        <v>240</v>
      </c>
      <c r="G1044" s="21" t="s">
        <v>63</v>
      </c>
      <c r="H1044" s="22">
        <v>1977</v>
      </c>
      <c r="I1044" s="45" t="s">
        <v>527</v>
      </c>
      <c r="J1044" s="45"/>
      <c r="K1044" s="45"/>
      <c r="L1044" s="62" t="str">
        <f>_xlfn.IFNA(VLOOKUP(E1044&amp;"."&amp;H1044,PNIdata!$E$5:$L$263,2,FALSE),"-")</f>
        <v>-</v>
      </c>
      <c r="M1044" s="62"/>
      <c r="N1044" s="62"/>
    </row>
    <row r="1045" spans="2:14" x14ac:dyDescent="0.25">
      <c r="B1045" s="37" t="s">
        <v>24</v>
      </c>
      <c r="C1045" s="38" t="str">
        <f>VLOOKUP(E1045,nusedswatershed,4,FALSE)</f>
        <v>Esc</v>
      </c>
      <c r="D1045" s="39">
        <v>24</v>
      </c>
      <c r="E1045" s="40" t="s">
        <v>240</v>
      </c>
      <c r="F1045" s="40" t="s">
        <v>240</v>
      </c>
      <c r="G1045" s="21" t="s">
        <v>63</v>
      </c>
      <c r="H1045" s="22">
        <v>1976</v>
      </c>
      <c r="I1045" s="45" t="s">
        <v>527</v>
      </c>
      <c r="J1045" s="45"/>
      <c r="K1045" s="45"/>
      <c r="L1045" s="62" t="str">
        <f>_xlfn.IFNA(VLOOKUP(E1045&amp;"."&amp;H1045,PNIdata!$E$5:$L$263,2,FALSE),"-")</f>
        <v>-</v>
      </c>
      <c r="M1045" s="62"/>
      <c r="N1045" s="62"/>
    </row>
    <row r="1046" spans="2:14" x14ac:dyDescent="0.25">
      <c r="B1046" s="37" t="s">
        <v>24</v>
      </c>
      <c r="C1046" s="38" t="str">
        <f>VLOOKUP(E1046,nusedswatershed,4,FALSE)</f>
        <v>Esc</v>
      </c>
      <c r="D1046" s="39">
        <v>24</v>
      </c>
      <c r="E1046" s="40" t="s">
        <v>240</v>
      </c>
      <c r="F1046" s="40" t="s">
        <v>240</v>
      </c>
      <c r="G1046" s="21" t="s">
        <v>63</v>
      </c>
      <c r="H1046" s="22">
        <v>1975</v>
      </c>
      <c r="I1046" s="45" t="s">
        <v>522</v>
      </c>
      <c r="J1046" s="45"/>
      <c r="K1046" s="45"/>
      <c r="L1046" s="62" t="str">
        <f>_xlfn.IFNA(VLOOKUP(E1046&amp;"."&amp;H1046,PNIdata!$E$5:$L$263,2,FALSE),"-")</f>
        <v>-</v>
      </c>
      <c r="M1046" s="62"/>
      <c r="N1046" s="62"/>
    </row>
    <row r="1047" spans="2:14" x14ac:dyDescent="0.25">
      <c r="B1047" s="37" t="s">
        <v>24</v>
      </c>
      <c r="C1047" s="38" t="str">
        <f>VLOOKUP(E1047,nusedswatershed,4,FALSE)</f>
        <v>Esc</v>
      </c>
      <c r="D1047" s="39">
        <v>24</v>
      </c>
      <c r="E1047" s="40" t="s">
        <v>240</v>
      </c>
      <c r="F1047" s="40" t="s">
        <v>240</v>
      </c>
      <c r="G1047" s="21" t="s">
        <v>63</v>
      </c>
      <c r="H1047" s="22">
        <v>1974</v>
      </c>
      <c r="I1047" s="45" t="s">
        <v>522</v>
      </c>
      <c r="J1047" s="45"/>
      <c r="K1047" s="45"/>
      <c r="L1047" s="62" t="str">
        <f>_xlfn.IFNA(VLOOKUP(E1047&amp;"."&amp;H1047,PNIdata!$E$5:$L$263,2,FALSE),"-")</f>
        <v>-</v>
      </c>
      <c r="M1047" s="62"/>
      <c r="N1047" s="62"/>
    </row>
    <row r="1048" spans="2:14" x14ac:dyDescent="0.25">
      <c r="B1048" s="37" t="s">
        <v>24</v>
      </c>
      <c r="C1048" s="38" t="str">
        <f>VLOOKUP(E1048,nusedswatershed,4,FALSE)</f>
        <v>Esc</v>
      </c>
      <c r="D1048" s="39">
        <v>24</v>
      </c>
      <c r="E1048" s="40" t="s">
        <v>240</v>
      </c>
      <c r="F1048" s="40" t="s">
        <v>240</v>
      </c>
      <c r="G1048" s="21" t="s">
        <v>63</v>
      </c>
      <c r="H1048" s="22">
        <v>1973</v>
      </c>
      <c r="I1048" s="45" t="s">
        <v>522</v>
      </c>
      <c r="J1048" s="45"/>
      <c r="K1048" s="45"/>
      <c r="L1048" s="62" t="str">
        <f>_xlfn.IFNA(VLOOKUP(E1048&amp;"."&amp;H1048,PNIdata!$E$5:$L$263,2,FALSE),"-")</f>
        <v>-</v>
      </c>
      <c r="M1048" s="62"/>
      <c r="N1048" s="62"/>
    </row>
    <row r="1049" spans="2:14" x14ac:dyDescent="0.25">
      <c r="B1049" s="37" t="s">
        <v>24</v>
      </c>
      <c r="C1049" s="38" t="str">
        <f>VLOOKUP(E1049,nusedswatershed,4,FALSE)</f>
        <v>Esc</v>
      </c>
      <c r="D1049" s="39">
        <v>24</v>
      </c>
      <c r="E1049" s="40" t="s">
        <v>240</v>
      </c>
      <c r="F1049" s="40" t="s">
        <v>240</v>
      </c>
      <c r="G1049" s="21" t="s">
        <v>63</v>
      </c>
      <c r="H1049" s="22">
        <v>1972</v>
      </c>
      <c r="I1049" s="45">
        <v>25</v>
      </c>
      <c r="J1049" s="45">
        <v>25</v>
      </c>
      <c r="K1049" s="45"/>
      <c r="L1049" s="62" t="str">
        <f>_xlfn.IFNA(VLOOKUP(E1049&amp;"."&amp;H1049,PNIdata!$E$5:$L$263,2,FALSE),"-")</f>
        <v>-</v>
      </c>
      <c r="M1049" s="62"/>
      <c r="N1049" s="62"/>
    </row>
    <row r="1050" spans="2:14" x14ac:dyDescent="0.25">
      <c r="B1050" s="37" t="s">
        <v>24</v>
      </c>
      <c r="C1050" s="38" t="str">
        <f>VLOOKUP(E1050,nusedswatershed,4,FALSE)</f>
        <v>Esc</v>
      </c>
      <c r="D1050" s="39">
        <v>24</v>
      </c>
      <c r="E1050" s="40" t="s">
        <v>240</v>
      </c>
      <c r="F1050" s="40" t="s">
        <v>240</v>
      </c>
      <c r="G1050" s="21" t="s">
        <v>63</v>
      </c>
      <c r="H1050" s="22">
        <v>1971</v>
      </c>
      <c r="I1050" s="45">
        <v>25</v>
      </c>
      <c r="J1050" s="45">
        <v>25</v>
      </c>
      <c r="K1050" s="45"/>
      <c r="L1050" s="62" t="str">
        <f>_xlfn.IFNA(VLOOKUP(E1050&amp;"."&amp;H1050,PNIdata!$E$5:$L$263,2,FALSE),"-")</f>
        <v>-</v>
      </c>
      <c r="M1050" s="62"/>
      <c r="N1050" s="62"/>
    </row>
    <row r="1051" spans="2:14" x14ac:dyDescent="0.25">
      <c r="B1051" s="37" t="s">
        <v>24</v>
      </c>
      <c r="C1051" s="38" t="str">
        <f>VLOOKUP(E1051,nusedswatershed,4,FALSE)</f>
        <v>Esc</v>
      </c>
      <c r="D1051" s="39">
        <v>24</v>
      </c>
      <c r="E1051" s="40" t="s">
        <v>240</v>
      </c>
      <c r="F1051" s="40" t="s">
        <v>240</v>
      </c>
      <c r="G1051" s="21" t="s">
        <v>63</v>
      </c>
      <c r="H1051" s="22">
        <v>1970</v>
      </c>
      <c r="I1051" s="45">
        <v>25</v>
      </c>
      <c r="J1051" s="45">
        <v>25</v>
      </c>
      <c r="K1051" s="45"/>
      <c r="L1051" s="62" t="str">
        <f>_xlfn.IFNA(VLOOKUP(E1051&amp;"."&amp;H1051,PNIdata!$E$5:$L$263,2,FALSE),"-")</f>
        <v>-</v>
      </c>
      <c r="M1051" s="62"/>
      <c r="N1051" s="62"/>
    </row>
    <row r="1052" spans="2:14" x14ac:dyDescent="0.25">
      <c r="B1052" s="37" t="s">
        <v>24</v>
      </c>
      <c r="C1052" s="38" t="str">
        <f>VLOOKUP(E1052,nusedswatershed,4,FALSE)</f>
        <v>Esc</v>
      </c>
      <c r="D1052" s="39">
        <v>24</v>
      </c>
      <c r="E1052" s="40" t="s">
        <v>240</v>
      </c>
      <c r="F1052" s="40" t="s">
        <v>240</v>
      </c>
      <c r="G1052" s="21" t="s">
        <v>63</v>
      </c>
      <c r="H1052" s="22">
        <v>1969</v>
      </c>
      <c r="I1052" s="45">
        <v>25</v>
      </c>
      <c r="J1052" s="45">
        <v>25</v>
      </c>
      <c r="K1052" s="45"/>
      <c r="L1052" s="62" t="str">
        <f>_xlfn.IFNA(VLOOKUP(E1052&amp;"."&amp;H1052,PNIdata!$E$5:$L$263,2,FALSE),"-")</f>
        <v>-</v>
      </c>
      <c r="M1052" s="62"/>
      <c r="N1052" s="62"/>
    </row>
    <row r="1053" spans="2:14" x14ac:dyDescent="0.25">
      <c r="B1053" s="37" t="s">
        <v>24</v>
      </c>
      <c r="C1053" s="38" t="str">
        <f>VLOOKUP(E1053,nusedswatershed,4,FALSE)</f>
        <v>Esc</v>
      </c>
      <c r="D1053" s="39">
        <v>24</v>
      </c>
      <c r="E1053" s="40" t="s">
        <v>240</v>
      </c>
      <c r="F1053" s="40" t="s">
        <v>240</v>
      </c>
      <c r="G1053" s="21" t="s">
        <v>63</v>
      </c>
      <c r="H1053" s="22">
        <v>1968</v>
      </c>
      <c r="I1053" s="45" t="s">
        <v>522</v>
      </c>
      <c r="J1053" s="45"/>
      <c r="K1053" s="45"/>
      <c r="L1053" s="62" t="str">
        <f>_xlfn.IFNA(VLOOKUP(E1053&amp;"."&amp;H1053,PNIdata!$E$5:$L$263,2,FALSE),"-")</f>
        <v>-</v>
      </c>
      <c r="M1053" s="62"/>
      <c r="N1053" s="62"/>
    </row>
    <row r="1054" spans="2:14" x14ac:dyDescent="0.25">
      <c r="B1054" s="37" t="s">
        <v>24</v>
      </c>
      <c r="C1054" s="38" t="str">
        <f>VLOOKUP(E1054,nusedswatershed,4,FALSE)</f>
        <v>Esc</v>
      </c>
      <c r="D1054" s="39">
        <v>24</v>
      </c>
      <c r="E1054" s="40" t="s">
        <v>240</v>
      </c>
      <c r="F1054" s="40" t="s">
        <v>240</v>
      </c>
      <c r="G1054" s="21" t="s">
        <v>63</v>
      </c>
      <c r="H1054" s="22">
        <v>1967</v>
      </c>
      <c r="I1054" s="45">
        <v>25</v>
      </c>
      <c r="J1054" s="45">
        <v>25</v>
      </c>
      <c r="K1054" s="45"/>
      <c r="L1054" s="62" t="str">
        <f>_xlfn.IFNA(VLOOKUP(E1054&amp;"."&amp;H1054,PNIdata!$E$5:$L$263,2,FALSE),"-")</f>
        <v>-</v>
      </c>
      <c r="M1054" s="62"/>
      <c r="N1054" s="62"/>
    </row>
    <row r="1055" spans="2:14" x14ac:dyDescent="0.25">
      <c r="B1055" s="37" t="s">
        <v>24</v>
      </c>
      <c r="C1055" s="38" t="str">
        <f>VLOOKUP(E1055,nusedswatershed,4,FALSE)</f>
        <v>Esc</v>
      </c>
      <c r="D1055" s="39">
        <v>24</v>
      </c>
      <c r="E1055" s="40" t="s">
        <v>240</v>
      </c>
      <c r="F1055" s="40" t="s">
        <v>240</v>
      </c>
      <c r="G1055" s="21" t="s">
        <v>63</v>
      </c>
      <c r="H1055" s="22">
        <v>1966</v>
      </c>
      <c r="I1055" s="45" t="s">
        <v>527</v>
      </c>
      <c r="J1055" s="45"/>
      <c r="K1055" s="45"/>
      <c r="L1055" s="62" t="str">
        <f>_xlfn.IFNA(VLOOKUP(E1055&amp;"."&amp;H1055,PNIdata!$E$5:$L$263,2,FALSE),"-")</f>
        <v>-</v>
      </c>
      <c r="M1055" s="62"/>
      <c r="N1055" s="62"/>
    </row>
    <row r="1056" spans="2:14" x14ac:dyDescent="0.25">
      <c r="B1056" s="37" t="s">
        <v>24</v>
      </c>
      <c r="C1056" s="38" t="str">
        <f>VLOOKUP(E1056,nusedswatershed,4,FALSE)</f>
        <v>Esc</v>
      </c>
      <c r="D1056" s="39">
        <v>24</v>
      </c>
      <c r="E1056" s="40" t="s">
        <v>240</v>
      </c>
      <c r="F1056" s="40" t="s">
        <v>240</v>
      </c>
      <c r="G1056" s="21" t="s">
        <v>63</v>
      </c>
      <c r="H1056" s="22">
        <v>1965</v>
      </c>
      <c r="I1056" s="45">
        <v>10</v>
      </c>
      <c r="J1056" s="45">
        <v>10</v>
      </c>
      <c r="K1056" s="45"/>
      <c r="L1056" s="62" t="str">
        <f>_xlfn.IFNA(VLOOKUP(E1056&amp;"."&amp;H1056,PNIdata!$E$5:$L$263,2,FALSE),"-")</f>
        <v>-</v>
      </c>
      <c r="M1056" s="62"/>
      <c r="N1056" s="62"/>
    </row>
    <row r="1057" spans="2:14" x14ac:dyDescent="0.25">
      <c r="B1057" s="37" t="s">
        <v>24</v>
      </c>
      <c r="C1057" s="38" t="str">
        <f>VLOOKUP(E1057,nusedswatershed,4,FALSE)</f>
        <v>Esc</v>
      </c>
      <c r="D1057" s="39">
        <v>24</v>
      </c>
      <c r="E1057" s="40" t="s">
        <v>240</v>
      </c>
      <c r="F1057" s="40" t="s">
        <v>240</v>
      </c>
      <c r="G1057" s="21" t="s">
        <v>63</v>
      </c>
      <c r="H1057" s="22">
        <v>1964</v>
      </c>
      <c r="I1057" s="45">
        <v>10</v>
      </c>
      <c r="J1057" s="45">
        <v>10</v>
      </c>
      <c r="K1057" s="45"/>
      <c r="L1057" s="62" t="str">
        <f>_xlfn.IFNA(VLOOKUP(E1057&amp;"."&amp;H1057,PNIdata!$E$5:$L$263,2,FALSE),"-")</f>
        <v>-</v>
      </c>
      <c r="M1057" s="62"/>
      <c r="N1057" s="62"/>
    </row>
    <row r="1058" spans="2:14" x14ac:dyDescent="0.25">
      <c r="B1058" s="37" t="s">
        <v>24</v>
      </c>
      <c r="C1058" s="38" t="str">
        <f>VLOOKUP(E1058,nusedswatershed,4,FALSE)</f>
        <v>Esc</v>
      </c>
      <c r="D1058" s="39">
        <v>24</v>
      </c>
      <c r="E1058" s="40" t="s">
        <v>240</v>
      </c>
      <c r="F1058" s="40" t="s">
        <v>240</v>
      </c>
      <c r="G1058" s="21" t="s">
        <v>63</v>
      </c>
      <c r="H1058" s="22">
        <v>1963</v>
      </c>
      <c r="I1058" s="45">
        <v>20</v>
      </c>
      <c r="J1058" s="45">
        <v>20</v>
      </c>
      <c r="K1058" s="45"/>
      <c r="L1058" s="62" t="str">
        <f>_xlfn.IFNA(VLOOKUP(E1058&amp;"."&amp;H1058,PNIdata!$E$5:$L$263,2,FALSE),"-")</f>
        <v>-</v>
      </c>
      <c r="M1058" s="62"/>
      <c r="N1058" s="62"/>
    </row>
    <row r="1059" spans="2:14" x14ac:dyDescent="0.25">
      <c r="B1059" s="37" t="s">
        <v>24</v>
      </c>
      <c r="C1059" s="38" t="str">
        <f>VLOOKUP(E1059,nusedswatershed,4,FALSE)</f>
        <v>Esc</v>
      </c>
      <c r="D1059" s="39">
        <v>24</v>
      </c>
      <c r="E1059" s="40" t="s">
        <v>240</v>
      </c>
      <c r="F1059" s="40" t="s">
        <v>240</v>
      </c>
      <c r="G1059" s="21" t="s">
        <v>63</v>
      </c>
      <c r="H1059" s="22">
        <v>1962</v>
      </c>
      <c r="I1059" s="45">
        <v>75</v>
      </c>
      <c r="J1059" s="45">
        <v>75</v>
      </c>
      <c r="K1059" s="45"/>
      <c r="L1059" s="62" t="str">
        <f>_xlfn.IFNA(VLOOKUP(E1059&amp;"."&amp;H1059,PNIdata!$E$5:$L$263,2,FALSE),"-")</f>
        <v>-</v>
      </c>
      <c r="M1059" s="62"/>
      <c r="N1059" s="62"/>
    </row>
    <row r="1060" spans="2:14" x14ac:dyDescent="0.25">
      <c r="B1060" s="37" t="s">
        <v>24</v>
      </c>
      <c r="C1060" s="38" t="str">
        <f>VLOOKUP(E1060,nusedswatershed,4,FALSE)</f>
        <v>Esc</v>
      </c>
      <c r="D1060" s="39">
        <v>24</v>
      </c>
      <c r="E1060" s="40" t="s">
        <v>240</v>
      </c>
      <c r="F1060" s="40" t="s">
        <v>240</v>
      </c>
      <c r="G1060" s="21" t="s">
        <v>63</v>
      </c>
      <c r="H1060" s="22">
        <v>1961</v>
      </c>
      <c r="I1060" s="45">
        <v>75</v>
      </c>
      <c r="J1060" s="45">
        <v>75</v>
      </c>
      <c r="K1060" s="45"/>
      <c r="L1060" s="62" t="str">
        <f>_xlfn.IFNA(VLOOKUP(E1060&amp;"."&amp;H1060,PNIdata!$E$5:$L$263,2,FALSE),"-")</f>
        <v>-</v>
      </c>
      <c r="M1060" s="62"/>
      <c r="N1060" s="62"/>
    </row>
    <row r="1061" spans="2:14" x14ac:dyDescent="0.25">
      <c r="B1061" s="37" t="s">
        <v>24</v>
      </c>
      <c r="C1061" s="38" t="str">
        <f>VLOOKUP(E1061,nusedswatershed,4,FALSE)</f>
        <v>Esc</v>
      </c>
      <c r="D1061" s="39">
        <v>24</v>
      </c>
      <c r="E1061" s="40" t="s">
        <v>240</v>
      </c>
      <c r="F1061" s="40" t="s">
        <v>240</v>
      </c>
      <c r="G1061" s="21" t="s">
        <v>63</v>
      </c>
      <c r="H1061" s="22">
        <v>1960</v>
      </c>
      <c r="I1061" s="45">
        <v>200</v>
      </c>
      <c r="J1061" s="45">
        <v>200</v>
      </c>
      <c r="K1061" s="45"/>
      <c r="L1061" s="62" t="str">
        <f>_xlfn.IFNA(VLOOKUP(E1061&amp;"."&amp;H1061,PNIdata!$E$5:$L$263,2,FALSE),"-")</f>
        <v>-</v>
      </c>
      <c r="M1061" s="62"/>
      <c r="N1061" s="62"/>
    </row>
    <row r="1062" spans="2:14" x14ac:dyDescent="0.25">
      <c r="B1062" s="37" t="s">
        <v>24</v>
      </c>
      <c r="C1062" s="38" t="str">
        <f>VLOOKUP(E1062,nusedswatershed,4,FALSE)</f>
        <v>Esc</v>
      </c>
      <c r="D1062" s="39">
        <v>24</v>
      </c>
      <c r="E1062" s="40" t="s">
        <v>240</v>
      </c>
      <c r="F1062" s="40" t="s">
        <v>240</v>
      </c>
      <c r="G1062" s="21" t="s">
        <v>63</v>
      </c>
      <c r="H1062" s="22">
        <v>1959</v>
      </c>
      <c r="I1062" s="45">
        <v>400</v>
      </c>
      <c r="J1062" s="45">
        <v>400</v>
      </c>
      <c r="K1062" s="45"/>
      <c r="L1062" s="62" t="str">
        <f>_xlfn.IFNA(VLOOKUP(E1062&amp;"."&amp;H1062,PNIdata!$E$5:$L$263,2,FALSE),"-")</f>
        <v>-</v>
      </c>
      <c r="M1062" s="62"/>
      <c r="N1062" s="62"/>
    </row>
    <row r="1063" spans="2:14" x14ac:dyDescent="0.25">
      <c r="B1063" s="37" t="s">
        <v>24</v>
      </c>
      <c r="C1063" s="38" t="str">
        <f>VLOOKUP(E1063,nusedswatershed,4,FALSE)</f>
        <v>Esc</v>
      </c>
      <c r="D1063" s="39">
        <v>24</v>
      </c>
      <c r="E1063" s="40" t="s">
        <v>240</v>
      </c>
      <c r="F1063" s="40" t="s">
        <v>240</v>
      </c>
      <c r="G1063" s="21" t="s">
        <v>63</v>
      </c>
      <c r="H1063" s="22">
        <v>1958</v>
      </c>
      <c r="I1063" s="45">
        <v>200</v>
      </c>
      <c r="J1063" s="45">
        <v>200</v>
      </c>
      <c r="K1063" s="45"/>
      <c r="L1063" s="62" t="str">
        <f>_xlfn.IFNA(VLOOKUP(E1063&amp;"."&amp;H1063,PNIdata!$E$5:$L$263,2,FALSE),"-")</f>
        <v>-</v>
      </c>
      <c r="M1063" s="62"/>
      <c r="N1063" s="62"/>
    </row>
    <row r="1064" spans="2:14" x14ac:dyDescent="0.25">
      <c r="B1064" s="37" t="s">
        <v>24</v>
      </c>
      <c r="C1064" s="38" t="str">
        <f>VLOOKUP(E1064,nusedswatershed,4,FALSE)</f>
        <v>Esc</v>
      </c>
      <c r="D1064" s="39">
        <v>24</v>
      </c>
      <c r="E1064" s="40" t="s">
        <v>240</v>
      </c>
      <c r="F1064" s="40" t="s">
        <v>240</v>
      </c>
      <c r="G1064" s="21" t="s">
        <v>63</v>
      </c>
      <c r="H1064" s="22">
        <v>1957</v>
      </c>
      <c r="I1064" s="45">
        <v>200</v>
      </c>
      <c r="J1064" s="45">
        <v>200</v>
      </c>
      <c r="K1064" s="45"/>
      <c r="L1064" s="62" t="str">
        <f>_xlfn.IFNA(VLOOKUP(E1064&amp;"."&amp;H1064,PNIdata!$E$5:$L$263,2,FALSE),"-")</f>
        <v>-</v>
      </c>
      <c r="M1064" s="62"/>
      <c r="N1064" s="62"/>
    </row>
    <row r="1065" spans="2:14" x14ac:dyDescent="0.25">
      <c r="B1065" s="37" t="s">
        <v>24</v>
      </c>
      <c r="C1065" s="38" t="str">
        <f>VLOOKUP(E1065,nusedswatershed,4,FALSE)</f>
        <v>Esc</v>
      </c>
      <c r="D1065" s="39">
        <v>24</v>
      </c>
      <c r="E1065" s="40" t="s">
        <v>240</v>
      </c>
      <c r="F1065" s="40" t="s">
        <v>240</v>
      </c>
      <c r="G1065" s="21" t="s">
        <v>63</v>
      </c>
      <c r="H1065" s="22">
        <v>1956</v>
      </c>
      <c r="I1065" s="45">
        <v>200</v>
      </c>
      <c r="J1065" s="45">
        <v>200</v>
      </c>
      <c r="K1065" s="45"/>
      <c r="L1065" s="62" t="str">
        <f>_xlfn.IFNA(VLOOKUP(E1065&amp;"."&amp;H1065,PNIdata!$E$5:$L$263,2,FALSE),"-")</f>
        <v>-</v>
      </c>
      <c r="M1065" s="62"/>
      <c r="N1065" s="62"/>
    </row>
    <row r="1066" spans="2:14" x14ac:dyDescent="0.25">
      <c r="B1066" s="37" t="s">
        <v>24</v>
      </c>
      <c r="C1066" s="38" t="str">
        <f>VLOOKUP(E1066,nusedswatershed,4,FALSE)</f>
        <v>Esc</v>
      </c>
      <c r="D1066" s="39">
        <v>24</v>
      </c>
      <c r="E1066" s="40" t="s">
        <v>240</v>
      </c>
      <c r="F1066" s="40" t="s">
        <v>240</v>
      </c>
      <c r="G1066" s="21" t="s">
        <v>63</v>
      </c>
      <c r="H1066" s="22">
        <v>1955</v>
      </c>
      <c r="I1066" s="45">
        <v>200</v>
      </c>
      <c r="J1066" s="45">
        <v>200</v>
      </c>
      <c r="K1066" s="45"/>
      <c r="L1066" s="62" t="str">
        <f>_xlfn.IFNA(VLOOKUP(E1066&amp;"."&amp;H1066,PNIdata!$E$5:$L$263,2,FALSE),"-")</f>
        <v>-</v>
      </c>
      <c r="M1066" s="62"/>
      <c r="N1066" s="62"/>
    </row>
    <row r="1067" spans="2:14" x14ac:dyDescent="0.25">
      <c r="B1067" s="37" t="s">
        <v>24</v>
      </c>
      <c r="C1067" s="38" t="str">
        <f>VLOOKUP(E1067,nusedswatershed,4,FALSE)</f>
        <v>Esc</v>
      </c>
      <c r="D1067" s="39">
        <v>24</v>
      </c>
      <c r="E1067" s="40" t="s">
        <v>240</v>
      </c>
      <c r="F1067" s="40" t="s">
        <v>240</v>
      </c>
      <c r="G1067" s="21" t="s">
        <v>63</v>
      </c>
      <c r="H1067" s="22">
        <v>1954</v>
      </c>
      <c r="I1067" s="45">
        <v>200</v>
      </c>
      <c r="J1067" s="45">
        <v>200</v>
      </c>
      <c r="K1067" s="45"/>
      <c r="L1067" s="62" t="str">
        <f>_xlfn.IFNA(VLOOKUP(E1067&amp;"."&amp;H1067,PNIdata!$E$5:$L$263,2,FALSE),"-")</f>
        <v>-</v>
      </c>
      <c r="M1067" s="62"/>
      <c r="N1067" s="62"/>
    </row>
    <row r="1068" spans="2:14" x14ac:dyDescent="0.25">
      <c r="B1068" s="37" t="s">
        <v>24</v>
      </c>
      <c r="C1068" s="38" t="str">
        <f>VLOOKUP(E1068,nusedswatershed,4,FALSE)</f>
        <v>Esc</v>
      </c>
      <c r="D1068" s="39">
        <v>24</v>
      </c>
      <c r="E1068" s="40" t="s">
        <v>240</v>
      </c>
      <c r="F1068" s="40" t="s">
        <v>240</v>
      </c>
      <c r="G1068" s="21" t="s">
        <v>63</v>
      </c>
      <c r="H1068" s="22">
        <v>1953</v>
      </c>
      <c r="I1068" s="45">
        <v>200</v>
      </c>
      <c r="J1068" s="45">
        <v>200</v>
      </c>
      <c r="K1068" s="45"/>
      <c r="L1068" s="62" t="str">
        <f>_xlfn.IFNA(VLOOKUP(E1068&amp;"."&amp;H1068,PNIdata!$E$5:$L$263,2,FALSE),"-")</f>
        <v>-</v>
      </c>
      <c r="M1068" s="62"/>
      <c r="N1068" s="62"/>
    </row>
    <row r="1069" spans="2:14" x14ac:dyDescent="0.25">
      <c r="B1069" s="37" t="s">
        <v>299</v>
      </c>
      <c r="C1069" s="38" t="str">
        <f>VLOOKUP(E1069,nusedswatershed,4,FALSE)</f>
        <v>Ind7</v>
      </c>
      <c r="D1069" s="39">
        <v>26</v>
      </c>
      <c r="E1069" s="40" t="s">
        <v>17</v>
      </c>
      <c r="F1069" s="40" t="s">
        <v>17</v>
      </c>
      <c r="G1069" s="21" t="s">
        <v>63</v>
      </c>
      <c r="H1069" s="45">
        <v>2023</v>
      </c>
      <c r="I1069" s="45">
        <v>355</v>
      </c>
      <c r="J1069" s="45">
        <v>355</v>
      </c>
      <c r="K1069" s="45"/>
      <c r="L1069" s="62" t="str">
        <f>_xlfn.IFNA(VLOOKUP(E1069&amp;"."&amp;H1069,PNIdata!$E$5:$L$263,2,FALSE),"-")</f>
        <v>-</v>
      </c>
      <c r="M1069" s="62"/>
      <c r="N1069" s="62"/>
    </row>
    <row r="1070" spans="2:14" x14ac:dyDescent="0.25">
      <c r="B1070" s="37" t="s">
        <v>299</v>
      </c>
      <c r="C1070" s="38" t="str">
        <f>VLOOKUP(E1070,nusedswatershed,4,FALSE)</f>
        <v>Ind7</v>
      </c>
      <c r="D1070" s="39">
        <v>26</v>
      </c>
      <c r="E1070" s="40" t="s">
        <v>17</v>
      </c>
      <c r="F1070" s="40" t="s">
        <v>17</v>
      </c>
      <c r="G1070" s="21" t="s">
        <v>63</v>
      </c>
      <c r="H1070" s="45">
        <v>2022</v>
      </c>
      <c r="I1070" s="45">
        <v>739</v>
      </c>
      <c r="J1070" s="45">
        <v>739</v>
      </c>
      <c r="K1070" s="45"/>
      <c r="L1070" s="62" t="str">
        <f>_xlfn.IFNA(VLOOKUP(E1070&amp;"."&amp;H1070,PNIdata!$E$5:$L$263,2,FALSE),"-")</f>
        <v>-</v>
      </c>
      <c r="M1070" s="62"/>
      <c r="N1070" s="62"/>
    </row>
    <row r="1071" spans="2:14" x14ac:dyDescent="0.25">
      <c r="B1071" s="37" t="s">
        <v>299</v>
      </c>
      <c r="C1071" s="38" t="str">
        <f>VLOOKUP(E1071,nusedswatershed,4,FALSE)</f>
        <v>Ind7</v>
      </c>
      <c r="D1071" s="39">
        <v>26</v>
      </c>
      <c r="E1071" s="40" t="s">
        <v>17</v>
      </c>
      <c r="F1071" s="40" t="s">
        <v>17</v>
      </c>
      <c r="G1071" s="21" t="s">
        <v>63</v>
      </c>
      <c r="H1071" s="45">
        <v>2021</v>
      </c>
      <c r="I1071" s="45">
        <v>325</v>
      </c>
      <c r="J1071" s="45">
        <v>325</v>
      </c>
      <c r="K1071" s="45"/>
      <c r="L1071" s="62" t="str">
        <f>_xlfn.IFNA(VLOOKUP(E1071&amp;"."&amp;H1071,PNIdata!$E$5:$L$263,2,FALSE),"-")</f>
        <v>-</v>
      </c>
      <c r="M1071" s="62"/>
      <c r="N1071" s="62"/>
    </row>
    <row r="1072" spans="2:14" x14ac:dyDescent="0.25">
      <c r="B1072" s="37" t="s">
        <v>299</v>
      </c>
      <c r="C1072" s="38" t="str">
        <f>VLOOKUP(E1072,nusedswatershed,4,FALSE)</f>
        <v>Ind7</v>
      </c>
      <c r="D1072" s="39">
        <v>26</v>
      </c>
      <c r="E1072" s="40" t="s">
        <v>17</v>
      </c>
      <c r="F1072" s="40" t="s">
        <v>17</v>
      </c>
      <c r="G1072" s="21" t="s">
        <v>63</v>
      </c>
      <c r="H1072" s="45">
        <v>2020</v>
      </c>
      <c r="I1072" s="45">
        <v>350</v>
      </c>
      <c r="J1072" s="45">
        <v>350</v>
      </c>
      <c r="K1072" s="45"/>
      <c r="L1072" s="62" t="str">
        <f>_xlfn.IFNA(VLOOKUP(E1072&amp;"."&amp;H1072,PNIdata!$E$5:$L$263,2,FALSE),"-")</f>
        <v>-</v>
      </c>
      <c r="M1072" s="62"/>
      <c r="N1072" s="62"/>
    </row>
    <row r="1073" spans="2:14" x14ac:dyDescent="0.25">
      <c r="B1073" s="37" t="s">
        <v>299</v>
      </c>
      <c r="C1073" s="38" t="str">
        <f>VLOOKUP(E1073,nusedswatershed,4,FALSE)</f>
        <v>Ind7</v>
      </c>
      <c r="D1073" s="39">
        <v>26</v>
      </c>
      <c r="E1073" s="40" t="s">
        <v>17</v>
      </c>
      <c r="F1073" s="40" t="s">
        <v>17</v>
      </c>
      <c r="G1073" s="21" t="s">
        <v>63</v>
      </c>
      <c r="H1073" s="45">
        <v>2019</v>
      </c>
      <c r="I1073" s="45">
        <v>266</v>
      </c>
      <c r="J1073" s="45">
        <v>266</v>
      </c>
      <c r="K1073" s="45"/>
      <c r="L1073" s="62" t="str">
        <f>_xlfn.IFNA(VLOOKUP(E1073&amp;"."&amp;H1073,PNIdata!$E$5:$L$263,2,FALSE),"-")</f>
        <v>-</v>
      </c>
      <c r="M1073" s="62"/>
      <c r="N1073" s="62"/>
    </row>
    <row r="1074" spans="2:14" x14ac:dyDescent="0.25">
      <c r="B1074" s="37" t="s">
        <v>299</v>
      </c>
      <c r="C1074" s="38" t="str">
        <f>VLOOKUP(E1074,nusedswatershed,4,FALSE)</f>
        <v>Ind7</v>
      </c>
      <c r="D1074" s="39">
        <v>26</v>
      </c>
      <c r="E1074" s="40" t="s">
        <v>17</v>
      </c>
      <c r="F1074" s="40" t="s">
        <v>17</v>
      </c>
      <c r="G1074" s="21" t="s">
        <v>63</v>
      </c>
      <c r="H1074" s="45">
        <v>2018</v>
      </c>
      <c r="I1074" s="45">
        <v>420</v>
      </c>
      <c r="J1074" s="45">
        <v>420</v>
      </c>
      <c r="K1074" s="45"/>
      <c r="L1074" s="62" t="str">
        <f>_xlfn.IFNA(VLOOKUP(E1074&amp;"."&amp;H1074,PNIdata!$E$5:$L$263,2,FALSE),"-")</f>
        <v>-</v>
      </c>
      <c r="M1074" s="62"/>
      <c r="N1074" s="62"/>
    </row>
    <row r="1075" spans="2:14" x14ac:dyDescent="0.25">
      <c r="B1075" s="37" t="s">
        <v>299</v>
      </c>
      <c r="C1075" s="38" t="str">
        <f>VLOOKUP(E1075,nusedswatershed,4,FALSE)</f>
        <v>Ind7</v>
      </c>
      <c r="D1075" s="39">
        <v>26</v>
      </c>
      <c r="E1075" s="40" t="s">
        <v>17</v>
      </c>
      <c r="F1075" s="40" t="s">
        <v>17</v>
      </c>
      <c r="G1075" s="21" t="s">
        <v>63</v>
      </c>
      <c r="H1075" s="45">
        <v>2017</v>
      </c>
      <c r="I1075" s="45">
        <v>605</v>
      </c>
      <c r="J1075" s="45">
        <v>605</v>
      </c>
      <c r="K1075" s="45"/>
      <c r="L1075" s="62">
        <f>_xlfn.IFNA(VLOOKUP(E1075&amp;"."&amp;H1075,PNIdata!$E$5:$L$263,2,FALSE),"-")</f>
        <v>1</v>
      </c>
      <c r="M1075" s="62"/>
      <c r="N1075" s="62"/>
    </row>
    <row r="1076" spans="2:14" x14ac:dyDescent="0.25">
      <c r="B1076" s="37" t="s">
        <v>299</v>
      </c>
      <c r="C1076" s="38" t="str">
        <f>VLOOKUP(E1076,nusedswatershed,4,FALSE)</f>
        <v>Ind7</v>
      </c>
      <c r="D1076" s="39">
        <v>26</v>
      </c>
      <c r="E1076" s="40" t="s">
        <v>17</v>
      </c>
      <c r="F1076" s="40" t="s">
        <v>17</v>
      </c>
      <c r="G1076" s="21" t="s">
        <v>63</v>
      </c>
      <c r="H1076" s="45">
        <v>2016</v>
      </c>
      <c r="I1076" s="45">
        <v>370</v>
      </c>
      <c r="J1076" s="45">
        <v>370</v>
      </c>
      <c r="K1076" s="45"/>
      <c r="L1076" s="62">
        <f>_xlfn.IFNA(VLOOKUP(E1076&amp;"."&amp;H1076,PNIdata!$E$5:$L$263,2,FALSE),"-")</f>
        <v>1</v>
      </c>
      <c r="M1076" s="62"/>
      <c r="N1076" s="62"/>
    </row>
    <row r="1077" spans="2:14" x14ac:dyDescent="0.25">
      <c r="B1077" s="37" t="s">
        <v>299</v>
      </c>
      <c r="C1077" s="38" t="str">
        <f>VLOOKUP(E1077,nusedswatershed,4,FALSE)</f>
        <v>Ind7</v>
      </c>
      <c r="D1077" s="39">
        <v>26</v>
      </c>
      <c r="E1077" s="40" t="s">
        <v>17</v>
      </c>
      <c r="F1077" s="40" t="s">
        <v>17</v>
      </c>
      <c r="G1077" s="21" t="s">
        <v>63</v>
      </c>
      <c r="H1077" s="22">
        <v>2015</v>
      </c>
      <c r="I1077" s="45">
        <v>331</v>
      </c>
      <c r="J1077" s="45">
        <v>331</v>
      </c>
      <c r="K1077" s="45"/>
      <c r="L1077" s="62">
        <f>_xlfn.IFNA(VLOOKUP(E1077&amp;"."&amp;H1077,PNIdata!$E$5:$L$263,2,FALSE),"-")</f>
        <v>0.96428599999999998</v>
      </c>
      <c r="M1077" s="62"/>
      <c r="N1077" s="62"/>
    </row>
    <row r="1078" spans="2:14" x14ac:dyDescent="0.25">
      <c r="B1078" s="37" t="s">
        <v>299</v>
      </c>
      <c r="C1078" s="38" t="str">
        <f>VLOOKUP(E1078,nusedswatershed,4,FALSE)</f>
        <v>Ind7</v>
      </c>
      <c r="D1078" s="39">
        <v>26</v>
      </c>
      <c r="E1078" s="40" t="s">
        <v>17</v>
      </c>
      <c r="F1078" s="40" t="s">
        <v>17</v>
      </c>
      <c r="G1078" s="21" t="s">
        <v>63</v>
      </c>
      <c r="H1078" s="22">
        <v>2014</v>
      </c>
      <c r="I1078" s="45">
        <v>192</v>
      </c>
      <c r="J1078" s="45">
        <v>192</v>
      </c>
      <c r="K1078" s="45"/>
      <c r="L1078" s="62">
        <f>_xlfn.IFNA(VLOOKUP(E1078&amp;"."&amp;H1078,PNIdata!$E$5:$L$263,2,FALSE),"-")</f>
        <v>0.5</v>
      </c>
      <c r="M1078" s="62"/>
      <c r="N1078" s="62"/>
    </row>
    <row r="1079" spans="2:14" x14ac:dyDescent="0.25">
      <c r="B1079" s="37" t="s">
        <v>299</v>
      </c>
      <c r="C1079" s="38" t="str">
        <f>VLOOKUP(E1079,nusedswatershed,4,FALSE)</f>
        <v>Ind7</v>
      </c>
      <c r="D1079" s="39">
        <v>26</v>
      </c>
      <c r="E1079" s="40" t="s">
        <v>17</v>
      </c>
      <c r="F1079" s="40" t="s">
        <v>17</v>
      </c>
      <c r="G1079" s="21" t="s">
        <v>63</v>
      </c>
      <c r="H1079">
        <v>2013</v>
      </c>
      <c r="I1079" s="45">
        <v>240</v>
      </c>
      <c r="J1079" s="45">
        <v>240</v>
      </c>
      <c r="K1079" s="45"/>
      <c r="L1079" s="62" t="str">
        <f>_xlfn.IFNA(VLOOKUP(E1079&amp;"."&amp;H1079,PNIdata!$E$5:$L$263,2,FALSE),"-")</f>
        <v>-</v>
      </c>
      <c r="M1079" s="62"/>
      <c r="N1079" s="62"/>
    </row>
    <row r="1080" spans="2:14" x14ac:dyDescent="0.25">
      <c r="B1080" s="37" t="s">
        <v>299</v>
      </c>
      <c r="C1080" s="38" t="str">
        <f>VLOOKUP(E1080,nusedswatershed,4,FALSE)</f>
        <v>Ind7</v>
      </c>
      <c r="D1080" s="39">
        <v>26</v>
      </c>
      <c r="E1080" s="40" t="s">
        <v>17</v>
      </c>
      <c r="F1080" s="40" t="s">
        <v>17</v>
      </c>
      <c r="G1080" s="21" t="s">
        <v>63</v>
      </c>
      <c r="H1080" s="22">
        <v>2012</v>
      </c>
      <c r="I1080" s="45">
        <v>223</v>
      </c>
      <c r="J1080" s="45">
        <v>223</v>
      </c>
      <c r="K1080" s="45"/>
      <c r="L1080" s="62">
        <f>_xlfn.IFNA(VLOOKUP(E1080&amp;"."&amp;H1080,PNIdata!$E$5:$L$263,2,FALSE),"-")</f>
        <v>1</v>
      </c>
      <c r="M1080" s="62"/>
      <c r="N1080" s="62"/>
    </row>
    <row r="1081" spans="2:14" x14ac:dyDescent="0.25">
      <c r="B1081" s="37" t="s">
        <v>299</v>
      </c>
      <c r="C1081" s="38" t="str">
        <f>VLOOKUP(E1081,nusedswatershed,4,FALSE)</f>
        <v>Ind7</v>
      </c>
      <c r="D1081" s="39">
        <v>26</v>
      </c>
      <c r="E1081" s="40" t="s">
        <v>17</v>
      </c>
      <c r="F1081" s="40" t="s">
        <v>17</v>
      </c>
      <c r="G1081" s="21" t="s">
        <v>63</v>
      </c>
      <c r="H1081" s="22">
        <v>2011</v>
      </c>
      <c r="I1081" s="45">
        <v>302</v>
      </c>
      <c r="J1081" s="45">
        <v>302</v>
      </c>
      <c r="K1081" s="45"/>
      <c r="L1081" s="62" t="str">
        <f>_xlfn.IFNA(VLOOKUP(E1081&amp;"."&amp;H1081,PNIdata!$E$5:$L$263,2,FALSE),"-")</f>
        <v>-</v>
      </c>
      <c r="M1081" s="62"/>
      <c r="N1081" s="62"/>
    </row>
    <row r="1082" spans="2:14" x14ac:dyDescent="0.25">
      <c r="B1082" s="37" t="s">
        <v>299</v>
      </c>
      <c r="C1082" s="38" t="str">
        <f>VLOOKUP(E1082,nusedswatershed,4,FALSE)</f>
        <v>Ind7</v>
      </c>
      <c r="D1082" s="39">
        <v>26</v>
      </c>
      <c r="E1082" s="40" t="s">
        <v>17</v>
      </c>
      <c r="F1082" s="40" t="s">
        <v>17</v>
      </c>
      <c r="G1082" s="21" t="s">
        <v>63</v>
      </c>
      <c r="H1082" s="22">
        <v>2010</v>
      </c>
      <c r="I1082" s="45">
        <v>185</v>
      </c>
      <c r="J1082" s="45">
        <v>185</v>
      </c>
      <c r="K1082" s="45"/>
      <c r="L1082" s="62">
        <f>_xlfn.IFNA(VLOOKUP(E1082&amp;"."&amp;H1082,PNIdata!$E$5:$L$263,2,FALSE),"-")</f>
        <v>1</v>
      </c>
      <c r="M1082" s="62"/>
      <c r="N1082" s="62"/>
    </row>
    <row r="1083" spans="2:14" x14ac:dyDescent="0.25">
      <c r="B1083" s="37" t="s">
        <v>299</v>
      </c>
      <c r="C1083" s="38" t="str">
        <f>VLOOKUP(E1083,nusedswatershed,4,FALSE)</f>
        <v>Ind7</v>
      </c>
      <c r="D1083" s="39">
        <v>26</v>
      </c>
      <c r="E1083" s="40" t="s">
        <v>17</v>
      </c>
      <c r="F1083" s="40" t="s">
        <v>17</v>
      </c>
      <c r="G1083" s="21" t="s">
        <v>63</v>
      </c>
      <c r="H1083" s="22">
        <v>2009</v>
      </c>
      <c r="I1083" s="45">
        <v>550</v>
      </c>
      <c r="J1083" s="45">
        <v>550</v>
      </c>
      <c r="K1083" s="45"/>
      <c r="L1083" s="62">
        <f>_xlfn.IFNA(VLOOKUP(E1083&amp;"."&amp;H1083,PNIdata!$E$5:$L$263,2,FALSE),"-")</f>
        <v>0.85714299999999999</v>
      </c>
      <c r="M1083" s="62"/>
      <c r="N1083" s="62"/>
    </row>
    <row r="1084" spans="2:14" x14ac:dyDescent="0.25">
      <c r="B1084" s="37" t="s">
        <v>299</v>
      </c>
      <c r="C1084" s="38" t="str">
        <f>VLOOKUP(E1084,nusedswatershed,4,FALSE)</f>
        <v>Ind7</v>
      </c>
      <c r="D1084" s="39">
        <v>26</v>
      </c>
      <c r="E1084" s="40" t="s">
        <v>17</v>
      </c>
      <c r="F1084" s="40" t="s">
        <v>17</v>
      </c>
      <c r="G1084" s="21" t="s">
        <v>63</v>
      </c>
      <c r="H1084">
        <v>2008</v>
      </c>
      <c r="I1084" s="45">
        <v>264</v>
      </c>
      <c r="J1084" s="45">
        <v>264</v>
      </c>
      <c r="K1084" s="45"/>
      <c r="L1084" s="62" t="str">
        <f>_xlfn.IFNA(VLOOKUP(E1084&amp;"."&amp;H1084,PNIdata!$E$5:$L$263,2,FALSE),"-")</f>
        <v>-</v>
      </c>
      <c r="M1084" s="62"/>
      <c r="N1084" s="62"/>
    </row>
    <row r="1085" spans="2:14" x14ac:dyDescent="0.25">
      <c r="B1085" s="37" t="s">
        <v>299</v>
      </c>
      <c r="C1085" s="38" t="str">
        <f>VLOOKUP(E1085,nusedswatershed,4,FALSE)</f>
        <v>Ind7</v>
      </c>
      <c r="D1085" s="39">
        <v>26</v>
      </c>
      <c r="E1085" s="40" t="s">
        <v>17</v>
      </c>
      <c r="F1085" s="40" t="s">
        <v>17</v>
      </c>
      <c r="G1085" s="21" t="s">
        <v>63</v>
      </c>
      <c r="H1085">
        <v>2007</v>
      </c>
      <c r="I1085" s="45">
        <v>193</v>
      </c>
      <c r="J1085" s="45">
        <v>193</v>
      </c>
      <c r="K1085" s="45"/>
      <c r="L1085" s="62" t="str">
        <f>_xlfn.IFNA(VLOOKUP(E1085&amp;"."&amp;H1085,PNIdata!$E$5:$L$263,2,FALSE),"-")</f>
        <v>-</v>
      </c>
      <c r="M1085" s="62"/>
      <c r="N1085" s="62"/>
    </row>
    <row r="1086" spans="2:14" x14ac:dyDescent="0.25">
      <c r="B1086" s="37" t="s">
        <v>299</v>
      </c>
      <c r="C1086" s="38" t="str">
        <f>VLOOKUP(E1086,nusedswatershed,4,FALSE)</f>
        <v>Ind7</v>
      </c>
      <c r="D1086" s="39">
        <v>26</v>
      </c>
      <c r="E1086" s="40" t="s">
        <v>17</v>
      </c>
      <c r="F1086" s="40" t="s">
        <v>17</v>
      </c>
      <c r="G1086" s="21" t="s">
        <v>63</v>
      </c>
      <c r="H1086">
        <v>2006</v>
      </c>
      <c r="I1086" s="45">
        <v>536</v>
      </c>
      <c r="J1086" s="45">
        <v>536</v>
      </c>
      <c r="K1086" s="45"/>
      <c r="L1086" s="62" t="str">
        <f>_xlfn.IFNA(VLOOKUP(E1086&amp;"."&amp;H1086,PNIdata!$E$5:$L$263,2,FALSE),"-")</f>
        <v>-</v>
      </c>
      <c r="M1086" s="62"/>
      <c r="N1086" s="62"/>
    </row>
    <row r="1087" spans="2:14" x14ac:dyDescent="0.25">
      <c r="B1087" s="37" t="s">
        <v>299</v>
      </c>
      <c r="C1087" s="38" t="str">
        <f>VLOOKUP(E1087,nusedswatershed,4,FALSE)</f>
        <v>Ind7</v>
      </c>
      <c r="D1087" s="39">
        <v>26</v>
      </c>
      <c r="E1087" s="40" t="s">
        <v>17</v>
      </c>
      <c r="F1087" s="40" t="s">
        <v>17</v>
      </c>
      <c r="G1087" s="21" t="s">
        <v>63</v>
      </c>
      <c r="H1087">
        <v>2005</v>
      </c>
      <c r="I1087" s="45">
        <v>488</v>
      </c>
      <c r="J1087" s="45">
        <v>488</v>
      </c>
      <c r="K1087" s="45"/>
      <c r="L1087" s="62" t="str">
        <f>_xlfn.IFNA(VLOOKUP(E1087&amp;"."&amp;H1087,PNIdata!$E$5:$L$263,2,FALSE),"-")</f>
        <v>-</v>
      </c>
      <c r="M1087" s="62"/>
      <c r="N1087" s="62"/>
    </row>
    <row r="1088" spans="2:14" x14ac:dyDescent="0.25">
      <c r="B1088" s="37" t="s">
        <v>299</v>
      </c>
      <c r="C1088" s="38" t="str">
        <f>VLOOKUP(E1088,nusedswatershed,4,FALSE)</f>
        <v>Ind7</v>
      </c>
      <c r="D1088" s="39">
        <v>26</v>
      </c>
      <c r="E1088" s="40" t="s">
        <v>17</v>
      </c>
      <c r="F1088" s="40" t="s">
        <v>17</v>
      </c>
      <c r="G1088" s="21" t="s">
        <v>63</v>
      </c>
      <c r="H1088">
        <v>2004</v>
      </c>
      <c r="I1088" s="45">
        <v>301</v>
      </c>
      <c r="J1088" s="45">
        <v>301</v>
      </c>
      <c r="K1088" s="45"/>
      <c r="L1088" s="62" t="str">
        <f>_xlfn.IFNA(VLOOKUP(E1088&amp;"."&amp;H1088,PNIdata!$E$5:$L$263,2,FALSE),"-")</f>
        <v>-</v>
      </c>
      <c r="M1088" s="62"/>
      <c r="N1088" s="62"/>
    </row>
    <row r="1089" spans="2:14" x14ac:dyDescent="0.25">
      <c r="B1089" s="37" t="s">
        <v>299</v>
      </c>
      <c r="C1089" s="38" t="str">
        <f>VLOOKUP(E1089,nusedswatershed,4,FALSE)</f>
        <v>Ind7</v>
      </c>
      <c r="D1089" s="39">
        <v>26</v>
      </c>
      <c r="E1089" s="40" t="s">
        <v>17</v>
      </c>
      <c r="F1089" s="40" t="s">
        <v>17</v>
      </c>
      <c r="G1089" s="21" t="s">
        <v>63</v>
      </c>
      <c r="H1089">
        <v>2003</v>
      </c>
      <c r="I1089" s="45">
        <v>358</v>
      </c>
      <c r="J1089" s="45">
        <v>358</v>
      </c>
      <c r="K1089" s="45"/>
      <c r="L1089" s="62" t="str">
        <f>_xlfn.IFNA(VLOOKUP(E1089&amp;"."&amp;H1089,PNIdata!$E$5:$L$263,2,FALSE),"-")</f>
        <v>-</v>
      </c>
      <c r="M1089" s="62"/>
      <c r="N1089" s="62"/>
    </row>
    <row r="1090" spans="2:14" x14ac:dyDescent="0.25">
      <c r="B1090" s="37" t="s">
        <v>299</v>
      </c>
      <c r="C1090" s="38" t="str">
        <f>VLOOKUP(E1090,nusedswatershed,4,FALSE)</f>
        <v>Ind7</v>
      </c>
      <c r="D1090" s="39">
        <v>26</v>
      </c>
      <c r="E1090" s="40" t="s">
        <v>17</v>
      </c>
      <c r="F1090" s="40" t="s">
        <v>17</v>
      </c>
      <c r="G1090" s="21" t="s">
        <v>63</v>
      </c>
      <c r="H1090">
        <v>2002</v>
      </c>
      <c r="I1090" s="45">
        <v>251</v>
      </c>
      <c r="J1090" s="45">
        <v>251</v>
      </c>
      <c r="K1090" s="45"/>
      <c r="L1090" s="62" t="str">
        <f>_xlfn.IFNA(VLOOKUP(E1090&amp;"."&amp;H1090,PNIdata!$E$5:$L$263,2,FALSE),"-")</f>
        <v>-</v>
      </c>
      <c r="M1090" s="62"/>
      <c r="N1090" s="62"/>
    </row>
    <row r="1091" spans="2:14" x14ac:dyDescent="0.25">
      <c r="B1091" s="37" t="s">
        <v>299</v>
      </c>
      <c r="C1091" s="38" t="str">
        <f>VLOOKUP(E1091,nusedswatershed,4,FALSE)</f>
        <v>Ind7</v>
      </c>
      <c r="D1091" s="39">
        <v>26</v>
      </c>
      <c r="E1091" s="40" t="s">
        <v>17</v>
      </c>
      <c r="F1091" s="40" t="s">
        <v>17</v>
      </c>
      <c r="G1091" s="21" t="s">
        <v>63</v>
      </c>
      <c r="H1091">
        <v>2001</v>
      </c>
      <c r="I1091" s="45">
        <v>409</v>
      </c>
      <c r="J1091" s="45">
        <v>409</v>
      </c>
      <c r="K1091" s="45"/>
      <c r="L1091" s="62" t="str">
        <f>_xlfn.IFNA(VLOOKUP(E1091&amp;"."&amp;H1091,PNIdata!$E$5:$L$263,2,FALSE),"-")</f>
        <v>-</v>
      </c>
      <c r="M1091" s="62"/>
      <c r="N1091" s="62"/>
    </row>
    <row r="1092" spans="2:14" x14ac:dyDescent="0.25">
      <c r="B1092" s="37" t="s">
        <v>299</v>
      </c>
      <c r="C1092" s="38" t="str">
        <f>VLOOKUP(E1092,nusedswatershed,4,FALSE)</f>
        <v>Ind7</v>
      </c>
      <c r="D1092" s="39">
        <v>26</v>
      </c>
      <c r="E1092" s="40" t="s">
        <v>17</v>
      </c>
      <c r="F1092" s="40" t="s">
        <v>17</v>
      </c>
      <c r="G1092" s="21" t="s">
        <v>63</v>
      </c>
      <c r="H1092">
        <v>2000</v>
      </c>
      <c r="I1092" s="45">
        <v>105</v>
      </c>
      <c r="J1092" s="45">
        <v>105</v>
      </c>
      <c r="K1092" s="45"/>
      <c r="L1092" s="62" t="str">
        <f>_xlfn.IFNA(VLOOKUP(E1092&amp;"."&amp;H1092,PNIdata!$E$5:$L$263,2,FALSE),"-")</f>
        <v>-</v>
      </c>
      <c r="M1092" s="62"/>
      <c r="N1092" s="62"/>
    </row>
    <row r="1093" spans="2:14" x14ac:dyDescent="0.25">
      <c r="B1093" s="37" t="s">
        <v>299</v>
      </c>
      <c r="C1093" s="38" t="str">
        <f>VLOOKUP(E1093,nusedswatershed,4,FALSE)</f>
        <v>Ind7</v>
      </c>
      <c r="D1093" s="39">
        <v>26</v>
      </c>
      <c r="E1093" s="40" t="s">
        <v>17</v>
      </c>
      <c r="F1093" s="40" t="s">
        <v>17</v>
      </c>
      <c r="G1093" s="21" t="s">
        <v>63</v>
      </c>
      <c r="H1093">
        <v>1999</v>
      </c>
      <c r="I1093" s="45">
        <v>453</v>
      </c>
      <c r="J1093" s="45">
        <v>453</v>
      </c>
      <c r="K1093" s="45"/>
      <c r="L1093" s="62" t="str">
        <f>_xlfn.IFNA(VLOOKUP(E1093&amp;"."&amp;H1093,PNIdata!$E$5:$L$263,2,FALSE),"-")</f>
        <v>-</v>
      </c>
      <c r="M1093" s="62"/>
      <c r="N1093" s="62"/>
    </row>
    <row r="1094" spans="2:14" x14ac:dyDescent="0.25">
      <c r="B1094" s="37" t="s">
        <v>299</v>
      </c>
      <c r="C1094" s="38" t="str">
        <f>VLOOKUP(E1094,nusedswatershed,4,FALSE)</f>
        <v>Ind7</v>
      </c>
      <c r="D1094" s="39">
        <v>26</v>
      </c>
      <c r="E1094" s="40" t="s">
        <v>17</v>
      </c>
      <c r="F1094" s="40" t="s">
        <v>17</v>
      </c>
      <c r="G1094" s="21" t="s">
        <v>63</v>
      </c>
      <c r="H1094" s="22">
        <v>1998</v>
      </c>
      <c r="I1094" s="45">
        <v>824</v>
      </c>
      <c r="J1094" s="45">
        <v>824</v>
      </c>
      <c r="K1094" s="45"/>
      <c r="L1094" s="62" t="str">
        <f>_xlfn.IFNA(VLOOKUP(E1094&amp;"."&amp;H1094,PNIdata!$E$5:$L$263,2,FALSE),"-")</f>
        <v>-</v>
      </c>
      <c r="M1094" s="62"/>
      <c r="N1094" s="62"/>
    </row>
    <row r="1095" spans="2:14" x14ac:dyDescent="0.25">
      <c r="B1095" s="37" t="s">
        <v>299</v>
      </c>
      <c r="C1095" s="38" t="str">
        <f>VLOOKUP(E1095,nusedswatershed,4,FALSE)</f>
        <v>Ind7</v>
      </c>
      <c r="D1095" s="39">
        <v>26</v>
      </c>
      <c r="E1095" s="40" t="s">
        <v>17</v>
      </c>
      <c r="F1095" s="40" t="s">
        <v>17</v>
      </c>
      <c r="G1095" s="21" t="s">
        <v>63</v>
      </c>
      <c r="H1095" s="22">
        <v>1997</v>
      </c>
      <c r="I1095" s="45">
        <v>558</v>
      </c>
      <c r="J1095" s="45">
        <v>558</v>
      </c>
      <c r="K1095" s="45"/>
      <c r="L1095" s="62" t="str">
        <f>_xlfn.IFNA(VLOOKUP(E1095&amp;"."&amp;H1095,PNIdata!$E$5:$L$263,2,FALSE),"-")</f>
        <v>-</v>
      </c>
      <c r="M1095" s="62"/>
      <c r="N1095" s="62"/>
    </row>
    <row r="1096" spans="2:14" x14ac:dyDescent="0.25">
      <c r="B1096" s="37" t="s">
        <v>299</v>
      </c>
      <c r="C1096" s="38" t="str">
        <f>VLOOKUP(E1096,nusedswatershed,4,FALSE)</f>
        <v>Ind7</v>
      </c>
      <c r="D1096" s="39">
        <v>26</v>
      </c>
      <c r="E1096" s="40" t="s">
        <v>17</v>
      </c>
      <c r="F1096" s="40" t="s">
        <v>17</v>
      </c>
      <c r="G1096" s="21" t="s">
        <v>63</v>
      </c>
      <c r="H1096" s="22">
        <v>1996</v>
      </c>
      <c r="I1096" s="45">
        <v>219</v>
      </c>
      <c r="J1096" s="45">
        <v>219</v>
      </c>
      <c r="K1096" s="45"/>
      <c r="L1096" s="62" t="str">
        <f>_xlfn.IFNA(VLOOKUP(E1096&amp;"."&amp;H1096,PNIdata!$E$5:$L$263,2,FALSE),"-")</f>
        <v>-</v>
      </c>
      <c r="M1096" s="62"/>
      <c r="N1096" s="62"/>
    </row>
    <row r="1097" spans="2:14" x14ac:dyDescent="0.25">
      <c r="B1097" s="37" t="s">
        <v>299</v>
      </c>
      <c r="C1097" s="38" t="str">
        <f>VLOOKUP(E1097,nusedswatershed,4,FALSE)</f>
        <v>Ind7</v>
      </c>
      <c r="D1097" s="39">
        <v>26</v>
      </c>
      <c r="E1097" s="40" t="s">
        <v>17</v>
      </c>
      <c r="F1097" s="40" t="s">
        <v>17</v>
      </c>
      <c r="G1097" s="21" t="s">
        <v>63</v>
      </c>
      <c r="H1097" s="22">
        <v>1995</v>
      </c>
      <c r="I1097" s="45">
        <v>266</v>
      </c>
      <c r="J1097" s="45">
        <v>266</v>
      </c>
      <c r="K1097" s="45"/>
      <c r="L1097" s="62" t="str">
        <f>_xlfn.IFNA(VLOOKUP(E1097&amp;"."&amp;H1097,PNIdata!$E$5:$L$263,2,FALSE),"-")</f>
        <v>-</v>
      </c>
      <c r="M1097" s="62"/>
      <c r="N1097" s="62"/>
    </row>
    <row r="1098" spans="2:14" x14ac:dyDescent="0.25">
      <c r="B1098" s="37" t="s">
        <v>299</v>
      </c>
      <c r="C1098" s="38" t="str">
        <f>VLOOKUP(E1098,nusedswatershed,4,FALSE)</f>
        <v>Ind7</v>
      </c>
      <c r="D1098" s="39">
        <v>26</v>
      </c>
      <c r="E1098" s="40" t="s">
        <v>17</v>
      </c>
      <c r="F1098" s="40" t="s">
        <v>17</v>
      </c>
      <c r="G1098" s="21" t="s">
        <v>63</v>
      </c>
      <c r="H1098" s="22">
        <v>1994</v>
      </c>
      <c r="I1098" s="45">
        <v>150</v>
      </c>
      <c r="J1098" s="45">
        <v>150</v>
      </c>
      <c r="K1098" s="45"/>
      <c r="L1098" s="62" t="str">
        <f>_xlfn.IFNA(VLOOKUP(E1098&amp;"."&amp;H1098,PNIdata!$E$5:$L$263,2,FALSE),"-")</f>
        <v>-</v>
      </c>
      <c r="M1098" s="62"/>
      <c r="N1098" s="62"/>
    </row>
    <row r="1099" spans="2:14" x14ac:dyDescent="0.25">
      <c r="B1099" s="37" t="s">
        <v>299</v>
      </c>
      <c r="C1099" s="38" t="str">
        <f>VLOOKUP(E1099,nusedswatershed,4,FALSE)</f>
        <v>Ind7</v>
      </c>
      <c r="D1099" s="39">
        <v>26</v>
      </c>
      <c r="E1099" s="40" t="s">
        <v>17</v>
      </c>
      <c r="F1099" s="40" t="s">
        <v>17</v>
      </c>
      <c r="G1099" s="21" t="s">
        <v>63</v>
      </c>
      <c r="H1099" s="22">
        <v>1993</v>
      </c>
      <c r="I1099" s="45">
        <v>20</v>
      </c>
      <c r="J1099" s="45">
        <v>20</v>
      </c>
      <c r="K1099" s="45"/>
      <c r="L1099" s="62" t="str">
        <f>_xlfn.IFNA(VLOOKUP(E1099&amp;"."&amp;H1099,PNIdata!$E$5:$L$263,2,FALSE),"-")</f>
        <v>-</v>
      </c>
      <c r="M1099" s="62"/>
      <c r="N1099" s="62"/>
    </row>
    <row r="1100" spans="2:14" x14ac:dyDescent="0.25">
      <c r="B1100" s="37" t="s">
        <v>299</v>
      </c>
      <c r="C1100" s="38" t="str">
        <f>VLOOKUP(E1100,nusedswatershed,4,FALSE)</f>
        <v>Ind7</v>
      </c>
      <c r="D1100" s="39">
        <v>26</v>
      </c>
      <c r="E1100" s="40" t="s">
        <v>17</v>
      </c>
      <c r="F1100" s="40" t="s">
        <v>17</v>
      </c>
      <c r="G1100" s="21" t="s">
        <v>63</v>
      </c>
      <c r="H1100" s="22">
        <v>1992</v>
      </c>
      <c r="I1100" s="45" t="s">
        <v>522</v>
      </c>
      <c r="J1100" s="45"/>
      <c r="K1100" s="45"/>
      <c r="L1100" s="62" t="str">
        <f>_xlfn.IFNA(VLOOKUP(E1100&amp;"."&amp;H1100,PNIdata!$E$5:$L$263,2,FALSE),"-")</f>
        <v>-</v>
      </c>
      <c r="M1100" s="62"/>
      <c r="N1100" s="62"/>
    </row>
    <row r="1101" spans="2:14" x14ac:dyDescent="0.25">
      <c r="B1101" s="37" t="s">
        <v>299</v>
      </c>
      <c r="C1101" s="38" t="str">
        <f>VLOOKUP(E1101,nusedswatershed,4,FALSE)</f>
        <v>Ind7</v>
      </c>
      <c r="D1101" s="39">
        <v>26</v>
      </c>
      <c r="E1101" s="40" t="s">
        <v>17</v>
      </c>
      <c r="F1101" s="40" t="s">
        <v>17</v>
      </c>
      <c r="G1101" s="21" t="s">
        <v>63</v>
      </c>
      <c r="H1101" s="22">
        <v>1991</v>
      </c>
      <c r="I1101" s="45">
        <v>20</v>
      </c>
      <c r="J1101" s="45">
        <v>20</v>
      </c>
      <c r="K1101" s="45"/>
      <c r="L1101" s="62" t="str">
        <f>_xlfn.IFNA(VLOOKUP(E1101&amp;"."&amp;H1101,PNIdata!$E$5:$L$263,2,FALSE),"-")</f>
        <v>-</v>
      </c>
      <c r="M1101" s="62"/>
      <c r="N1101" s="62"/>
    </row>
    <row r="1102" spans="2:14" x14ac:dyDescent="0.25">
      <c r="B1102" s="37" t="s">
        <v>299</v>
      </c>
      <c r="C1102" s="38" t="str">
        <f>VLOOKUP(E1102,nusedswatershed,4,FALSE)</f>
        <v>Ind7</v>
      </c>
      <c r="D1102" s="39">
        <v>26</v>
      </c>
      <c r="E1102" s="40" t="s">
        <v>17</v>
      </c>
      <c r="F1102" s="40" t="s">
        <v>17</v>
      </c>
      <c r="G1102" s="21" t="s">
        <v>63</v>
      </c>
      <c r="H1102" s="22">
        <v>1990</v>
      </c>
      <c r="I1102" s="45">
        <v>10</v>
      </c>
      <c r="J1102" s="45">
        <v>10</v>
      </c>
      <c r="K1102" s="45"/>
      <c r="L1102" s="62" t="str">
        <f>_xlfn.IFNA(VLOOKUP(E1102&amp;"."&amp;H1102,PNIdata!$E$5:$L$263,2,FALSE),"-")</f>
        <v>-</v>
      </c>
      <c r="M1102" s="62"/>
      <c r="N1102" s="62"/>
    </row>
    <row r="1103" spans="2:14" x14ac:dyDescent="0.25">
      <c r="B1103" s="37" t="s">
        <v>299</v>
      </c>
      <c r="C1103" s="38" t="str">
        <f>VLOOKUP(E1103,nusedswatershed,4,FALSE)</f>
        <v>Ind7</v>
      </c>
      <c r="D1103" s="39">
        <v>26</v>
      </c>
      <c r="E1103" s="40" t="s">
        <v>17</v>
      </c>
      <c r="F1103" s="40" t="s">
        <v>17</v>
      </c>
      <c r="G1103" s="21" t="s">
        <v>63</v>
      </c>
      <c r="H1103" s="22">
        <v>1989</v>
      </c>
      <c r="I1103" s="45">
        <v>30</v>
      </c>
      <c r="J1103" s="45">
        <v>30</v>
      </c>
      <c r="K1103" s="45"/>
      <c r="L1103" s="62" t="str">
        <f>_xlfn.IFNA(VLOOKUP(E1103&amp;"."&amp;H1103,PNIdata!$E$5:$L$263,2,FALSE),"-")</f>
        <v>-</v>
      </c>
      <c r="M1103" s="62"/>
      <c r="N1103" s="62"/>
    </row>
    <row r="1104" spans="2:14" x14ac:dyDescent="0.25">
      <c r="B1104" s="37" t="s">
        <v>299</v>
      </c>
      <c r="C1104" s="38" t="str">
        <f>VLOOKUP(E1104,nusedswatershed,4,FALSE)</f>
        <v>Ind7</v>
      </c>
      <c r="D1104" s="39">
        <v>26</v>
      </c>
      <c r="E1104" s="40" t="s">
        <v>17</v>
      </c>
      <c r="F1104" s="40" t="s">
        <v>17</v>
      </c>
      <c r="G1104" s="21" t="s">
        <v>63</v>
      </c>
      <c r="H1104" s="22">
        <v>1988</v>
      </c>
      <c r="I1104" s="45" t="s">
        <v>522</v>
      </c>
      <c r="J1104" s="45"/>
      <c r="K1104" s="45"/>
      <c r="L1104" s="62" t="str">
        <f>_xlfn.IFNA(VLOOKUP(E1104&amp;"."&amp;H1104,PNIdata!$E$5:$L$263,2,FALSE),"-")</f>
        <v>-</v>
      </c>
      <c r="M1104" s="62"/>
      <c r="N1104" s="62"/>
    </row>
    <row r="1105" spans="2:14" x14ac:dyDescent="0.25">
      <c r="B1105" s="37" t="s">
        <v>299</v>
      </c>
      <c r="C1105" s="38" t="str">
        <f>VLOOKUP(E1105,nusedswatershed,4,FALSE)</f>
        <v>Ind7</v>
      </c>
      <c r="D1105" s="39">
        <v>26</v>
      </c>
      <c r="E1105" s="40" t="s">
        <v>17</v>
      </c>
      <c r="F1105" s="40" t="s">
        <v>17</v>
      </c>
      <c r="G1105" s="21" t="s">
        <v>63</v>
      </c>
      <c r="H1105" s="22">
        <v>1987</v>
      </c>
      <c r="I1105" s="45">
        <v>100</v>
      </c>
      <c r="J1105" s="45">
        <v>100</v>
      </c>
      <c r="K1105" s="45"/>
      <c r="L1105" s="62" t="str">
        <f>_xlfn.IFNA(VLOOKUP(E1105&amp;"."&amp;H1105,PNIdata!$E$5:$L$263,2,FALSE),"-")</f>
        <v>-</v>
      </c>
      <c r="M1105" s="62"/>
      <c r="N1105" s="62"/>
    </row>
    <row r="1106" spans="2:14" x14ac:dyDescent="0.25">
      <c r="B1106" s="37" t="s">
        <v>299</v>
      </c>
      <c r="C1106" s="38" t="str">
        <f>VLOOKUP(E1106,nusedswatershed,4,FALSE)</f>
        <v>Ind7</v>
      </c>
      <c r="D1106" s="39">
        <v>26</v>
      </c>
      <c r="E1106" s="40" t="s">
        <v>17</v>
      </c>
      <c r="F1106" s="40" t="s">
        <v>17</v>
      </c>
      <c r="G1106" s="21" t="s">
        <v>63</v>
      </c>
      <c r="H1106" s="22">
        <v>1986</v>
      </c>
      <c r="I1106" s="45">
        <v>100</v>
      </c>
      <c r="J1106" s="45">
        <v>100</v>
      </c>
      <c r="K1106" s="45"/>
      <c r="L1106" s="62" t="str">
        <f>_xlfn.IFNA(VLOOKUP(E1106&amp;"."&amp;H1106,PNIdata!$E$5:$L$263,2,FALSE),"-")</f>
        <v>-</v>
      </c>
      <c r="M1106" s="62"/>
      <c r="N1106" s="62"/>
    </row>
    <row r="1107" spans="2:14" x14ac:dyDescent="0.25">
      <c r="B1107" s="37" t="s">
        <v>299</v>
      </c>
      <c r="C1107" s="38" t="str">
        <f>VLOOKUP(E1107,nusedswatershed,4,FALSE)</f>
        <v>Ind7</v>
      </c>
      <c r="D1107" s="39">
        <v>26</v>
      </c>
      <c r="E1107" s="40" t="s">
        <v>17</v>
      </c>
      <c r="F1107" s="40" t="s">
        <v>17</v>
      </c>
      <c r="G1107" s="21" t="s">
        <v>63</v>
      </c>
      <c r="H1107" s="22">
        <v>1985</v>
      </c>
      <c r="I1107" s="45">
        <v>300</v>
      </c>
      <c r="J1107" s="45">
        <v>300</v>
      </c>
      <c r="K1107" s="45"/>
      <c r="L1107" s="62" t="str">
        <f>_xlfn.IFNA(VLOOKUP(E1107&amp;"."&amp;H1107,PNIdata!$E$5:$L$263,2,FALSE),"-")</f>
        <v>-</v>
      </c>
      <c r="M1107" s="62"/>
      <c r="N1107" s="62"/>
    </row>
    <row r="1108" spans="2:14" x14ac:dyDescent="0.25">
      <c r="B1108" s="37" t="s">
        <v>299</v>
      </c>
      <c r="C1108" s="38" t="str">
        <f>VLOOKUP(E1108,nusedswatershed,4,FALSE)</f>
        <v>Ind7</v>
      </c>
      <c r="D1108" s="39">
        <v>26</v>
      </c>
      <c r="E1108" s="40" t="s">
        <v>17</v>
      </c>
      <c r="F1108" s="40" t="s">
        <v>17</v>
      </c>
      <c r="G1108" s="21" t="s">
        <v>63</v>
      </c>
      <c r="H1108" s="22">
        <v>1984</v>
      </c>
      <c r="I1108" s="45">
        <v>400</v>
      </c>
      <c r="J1108" s="45">
        <v>400</v>
      </c>
      <c r="K1108" s="45"/>
      <c r="L1108" s="62" t="str">
        <f>_xlfn.IFNA(VLOOKUP(E1108&amp;"."&amp;H1108,PNIdata!$E$5:$L$263,2,FALSE),"-")</f>
        <v>-</v>
      </c>
      <c r="M1108" s="62"/>
      <c r="N1108" s="62"/>
    </row>
    <row r="1109" spans="2:14" x14ac:dyDescent="0.25">
      <c r="B1109" s="37" t="s">
        <v>299</v>
      </c>
      <c r="C1109" s="38" t="str">
        <f>VLOOKUP(E1109,nusedswatershed,4,FALSE)</f>
        <v>Ind7</v>
      </c>
      <c r="D1109" s="39">
        <v>26</v>
      </c>
      <c r="E1109" s="40" t="s">
        <v>17</v>
      </c>
      <c r="F1109" s="40" t="s">
        <v>17</v>
      </c>
      <c r="G1109" s="21" t="s">
        <v>63</v>
      </c>
      <c r="H1109" s="22">
        <v>1983</v>
      </c>
      <c r="I1109" s="45">
        <v>300</v>
      </c>
      <c r="J1109" s="45">
        <v>300</v>
      </c>
      <c r="K1109" s="45"/>
      <c r="L1109" s="62" t="str">
        <f>_xlfn.IFNA(VLOOKUP(E1109&amp;"."&amp;H1109,PNIdata!$E$5:$L$263,2,FALSE),"-")</f>
        <v>-</v>
      </c>
      <c r="M1109" s="62"/>
      <c r="N1109" s="62"/>
    </row>
    <row r="1110" spans="2:14" x14ac:dyDescent="0.25">
      <c r="B1110" s="37" t="s">
        <v>299</v>
      </c>
      <c r="C1110" s="38" t="str">
        <f>VLOOKUP(E1110,nusedswatershed,4,FALSE)</f>
        <v>Ind7</v>
      </c>
      <c r="D1110" s="39">
        <v>26</v>
      </c>
      <c r="E1110" s="40" t="s">
        <v>17</v>
      </c>
      <c r="F1110" s="40" t="s">
        <v>17</v>
      </c>
      <c r="G1110" s="21" t="s">
        <v>63</v>
      </c>
      <c r="H1110" s="22">
        <v>1982</v>
      </c>
      <c r="I1110" s="45" t="s">
        <v>527</v>
      </c>
      <c r="J1110" s="45"/>
      <c r="K1110" s="45"/>
      <c r="L1110" s="62" t="str">
        <f>_xlfn.IFNA(VLOOKUP(E1110&amp;"."&amp;H1110,PNIdata!$E$5:$L$263,2,FALSE),"-")</f>
        <v>-</v>
      </c>
      <c r="M1110" s="62"/>
      <c r="N1110" s="62"/>
    </row>
    <row r="1111" spans="2:14" x14ac:dyDescent="0.25">
      <c r="B1111" s="37" t="s">
        <v>299</v>
      </c>
      <c r="C1111" s="38" t="str">
        <f>VLOOKUP(E1111,nusedswatershed,4,FALSE)</f>
        <v>Ind7</v>
      </c>
      <c r="D1111" s="39">
        <v>26</v>
      </c>
      <c r="E1111" s="40" t="s">
        <v>17</v>
      </c>
      <c r="F1111" s="40" t="s">
        <v>17</v>
      </c>
      <c r="G1111" s="21" t="s">
        <v>63</v>
      </c>
      <c r="H1111" s="22">
        <v>1981</v>
      </c>
      <c r="I1111" s="45">
        <v>100</v>
      </c>
      <c r="J1111" s="45">
        <v>100</v>
      </c>
      <c r="K1111" s="45"/>
      <c r="L1111" s="62" t="str">
        <f>_xlfn.IFNA(VLOOKUP(E1111&amp;"."&amp;H1111,PNIdata!$E$5:$L$263,2,FALSE),"-")</f>
        <v>-</v>
      </c>
      <c r="M1111" s="62"/>
      <c r="N1111" s="62"/>
    </row>
    <row r="1112" spans="2:14" x14ac:dyDescent="0.25">
      <c r="B1112" s="37" t="s">
        <v>299</v>
      </c>
      <c r="C1112" s="38" t="str">
        <f>VLOOKUP(E1112,nusedswatershed,4,FALSE)</f>
        <v>Ind7</v>
      </c>
      <c r="D1112" s="39">
        <v>26</v>
      </c>
      <c r="E1112" s="40" t="s">
        <v>17</v>
      </c>
      <c r="F1112" s="40" t="s">
        <v>17</v>
      </c>
      <c r="G1112" s="21" t="s">
        <v>63</v>
      </c>
      <c r="H1112" s="22">
        <v>1980</v>
      </c>
      <c r="I1112" s="45" t="s">
        <v>527</v>
      </c>
      <c r="J1112" s="45"/>
      <c r="K1112" s="45"/>
      <c r="L1112" s="62" t="str">
        <f>_xlfn.IFNA(VLOOKUP(E1112&amp;"."&amp;H1112,PNIdata!$E$5:$L$263,2,FALSE),"-")</f>
        <v>-</v>
      </c>
      <c r="M1112" s="62"/>
      <c r="N1112" s="62"/>
    </row>
    <row r="1113" spans="2:14" x14ac:dyDescent="0.25">
      <c r="B1113" s="37" t="s">
        <v>299</v>
      </c>
      <c r="C1113" s="38" t="str">
        <f>VLOOKUP(E1113,nusedswatershed,4,FALSE)</f>
        <v>Ind7</v>
      </c>
      <c r="D1113" s="39">
        <v>26</v>
      </c>
      <c r="E1113" s="40" t="s">
        <v>17</v>
      </c>
      <c r="F1113" s="40" t="s">
        <v>17</v>
      </c>
      <c r="G1113" s="21" t="s">
        <v>63</v>
      </c>
      <c r="H1113" s="22">
        <v>1979</v>
      </c>
      <c r="I1113" s="45">
        <v>60</v>
      </c>
      <c r="J1113" s="45">
        <v>60</v>
      </c>
      <c r="K1113" s="45"/>
      <c r="L1113" s="62" t="str">
        <f>_xlfn.IFNA(VLOOKUP(E1113&amp;"."&amp;H1113,PNIdata!$E$5:$L$263,2,FALSE),"-")</f>
        <v>-</v>
      </c>
      <c r="M1113" s="62"/>
      <c r="N1113" s="62"/>
    </row>
    <row r="1114" spans="2:14" x14ac:dyDescent="0.25">
      <c r="B1114" s="37" t="s">
        <v>299</v>
      </c>
      <c r="C1114" s="38" t="str">
        <f>VLOOKUP(E1114,nusedswatershed,4,FALSE)</f>
        <v>Ind7</v>
      </c>
      <c r="D1114" s="39">
        <v>26</v>
      </c>
      <c r="E1114" s="40" t="s">
        <v>17</v>
      </c>
      <c r="F1114" s="40" t="s">
        <v>17</v>
      </c>
      <c r="G1114" s="21" t="s">
        <v>63</v>
      </c>
      <c r="H1114" s="22">
        <v>1978</v>
      </c>
      <c r="I1114" s="45">
        <v>50</v>
      </c>
      <c r="J1114" s="45">
        <v>50</v>
      </c>
      <c r="K1114" s="45"/>
      <c r="L1114" s="62" t="str">
        <f>_xlfn.IFNA(VLOOKUP(E1114&amp;"."&amp;H1114,PNIdata!$E$5:$L$263,2,FALSE),"-")</f>
        <v>-</v>
      </c>
      <c r="M1114" s="62"/>
      <c r="N1114" s="62"/>
    </row>
    <row r="1115" spans="2:14" x14ac:dyDescent="0.25">
      <c r="B1115" s="37" t="s">
        <v>299</v>
      </c>
      <c r="C1115" s="38" t="str">
        <f>VLOOKUP(E1115,nusedswatershed,4,FALSE)</f>
        <v>Ind7</v>
      </c>
      <c r="D1115" s="39">
        <v>26</v>
      </c>
      <c r="E1115" s="40" t="s">
        <v>17</v>
      </c>
      <c r="F1115" s="40" t="s">
        <v>17</v>
      </c>
      <c r="G1115" s="21" t="s">
        <v>63</v>
      </c>
      <c r="H1115" s="22">
        <v>1977</v>
      </c>
      <c r="I1115" s="45">
        <v>75</v>
      </c>
      <c r="J1115" s="45">
        <v>75</v>
      </c>
      <c r="K1115" s="45"/>
      <c r="L1115" s="62" t="str">
        <f>_xlfn.IFNA(VLOOKUP(E1115&amp;"."&amp;H1115,PNIdata!$E$5:$L$263,2,FALSE),"-")</f>
        <v>-</v>
      </c>
      <c r="M1115" s="62"/>
      <c r="N1115" s="62"/>
    </row>
    <row r="1116" spans="2:14" x14ac:dyDescent="0.25">
      <c r="B1116" s="37" t="s">
        <v>299</v>
      </c>
      <c r="C1116" s="38" t="str">
        <f>VLOOKUP(E1116,nusedswatershed,4,FALSE)</f>
        <v>Ind7</v>
      </c>
      <c r="D1116" s="39">
        <v>26</v>
      </c>
      <c r="E1116" s="40" t="s">
        <v>17</v>
      </c>
      <c r="F1116" s="40" t="s">
        <v>17</v>
      </c>
      <c r="G1116" s="21" t="s">
        <v>63</v>
      </c>
      <c r="H1116" s="22">
        <v>1976</v>
      </c>
      <c r="I1116" s="45">
        <v>25</v>
      </c>
      <c r="J1116" s="45">
        <v>25</v>
      </c>
      <c r="K1116" s="45"/>
      <c r="L1116" s="62" t="str">
        <f>_xlfn.IFNA(VLOOKUP(E1116&amp;"."&amp;H1116,PNIdata!$E$5:$L$263,2,FALSE),"-")</f>
        <v>-</v>
      </c>
      <c r="M1116" s="62"/>
      <c r="N1116" s="62"/>
    </row>
    <row r="1117" spans="2:14" x14ac:dyDescent="0.25">
      <c r="B1117" s="37" t="s">
        <v>299</v>
      </c>
      <c r="C1117" s="38" t="str">
        <f>VLOOKUP(E1117,nusedswatershed,4,FALSE)</f>
        <v>Ind7</v>
      </c>
      <c r="D1117" s="39">
        <v>26</v>
      </c>
      <c r="E1117" s="40" t="s">
        <v>17</v>
      </c>
      <c r="F1117" s="40" t="s">
        <v>17</v>
      </c>
      <c r="G1117" s="21" t="s">
        <v>63</v>
      </c>
      <c r="H1117" s="22">
        <v>1975</v>
      </c>
      <c r="I1117" s="45">
        <v>75</v>
      </c>
      <c r="J1117" s="45">
        <v>75</v>
      </c>
      <c r="K1117" s="45"/>
      <c r="L1117" s="62" t="str">
        <f>_xlfn.IFNA(VLOOKUP(E1117&amp;"."&amp;H1117,PNIdata!$E$5:$L$263,2,FALSE),"-")</f>
        <v>-</v>
      </c>
      <c r="M1117" s="62"/>
      <c r="N1117" s="62"/>
    </row>
    <row r="1118" spans="2:14" x14ac:dyDescent="0.25">
      <c r="B1118" s="37" t="s">
        <v>299</v>
      </c>
      <c r="C1118" s="38" t="str">
        <f>VLOOKUP(E1118,nusedswatershed,4,FALSE)</f>
        <v>Ind7</v>
      </c>
      <c r="D1118" s="39">
        <v>26</v>
      </c>
      <c r="E1118" s="40" t="s">
        <v>17</v>
      </c>
      <c r="F1118" s="40" t="s">
        <v>17</v>
      </c>
      <c r="G1118" s="21" t="s">
        <v>63</v>
      </c>
      <c r="H1118" s="22">
        <v>1974</v>
      </c>
      <c r="I1118" s="45">
        <v>200</v>
      </c>
      <c r="J1118" s="45">
        <v>200</v>
      </c>
      <c r="K1118" s="45"/>
      <c r="L1118" s="62" t="str">
        <f>_xlfn.IFNA(VLOOKUP(E1118&amp;"."&amp;H1118,PNIdata!$E$5:$L$263,2,FALSE),"-")</f>
        <v>-</v>
      </c>
      <c r="M1118" s="62"/>
      <c r="N1118" s="62"/>
    </row>
    <row r="1119" spans="2:14" x14ac:dyDescent="0.25">
      <c r="B1119" s="37" t="s">
        <v>299</v>
      </c>
      <c r="C1119" s="38" t="str">
        <f>VLOOKUP(E1119,nusedswatershed,4,FALSE)</f>
        <v>Ind7</v>
      </c>
      <c r="D1119" s="39">
        <v>26</v>
      </c>
      <c r="E1119" s="40" t="s">
        <v>17</v>
      </c>
      <c r="F1119" s="40" t="s">
        <v>17</v>
      </c>
      <c r="G1119" s="21" t="s">
        <v>63</v>
      </c>
      <c r="H1119" s="22">
        <v>1973</v>
      </c>
      <c r="I1119" s="45">
        <v>1500</v>
      </c>
      <c r="J1119" s="45">
        <v>1500</v>
      </c>
      <c r="K1119" s="45"/>
      <c r="L1119" s="62" t="str">
        <f>_xlfn.IFNA(VLOOKUP(E1119&amp;"."&amp;H1119,PNIdata!$E$5:$L$263,2,FALSE),"-")</f>
        <v>-</v>
      </c>
      <c r="M1119" s="62"/>
      <c r="N1119" s="62"/>
    </row>
    <row r="1120" spans="2:14" x14ac:dyDescent="0.25">
      <c r="B1120" s="37" t="s">
        <v>299</v>
      </c>
      <c r="C1120" s="38" t="str">
        <f>VLOOKUP(E1120,nusedswatershed,4,FALSE)</f>
        <v>Ind7</v>
      </c>
      <c r="D1120" s="39">
        <v>26</v>
      </c>
      <c r="E1120" s="40" t="s">
        <v>17</v>
      </c>
      <c r="F1120" s="40" t="s">
        <v>17</v>
      </c>
      <c r="G1120" s="21" t="s">
        <v>63</v>
      </c>
      <c r="H1120" s="22">
        <v>1972</v>
      </c>
      <c r="I1120" s="45">
        <v>300</v>
      </c>
      <c r="J1120" s="45">
        <v>300</v>
      </c>
      <c r="K1120" s="45"/>
      <c r="L1120" s="62" t="str">
        <f>_xlfn.IFNA(VLOOKUP(E1120&amp;"."&amp;H1120,PNIdata!$E$5:$L$263,2,FALSE),"-")</f>
        <v>-</v>
      </c>
      <c r="M1120" s="62"/>
      <c r="N1120" s="62"/>
    </row>
    <row r="1121" spans="2:14" x14ac:dyDescent="0.25">
      <c r="B1121" s="37" t="s">
        <v>299</v>
      </c>
      <c r="C1121" s="38" t="str">
        <f>VLOOKUP(E1121,nusedswatershed,4,FALSE)</f>
        <v>Ind7</v>
      </c>
      <c r="D1121" s="39">
        <v>26</v>
      </c>
      <c r="E1121" s="40" t="s">
        <v>17</v>
      </c>
      <c r="F1121" s="40" t="s">
        <v>17</v>
      </c>
      <c r="G1121" s="21" t="s">
        <v>63</v>
      </c>
      <c r="H1121" s="22">
        <v>1971</v>
      </c>
      <c r="I1121" s="45">
        <v>750</v>
      </c>
      <c r="J1121" s="45">
        <v>750</v>
      </c>
      <c r="K1121" s="45"/>
      <c r="L1121" s="62" t="str">
        <f>_xlfn.IFNA(VLOOKUP(E1121&amp;"."&amp;H1121,PNIdata!$E$5:$L$263,2,FALSE),"-")</f>
        <v>-</v>
      </c>
      <c r="M1121" s="62"/>
      <c r="N1121" s="62"/>
    </row>
    <row r="1122" spans="2:14" x14ac:dyDescent="0.25">
      <c r="B1122" s="37" t="s">
        <v>299</v>
      </c>
      <c r="C1122" s="38" t="str">
        <f>VLOOKUP(E1122,nusedswatershed,4,FALSE)</f>
        <v>Ind7</v>
      </c>
      <c r="D1122" s="39">
        <v>26</v>
      </c>
      <c r="E1122" s="40" t="s">
        <v>17</v>
      </c>
      <c r="F1122" s="40" t="s">
        <v>17</v>
      </c>
      <c r="G1122" s="21" t="s">
        <v>63</v>
      </c>
      <c r="H1122" s="22">
        <v>1970</v>
      </c>
      <c r="I1122" s="45">
        <v>750</v>
      </c>
      <c r="J1122" s="45">
        <v>750</v>
      </c>
      <c r="K1122" s="45"/>
      <c r="L1122" s="62" t="str">
        <f>_xlfn.IFNA(VLOOKUP(E1122&amp;"."&amp;H1122,PNIdata!$E$5:$L$263,2,FALSE),"-")</f>
        <v>-</v>
      </c>
      <c r="M1122" s="62"/>
      <c r="N1122" s="62"/>
    </row>
    <row r="1123" spans="2:14" x14ac:dyDescent="0.25">
      <c r="B1123" s="37" t="s">
        <v>299</v>
      </c>
      <c r="C1123" s="38" t="str">
        <f>VLOOKUP(E1123,nusedswatershed,4,FALSE)</f>
        <v>Ind7</v>
      </c>
      <c r="D1123" s="39">
        <v>26</v>
      </c>
      <c r="E1123" s="40" t="s">
        <v>17</v>
      </c>
      <c r="F1123" s="40" t="s">
        <v>17</v>
      </c>
      <c r="G1123" s="21" t="s">
        <v>63</v>
      </c>
      <c r="H1123" s="22">
        <v>1969</v>
      </c>
      <c r="I1123" s="45">
        <v>750</v>
      </c>
      <c r="J1123" s="45">
        <v>750</v>
      </c>
      <c r="K1123" s="45"/>
      <c r="L1123" s="62" t="str">
        <f>_xlfn.IFNA(VLOOKUP(E1123&amp;"."&amp;H1123,PNIdata!$E$5:$L$263,2,FALSE),"-")</f>
        <v>-</v>
      </c>
      <c r="M1123" s="62"/>
      <c r="N1123" s="62"/>
    </row>
    <row r="1124" spans="2:14" x14ac:dyDescent="0.25">
      <c r="B1124" s="37" t="s">
        <v>299</v>
      </c>
      <c r="C1124" s="38" t="str">
        <f>VLOOKUP(E1124,nusedswatershed,4,FALSE)</f>
        <v>Ind7</v>
      </c>
      <c r="D1124" s="39">
        <v>26</v>
      </c>
      <c r="E1124" s="40" t="s">
        <v>17</v>
      </c>
      <c r="F1124" s="40" t="s">
        <v>17</v>
      </c>
      <c r="G1124" s="21" t="s">
        <v>63</v>
      </c>
      <c r="H1124" s="22">
        <v>1968</v>
      </c>
      <c r="I1124" s="45">
        <v>750</v>
      </c>
      <c r="J1124" s="45">
        <v>750</v>
      </c>
      <c r="K1124" s="45"/>
      <c r="L1124" s="62" t="str">
        <f>_xlfn.IFNA(VLOOKUP(E1124&amp;"."&amp;H1124,PNIdata!$E$5:$L$263,2,FALSE),"-")</f>
        <v>-</v>
      </c>
      <c r="M1124" s="62"/>
      <c r="N1124" s="62"/>
    </row>
    <row r="1125" spans="2:14" x14ac:dyDescent="0.25">
      <c r="B1125" s="37" t="s">
        <v>299</v>
      </c>
      <c r="C1125" s="38" t="str">
        <f>VLOOKUP(E1125,nusedswatershed,4,FALSE)</f>
        <v>Ind7</v>
      </c>
      <c r="D1125" s="39">
        <v>26</v>
      </c>
      <c r="E1125" s="40" t="s">
        <v>17</v>
      </c>
      <c r="F1125" s="40" t="s">
        <v>17</v>
      </c>
      <c r="G1125" s="21" t="s">
        <v>63</v>
      </c>
      <c r="H1125" s="22">
        <v>1967</v>
      </c>
      <c r="I1125" s="45">
        <v>400</v>
      </c>
      <c r="J1125" s="45">
        <v>400</v>
      </c>
      <c r="K1125" s="45"/>
      <c r="L1125" s="62" t="str">
        <f>_xlfn.IFNA(VLOOKUP(E1125&amp;"."&amp;H1125,PNIdata!$E$5:$L$263,2,FALSE),"-")</f>
        <v>-</v>
      </c>
      <c r="M1125" s="62"/>
      <c r="N1125" s="62"/>
    </row>
    <row r="1126" spans="2:14" x14ac:dyDescent="0.25">
      <c r="B1126" s="37" t="s">
        <v>299</v>
      </c>
      <c r="C1126" s="38" t="str">
        <f>VLOOKUP(E1126,nusedswatershed,4,FALSE)</f>
        <v>Ind7</v>
      </c>
      <c r="D1126" s="39">
        <v>26</v>
      </c>
      <c r="E1126" s="40" t="s">
        <v>17</v>
      </c>
      <c r="F1126" s="40" t="s">
        <v>17</v>
      </c>
      <c r="G1126" s="21" t="s">
        <v>63</v>
      </c>
      <c r="H1126" s="22">
        <v>1966</v>
      </c>
      <c r="I1126" s="45">
        <v>3500</v>
      </c>
      <c r="J1126" s="45">
        <v>3500</v>
      </c>
      <c r="K1126" s="45"/>
      <c r="L1126" s="62" t="str">
        <f>_xlfn.IFNA(VLOOKUP(E1126&amp;"."&amp;H1126,PNIdata!$E$5:$L$263,2,FALSE),"-")</f>
        <v>-</v>
      </c>
      <c r="M1126" s="62"/>
      <c r="N1126" s="62"/>
    </row>
    <row r="1127" spans="2:14" x14ac:dyDescent="0.25">
      <c r="B1127" s="37" t="s">
        <v>299</v>
      </c>
      <c r="C1127" s="38" t="str">
        <f>VLOOKUP(E1127,nusedswatershed,4,FALSE)</f>
        <v>Ind7</v>
      </c>
      <c r="D1127" s="39">
        <v>26</v>
      </c>
      <c r="E1127" s="40" t="s">
        <v>17</v>
      </c>
      <c r="F1127" s="40" t="s">
        <v>17</v>
      </c>
      <c r="G1127" s="21" t="s">
        <v>63</v>
      </c>
      <c r="H1127" s="22">
        <v>1965</v>
      </c>
      <c r="I1127" s="45">
        <v>400</v>
      </c>
      <c r="J1127" s="45">
        <v>400</v>
      </c>
      <c r="K1127" s="45"/>
      <c r="L1127" s="62" t="str">
        <f>_xlfn.IFNA(VLOOKUP(E1127&amp;"."&amp;H1127,PNIdata!$E$5:$L$263,2,FALSE),"-")</f>
        <v>-</v>
      </c>
      <c r="M1127" s="62"/>
      <c r="N1127" s="62"/>
    </row>
    <row r="1128" spans="2:14" x14ac:dyDescent="0.25">
      <c r="B1128" s="37" t="s">
        <v>299</v>
      </c>
      <c r="C1128" s="38" t="str">
        <f>VLOOKUP(E1128,nusedswatershed,4,FALSE)</f>
        <v>Ind7</v>
      </c>
      <c r="D1128" s="39">
        <v>26</v>
      </c>
      <c r="E1128" s="40" t="s">
        <v>17</v>
      </c>
      <c r="F1128" s="40" t="s">
        <v>17</v>
      </c>
      <c r="G1128" s="21" t="s">
        <v>63</v>
      </c>
      <c r="H1128" s="22">
        <v>1964</v>
      </c>
      <c r="I1128" s="45">
        <v>1500</v>
      </c>
      <c r="J1128" s="45">
        <v>1500</v>
      </c>
      <c r="K1128" s="45"/>
      <c r="L1128" s="62" t="str">
        <f>_xlfn.IFNA(VLOOKUP(E1128&amp;"."&amp;H1128,PNIdata!$E$5:$L$263,2,FALSE),"-")</f>
        <v>-</v>
      </c>
      <c r="M1128" s="62"/>
      <c r="N1128" s="62"/>
    </row>
    <row r="1129" spans="2:14" x14ac:dyDescent="0.25">
      <c r="B1129" s="37" t="s">
        <v>299</v>
      </c>
      <c r="C1129" s="38" t="str">
        <f>VLOOKUP(E1129,nusedswatershed,4,FALSE)</f>
        <v>Ind7</v>
      </c>
      <c r="D1129" s="39">
        <v>26</v>
      </c>
      <c r="E1129" s="40" t="s">
        <v>17</v>
      </c>
      <c r="F1129" s="40" t="s">
        <v>17</v>
      </c>
      <c r="G1129" s="21" t="s">
        <v>63</v>
      </c>
      <c r="H1129" s="22">
        <v>1963</v>
      </c>
      <c r="I1129" s="45">
        <v>400</v>
      </c>
      <c r="J1129" s="45">
        <v>400</v>
      </c>
      <c r="K1129" s="45"/>
      <c r="L1129" s="62" t="str">
        <f>_xlfn.IFNA(VLOOKUP(E1129&amp;"."&amp;H1129,PNIdata!$E$5:$L$263,2,FALSE),"-")</f>
        <v>-</v>
      </c>
      <c r="M1129" s="62"/>
      <c r="N1129" s="62"/>
    </row>
    <row r="1130" spans="2:14" x14ac:dyDescent="0.25">
      <c r="B1130" s="37" t="s">
        <v>299</v>
      </c>
      <c r="C1130" s="38" t="str">
        <f>VLOOKUP(E1130,nusedswatershed,4,FALSE)</f>
        <v>Ind7</v>
      </c>
      <c r="D1130" s="39">
        <v>26</v>
      </c>
      <c r="E1130" s="40" t="s">
        <v>17</v>
      </c>
      <c r="F1130" s="40" t="s">
        <v>17</v>
      </c>
      <c r="G1130" s="21" t="s">
        <v>63</v>
      </c>
      <c r="H1130" s="22">
        <v>1962</v>
      </c>
      <c r="I1130" s="45">
        <v>400</v>
      </c>
      <c r="J1130" s="45">
        <v>400</v>
      </c>
      <c r="K1130" s="45"/>
      <c r="L1130" s="62" t="str">
        <f>_xlfn.IFNA(VLOOKUP(E1130&amp;"."&amp;H1130,PNIdata!$E$5:$L$263,2,FALSE),"-")</f>
        <v>-</v>
      </c>
      <c r="M1130" s="62"/>
      <c r="N1130" s="62"/>
    </row>
    <row r="1131" spans="2:14" x14ac:dyDescent="0.25">
      <c r="B1131" s="37" t="s">
        <v>299</v>
      </c>
      <c r="C1131" s="38" t="str">
        <f>VLOOKUP(E1131,nusedswatershed,4,FALSE)</f>
        <v>Ind7</v>
      </c>
      <c r="D1131" s="39">
        <v>26</v>
      </c>
      <c r="E1131" s="40" t="s">
        <v>17</v>
      </c>
      <c r="F1131" s="40" t="s">
        <v>17</v>
      </c>
      <c r="G1131" s="21" t="s">
        <v>63</v>
      </c>
      <c r="H1131" s="22">
        <v>1961</v>
      </c>
      <c r="I1131" s="45">
        <v>200</v>
      </c>
      <c r="J1131" s="45">
        <v>200</v>
      </c>
      <c r="K1131" s="45"/>
      <c r="L1131" s="62" t="str">
        <f>_xlfn.IFNA(VLOOKUP(E1131&amp;"."&amp;H1131,PNIdata!$E$5:$L$263,2,FALSE),"-")</f>
        <v>-</v>
      </c>
      <c r="M1131" s="62"/>
      <c r="N1131" s="62"/>
    </row>
    <row r="1132" spans="2:14" x14ac:dyDescent="0.25">
      <c r="B1132" s="37" t="s">
        <v>299</v>
      </c>
      <c r="C1132" s="38" t="str">
        <f>VLOOKUP(E1132,nusedswatershed,4,FALSE)</f>
        <v>Ind7</v>
      </c>
      <c r="D1132" s="39">
        <v>26</v>
      </c>
      <c r="E1132" s="40" t="s">
        <v>17</v>
      </c>
      <c r="F1132" s="40" t="s">
        <v>17</v>
      </c>
      <c r="G1132" s="21" t="s">
        <v>63</v>
      </c>
      <c r="H1132" s="22">
        <v>1960</v>
      </c>
      <c r="I1132" s="45">
        <v>75</v>
      </c>
      <c r="J1132" s="45">
        <v>75</v>
      </c>
      <c r="K1132" s="45"/>
      <c r="L1132" s="62" t="str">
        <f>_xlfn.IFNA(VLOOKUP(E1132&amp;"."&amp;H1132,PNIdata!$E$5:$L$263,2,FALSE),"-")</f>
        <v>-</v>
      </c>
      <c r="M1132" s="62"/>
      <c r="N1132" s="62"/>
    </row>
    <row r="1133" spans="2:14" x14ac:dyDescent="0.25">
      <c r="B1133" s="37" t="s">
        <v>299</v>
      </c>
      <c r="C1133" s="38" t="str">
        <f>VLOOKUP(E1133,nusedswatershed,4,FALSE)</f>
        <v>Ind7</v>
      </c>
      <c r="D1133" s="39">
        <v>26</v>
      </c>
      <c r="E1133" s="40" t="s">
        <v>17</v>
      </c>
      <c r="F1133" s="40" t="s">
        <v>17</v>
      </c>
      <c r="G1133" s="21" t="s">
        <v>63</v>
      </c>
      <c r="H1133" s="22">
        <v>1959</v>
      </c>
      <c r="I1133" s="45">
        <v>75</v>
      </c>
      <c r="J1133" s="45">
        <v>75</v>
      </c>
      <c r="K1133" s="45"/>
      <c r="L1133" s="62" t="str">
        <f>_xlfn.IFNA(VLOOKUP(E1133&amp;"."&amp;H1133,PNIdata!$E$5:$L$263,2,FALSE),"-")</f>
        <v>-</v>
      </c>
      <c r="M1133" s="62"/>
      <c r="N1133" s="62"/>
    </row>
    <row r="1134" spans="2:14" x14ac:dyDescent="0.25">
      <c r="B1134" s="37" t="s">
        <v>299</v>
      </c>
      <c r="C1134" s="38" t="str">
        <f>VLOOKUP(E1134,nusedswatershed,4,FALSE)</f>
        <v>Ind7</v>
      </c>
      <c r="D1134" s="39">
        <v>26</v>
      </c>
      <c r="E1134" s="40" t="s">
        <v>17</v>
      </c>
      <c r="F1134" s="40" t="s">
        <v>17</v>
      </c>
      <c r="G1134" s="21" t="s">
        <v>63</v>
      </c>
      <c r="H1134" s="22">
        <v>1958</v>
      </c>
      <c r="I1134" s="45">
        <v>200</v>
      </c>
      <c r="J1134" s="45">
        <v>200</v>
      </c>
      <c r="K1134" s="45"/>
      <c r="L1134" s="62" t="str">
        <f>_xlfn.IFNA(VLOOKUP(E1134&amp;"."&amp;H1134,PNIdata!$E$5:$L$263,2,FALSE),"-")</f>
        <v>-</v>
      </c>
      <c r="M1134" s="62"/>
      <c r="N1134" s="62"/>
    </row>
    <row r="1135" spans="2:14" x14ac:dyDescent="0.25">
      <c r="B1135" s="37" t="s">
        <v>299</v>
      </c>
      <c r="C1135" s="38" t="str">
        <f>VLOOKUP(E1135,nusedswatershed,4,FALSE)</f>
        <v>Ind7</v>
      </c>
      <c r="D1135" s="39">
        <v>26</v>
      </c>
      <c r="E1135" s="40" t="s">
        <v>17</v>
      </c>
      <c r="F1135" s="40" t="s">
        <v>17</v>
      </c>
      <c r="G1135" s="21" t="s">
        <v>63</v>
      </c>
      <c r="H1135" s="22">
        <v>1957</v>
      </c>
      <c r="I1135" s="45">
        <v>750</v>
      </c>
      <c r="J1135" s="45">
        <v>750</v>
      </c>
      <c r="K1135" s="45"/>
      <c r="L1135" s="62" t="str">
        <f>_xlfn.IFNA(VLOOKUP(E1135&amp;"."&amp;H1135,PNIdata!$E$5:$L$263,2,FALSE),"-")</f>
        <v>-</v>
      </c>
      <c r="M1135" s="62"/>
      <c r="N1135" s="62"/>
    </row>
    <row r="1136" spans="2:14" x14ac:dyDescent="0.25">
      <c r="B1136" s="37" t="s">
        <v>299</v>
      </c>
      <c r="C1136" s="38" t="str">
        <f>VLOOKUP(E1136,nusedswatershed,4,FALSE)</f>
        <v>Ind7</v>
      </c>
      <c r="D1136" s="39">
        <v>26</v>
      </c>
      <c r="E1136" s="40" t="s">
        <v>17</v>
      </c>
      <c r="F1136" s="40" t="s">
        <v>17</v>
      </c>
      <c r="G1136" s="21" t="s">
        <v>63</v>
      </c>
      <c r="H1136" s="22">
        <v>1956</v>
      </c>
      <c r="I1136" s="45">
        <v>400</v>
      </c>
      <c r="J1136" s="45">
        <v>400</v>
      </c>
      <c r="K1136" s="45"/>
      <c r="L1136" s="62" t="str">
        <f>_xlfn.IFNA(VLOOKUP(E1136&amp;"."&amp;H1136,PNIdata!$E$5:$L$263,2,FALSE),"-")</f>
        <v>-</v>
      </c>
      <c r="M1136" s="62"/>
      <c r="N1136" s="62"/>
    </row>
    <row r="1137" spans="2:14" x14ac:dyDescent="0.25">
      <c r="B1137" s="37" t="s">
        <v>299</v>
      </c>
      <c r="C1137" s="38" t="str">
        <f>VLOOKUP(E1137,nusedswatershed,4,FALSE)</f>
        <v>Ind7</v>
      </c>
      <c r="D1137" s="39">
        <v>26</v>
      </c>
      <c r="E1137" s="40" t="s">
        <v>17</v>
      </c>
      <c r="F1137" s="40" t="s">
        <v>17</v>
      </c>
      <c r="G1137" s="21" t="s">
        <v>63</v>
      </c>
      <c r="H1137" s="22">
        <v>1955</v>
      </c>
      <c r="I1137" s="45">
        <v>750</v>
      </c>
      <c r="J1137" s="45">
        <v>750</v>
      </c>
      <c r="K1137" s="45"/>
      <c r="L1137" s="62" t="str">
        <f>_xlfn.IFNA(VLOOKUP(E1137&amp;"."&amp;H1137,PNIdata!$E$5:$L$263,2,FALSE),"-")</f>
        <v>-</v>
      </c>
      <c r="M1137" s="62"/>
      <c r="N1137" s="62"/>
    </row>
    <row r="1138" spans="2:14" x14ac:dyDescent="0.25">
      <c r="B1138" s="37" t="s">
        <v>299</v>
      </c>
      <c r="C1138" s="38" t="str">
        <f>VLOOKUP(E1138,nusedswatershed,4,FALSE)</f>
        <v>Ind7</v>
      </c>
      <c r="D1138" s="39">
        <v>26</v>
      </c>
      <c r="E1138" s="40" t="s">
        <v>17</v>
      </c>
      <c r="F1138" s="40" t="s">
        <v>17</v>
      </c>
      <c r="G1138" s="21" t="s">
        <v>63</v>
      </c>
      <c r="H1138" s="22">
        <v>1954</v>
      </c>
      <c r="I1138" s="45">
        <v>750</v>
      </c>
      <c r="J1138" s="45">
        <v>750</v>
      </c>
      <c r="K1138" s="45"/>
      <c r="L1138" s="62" t="str">
        <f>_xlfn.IFNA(VLOOKUP(E1138&amp;"."&amp;H1138,PNIdata!$E$5:$L$263,2,FALSE),"-")</f>
        <v>-</v>
      </c>
      <c r="M1138" s="62"/>
      <c r="N1138" s="62"/>
    </row>
    <row r="1139" spans="2:14" x14ac:dyDescent="0.25">
      <c r="B1139" s="37" t="s">
        <v>299</v>
      </c>
      <c r="C1139" s="38" t="str">
        <f>VLOOKUP(E1139,nusedswatershed,4,FALSE)</f>
        <v>Ind7</v>
      </c>
      <c r="D1139" s="39">
        <v>26</v>
      </c>
      <c r="E1139" s="40" t="s">
        <v>17</v>
      </c>
      <c r="F1139" s="40" t="s">
        <v>17</v>
      </c>
      <c r="G1139" s="21" t="s">
        <v>63</v>
      </c>
      <c r="H1139" s="22">
        <v>1953</v>
      </c>
      <c r="I1139" s="45">
        <v>750</v>
      </c>
      <c r="J1139" s="45">
        <v>750</v>
      </c>
      <c r="K1139" s="45"/>
      <c r="L1139" s="62" t="str">
        <f>_xlfn.IFNA(VLOOKUP(E1139&amp;"."&amp;H1139,PNIdata!$E$5:$L$263,2,FALSE),"-")</f>
        <v>-</v>
      </c>
      <c r="M1139" s="62"/>
      <c r="N1139" s="62"/>
    </row>
    <row r="1140" spans="2:14" x14ac:dyDescent="0.25">
      <c r="B1140" s="37" t="s">
        <v>299</v>
      </c>
      <c r="C1140" s="38" t="str">
        <f>VLOOKUP(E1140,nusedswatershed,4,FALSE)</f>
        <v>Esc</v>
      </c>
      <c r="D1140" s="39">
        <v>26</v>
      </c>
      <c r="E1140" s="40" t="s">
        <v>447</v>
      </c>
      <c r="F1140" s="40" t="s">
        <v>447</v>
      </c>
      <c r="G1140" s="21" t="s">
        <v>63</v>
      </c>
      <c r="H1140" s="45">
        <v>2023</v>
      </c>
      <c r="I1140" s="45" t="s">
        <v>1430</v>
      </c>
      <c r="J1140" s="45"/>
      <c r="K1140" s="45"/>
      <c r="L1140" s="62" t="str">
        <f>_xlfn.IFNA(VLOOKUP(E1140&amp;"."&amp;H1140,PNIdata!$E$5:$L$263,2,FALSE),"-")</f>
        <v>-</v>
      </c>
      <c r="M1140" s="62"/>
      <c r="N1140" s="62"/>
    </row>
    <row r="1141" spans="2:14" x14ac:dyDescent="0.25">
      <c r="B1141" s="37" t="s">
        <v>299</v>
      </c>
      <c r="C1141" s="38" t="str">
        <f>VLOOKUP(E1141,nusedswatershed,4,FALSE)</f>
        <v>Esc</v>
      </c>
      <c r="D1141" s="39">
        <v>26</v>
      </c>
      <c r="E1141" s="40" t="s">
        <v>447</v>
      </c>
      <c r="F1141" s="40" t="s">
        <v>447</v>
      </c>
      <c r="G1141" s="21" t="s">
        <v>63</v>
      </c>
      <c r="H1141" s="45">
        <v>2022</v>
      </c>
      <c r="I1141" s="45" t="s">
        <v>523</v>
      </c>
      <c r="J1141" s="45"/>
      <c r="K1141" s="45"/>
      <c r="L1141" s="62" t="str">
        <f>_xlfn.IFNA(VLOOKUP(E1141&amp;"."&amp;H1141,PNIdata!$E$5:$L$263,2,FALSE),"-")</f>
        <v>-</v>
      </c>
      <c r="M1141" s="62"/>
      <c r="N1141" s="62"/>
    </row>
    <row r="1142" spans="2:14" x14ac:dyDescent="0.25">
      <c r="B1142" s="37" t="s">
        <v>299</v>
      </c>
      <c r="C1142" s="38" t="str">
        <f>VLOOKUP(E1142,nusedswatershed,4,FALSE)</f>
        <v>Esc</v>
      </c>
      <c r="D1142" s="39">
        <v>26</v>
      </c>
      <c r="E1142" s="40" t="s">
        <v>447</v>
      </c>
      <c r="F1142" s="40" t="s">
        <v>447</v>
      </c>
      <c r="G1142" s="21" t="s">
        <v>63</v>
      </c>
      <c r="H1142" s="45">
        <v>2021</v>
      </c>
      <c r="I1142" s="45">
        <v>19</v>
      </c>
      <c r="J1142" s="45">
        <v>19</v>
      </c>
      <c r="K1142" s="45"/>
      <c r="L1142" s="62" t="str">
        <f>_xlfn.IFNA(VLOOKUP(E1142&amp;"."&amp;H1142,PNIdata!$E$5:$L$263,2,FALSE),"-")</f>
        <v>-</v>
      </c>
      <c r="M1142" s="62"/>
      <c r="N1142" s="62"/>
    </row>
    <row r="1143" spans="2:14" x14ac:dyDescent="0.25">
      <c r="B1143" s="37" t="s">
        <v>299</v>
      </c>
      <c r="C1143" s="38" t="str">
        <f>VLOOKUP(E1143,nusedswatershed,4,FALSE)</f>
        <v>Esc</v>
      </c>
      <c r="D1143" s="39">
        <v>26</v>
      </c>
      <c r="E1143" s="40" t="s">
        <v>447</v>
      </c>
      <c r="F1143" s="40" t="s">
        <v>447</v>
      </c>
      <c r="G1143" s="21" t="s">
        <v>63</v>
      </c>
      <c r="H1143" s="45">
        <v>2020</v>
      </c>
      <c r="I1143" s="45">
        <v>15</v>
      </c>
      <c r="J1143" s="45">
        <v>15</v>
      </c>
      <c r="K1143" s="45"/>
      <c r="L1143" s="62" t="str">
        <f>_xlfn.IFNA(VLOOKUP(E1143&amp;"."&amp;H1143,PNIdata!$E$5:$L$263,2,FALSE),"-")</f>
        <v>-</v>
      </c>
      <c r="M1143" s="62"/>
      <c r="N1143" s="62"/>
    </row>
    <row r="1144" spans="2:14" x14ac:dyDescent="0.25">
      <c r="B1144" s="37" t="s">
        <v>299</v>
      </c>
      <c r="C1144" s="38" t="str">
        <f>VLOOKUP(E1144,nusedswatershed,4,FALSE)</f>
        <v>Esc</v>
      </c>
      <c r="D1144" s="39">
        <v>26</v>
      </c>
      <c r="E1144" s="40" t="s">
        <v>447</v>
      </c>
      <c r="F1144" s="40" t="s">
        <v>447</v>
      </c>
      <c r="G1144" s="21" t="s">
        <v>63</v>
      </c>
      <c r="H1144" s="45">
        <v>2019</v>
      </c>
      <c r="I1144" s="45" t="s">
        <v>522</v>
      </c>
      <c r="J1144" s="45"/>
      <c r="K1144" s="45"/>
      <c r="L1144" s="62" t="str">
        <f>_xlfn.IFNA(VLOOKUP(E1144&amp;"."&amp;H1144,PNIdata!$E$5:$L$263,2,FALSE),"-")</f>
        <v>-</v>
      </c>
      <c r="M1144" s="62"/>
      <c r="N1144" s="62"/>
    </row>
    <row r="1145" spans="2:14" x14ac:dyDescent="0.25">
      <c r="B1145" s="37" t="s">
        <v>299</v>
      </c>
      <c r="C1145" s="38" t="str">
        <f>VLOOKUP(E1145,nusedswatershed,4,FALSE)</f>
        <v>Esc</v>
      </c>
      <c r="D1145" s="39">
        <v>26</v>
      </c>
      <c r="E1145" s="40" t="s">
        <v>447</v>
      </c>
      <c r="F1145" s="40" t="s">
        <v>447</v>
      </c>
      <c r="G1145" s="21" t="s">
        <v>63</v>
      </c>
      <c r="H1145" s="45">
        <v>2018</v>
      </c>
      <c r="I1145" s="45">
        <v>175</v>
      </c>
      <c r="J1145" s="45">
        <v>175</v>
      </c>
      <c r="K1145" s="45"/>
      <c r="L1145" s="62" t="str">
        <f>_xlfn.IFNA(VLOOKUP(E1145&amp;"."&amp;H1145,PNIdata!$E$5:$L$263,2,FALSE),"-")</f>
        <v>-</v>
      </c>
      <c r="M1145" s="62"/>
      <c r="N1145" s="62"/>
    </row>
    <row r="1146" spans="2:14" x14ac:dyDescent="0.25">
      <c r="B1146" s="37" t="s">
        <v>299</v>
      </c>
      <c r="C1146" s="38" t="str">
        <f>VLOOKUP(E1146,nusedswatershed,4,FALSE)</f>
        <v>Esc</v>
      </c>
      <c r="D1146" s="39">
        <v>26</v>
      </c>
      <c r="E1146" s="40" t="s">
        <v>447</v>
      </c>
      <c r="F1146" s="40" t="s">
        <v>447</v>
      </c>
      <c r="G1146" s="21" t="s">
        <v>63</v>
      </c>
      <c r="H1146" s="45">
        <v>2017</v>
      </c>
      <c r="I1146" s="45">
        <v>307</v>
      </c>
      <c r="J1146" s="45">
        <v>307</v>
      </c>
      <c r="K1146" s="45"/>
      <c r="L1146" s="62" t="str">
        <f>_xlfn.IFNA(VLOOKUP(E1146&amp;"."&amp;H1146,PNIdata!$E$5:$L$263,2,FALSE),"-")</f>
        <v>-</v>
      </c>
      <c r="M1146" s="62"/>
      <c r="N1146" s="62"/>
    </row>
    <row r="1147" spans="2:14" x14ac:dyDescent="0.25">
      <c r="B1147" s="37" t="s">
        <v>299</v>
      </c>
      <c r="C1147" s="38" t="str">
        <f>VLOOKUP(E1147,nusedswatershed,4,FALSE)</f>
        <v>Esc</v>
      </c>
      <c r="D1147" s="39">
        <v>26</v>
      </c>
      <c r="E1147" s="40" t="s">
        <v>447</v>
      </c>
      <c r="F1147" s="40" t="s">
        <v>447</v>
      </c>
      <c r="G1147" s="21" t="s">
        <v>63</v>
      </c>
      <c r="H1147" s="45">
        <v>2016</v>
      </c>
      <c r="I1147" s="45">
        <v>17</v>
      </c>
      <c r="J1147" s="45">
        <v>17</v>
      </c>
      <c r="K1147" s="45"/>
      <c r="L1147" s="62" t="str">
        <f>_xlfn.IFNA(VLOOKUP(E1147&amp;"."&amp;H1147,PNIdata!$E$5:$L$263,2,FALSE),"-")</f>
        <v>-</v>
      </c>
      <c r="M1147" s="62"/>
      <c r="N1147" s="62"/>
    </row>
    <row r="1148" spans="2:14" x14ac:dyDescent="0.25">
      <c r="B1148" s="37" t="s">
        <v>299</v>
      </c>
      <c r="C1148" s="38" t="str">
        <f>VLOOKUP(E1148,nusedswatershed,4,FALSE)</f>
        <v>Esc</v>
      </c>
      <c r="D1148" s="39">
        <v>26</v>
      </c>
      <c r="E1148" s="40" t="s">
        <v>447</v>
      </c>
      <c r="F1148" s="40" t="s">
        <v>447</v>
      </c>
      <c r="G1148" s="21" t="s">
        <v>63</v>
      </c>
      <c r="H1148" s="22">
        <v>2015</v>
      </c>
      <c r="I1148" s="45">
        <v>347</v>
      </c>
      <c r="J1148" s="45">
        <v>347</v>
      </c>
      <c r="K1148" s="45"/>
      <c r="L1148" s="62">
        <f>_xlfn.IFNA(VLOOKUP(E1148&amp;"."&amp;H1148,PNIdata!$E$5:$L$263,2,FALSE),"-")</f>
        <v>0.4</v>
      </c>
      <c r="M1148" s="62"/>
      <c r="N1148" s="62"/>
    </row>
    <row r="1149" spans="2:14" x14ac:dyDescent="0.25">
      <c r="B1149" s="37" t="s">
        <v>299</v>
      </c>
      <c r="C1149" s="38" t="str">
        <f>VLOOKUP(E1149,nusedswatershed,4,FALSE)</f>
        <v>Esc</v>
      </c>
      <c r="D1149" s="39">
        <v>26</v>
      </c>
      <c r="E1149" s="40" t="s">
        <v>447</v>
      </c>
      <c r="F1149" s="40" t="s">
        <v>447</v>
      </c>
      <c r="G1149" s="21" t="s">
        <v>63</v>
      </c>
      <c r="H1149" s="22">
        <v>2014</v>
      </c>
      <c r="I1149" s="45">
        <v>51</v>
      </c>
      <c r="J1149" s="45">
        <v>51</v>
      </c>
      <c r="K1149" s="45"/>
      <c r="L1149" s="62" t="str">
        <f>_xlfn.IFNA(VLOOKUP(E1149&amp;"."&amp;H1149,PNIdata!$E$5:$L$263,2,FALSE),"-")</f>
        <v>-</v>
      </c>
      <c r="M1149" s="62"/>
      <c r="N1149" s="62"/>
    </row>
    <row r="1150" spans="2:14" x14ac:dyDescent="0.25">
      <c r="B1150" s="37" t="s">
        <v>299</v>
      </c>
      <c r="C1150" s="38" t="str">
        <f>VLOOKUP(E1150,nusedswatershed,4,FALSE)</f>
        <v>Esc</v>
      </c>
      <c r="D1150" s="39">
        <v>26</v>
      </c>
      <c r="E1150" s="40" t="s">
        <v>447</v>
      </c>
      <c r="F1150" s="40" t="s">
        <v>447</v>
      </c>
      <c r="G1150" s="21" t="s">
        <v>63</v>
      </c>
      <c r="H1150">
        <v>2013</v>
      </c>
      <c r="I1150" s="45">
        <v>19</v>
      </c>
      <c r="J1150" s="45">
        <v>19</v>
      </c>
      <c r="K1150" s="45"/>
      <c r="L1150" s="62" t="str">
        <f>_xlfn.IFNA(VLOOKUP(E1150&amp;"."&amp;H1150,PNIdata!$E$5:$L$263,2,FALSE),"-")</f>
        <v>-</v>
      </c>
      <c r="M1150" s="62"/>
      <c r="N1150" s="62"/>
    </row>
    <row r="1151" spans="2:14" x14ac:dyDescent="0.25">
      <c r="B1151" s="37" t="s">
        <v>299</v>
      </c>
      <c r="C1151" s="38" t="str">
        <f>VLOOKUP(E1151,nusedswatershed,4,FALSE)</f>
        <v>Esc</v>
      </c>
      <c r="D1151" s="39">
        <v>26</v>
      </c>
      <c r="E1151" s="40" t="s">
        <v>447</v>
      </c>
      <c r="F1151" s="40" t="s">
        <v>447</v>
      </c>
      <c r="G1151" s="21" t="s">
        <v>63</v>
      </c>
      <c r="H1151" s="22">
        <v>2012</v>
      </c>
      <c r="I1151" s="45" t="s">
        <v>524</v>
      </c>
      <c r="J1151" s="45"/>
      <c r="K1151" s="45"/>
      <c r="L1151" s="62" t="str">
        <f>_xlfn.IFNA(VLOOKUP(E1151&amp;"."&amp;H1151,PNIdata!$E$5:$L$263,2,FALSE),"-")</f>
        <v>-</v>
      </c>
      <c r="M1151" s="62"/>
      <c r="N1151" s="62"/>
    </row>
    <row r="1152" spans="2:14" x14ac:dyDescent="0.25">
      <c r="B1152" s="37" t="s">
        <v>299</v>
      </c>
      <c r="C1152" s="38" t="str">
        <f>VLOOKUP(E1152,nusedswatershed,4,FALSE)</f>
        <v>Esc</v>
      </c>
      <c r="D1152" s="39">
        <v>26</v>
      </c>
      <c r="E1152" s="40" t="s">
        <v>447</v>
      </c>
      <c r="F1152" s="40" t="s">
        <v>447</v>
      </c>
      <c r="G1152" s="21" t="s">
        <v>63</v>
      </c>
      <c r="H1152" s="22">
        <v>2011</v>
      </c>
      <c r="I1152" s="45">
        <v>37</v>
      </c>
      <c r="J1152" s="45">
        <v>37</v>
      </c>
      <c r="K1152" s="45"/>
      <c r="L1152" s="62" t="str">
        <f>_xlfn.IFNA(VLOOKUP(E1152&amp;"."&amp;H1152,PNIdata!$E$5:$L$263,2,FALSE),"-")</f>
        <v>-</v>
      </c>
      <c r="M1152" s="62"/>
      <c r="N1152" s="62"/>
    </row>
    <row r="1153" spans="2:14" x14ac:dyDescent="0.25">
      <c r="B1153" s="37" t="s">
        <v>299</v>
      </c>
      <c r="C1153" s="38" t="str">
        <f>VLOOKUP(E1153,nusedswatershed,4,FALSE)</f>
        <v>Esc</v>
      </c>
      <c r="D1153" s="39">
        <v>26</v>
      </c>
      <c r="E1153" s="40" t="s">
        <v>447</v>
      </c>
      <c r="F1153" s="40" t="s">
        <v>447</v>
      </c>
      <c r="G1153" s="21" t="s">
        <v>63</v>
      </c>
      <c r="H1153" s="22">
        <v>2010</v>
      </c>
      <c r="I1153" s="45" t="s">
        <v>523</v>
      </c>
      <c r="J1153" s="45"/>
      <c r="K1153" s="45"/>
      <c r="L1153" s="62" t="str">
        <f>_xlfn.IFNA(VLOOKUP(E1153&amp;"."&amp;H1153,PNIdata!$E$5:$L$263,2,FALSE),"-")</f>
        <v>-</v>
      </c>
      <c r="M1153" s="62"/>
      <c r="N1153" s="62"/>
    </row>
    <row r="1154" spans="2:14" x14ac:dyDescent="0.25">
      <c r="B1154" s="37" t="s">
        <v>299</v>
      </c>
      <c r="C1154" s="38" t="str">
        <f>VLOOKUP(E1154,nusedswatershed,4,FALSE)</f>
        <v>Esc</v>
      </c>
      <c r="D1154" s="39">
        <v>26</v>
      </c>
      <c r="E1154" s="40" t="s">
        <v>447</v>
      </c>
      <c r="F1154" s="40" t="s">
        <v>447</v>
      </c>
      <c r="G1154" s="21" t="s">
        <v>63</v>
      </c>
      <c r="H1154" s="22">
        <v>2009</v>
      </c>
      <c r="I1154" s="45" t="s">
        <v>523</v>
      </c>
      <c r="J1154" s="45"/>
      <c r="K1154" s="45"/>
      <c r="L1154" s="62" t="str">
        <f>_xlfn.IFNA(VLOOKUP(E1154&amp;"."&amp;H1154,PNIdata!$E$5:$L$263,2,FALSE),"-")</f>
        <v>-</v>
      </c>
      <c r="M1154" s="62"/>
      <c r="N1154" s="62"/>
    </row>
    <row r="1155" spans="2:14" x14ac:dyDescent="0.25">
      <c r="B1155" s="37" t="s">
        <v>299</v>
      </c>
      <c r="C1155" s="38" t="str">
        <f>VLOOKUP(E1155,nusedswatershed,4,FALSE)</f>
        <v>Esc</v>
      </c>
      <c r="D1155" s="39">
        <v>26</v>
      </c>
      <c r="E1155" s="40" t="s">
        <v>447</v>
      </c>
      <c r="F1155" s="40" t="s">
        <v>447</v>
      </c>
      <c r="G1155" s="21" t="s">
        <v>63</v>
      </c>
      <c r="H1155">
        <v>2008</v>
      </c>
      <c r="I1155" s="45" t="s">
        <v>523</v>
      </c>
      <c r="J1155" s="45"/>
      <c r="K1155" s="45"/>
      <c r="L1155" s="62" t="str">
        <f>_xlfn.IFNA(VLOOKUP(E1155&amp;"."&amp;H1155,PNIdata!$E$5:$L$263,2,FALSE),"-")</f>
        <v>-</v>
      </c>
      <c r="M1155" s="62"/>
      <c r="N1155" s="62"/>
    </row>
    <row r="1156" spans="2:14" x14ac:dyDescent="0.25">
      <c r="B1156" s="37" t="s">
        <v>299</v>
      </c>
      <c r="C1156" s="38" t="str">
        <f>VLOOKUP(E1156,nusedswatershed,4,FALSE)</f>
        <v>Esc</v>
      </c>
      <c r="D1156" s="39">
        <v>26</v>
      </c>
      <c r="E1156" s="40" t="s">
        <v>447</v>
      </c>
      <c r="F1156" s="40" t="s">
        <v>447</v>
      </c>
      <c r="G1156" s="21" t="s">
        <v>63</v>
      </c>
      <c r="H1156">
        <v>2007</v>
      </c>
      <c r="I1156" s="45" t="s">
        <v>523</v>
      </c>
      <c r="J1156" s="45"/>
      <c r="K1156" s="45"/>
      <c r="L1156" s="62" t="str">
        <f>_xlfn.IFNA(VLOOKUP(E1156&amp;"."&amp;H1156,PNIdata!$E$5:$L$263,2,FALSE),"-")</f>
        <v>-</v>
      </c>
      <c r="M1156" s="62"/>
      <c r="N1156" s="62"/>
    </row>
    <row r="1157" spans="2:14" x14ac:dyDescent="0.25">
      <c r="B1157" s="37" t="s">
        <v>299</v>
      </c>
      <c r="C1157" s="38" t="str">
        <f>VLOOKUP(E1157,nusedswatershed,4,FALSE)</f>
        <v>Esc</v>
      </c>
      <c r="D1157" s="39">
        <v>26</v>
      </c>
      <c r="E1157" s="40" t="s">
        <v>447</v>
      </c>
      <c r="F1157" s="40" t="s">
        <v>447</v>
      </c>
      <c r="G1157" s="21" t="s">
        <v>63</v>
      </c>
      <c r="H1157">
        <v>2006</v>
      </c>
      <c r="I1157" s="45" t="s">
        <v>523</v>
      </c>
      <c r="J1157" s="45"/>
      <c r="K1157" s="45"/>
      <c r="L1157" s="62" t="str">
        <f>_xlfn.IFNA(VLOOKUP(E1157&amp;"."&amp;H1157,PNIdata!$E$5:$L$263,2,FALSE),"-")</f>
        <v>-</v>
      </c>
      <c r="M1157" s="62"/>
      <c r="N1157" s="62"/>
    </row>
    <row r="1158" spans="2:14" x14ac:dyDescent="0.25">
      <c r="B1158" s="37" t="s">
        <v>299</v>
      </c>
      <c r="C1158" s="38" t="str">
        <f>VLOOKUP(E1158,nusedswatershed,4,FALSE)</f>
        <v>Esc</v>
      </c>
      <c r="D1158" s="39">
        <v>26</v>
      </c>
      <c r="E1158" s="40" t="s">
        <v>447</v>
      </c>
      <c r="F1158" s="40" t="s">
        <v>447</v>
      </c>
      <c r="G1158" s="21" t="s">
        <v>63</v>
      </c>
      <c r="H1158">
        <v>2005</v>
      </c>
      <c r="I1158" s="45" t="s">
        <v>523</v>
      </c>
      <c r="J1158" s="45"/>
      <c r="K1158" s="45"/>
      <c r="L1158" s="62" t="str">
        <f>_xlfn.IFNA(VLOOKUP(E1158&amp;"."&amp;H1158,PNIdata!$E$5:$L$263,2,FALSE),"-")</f>
        <v>-</v>
      </c>
      <c r="M1158" s="62"/>
      <c r="N1158" s="62"/>
    </row>
    <row r="1159" spans="2:14" x14ac:dyDescent="0.25">
      <c r="B1159" s="37" t="s">
        <v>299</v>
      </c>
      <c r="C1159" s="38" t="str">
        <f>VLOOKUP(E1159,nusedswatershed,4,FALSE)</f>
        <v>Esc</v>
      </c>
      <c r="D1159" s="39">
        <v>26</v>
      </c>
      <c r="E1159" s="40" t="s">
        <v>447</v>
      </c>
      <c r="F1159" s="40" t="s">
        <v>447</v>
      </c>
      <c r="G1159" s="21" t="s">
        <v>63</v>
      </c>
      <c r="H1159">
        <v>2004</v>
      </c>
      <c r="I1159" s="45" t="s">
        <v>522</v>
      </c>
      <c r="J1159" s="45"/>
      <c r="K1159" s="45"/>
      <c r="L1159" s="62" t="str">
        <f>_xlfn.IFNA(VLOOKUP(E1159&amp;"."&amp;H1159,PNIdata!$E$5:$L$263,2,FALSE),"-")</f>
        <v>-</v>
      </c>
      <c r="M1159" s="62"/>
      <c r="N1159" s="62"/>
    </row>
    <row r="1160" spans="2:14" x14ac:dyDescent="0.25">
      <c r="B1160" s="37" t="s">
        <v>299</v>
      </c>
      <c r="C1160" s="38" t="str">
        <f>VLOOKUP(E1160,nusedswatershed,4,FALSE)</f>
        <v>Esc</v>
      </c>
      <c r="D1160" s="39">
        <v>26</v>
      </c>
      <c r="E1160" s="40" t="s">
        <v>447</v>
      </c>
      <c r="F1160" s="40" t="s">
        <v>447</v>
      </c>
      <c r="G1160" s="21" t="s">
        <v>63</v>
      </c>
      <c r="H1160">
        <v>2003</v>
      </c>
      <c r="I1160" s="45">
        <v>17</v>
      </c>
      <c r="J1160" s="45">
        <v>17</v>
      </c>
      <c r="K1160" s="45"/>
      <c r="L1160" s="62" t="str">
        <f>_xlfn.IFNA(VLOOKUP(E1160&amp;"."&amp;H1160,PNIdata!$E$5:$L$263,2,FALSE),"-")</f>
        <v>-</v>
      </c>
      <c r="M1160" s="62"/>
      <c r="N1160" s="62"/>
    </row>
    <row r="1161" spans="2:14" x14ac:dyDescent="0.25">
      <c r="B1161" s="37" t="s">
        <v>299</v>
      </c>
      <c r="C1161" s="38" t="str">
        <f>VLOOKUP(E1161,nusedswatershed,4,FALSE)</f>
        <v>Esc</v>
      </c>
      <c r="D1161" s="39">
        <v>26</v>
      </c>
      <c r="E1161" s="40" t="s">
        <v>447</v>
      </c>
      <c r="F1161" s="40" t="s">
        <v>447</v>
      </c>
      <c r="G1161" s="21" t="s">
        <v>63</v>
      </c>
      <c r="H1161">
        <v>2002</v>
      </c>
      <c r="I1161" s="45">
        <v>2</v>
      </c>
      <c r="J1161" s="45">
        <v>2</v>
      </c>
      <c r="K1161" s="45"/>
      <c r="L1161" s="62" t="str">
        <f>_xlfn.IFNA(VLOOKUP(E1161&amp;"."&amp;H1161,PNIdata!$E$5:$L$263,2,FALSE),"-")</f>
        <v>-</v>
      </c>
      <c r="M1161" s="62"/>
      <c r="N1161" s="62"/>
    </row>
    <row r="1162" spans="2:14" x14ac:dyDescent="0.25">
      <c r="B1162" s="37" t="s">
        <v>299</v>
      </c>
      <c r="C1162" s="38" t="str">
        <f>VLOOKUP(E1162,nusedswatershed,4,FALSE)</f>
        <v>Esc</v>
      </c>
      <c r="D1162" s="39">
        <v>26</v>
      </c>
      <c r="E1162" s="40" t="s">
        <v>447</v>
      </c>
      <c r="F1162" s="40" t="s">
        <v>447</v>
      </c>
      <c r="G1162" s="21" t="s">
        <v>63</v>
      </c>
      <c r="H1162">
        <v>2001</v>
      </c>
      <c r="I1162" s="45">
        <v>5</v>
      </c>
      <c r="J1162" s="45">
        <v>5</v>
      </c>
      <c r="K1162" s="45"/>
      <c r="L1162" s="62" t="str">
        <f>_xlfn.IFNA(VLOOKUP(E1162&amp;"."&amp;H1162,PNIdata!$E$5:$L$263,2,FALSE),"-")</f>
        <v>-</v>
      </c>
      <c r="M1162" s="62"/>
      <c r="N1162" s="62"/>
    </row>
    <row r="1163" spans="2:14" x14ac:dyDescent="0.25">
      <c r="B1163" s="37" t="s">
        <v>299</v>
      </c>
      <c r="C1163" s="38" t="str">
        <f>VLOOKUP(E1163,nusedswatershed,4,FALSE)</f>
        <v>Esc</v>
      </c>
      <c r="D1163" s="39">
        <v>26</v>
      </c>
      <c r="E1163" s="40" t="s">
        <v>447</v>
      </c>
      <c r="F1163" s="40" t="s">
        <v>447</v>
      </c>
      <c r="G1163" s="21" t="s">
        <v>63</v>
      </c>
      <c r="H1163">
        <v>2000</v>
      </c>
      <c r="I1163" s="45" t="s">
        <v>524</v>
      </c>
      <c r="J1163" s="45"/>
      <c r="K1163" s="45"/>
      <c r="L1163" s="62" t="str">
        <f>_xlfn.IFNA(VLOOKUP(E1163&amp;"."&amp;H1163,PNIdata!$E$5:$L$263,2,FALSE),"-")</f>
        <v>-</v>
      </c>
      <c r="M1163" s="62"/>
      <c r="N1163" s="62"/>
    </row>
    <row r="1164" spans="2:14" x14ac:dyDescent="0.25">
      <c r="B1164" s="37" t="s">
        <v>299</v>
      </c>
      <c r="C1164" s="38" t="str">
        <f>VLOOKUP(E1164,nusedswatershed,4,FALSE)</f>
        <v>Esc</v>
      </c>
      <c r="D1164" s="39">
        <v>26</v>
      </c>
      <c r="E1164" s="40" t="s">
        <v>447</v>
      </c>
      <c r="F1164" s="40" t="s">
        <v>447</v>
      </c>
      <c r="G1164" s="21" t="s">
        <v>63</v>
      </c>
      <c r="H1164">
        <v>1999</v>
      </c>
      <c r="I1164" s="45" t="s">
        <v>524</v>
      </c>
      <c r="J1164" s="45"/>
      <c r="K1164" s="45"/>
      <c r="L1164" s="62" t="str">
        <f>_xlfn.IFNA(VLOOKUP(E1164&amp;"."&amp;H1164,PNIdata!$E$5:$L$263,2,FALSE),"-")</f>
        <v>-</v>
      </c>
      <c r="M1164" s="62"/>
      <c r="N1164" s="62"/>
    </row>
    <row r="1165" spans="2:14" x14ac:dyDescent="0.25">
      <c r="B1165" s="37" t="s">
        <v>299</v>
      </c>
      <c r="C1165" s="38" t="str">
        <f>VLOOKUP(E1165,nusedswatershed,4,FALSE)</f>
        <v>Esc</v>
      </c>
      <c r="D1165" s="39">
        <v>26</v>
      </c>
      <c r="E1165" s="40" t="s">
        <v>447</v>
      </c>
      <c r="F1165" s="40" t="s">
        <v>447</v>
      </c>
      <c r="G1165" s="21" t="s">
        <v>63</v>
      </c>
      <c r="H1165" s="22">
        <v>1998</v>
      </c>
      <c r="I1165" s="45">
        <v>20</v>
      </c>
      <c r="J1165" s="45">
        <v>20</v>
      </c>
      <c r="K1165" s="45"/>
      <c r="L1165" s="62" t="str">
        <f>_xlfn.IFNA(VLOOKUP(E1165&amp;"."&amp;H1165,PNIdata!$E$5:$L$263,2,FALSE),"-")</f>
        <v>-</v>
      </c>
      <c r="M1165" s="62"/>
      <c r="N1165" s="62"/>
    </row>
    <row r="1166" spans="2:14" x14ac:dyDescent="0.25">
      <c r="B1166" s="37" t="s">
        <v>299</v>
      </c>
      <c r="C1166" s="38" t="str">
        <f>VLOOKUP(E1166,nusedswatershed,4,FALSE)</f>
        <v>Esc</v>
      </c>
      <c r="D1166" s="39">
        <v>26</v>
      </c>
      <c r="E1166" s="40" t="s">
        <v>447</v>
      </c>
      <c r="F1166" s="40" t="s">
        <v>447</v>
      </c>
      <c r="G1166" s="21" t="s">
        <v>63</v>
      </c>
      <c r="H1166" s="22">
        <v>1997</v>
      </c>
      <c r="I1166" s="45" t="s">
        <v>522</v>
      </c>
      <c r="J1166" s="45"/>
      <c r="K1166" s="45"/>
      <c r="L1166" s="62" t="str">
        <f>_xlfn.IFNA(VLOOKUP(E1166&amp;"."&amp;H1166,PNIdata!$E$5:$L$263,2,FALSE),"-")</f>
        <v>-</v>
      </c>
      <c r="M1166" s="62"/>
      <c r="N1166" s="62"/>
    </row>
    <row r="1167" spans="2:14" x14ac:dyDescent="0.25">
      <c r="B1167" s="37" t="s">
        <v>299</v>
      </c>
      <c r="C1167" s="38" t="str">
        <f>VLOOKUP(E1167,nusedswatershed,4,FALSE)</f>
        <v>Esc</v>
      </c>
      <c r="D1167" s="39">
        <v>26</v>
      </c>
      <c r="E1167" s="40" t="s">
        <v>447</v>
      </c>
      <c r="F1167" s="40" t="s">
        <v>447</v>
      </c>
      <c r="G1167" s="21" t="s">
        <v>63</v>
      </c>
      <c r="H1167" s="22">
        <v>1996</v>
      </c>
      <c r="I1167" s="45">
        <v>100</v>
      </c>
      <c r="J1167" s="45">
        <v>100</v>
      </c>
      <c r="K1167" s="45"/>
      <c r="L1167" s="62" t="str">
        <f>_xlfn.IFNA(VLOOKUP(E1167&amp;"."&amp;H1167,PNIdata!$E$5:$L$263,2,FALSE),"-")</f>
        <v>-</v>
      </c>
      <c r="M1167" s="62"/>
      <c r="N1167" s="62"/>
    </row>
    <row r="1168" spans="2:14" x14ac:dyDescent="0.25">
      <c r="B1168" s="37" t="s">
        <v>299</v>
      </c>
      <c r="C1168" s="38" t="str">
        <f>VLOOKUP(E1168,nusedswatershed,4,FALSE)</f>
        <v>Esc</v>
      </c>
      <c r="D1168" s="39">
        <v>26</v>
      </c>
      <c r="E1168" s="40" t="s">
        <v>447</v>
      </c>
      <c r="F1168" s="40" t="s">
        <v>447</v>
      </c>
      <c r="G1168" s="21" t="s">
        <v>63</v>
      </c>
      <c r="H1168" s="22">
        <v>1995</v>
      </c>
      <c r="I1168" s="45" t="s">
        <v>522</v>
      </c>
      <c r="J1168" s="45"/>
      <c r="K1168" s="45"/>
      <c r="L1168" s="62" t="str">
        <f>_xlfn.IFNA(VLOOKUP(E1168&amp;"."&amp;H1168,PNIdata!$E$5:$L$263,2,FALSE),"-")</f>
        <v>-</v>
      </c>
      <c r="M1168" s="62"/>
      <c r="N1168" s="62"/>
    </row>
    <row r="1169" spans="2:14" x14ac:dyDescent="0.25">
      <c r="B1169" s="37" t="s">
        <v>299</v>
      </c>
      <c r="C1169" s="38" t="str">
        <f>VLOOKUP(E1169,nusedswatershed,4,FALSE)</f>
        <v>Esc</v>
      </c>
      <c r="D1169" s="39">
        <v>26</v>
      </c>
      <c r="E1169" s="40" t="s">
        <v>447</v>
      </c>
      <c r="F1169" s="40" t="s">
        <v>447</v>
      </c>
      <c r="G1169" s="21" t="s">
        <v>63</v>
      </c>
      <c r="H1169" s="22">
        <v>1994</v>
      </c>
      <c r="I1169" s="45">
        <v>30</v>
      </c>
      <c r="J1169" s="45">
        <v>30</v>
      </c>
      <c r="K1169" s="45"/>
      <c r="L1169" s="62" t="str">
        <f>_xlfn.IFNA(VLOOKUP(E1169&amp;"."&amp;H1169,PNIdata!$E$5:$L$263,2,FALSE),"-")</f>
        <v>-</v>
      </c>
      <c r="M1169" s="62"/>
      <c r="N1169" s="62"/>
    </row>
    <row r="1170" spans="2:14" x14ac:dyDescent="0.25">
      <c r="B1170" s="37" t="s">
        <v>299</v>
      </c>
      <c r="C1170" s="38" t="str">
        <f>VLOOKUP(E1170,nusedswatershed,4,FALSE)</f>
        <v>Esc</v>
      </c>
      <c r="D1170" s="39">
        <v>26</v>
      </c>
      <c r="E1170" s="40" t="s">
        <v>447</v>
      </c>
      <c r="F1170" s="40" t="s">
        <v>447</v>
      </c>
      <c r="G1170" s="21" t="s">
        <v>63</v>
      </c>
      <c r="H1170" s="22">
        <v>1993</v>
      </c>
      <c r="I1170" s="45" t="s">
        <v>522</v>
      </c>
      <c r="J1170" s="45"/>
      <c r="K1170" s="45"/>
      <c r="L1170" s="62" t="str">
        <f>_xlfn.IFNA(VLOOKUP(E1170&amp;"."&amp;H1170,PNIdata!$E$5:$L$263,2,FALSE),"-")</f>
        <v>-</v>
      </c>
      <c r="M1170" s="62"/>
      <c r="N1170" s="62"/>
    </row>
    <row r="1171" spans="2:14" x14ac:dyDescent="0.25">
      <c r="B1171" s="37" t="s">
        <v>299</v>
      </c>
      <c r="C1171" s="38" t="str">
        <f>VLOOKUP(E1171,nusedswatershed,4,FALSE)</f>
        <v>Esc</v>
      </c>
      <c r="D1171" s="39">
        <v>26</v>
      </c>
      <c r="E1171" s="40" t="s">
        <v>447</v>
      </c>
      <c r="F1171" s="40" t="s">
        <v>447</v>
      </c>
      <c r="G1171" s="21" t="s">
        <v>63</v>
      </c>
      <c r="H1171" s="22">
        <v>1992</v>
      </c>
      <c r="I1171" s="45" t="s">
        <v>522</v>
      </c>
      <c r="J1171" s="45"/>
      <c r="K1171" s="45"/>
      <c r="L1171" s="62" t="str">
        <f>_xlfn.IFNA(VLOOKUP(E1171&amp;"."&amp;H1171,PNIdata!$E$5:$L$263,2,FALSE),"-")</f>
        <v>-</v>
      </c>
      <c r="M1171" s="62"/>
      <c r="N1171" s="62"/>
    </row>
    <row r="1172" spans="2:14" x14ac:dyDescent="0.25">
      <c r="B1172" s="37" t="s">
        <v>299</v>
      </c>
      <c r="C1172" s="38" t="str">
        <f>VLOOKUP(E1172,nusedswatershed,4,FALSE)</f>
        <v>Esc</v>
      </c>
      <c r="D1172" s="39">
        <v>26</v>
      </c>
      <c r="E1172" s="40" t="s">
        <v>447</v>
      </c>
      <c r="F1172" s="40" t="s">
        <v>447</v>
      </c>
      <c r="G1172" s="21" t="s">
        <v>63</v>
      </c>
      <c r="H1172" s="22">
        <v>1991</v>
      </c>
      <c r="I1172" s="45">
        <v>25</v>
      </c>
      <c r="J1172" s="45">
        <v>25</v>
      </c>
      <c r="K1172" s="45"/>
      <c r="L1172" s="62" t="str">
        <f>_xlfn.IFNA(VLOOKUP(E1172&amp;"."&amp;H1172,PNIdata!$E$5:$L$263,2,FALSE),"-")</f>
        <v>-</v>
      </c>
      <c r="M1172" s="62"/>
      <c r="N1172" s="62"/>
    </row>
    <row r="1173" spans="2:14" x14ac:dyDescent="0.25">
      <c r="B1173" s="37" t="s">
        <v>299</v>
      </c>
      <c r="C1173" s="38" t="str">
        <f>VLOOKUP(E1173,nusedswatershed,4,FALSE)</f>
        <v>Esc</v>
      </c>
      <c r="D1173" s="39">
        <v>26</v>
      </c>
      <c r="E1173" s="40" t="s">
        <v>447</v>
      </c>
      <c r="F1173" s="40" t="s">
        <v>447</v>
      </c>
      <c r="G1173" s="21" t="s">
        <v>63</v>
      </c>
      <c r="H1173" s="22">
        <v>1990</v>
      </c>
      <c r="I1173" s="45">
        <v>3</v>
      </c>
      <c r="J1173" s="45">
        <v>3</v>
      </c>
      <c r="K1173" s="45"/>
      <c r="L1173" s="62" t="str">
        <f>_xlfn.IFNA(VLOOKUP(E1173&amp;"."&amp;H1173,PNIdata!$E$5:$L$263,2,FALSE),"-")</f>
        <v>-</v>
      </c>
      <c r="M1173" s="62"/>
      <c r="N1173" s="62"/>
    </row>
    <row r="1174" spans="2:14" x14ac:dyDescent="0.25">
      <c r="B1174" s="37" t="s">
        <v>299</v>
      </c>
      <c r="C1174" s="38" t="str">
        <f>VLOOKUP(E1174,nusedswatershed,4,FALSE)</f>
        <v>Esc</v>
      </c>
      <c r="D1174" s="39">
        <v>26</v>
      </c>
      <c r="E1174" s="40" t="s">
        <v>447</v>
      </c>
      <c r="F1174" s="40" t="s">
        <v>447</v>
      </c>
      <c r="G1174" s="21" t="s">
        <v>63</v>
      </c>
      <c r="H1174" s="22">
        <v>1989</v>
      </c>
      <c r="I1174" s="45">
        <v>100</v>
      </c>
      <c r="J1174" s="45">
        <v>100</v>
      </c>
      <c r="K1174" s="45"/>
      <c r="L1174" s="62" t="str">
        <f>_xlfn.IFNA(VLOOKUP(E1174&amp;"."&amp;H1174,PNIdata!$E$5:$L$263,2,FALSE),"-")</f>
        <v>-</v>
      </c>
      <c r="M1174" s="62"/>
      <c r="N1174" s="62"/>
    </row>
    <row r="1175" spans="2:14" x14ac:dyDescent="0.25">
      <c r="B1175" s="37" t="s">
        <v>299</v>
      </c>
      <c r="C1175" s="38" t="str">
        <f>VLOOKUP(E1175,nusedswatershed,4,FALSE)</f>
        <v>Esc</v>
      </c>
      <c r="D1175" s="39">
        <v>26</v>
      </c>
      <c r="E1175" s="40" t="s">
        <v>447</v>
      </c>
      <c r="F1175" s="40" t="s">
        <v>447</v>
      </c>
      <c r="G1175" s="21" t="s">
        <v>63</v>
      </c>
      <c r="H1175" s="22">
        <v>1988</v>
      </c>
      <c r="I1175" s="45" t="s">
        <v>522</v>
      </c>
      <c r="J1175" s="45"/>
      <c r="K1175" s="45"/>
      <c r="L1175" s="62" t="str">
        <f>_xlfn.IFNA(VLOOKUP(E1175&amp;"."&amp;H1175,PNIdata!$E$5:$L$263,2,FALSE),"-")</f>
        <v>-</v>
      </c>
      <c r="M1175" s="62"/>
      <c r="N1175" s="62"/>
    </row>
    <row r="1176" spans="2:14" x14ac:dyDescent="0.25">
      <c r="B1176" s="37" t="s">
        <v>299</v>
      </c>
      <c r="C1176" s="38" t="str">
        <f>VLOOKUP(E1176,nusedswatershed,4,FALSE)</f>
        <v>Esc</v>
      </c>
      <c r="D1176" s="39">
        <v>26</v>
      </c>
      <c r="E1176" s="40" t="s">
        <v>447</v>
      </c>
      <c r="F1176" s="40" t="s">
        <v>447</v>
      </c>
      <c r="G1176" s="21" t="s">
        <v>63</v>
      </c>
      <c r="H1176" s="22">
        <v>1987</v>
      </c>
      <c r="I1176" s="45">
        <v>25</v>
      </c>
      <c r="J1176" s="45">
        <v>25</v>
      </c>
      <c r="K1176" s="45"/>
      <c r="L1176" s="62" t="str">
        <f>_xlfn.IFNA(VLOOKUP(E1176&amp;"."&amp;H1176,PNIdata!$E$5:$L$263,2,FALSE),"-")</f>
        <v>-</v>
      </c>
      <c r="M1176" s="62"/>
      <c r="N1176" s="62"/>
    </row>
    <row r="1177" spans="2:14" x14ac:dyDescent="0.25">
      <c r="B1177" s="37" t="s">
        <v>299</v>
      </c>
      <c r="C1177" s="38" t="str">
        <f>VLOOKUP(E1177,nusedswatershed,4,FALSE)</f>
        <v>Esc</v>
      </c>
      <c r="D1177" s="39">
        <v>26</v>
      </c>
      <c r="E1177" s="40" t="s">
        <v>447</v>
      </c>
      <c r="F1177" s="40" t="s">
        <v>447</v>
      </c>
      <c r="G1177" s="21" t="s">
        <v>63</v>
      </c>
      <c r="H1177" s="22">
        <v>1986</v>
      </c>
      <c r="I1177" s="45" t="s">
        <v>527</v>
      </c>
      <c r="J1177" s="45"/>
      <c r="K1177" s="45"/>
      <c r="L1177" s="62" t="str">
        <f>_xlfn.IFNA(VLOOKUP(E1177&amp;"."&amp;H1177,PNIdata!$E$5:$L$263,2,FALSE),"-")</f>
        <v>-</v>
      </c>
      <c r="M1177" s="62"/>
      <c r="N1177" s="62"/>
    </row>
    <row r="1178" spans="2:14" x14ac:dyDescent="0.25">
      <c r="B1178" s="37" t="s">
        <v>299</v>
      </c>
      <c r="C1178" s="38" t="str">
        <f>VLOOKUP(E1178,nusedswatershed,4,FALSE)</f>
        <v>Esc</v>
      </c>
      <c r="D1178" s="39">
        <v>26</v>
      </c>
      <c r="E1178" s="40" t="s">
        <v>447</v>
      </c>
      <c r="F1178" s="40" t="s">
        <v>447</v>
      </c>
      <c r="G1178" s="21" t="s">
        <v>63</v>
      </c>
      <c r="H1178" s="22">
        <v>1985</v>
      </c>
      <c r="I1178" s="45">
        <v>50</v>
      </c>
      <c r="J1178" s="45">
        <v>50</v>
      </c>
      <c r="K1178" s="45"/>
      <c r="L1178" s="62" t="str">
        <f>_xlfn.IFNA(VLOOKUP(E1178&amp;"."&amp;H1178,PNIdata!$E$5:$L$263,2,FALSE),"-")</f>
        <v>-</v>
      </c>
      <c r="M1178" s="62"/>
      <c r="N1178" s="62"/>
    </row>
    <row r="1179" spans="2:14" x14ac:dyDescent="0.25">
      <c r="B1179" s="37" t="s">
        <v>299</v>
      </c>
      <c r="C1179" s="38" t="str">
        <f>VLOOKUP(E1179,nusedswatershed,4,FALSE)</f>
        <v>Esc</v>
      </c>
      <c r="D1179" s="39">
        <v>26</v>
      </c>
      <c r="E1179" s="40" t="s">
        <v>447</v>
      </c>
      <c r="F1179" s="40" t="s">
        <v>447</v>
      </c>
      <c r="G1179" s="21" t="s">
        <v>63</v>
      </c>
      <c r="H1179" s="22">
        <v>1984</v>
      </c>
      <c r="I1179" s="45">
        <v>50</v>
      </c>
      <c r="J1179" s="45">
        <v>50</v>
      </c>
      <c r="K1179" s="45"/>
      <c r="L1179" s="62" t="str">
        <f>_xlfn.IFNA(VLOOKUP(E1179&amp;"."&amp;H1179,PNIdata!$E$5:$L$263,2,FALSE),"-")</f>
        <v>-</v>
      </c>
      <c r="M1179" s="62"/>
      <c r="N1179" s="62"/>
    </row>
    <row r="1180" spans="2:14" x14ac:dyDescent="0.25">
      <c r="B1180" s="37" t="s">
        <v>299</v>
      </c>
      <c r="C1180" s="38" t="str">
        <f>VLOOKUP(E1180,nusedswatershed,4,FALSE)</f>
        <v>Esc</v>
      </c>
      <c r="D1180" s="39">
        <v>26</v>
      </c>
      <c r="E1180" s="40" t="s">
        <v>447</v>
      </c>
      <c r="F1180" s="40" t="s">
        <v>447</v>
      </c>
      <c r="G1180" s="21" t="s">
        <v>63</v>
      </c>
      <c r="H1180" s="22">
        <v>1983</v>
      </c>
      <c r="I1180" s="45" t="s">
        <v>527</v>
      </c>
      <c r="J1180" s="45"/>
      <c r="K1180" s="45"/>
      <c r="L1180" s="62" t="str">
        <f>_xlfn.IFNA(VLOOKUP(E1180&amp;"."&amp;H1180,PNIdata!$E$5:$L$263,2,FALSE),"-")</f>
        <v>-</v>
      </c>
      <c r="M1180" s="62"/>
      <c r="N1180" s="62"/>
    </row>
    <row r="1181" spans="2:14" x14ac:dyDescent="0.25">
      <c r="B1181" s="37" t="s">
        <v>299</v>
      </c>
      <c r="C1181" s="38" t="str">
        <f>VLOOKUP(E1181,nusedswatershed,4,FALSE)</f>
        <v>Esc</v>
      </c>
      <c r="D1181" s="39">
        <v>26</v>
      </c>
      <c r="E1181" s="40" t="s">
        <v>447</v>
      </c>
      <c r="F1181" s="40" t="s">
        <v>447</v>
      </c>
      <c r="G1181" s="21" t="s">
        <v>63</v>
      </c>
      <c r="H1181" s="22">
        <v>1982</v>
      </c>
      <c r="I1181" s="45" t="s">
        <v>527</v>
      </c>
      <c r="J1181" s="45"/>
      <c r="K1181" s="45"/>
      <c r="L1181" s="62" t="str">
        <f>_xlfn.IFNA(VLOOKUP(E1181&amp;"."&amp;H1181,PNIdata!$E$5:$L$263,2,FALSE),"-")</f>
        <v>-</v>
      </c>
      <c r="M1181" s="62"/>
      <c r="N1181" s="62"/>
    </row>
    <row r="1182" spans="2:14" x14ac:dyDescent="0.25">
      <c r="B1182" s="37" t="s">
        <v>299</v>
      </c>
      <c r="C1182" s="38" t="str">
        <f>VLOOKUP(E1182,nusedswatershed,4,FALSE)</f>
        <v>Esc</v>
      </c>
      <c r="D1182" s="39">
        <v>26</v>
      </c>
      <c r="E1182" s="40" t="s">
        <v>447</v>
      </c>
      <c r="F1182" s="40" t="s">
        <v>447</v>
      </c>
      <c r="G1182" s="21" t="s">
        <v>63</v>
      </c>
      <c r="H1182" s="22">
        <v>1981</v>
      </c>
      <c r="I1182" s="45" t="s">
        <v>527</v>
      </c>
      <c r="J1182" s="45"/>
      <c r="K1182" s="45"/>
      <c r="L1182" s="62" t="str">
        <f>_xlfn.IFNA(VLOOKUP(E1182&amp;"."&amp;H1182,PNIdata!$E$5:$L$263,2,FALSE),"-")</f>
        <v>-</v>
      </c>
      <c r="M1182" s="62"/>
      <c r="N1182" s="62"/>
    </row>
    <row r="1183" spans="2:14" x14ac:dyDescent="0.25">
      <c r="B1183" s="37" t="s">
        <v>299</v>
      </c>
      <c r="C1183" s="38" t="str">
        <f>VLOOKUP(E1183,nusedswatershed,4,FALSE)</f>
        <v>Esc</v>
      </c>
      <c r="D1183" s="39">
        <v>26</v>
      </c>
      <c r="E1183" s="40" t="s">
        <v>447</v>
      </c>
      <c r="F1183" s="40" t="s">
        <v>447</v>
      </c>
      <c r="G1183" s="21" t="s">
        <v>63</v>
      </c>
      <c r="H1183" s="22">
        <v>1980</v>
      </c>
      <c r="I1183" s="45">
        <v>100</v>
      </c>
      <c r="J1183" s="45">
        <v>100</v>
      </c>
      <c r="K1183" s="45"/>
      <c r="L1183" s="62" t="str">
        <f>_xlfn.IFNA(VLOOKUP(E1183&amp;"."&amp;H1183,PNIdata!$E$5:$L$263,2,FALSE),"-")</f>
        <v>-</v>
      </c>
      <c r="M1183" s="62"/>
      <c r="N1183" s="62"/>
    </row>
    <row r="1184" spans="2:14" x14ac:dyDescent="0.25">
      <c r="B1184" s="37" t="s">
        <v>299</v>
      </c>
      <c r="C1184" s="38" t="str">
        <f>VLOOKUP(E1184,nusedswatershed,4,FALSE)</f>
        <v>Esc</v>
      </c>
      <c r="D1184" s="39">
        <v>26</v>
      </c>
      <c r="E1184" s="40" t="s">
        <v>447</v>
      </c>
      <c r="F1184" s="40" t="s">
        <v>447</v>
      </c>
      <c r="G1184" s="21" t="s">
        <v>63</v>
      </c>
      <c r="H1184" s="22">
        <v>1979</v>
      </c>
      <c r="I1184" s="45">
        <v>30</v>
      </c>
      <c r="J1184" s="45">
        <v>30</v>
      </c>
      <c r="K1184" s="45"/>
      <c r="L1184" s="62" t="str">
        <f>_xlfn.IFNA(VLOOKUP(E1184&amp;"."&amp;H1184,PNIdata!$E$5:$L$263,2,FALSE),"-")</f>
        <v>-</v>
      </c>
      <c r="M1184" s="62"/>
      <c r="N1184" s="62"/>
    </row>
    <row r="1185" spans="2:14" x14ac:dyDescent="0.25">
      <c r="B1185" s="37" t="s">
        <v>299</v>
      </c>
      <c r="C1185" s="38" t="str">
        <f>VLOOKUP(E1185,nusedswatershed,4,FALSE)</f>
        <v>Esc</v>
      </c>
      <c r="D1185" s="39">
        <v>26</v>
      </c>
      <c r="E1185" s="40" t="s">
        <v>447</v>
      </c>
      <c r="F1185" s="40" t="s">
        <v>447</v>
      </c>
      <c r="G1185" s="21" t="s">
        <v>63</v>
      </c>
      <c r="H1185" s="22">
        <v>1978</v>
      </c>
      <c r="I1185" s="45" t="s">
        <v>522</v>
      </c>
      <c r="J1185" s="45"/>
      <c r="K1185" s="45"/>
      <c r="L1185" s="62" t="str">
        <f>_xlfn.IFNA(VLOOKUP(E1185&amp;"."&amp;H1185,PNIdata!$E$5:$L$263,2,FALSE),"-")</f>
        <v>-</v>
      </c>
      <c r="M1185" s="62"/>
      <c r="N1185" s="62"/>
    </row>
    <row r="1186" spans="2:14" x14ac:dyDescent="0.25">
      <c r="B1186" s="37" t="s">
        <v>299</v>
      </c>
      <c r="C1186" s="38" t="str">
        <f>VLOOKUP(E1186,nusedswatershed,4,FALSE)</f>
        <v>Esc</v>
      </c>
      <c r="D1186" s="39">
        <v>26</v>
      </c>
      <c r="E1186" s="40" t="s">
        <v>447</v>
      </c>
      <c r="F1186" s="40" t="s">
        <v>447</v>
      </c>
      <c r="G1186" s="21" t="s">
        <v>63</v>
      </c>
      <c r="H1186" s="22">
        <v>1977</v>
      </c>
      <c r="I1186" s="45">
        <v>4</v>
      </c>
      <c r="J1186" s="45">
        <v>4</v>
      </c>
      <c r="K1186" s="45"/>
      <c r="L1186" s="62" t="str">
        <f>_xlfn.IFNA(VLOOKUP(E1186&amp;"."&amp;H1186,PNIdata!$E$5:$L$263,2,FALSE),"-")</f>
        <v>-</v>
      </c>
      <c r="M1186" s="62"/>
      <c r="N1186" s="62"/>
    </row>
    <row r="1187" spans="2:14" x14ac:dyDescent="0.25">
      <c r="B1187" s="37" t="s">
        <v>299</v>
      </c>
      <c r="C1187" s="38" t="str">
        <f>VLOOKUP(E1187,nusedswatershed,4,FALSE)</f>
        <v>Esc</v>
      </c>
      <c r="D1187" s="39">
        <v>26</v>
      </c>
      <c r="E1187" s="40" t="s">
        <v>447</v>
      </c>
      <c r="F1187" s="40" t="s">
        <v>447</v>
      </c>
      <c r="G1187" s="21" t="s">
        <v>63</v>
      </c>
      <c r="H1187" s="22">
        <v>1976</v>
      </c>
      <c r="I1187" s="45" t="s">
        <v>527</v>
      </c>
      <c r="J1187" s="45"/>
      <c r="K1187" s="45"/>
      <c r="L1187" s="62" t="str">
        <f>_xlfn.IFNA(VLOOKUP(E1187&amp;"."&amp;H1187,PNIdata!$E$5:$L$263,2,FALSE),"-")</f>
        <v>-</v>
      </c>
      <c r="M1187" s="62"/>
      <c r="N1187" s="62"/>
    </row>
    <row r="1188" spans="2:14" x14ac:dyDescent="0.25">
      <c r="B1188" s="37" t="s">
        <v>299</v>
      </c>
      <c r="C1188" s="38" t="str">
        <f>VLOOKUP(E1188,nusedswatershed,4,FALSE)</f>
        <v>Esc</v>
      </c>
      <c r="D1188" s="39">
        <v>26</v>
      </c>
      <c r="E1188" s="40" t="s">
        <v>447</v>
      </c>
      <c r="F1188" s="40" t="s">
        <v>447</v>
      </c>
      <c r="G1188" s="21" t="s">
        <v>63</v>
      </c>
      <c r="H1188" s="22">
        <v>1975</v>
      </c>
      <c r="I1188" s="45">
        <v>25</v>
      </c>
      <c r="J1188" s="45">
        <v>25</v>
      </c>
      <c r="K1188" s="45"/>
      <c r="L1188" s="62" t="str">
        <f>_xlfn.IFNA(VLOOKUP(E1188&amp;"."&amp;H1188,PNIdata!$E$5:$L$263,2,FALSE),"-")</f>
        <v>-</v>
      </c>
      <c r="M1188" s="62"/>
      <c r="N1188" s="62"/>
    </row>
    <row r="1189" spans="2:14" x14ac:dyDescent="0.25">
      <c r="B1189" s="37" t="s">
        <v>299</v>
      </c>
      <c r="C1189" s="38" t="str">
        <f>VLOOKUP(E1189,nusedswatershed,4,FALSE)</f>
        <v>Esc</v>
      </c>
      <c r="D1189" s="39">
        <v>26</v>
      </c>
      <c r="E1189" s="40" t="s">
        <v>447</v>
      </c>
      <c r="F1189" s="40" t="s">
        <v>447</v>
      </c>
      <c r="G1189" s="21" t="s">
        <v>63</v>
      </c>
      <c r="H1189" s="22">
        <v>1974</v>
      </c>
      <c r="I1189" s="45">
        <v>75</v>
      </c>
      <c r="J1189" s="45">
        <v>75</v>
      </c>
      <c r="K1189" s="45"/>
      <c r="L1189" s="62" t="str">
        <f>_xlfn.IFNA(VLOOKUP(E1189&amp;"."&amp;H1189,PNIdata!$E$5:$L$263,2,FALSE),"-")</f>
        <v>-</v>
      </c>
      <c r="M1189" s="62"/>
      <c r="N1189" s="62"/>
    </row>
    <row r="1190" spans="2:14" x14ac:dyDescent="0.25">
      <c r="B1190" s="37" t="s">
        <v>299</v>
      </c>
      <c r="C1190" s="38" t="str">
        <f>VLOOKUP(E1190,nusedswatershed,4,FALSE)</f>
        <v>Esc</v>
      </c>
      <c r="D1190" s="39">
        <v>26</v>
      </c>
      <c r="E1190" s="40" t="s">
        <v>447</v>
      </c>
      <c r="F1190" s="40" t="s">
        <v>447</v>
      </c>
      <c r="G1190" s="21" t="s">
        <v>63</v>
      </c>
      <c r="H1190" s="22">
        <v>1973</v>
      </c>
      <c r="I1190" s="45">
        <v>200</v>
      </c>
      <c r="J1190" s="45">
        <v>200</v>
      </c>
      <c r="K1190" s="45"/>
      <c r="L1190" s="62" t="str">
        <f>_xlfn.IFNA(VLOOKUP(E1190&amp;"."&amp;H1190,PNIdata!$E$5:$L$263,2,FALSE),"-")</f>
        <v>-</v>
      </c>
      <c r="M1190" s="62"/>
      <c r="N1190" s="62"/>
    </row>
    <row r="1191" spans="2:14" x14ac:dyDescent="0.25">
      <c r="B1191" s="37" t="s">
        <v>299</v>
      </c>
      <c r="C1191" s="38" t="str">
        <f>VLOOKUP(E1191,nusedswatershed,4,FALSE)</f>
        <v>Esc</v>
      </c>
      <c r="D1191" s="39">
        <v>26</v>
      </c>
      <c r="E1191" s="40" t="s">
        <v>447</v>
      </c>
      <c r="F1191" s="40" t="s">
        <v>447</v>
      </c>
      <c r="G1191" s="21" t="s">
        <v>63</v>
      </c>
      <c r="H1191" s="22">
        <v>1972</v>
      </c>
      <c r="I1191" s="45">
        <v>200</v>
      </c>
      <c r="J1191" s="45">
        <v>200</v>
      </c>
      <c r="K1191" s="45"/>
      <c r="L1191" s="62" t="str">
        <f>_xlfn.IFNA(VLOOKUP(E1191&amp;"."&amp;H1191,PNIdata!$E$5:$L$263,2,FALSE),"-")</f>
        <v>-</v>
      </c>
      <c r="M1191" s="62"/>
      <c r="N1191" s="62"/>
    </row>
    <row r="1192" spans="2:14" x14ac:dyDescent="0.25">
      <c r="B1192" s="37" t="s">
        <v>299</v>
      </c>
      <c r="C1192" s="38" t="str">
        <f>VLOOKUP(E1192,nusedswatershed,4,FALSE)</f>
        <v>Esc</v>
      </c>
      <c r="D1192" s="39">
        <v>26</v>
      </c>
      <c r="E1192" s="40" t="s">
        <v>447</v>
      </c>
      <c r="F1192" s="40" t="s">
        <v>447</v>
      </c>
      <c r="G1192" s="21" t="s">
        <v>63</v>
      </c>
      <c r="H1192" s="22">
        <v>1971</v>
      </c>
      <c r="I1192" s="45">
        <v>75</v>
      </c>
      <c r="J1192" s="45">
        <v>75</v>
      </c>
      <c r="K1192" s="45"/>
      <c r="L1192" s="62" t="str">
        <f>_xlfn.IFNA(VLOOKUP(E1192&amp;"."&amp;H1192,PNIdata!$E$5:$L$263,2,FALSE),"-")</f>
        <v>-</v>
      </c>
      <c r="M1192" s="62"/>
      <c r="N1192" s="62"/>
    </row>
    <row r="1193" spans="2:14" x14ac:dyDescent="0.25">
      <c r="B1193" s="37" t="s">
        <v>299</v>
      </c>
      <c r="C1193" s="38" t="str">
        <f>VLOOKUP(E1193,nusedswatershed,4,FALSE)</f>
        <v>Esc</v>
      </c>
      <c r="D1193" s="39">
        <v>26</v>
      </c>
      <c r="E1193" s="40" t="s">
        <v>447</v>
      </c>
      <c r="F1193" s="40" t="s">
        <v>447</v>
      </c>
      <c r="G1193" s="21" t="s">
        <v>63</v>
      </c>
      <c r="H1193" s="22">
        <v>1970</v>
      </c>
      <c r="I1193" s="45">
        <v>75</v>
      </c>
      <c r="J1193" s="45">
        <v>75</v>
      </c>
      <c r="K1193" s="45"/>
      <c r="L1193" s="62" t="str">
        <f>_xlfn.IFNA(VLOOKUP(E1193&amp;"."&amp;H1193,PNIdata!$E$5:$L$263,2,FALSE),"-")</f>
        <v>-</v>
      </c>
      <c r="M1193" s="62"/>
      <c r="N1193" s="62"/>
    </row>
    <row r="1194" spans="2:14" x14ac:dyDescent="0.25">
      <c r="B1194" s="37" t="s">
        <v>299</v>
      </c>
      <c r="C1194" s="38" t="str">
        <f>VLOOKUP(E1194,nusedswatershed,4,FALSE)</f>
        <v>Esc</v>
      </c>
      <c r="D1194" s="39">
        <v>26</v>
      </c>
      <c r="E1194" s="40" t="s">
        <v>447</v>
      </c>
      <c r="F1194" s="40" t="s">
        <v>447</v>
      </c>
      <c r="G1194" s="21" t="s">
        <v>63</v>
      </c>
      <c r="H1194" s="22">
        <v>1969</v>
      </c>
      <c r="I1194" s="45">
        <v>25</v>
      </c>
      <c r="J1194" s="45">
        <v>25</v>
      </c>
      <c r="K1194" s="45"/>
      <c r="L1194" s="62" t="str">
        <f>_xlfn.IFNA(VLOOKUP(E1194&amp;"."&amp;H1194,PNIdata!$E$5:$L$263,2,FALSE),"-")</f>
        <v>-</v>
      </c>
      <c r="M1194" s="62"/>
      <c r="N1194" s="62"/>
    </row>
    <row r="1195" spans="2:14" x14ac:dyDescent="0.25">
      <c r="B1195" s="37" t="s">
        <v>299</v>
      </c>
      <c r="C1195" s="38" t="str">
        <f>VLOOKUP(E1195,nusedswatershed,4,FALSE)</f>
        <v>Esc</v>
      </c>
      <c r="D1195" s="39">
        <v>26</v>
      </c>
      <c r="E1195" s="40" t="s">
        <v>447</v>
      </c>
      <c r="F1195" s="40" t="s">
        <v>447</v>
      </c>
      <c r="G1195" s="21" t="s">
        <v>63</v>
      </c>
      <c r="H1195" s="22">
        <v>1968</v>
      </c>
      <c r="I1195" s="45" t="s">
        <v>522</v>
      </c>
      <c r="J1195" s="45"/>
      <c r="K1195" s="45"/>
      <c r="L1195" s="62" t="str">
        <f>_xlfn.IFNA(VLOOKUP(E1195&amp;"."&amp;H1195,PNIdata!$E$5:$L$263,2,FALSE),"-")</f>
        <v>-</v>
      </c>
      <c r="M1195" s="62"/>
      <c r="N1195" s="62"/>
    </row>
    <row r="1196" spans="2:14" x14ac:dyDescent="0.25">
      <c r="B1196" s="37" t="s">
        <v>299</v>
      </c>
      <c r="C1196" s="38" t="str">
        <f>VLOOKUP(E1196,nusedswatershed,4,FALSE)</f>
        <v>Esc</v>
      </c>
      <c r="D1196" s="39">
        <v>26</v>
      </c>
      <c r="E1196" s="40" t="s">
        <v>447</v>
      </c>
      <c r="F1196" s="40" t="s">
        <v>447</v>
      </c>
      <c r="G1196" s="21" t="s">
        <v>63</v>
      </c>
      <c r="H1196" s="22">
        <v>1967</v>
      </c>
      <c r="I1196" s="45">
        <v>25</v>
      </c>
      <c r="J1196" s="45">
        <v>25</v>
      </c>
      <c r="K1196" s="45"/>
      <c r="L1196" s="62" t="str">
        <f>_xlfn.IFNA(VLOOKUP(E1196&amp;"."&amp;H1196,PNIdata!$E$5:$L$263,2,FALSE),"-")</f>
        <v>-</v>
      </c>
      <c r="M1196" s="62"/>
      <c r="N1196" s="62"/>
    </row>
    <row r="1197" spans="2:14" x14ac:dyDescent="0.25">
      <c r="B1197" s="37" t="s">
        <v>299</v>
      </c>
      <c r="C1197" s="38" t="str">
        <f>VLOOKUP(E1197,nusedswatershed,4,FALSE)</f>
        <v>Esc</v>
      </c>
      <c r="D1197" s="39">
        <v>26</v>
      </c>
      <c r="E1197" s="40" t="s">
        <v>447</v>
      </c>
      <c r="F1197" s="40" t="s">
        <v>447</v>
      </c>
      <c r="G1197" s="21" t="s">
        <v>63</v>
      </c>
      <c r="H1197" s="22">
        <v>1966</v>
      </c>
      <c r="I1197" s="45">
        <v>25</v>
      </c>
      <c r="J1197" s="45">
        <v>25</v>
      </c>
      <c r="K1197" s="45"/>
      <c r="L1197" s="62" t="str">
        <f>_xlfn.IFNA(VLOOKUP(E1197&amp;"."&amp;H1197,PNIdata!$E$5:$L$263,2,FALSE),"-")</f>
        <v>-</v>
      </c>
      <c r="M1197" s="62"/>
      <c r="N1197" s="62"/>
    </row>
    <row r="1198" spans="2:14" x14ac:dyDescent="0.25">
      <c r="B1198" s="37" t="s">
        <v>299</v>
      </c>
      <c r="C1198" s="38" t="str">
        <f>VLOOKUP(E1198,nusedswatershed,4,FALSE)</f>
        <v>Esc</v>
      </c>
      <c r="D1198" s="39">
        <v>26</v>
      </c>
      <c r="E1198" s="40" t="s">
        <v>447</v>
      </c>
      <c r="F1198" s="40" t="s">
        <v>447</v>
      </c>
      <c r="G1198" s="21" t="s">
        <v>63</v>
      </c>
      <c r="H1198" s="22">
        <v>1965</v>
      </c>
      <c r="I1198" s="45">
        <v>25</v>
      </c>
      <c r="J1198" s="45">
        <v>25</v>
      </c>
      <c r="K1198" s="45"/>
      <c r="L1198" s="62" t="str">
        <f>_xlfn.IFNA(VLOOKUP(E1198&amp;"."&amp;H1198,PNIdata!$E$5:$L$263,2,FALSE),"-")</f>
        <v>-</v>
      </c>
      <c r="M1198" s="62"/>
      <c r="N1198" s="62"/>
    </row>
    <row r="1199" spans="2:14" x14ac:dyDescent="0.25">
      <c r="B1199" s="37" t="s">
        <v>299</v>
      </c>
      <c r="C1199" s="38" t="str">
        <f>VLOOKUP(E1199,nusedswatershed,4,FALSE)</f>
        <v>Esc</v>
      </c>
      <c r="D1199" s="39">
        <v>26</v>
      </c>
      <c r="E1199" s="40" t="s">
        <v>447</v>
      </c>
      <c r="F1199" s="40" t="s">
        <v>447</v>
      </c>
      <c r="G1199" s="21" t="s">
        <v>63</v>
      </c>
      <c r="H1199" s="22">
        <v>1964</v>
      </c>
      <c r="I1199" s="45">
        <v>25</v>
      </c>
      <c r="J1199" s="45">
        <v>25</v>
      </c>
      <c r="K1199" s="45"/>
      <c r="L1199" s="62" t="str">
        <f>_xlfn.IFNA(VLOOKUP(E1199&amp;"."&amp;H1199,PNIdata!$E$5:$L$263,2,FALSE),"-")</f>
        <v>-</v>
      </c>
      <c r="M1199" s="62"/>
      <c r="N1199" s="62"/>
    </row>
    <row r="1200" spans="2:14" x14ac:dyDescent="0.25">
      <c r="B1200" s="37" t="s">
        <v>299</v>
      </c>
      <c r="C1200" s="38" t="str">
        <f>VLOOKUP(E1200,nusedswatershed,4,FALSE)</f>
        <v>Esc</v>
      </c>
      <c r="D1200" s="39">
        <v>26</v>
      </c>
      <c r="E1200" s="40" t="s">
        <v>447</v>
      </c>
      <c r="F1200" s="40" t="s">
        <v>447</v>
      </c>
      <c r="G1200" s="21" t="s">
        <v>63</v>
      </c>
      <c r="H1200" s="22">
        <v>1963</v>
      </c>
      <c r="I1200" s="45">
        <v>25</v>
      </c>
      <c r="J1200" s="45">
        <v>25</v>
      </c>
      <c r="K1200" s="45"/>
      <c r="L1200" s="62" t="str">
        <f>_xlfn.IFNA(VLOOKUP(E1200&amp;"."&amp;H1200,PNIdata!$E$5:$L$263,2,FALSE),"-")</f>
        <v>-</v>
      </c>
      <c r="M1200" s="62"/>
      <c r="N1200" s="62"/>
    </row>
    <row r="1201" spans="2:19" x14ac:dyDescent="0.25">
      <c r="B1201" s="37" t="s">
        <v>299</v>
      </c>
      <c r="C1201" s="38" t="str">
        <f>VLOOKUP(E1201,nusedswatershed,4,FALSE)</f>
        <v>Esc</v>
      </c>
      <c r="D1201" s="39">
        <v>26</v>
      </c>
      <c r="E1201" s="40" t="s">
        <v>447</v>
      </c>
      <c r="F1201" s="40" t="s">
        <v>447</v>
      </c>
      <c r="G1201" s="21" t="s">
        <v>63</v>
      </c>
      <c r="H1201" s="22">
        <v>1962</v>
      </c>
      <c r="I1201" s="45" t="s">
        <v>522</v>
      </c>
      <c r="J1201" s="45"/>
      <c r="K1201" s="45"/>
      <c r="L1201" s="62" t="str">
        <f>_xlfn.IFNA(VLOOKUP(E1201&amp;"."&amp;H1201,PNIdata!$E$5:$L$263,2,FALSE),"-")</f>
        <v>-</v>
      </c>
      <c r="M1201" s="62"/>
      <c r="N1201" s="62"/>
    </row>
    <row r="1202" spans="2:19" x14ac:dyDescent="0.25">
      <c r="B1202" s="37" t="s">
        <v>299</v>
      </c>
      <c r="C1202" s="38" t="str">
        <f>VLOOKUP(E1202,nusedswatershed,4,FALSE)</f>
        <v>Esc</v>
      </c>
      <c r="D1202" s="39">
        <v>26</v>
      </c>
      <c r="E1202" s="40" t="s">
        <v>447</v>
      </c>
      <c r="F1202" s="40" t="s">
        <v>447</v>
      </c>
      <c r="G1202" s="21" t="s">
        <v>63</v>
      </c>
      <c r="H1202" s="22">
        <v>1961</v>
      </c>
      <c r="I1202" s="45">
        <v>750</v>
      </c>
      <c r="J1202" s="45">
        <v>750</v>
      </c>
      <c r="K1202" s="45"/>
      <c r="L1202" s="62" t="str">
        <f>_xlfn.IFNA(VLOOKUP(E1202&amp;"."&amp;H1202,PNIdata!$E$5:$L$263,2,FALSE),"-")</f>
        <v>-</v>
      </c>
      <c r="M1202" s="62"/>
      <c r="N1202" s="62"/>
    </row>
    <row r="1203" spans="2:19" x14ac:dyDescent="0.25">
      <c r="B1203" s="37" t="s">
        <v>299</v>
      </c>
      <c r="C1203" s="38" t="str">
        <f>VLOOKUP(E1203,nusedswatershed,4,FALSE)</f>
        <v>Esc</v>
      </c>
      <c r="D1203" s="39">
        <v>26</v>
      </c>
      <c r="E1203" s="40" t="s">
        <v>447</v>
      </c>
      <c r="F1203" s="40" t="s">
        <v>447</v>
      </c>
      <c r="G1203" s="21" t="s">
        <v>63</v>
      </c>
      <c r="H1203" s="22">
        <v>1960</v>
      </c>
      <c r="I1203" s="45">
        <v>75</v>
      </c>
      <c r="J1203" s="45">
        <v>75</v>
      </c>
      <c r="K1203" s="45"/>
      <c r="L1203" s="62" t="str">
        <f>_xlfn.IFNA(VLOOKUP(E1203&amp;"."&amp;H1203,PNIdata!$E$5:$L$263,2,FALSE),"-")</f>
        <v>-</v>
      </c>
      <c r="M1203" s="62"/>
      <c r="N1203" s="62"/>
    </row>
    <row r="1204" spans="2:19" x14ac:dyDescent="0.25">
      <c r="B1204" s="37" t="s">
        <v>299</v>
      </c>
      <c r="C1204" s="38" t="str">
        <f>VLOOKUP(E1204,nusedswatershed,4,FALSE)</f>
        <v>Esc</v>
      </c>
      <c r="D1204" s="39">
        <v>26</v>
      </c>
      <c r="E1204" s="40" t="s">
        <v>447</v>
      </c>
      <c r="F1204" s="40" t="s">
        <v>447</v>
      </c>
      <c r="G1204" s="21" t="s">
        <v>63</v>
      </c>
      <c r="H1204" s="22">
        <v>1959</v>
      </c>
      <c r="I1204" s="45">
        <v>75</v>
      </c>
      <c r="J1204" s="45">
        <v>75</v>
      </c>
      <c r="K1204" s="45"/>
      <c r="L1204" s="62" t="str">
        <f>_xlfn.IFNA(VLOOKUP(E1204&amp;"."&amp;H1204,PNIdata!$E$5:$L$263,2,FALSE),"-")</f>
        <v>-</v>
      </c>
      <c r="M1204" s="62"/>
      <c r="N1204" s="62"/>
    </row>
    <row r="1205" spans="2:19" x14ac:dyDescent="0.25">
      <c r="B1205" s="37" t="s">
        <v>299</v>
      </c>
      <c r="C1205" s="38" t="str">
        <f>VLOOKUP(E1205,nusedswatershed,4,FALSE)</f>
        <v>Esc</v>
      </c>
      <c r="D1205" s="39">
        <v>26</v>
      </c>
      <c r="E1205" s="40" t="s">
        <v>447</v>
      </c>
      <c r="F1205" s="40" t="s">
        <v>447</v>
      </c>
      <c r="G1205" s="21" t="s">
        <v>63</v>
      </c>
      <c r="H1205" s="22">
        <v>1958</v>
      </c>
      <c r="I1205" s="45">
        <v>75</v>
      </c>
      <c r="J1205" s="45">
        <v>75</v>
      </c>
      <c r="K1205" s="45"/>
      <c r="L1205" s="62" t="str">
        <f>_xlfn.IFNA(VLOOKUP(E1205&amp;"."&amp;H1205,PNIdata!$E$5:$L$263,2,FALSE),"-")</f>
        <v>-</v>
      </c>
      <c r="M1205" s="62"/>
      <c r="N1205" s="62"/>
    </row>
    <row r="1206" spans="2:19" x14ac:dyDescent="0.25">
      <c r="B1206" s="37" t="s">
        <v>299</v>
      </c>
      <c r="C1206" s="38" t="str">
        <f>VLOOKUP(E1206,nusedswatershed,4,FALSE)</f>
        <v>Esc</v>
      </c>
      <c r="D1206" s="39">
        <v>26</v>
      </c>
      <c r="E1206" s="40" t="s">
        <v>447</v>
      </c>
      <c r="F1206" s="40" t="s">
        <v>447</v>
      </c>
      <c r="G1206" s="21" t="s">
        <v>63</v>
      </c>
      <c r="H1206" s="22">
        <v>1957</v>
      </c>
      <c r="I1206" s="45">
        <v>750</v>
      </c>
      <c r="J1206" s="45">
        <v>750</v>
      </c>
      <c r="K1206" s="45"/>
      <c r="L1206" s="62" t="str">
        <f>_xlfn.IFNA(VLOOKUP(E1206&amp;"."&amp;H1206,PNIdata!$E$5:$L$263,2,FALSE),"-")</f>
        <v>-</v>
      </c>
      <c r="M1206" s="62"/>
      <c r="N1206" s="62"/>
    </row>
    <row r="1207" spans="2:19" x14ac:dyDescent="0.25">
      <c r="B1207" s="37" t="s">
        <v>299</v>
      </c>
      <c r="C1207" s="38" t="str">
        <f>VLOOKUP(E1207,nusedswatershed,4,FALSE)</f>
        <v>Esc</v>
      </c>
      <c r="D1207" s="39">
        <v>26</v>
      </c>
      <c r="E1207" s="40" t="s">
        <v>447</v>
      </c>
      <c r="F1207" s="40" t="s">
        <v>447</v>
      </c>
      <c r="G1207" s="21" t="s">
        <v>63</v>
      </c>
      <c r="H1207" s="22">
        <v>1956</v>
      </c>
      <c r="I1207" s="45">
        <v>400</v>
      </c>
      <c r="J1207" s="45">
        <v>400</v>
      </c>
      <c r="K1207" s="45"/>
      <c r="L1207" s="62" t="str">
        <f>_xlfn.IFNA(VLOOKUP(E1207&amp;"."&amp;H1207,PNIdata!$E$5:$L$263,2,FALSE),"-")</f>
        <v>-</v>
      </c>
      <c r="M1207" s="62"/>
      <c r="N1207" s="62"/>
    </row>
    <row r="1208" spans="2:19" x14ac:dyDescent="0.25">
      <c r="B1208" s="37" t="s">
        <v>299</v>
      </c>
      <c r="C1208" s="38" t="str">
        <f>VLOOKUP(E1208,nusedswatershed,4,FALSE)</f>
        <v>Esc</v>
      </c>
      <c r="D1208" s="39">
        <v>26</v>
      </c>
      <c r="E1208" s="40" t="s">
        <v>447</v>
      </c>
      <c r="F1208" s="40" t="s">
        <v>447</v>
      </c>
      <c r="G1208" s="21" t="s">
        <v>63</v>
      </c>
      <c r="H1208" s="22">
        <v>1955</v>
      </c>
      <c r="I1208" s="45">
        <v>200</v>
      </c>
      <c r="J1208" s="45">
        <v>200</v>
      </c>
      <c r="K1208" s="45"/>
      <c r="L1208" s="62" t="str">
        <f>_xlfn.IFNA(VLOOKUP(E1208&amp;"."&amp;H1208,PNIdata!$E$5:$L$263,2,FALSE),"-")</f>
        <v>-</v>
      </c>
      <c r="M1208" s="62"/>
      <c r="N1208" s="62"/>
    </row>
    <row r="1209" spans="2:19" x14ac:dyDescent="0.25">
      <c r="B1209" s="37" t="s">
        <v>299</v>
      </c>
      <c r="C1209" s="38" t="str">
        <f>VLOOKUP(E1209,nusedswatershed,4,FALSE)</f>
        <v>Esc</v>
      </c>
      <c r="D1209" s="39">
        <v>26</v>
      </c>
      <c r="E1209" s="40" t="s">
        <v>447</v>
      </c>
      <c r="F1209" s="40" t="s">
        <v>447</v>
      </c>
      <c r="G1209" s="21" t="s">
        <v>63</v>
      </c>
      <c r="H1209" s="22">
        <v>1954</v>
      </c>
      <c r="I1209" s="45">
        <v>400</v>
      </c>
      <c r="J1209" s="45">
        <v>400</v>
      </c>
      <c r="K1209" s="45"/>
      <c r="L1209" s="62" t="str">
        <f>_xlfn.IFNA(VLOOKUP(E1209&amp;"."&amp;H1209,PNIdata!$E$5:$L$263,2,FALSE),"-")</f>
        <v>-</v>
      </c>
      <c r="M1209" s="62"/>
      <c r="N1209" s="62"/>
    </row>
    <row r="1210" spans="2:19" x14ac:dyDescent="0.25">
      <c r="B1210" s="37" t="s">
        <v>299</v>
      </c>
      <c r="C1210" s="38" t="str">
        <f>VLOOKUP(E1210,nusedswatershed,4,FALSE)</f>
        <v>Esc</v>
      </c>
      <c r="D1210" s="39">
        <v>26</v>
      </c>
      <c r="E1210" s="40" t="s">
        <v>447</v>
      </c>
      <c r="F1210" s="40" t="s">
        <v>447</v>
      </c>
      <c r="G1210" s="21" t="s">
        <v>63</v>
      </c>
      <c r="H1210" s="22">
        <v>1953</v>
      </c>
      <c r="I1210" s="45">
        <v>750</v>
      </c>
      <c r="J1210" s="45">
        <v>750</v>
      </c>
      <c r="K1210" s="45"/>
      <c r="L1210" s="62" t="str">
        <f>_xlfn.IFNA(VLOOKUP(E1210&amp;"."&amp;H1210,PNIdata!$E$5:$L$263,2,FALSE),"-")</f>
        <v>-</v>
      </c>
      <c r="M1210" s="62"/>
      <c r="N1210" s="62"/>
    </row>
    <row r="1211" spans="2:19" ht="25.5" x14ac:dyDescent="0.25">
      <c r="B1211" s="37" t="s">
        <v>24</v>
      </c>
      <c r="C1211" s="38" t="str">
        <f>VLOOKUP(E1211,nusedswatershed,4,FALSE)</f>
        <v>Esc</v>
      </c>
      <c r="D1211" s="39">
        <v>24</v>
      </c>
      <c r="E1211" s="40" t="s">
        <v>246</v>
      </c>
      <c r="F1211" s="40" t="s">
        <v>247</v>
      </c>
      <c r="G1211" s="21" t="s">
        <v>63</v>
      </c>
      <c r="H1211" s="45">
        <v>2023</v>
      </c>
      <c r="I1211" s="45" t="s">
        <v>1430</v>
      </c>
      <c r="J1211" s="45"/>
      <c r="K1211" s="45"/>
      <c r="L1211" s="62" t="str">
        <f>_xlfn.IFNA(VLOOKUP(E1211&amp;"."&amp;H1211,PNIdata!$E$5:$L$263,2,FALSE),"-")</f>
        <v>-</v>
      </c>
      <c r="M1211" s="62"/>
      <c r="N1211" s="62"/>
    </row>
    <row r="1212" spans="2:19" ht="25.5" x14ac:dyDescent="0.25">
      <c r="B1212" s="37" t="s">
        <v>24</v>
      </c>
      <c r="C1212" s="38" t="str">
        <f>VLOOKUP(E1212,nusedswatershed,4,FALSE)</f>
        <v>Esc</v>
      </c>
      <c r="D1212" s="39">
        <v>24</v>
      </c>
      <c r="E1212" s="40" t="s">
        <v>246</v>
      </c>
      <c r="F1212" s="40" t="s">
        <v>247</v>
      </c>
      <c r="G1212" s="21" t="s">
        <v>63</v>
      </c>
      <c r="H1212" s="45">
        <v>2022</v>
      </c>
      <c r="I1212" s="45" t="s">
        <v>523</v>
      </c>
      <c r="J1212" s="45"/>
      <c r="K1212" s="45"/>
      <c r="L1212" s="62" t="str">
        <f>_xlfn.IFNA(VLOOKUP(E1212&amp;"."&amp;H1212,PNIdata!$E$5:$L$263,2,FALSE),"-")</f>
        <v>-</v>
      </c>
      <c r="M1212" s="62"/>
      <c r="N1212" s="62"/>
      <c r="S1212" s="64">
        <v>8745</v>
      </c>
    </row>
    <row r="1213" spans="2:19" ht="25.5" x14ac:dyDescent="0.25">
      <c r="B1213" s="37" t="s">
        <v>24</v>
      </c>
      <c r="C1213" s="38" t="str">
        <f>VLOOKUP(E1213,nusedswatershed,4,FALSE)</f>
        <v>Esc</v>
      </c>
      <c r="D1213" s="39">
        <v>24</v>
      </c>
      <c r="E1213" s="40" t="s">
        <v>246</v>
      </c>
      <c r="F1213" s="40" t="s">
        <v>247</v>
      </c>
      <c r="G1213" s="21" t="s">
        <v>63</v>
      </c>
      <c r="H1213" s="45">
        <v>2021</v>
      </c>
      <c r="I1213" s="45" t="s">
        <v>523</v>
      </c>
      <c r="J1213" s="45"/>
      <c r="K1213" s="45"/>
      <c r="L1213" s="62" t="str">
        <f>_xlfn.IFNA(VLOOKUP(E1213&amp;"."&amp;H1213,PNIdata!$E$5:$L$263,2,FALSE),"-")</f>
        <v>-</v>
      </c>
      <c r="M1213" s="62"/>
      <c r="N1213" s="62"/>
      <c r="S1213" s="64">
        <v>1479</v>
      </c>
    </row>
    <row r="1214" spans="2:19" ht="25.5" x14ac:dyDescent="0.25">
      <c r="B1214" s="37" t="s">
        <v>24</v>
      </c>
      <c r="C1214" s="38" t="str">
        <f>VLOOKUP(E1214,nusedswatershed,4,FALSE)</f>
        <v>Esc</v>
      </c>
      <c r="D1214" s="39">
        <v>24</v>
      </c>
      <c r="E1214" s="40" t="s">
        <v>246</v>
      </c>
      <c r="F1214" s="40" t="s">
        <v>247</v>
      </c>
      <c r="G1214" s="21" t="s">
        <v>63</v>
      </c>
      <c r="H1214" s="45">
        <v>2020</v>
      </c>
      <c r="I1214" s="45" t="s">
        <v>523</v>
      </c>
      <c r="J1214" s="45"/>
      <c r="K1214" s="45"/>
      <c r="L1214" s="62" t="str">
        <f>_xlfn.IFNA(VLOOKUP(E1214&amp;"."&amp;H1214,PNIdata!$E$5:$L$263,2,FALSE),"-")</f>
        <v>-</v>
      </c>
      <c r="M1214" s="62"/>
      <c r="N1214" s="62"/>
    </row>
    <row r="1215" spans="2:19" ht="25.5" x14ac:dyDescent="0.25">
      <c r="B1215" s="37" t="s">
        <v>24</v>
      </c>
      <c r="C1215" s="38" t="str">
        <f>VLOOKUP(E1215,nusedswatershed,4,FALSE)</f>
        <v>Esc</v>
      </c>
      <c r="D1215" s="39">
        <v>24</v>
      </c>
      <c r="E1215" s="40" t="s">
        <v>246</v>
      </c>
      <c r="F1215" s="40" t="s">
        <v>247</v>
      </c>
      <c r="G1215" s="21" t="s">
        <v>63</v>
      </c>
      <c r="H1215" s="45">
        <v>2019</v>
      </c>
      <c r="I1215" s="45" t="s">
        <v>523</v>
      </c>
      <c r="J1215" s="45"/>
      <c r="K1215" s="45"/>
      <c r="L1215" s="62" t="str">
        <f>_xlfn.IFNA(VLOOKUP(E1215&amp;"."&amp;H1215,PNIdata!$E$5:$L$263,2,FALSE),"-")</f>
        <v>-</v>
      </c>
      <c r="M1215" s="62"/>
      <c r="N1215" s="62"/>
      <c r="S1215" s="64">
        <v>20308</v>
      </c>
    </row>
    <row r="1216" spans="2:19" ht="25.5" x14ac:dyDescent="0.25">
      <c r="B1216" s="37" t="s">
        <v>24</v>
      </c>
      <c r="C1216" s="38" t="str">
        <f>VLOOKUP(E1216,nusedswatershed,4,FALSE)</f>
        <v>Esc</v>
      </c>
      <c r="D1216" s="39">
        <v>24</v>
      </c>
      <c r="E1216" s="40" t="s">
        <v>246</v>
      </c>
      <c r="F1216" s="40" t="s">
        <v>247</v>
      </c>
      <c r="G1216" s="21" t="s">
        <v>63</v>
      </c>
      <c r="H1216" s="45">
        <v>2018</v>
      </c>
      <c r="I1216" s="45" t="s">
        <v>523</v>
      </c>
      <c r="J1216" s="45"/>
      <c r="K1216" s="45"/>
      <c r="L1216" s="62" t="str">
        <f>_xlfn.IFNA(VLOOKUP(E1216&amp;"."&amp;H1216,PNIdata!$E$5:$L$263,2,FALSE),"-")</f>
        <v>-</v>
      </c>
      <c r="M1216" s="62"/>
      <c r="N1216" s="62"/>
      <c r="S1216" s="64">
        <v>73257</v>
      </c>
    </row>
    <row r="1217" spans="2:19" ht="25.5" x14ac:dyDescent="0.25">
      <c r="B1217" s="37" t="s">
        <v>24</v>
      </c>
      <c r="C1217" s="38" t="str">
        <f>VLOOKUP(E1217,nusedswatershed,4,FALSE)</f>
        <v>Esc</v>
      </c>
      <c r="D1217" s="39">
        <v>24</v>
      </c>
      <c r="E1217" s="40" t="s">
        <v>246</v>
      </c>
      <c r="F1217" s="40" t="s">
        <v>247</v>
      </c>
      <c r="G1217" s="21" t="s">
        <v>63</v>
      </c>
      <c r="H1217" s="45">
        <v>2017</v>
      </c>
      <c r="I1217" s="45" t="s">
        <v>523</v>
      </c>
      <c r="J1217" s="45"/>
      <c r="K1217" s="45"/>
      <c r="L1217" s="62" t="str">
        <f>_xlfn.IFNA(VLOOKUP(E1217&amp;"."&amp;H1217,PNIdata!$E$5:$L$263,2,FALSE),"-")</f>
        <v>-</v>
      </c>
      <c r="M1217" s="62"/>
      <c r="N1217" s="62"/>
    </row>
    <row r="1218" spans="2:19" ht="25.5" x14ac:dyDescent="0.25">
      <c r="B1218" s="37" t="s">
        <v>24</v>
      </c>
      <c r="C1218" s="38" t="str">
        <f>VLOOKUP(E1218,nusedswatershed,4,FALSE)</f>
        <v>Esc</v>
      </c>
      <c r="D1218" s="39">
        <v>24</v>
      </c>
      <c r="E1218" s="40" t="s">
        <v>246</v>
      </c>
      <c r="F1218" s="40" t="s">
        <v>247</v>
      </c>
      <c r="G1218" s="21" t="s">
        <v>63</v>
      </c>
      <c r="H1218" s="45">
        <v>2016</v>
      </c>
      <c r="I1218" s="45" t="s">
        <v>523</v>
      </c>
      <c r="J1218" s="45"/>
      <c r="K1218" s="45"/>
      <c r="L1218" s="62" t="str">
        <f>_xlfn.IFNA(VLOOKUP(E1218&amp;"."&amp;H1218,PNIdata!$E$5:$L$263,2,FALSE),"-")</f>
        <v>-</v>
      </c>
      <c r="M1218" s="62"/>
      <c r="N1218" s="62"/>
      <c r="S1218" s="64">
        <v>152101</v>
      </c>
    </row>
    <row r="1219" spans="2:19" ht="25.5" x14ac:dyDescent="0.25">
      <c r="B1219" s="37" t="s">
        <v>24</v>
      </c>
      <c r="C1219" s="38" t="str">
        <f>VLOOKUP(E1219,nusedswatershed,4,FALSE)</f>
        <v>Esc</v>
      </c>
      <c r="D1219" s="39">
        <v>24</v>
      </c>
      <c r="E1219" s="40" t="s">
        <v>246</v>
      </c>
      <c r="F1219" s="40" t="s">
        <v>247</v>
      </c>
      <c r="G1219" s="21" t="s">
        <v>63</v>
      </c>
      <c r="H1219" s="22">
        <v>2015</v>
      </c>
      <c r="I1219" s="45" t="s">
        <v>523</v>
      </c>
      <c r="J1219" s="45"/>
      <c r="K1219" s="45"/>
      <c r="L1219" s="62" t="str">
        <f>_xlfn.IFNA(VLOOKUP(E1219&amp;"."&amp;H1219,PNIdata!$E$5:$L$263,2,FALSE),"-")</f>
        <v>-</v>
      </c>
      <c r="M1219" s="62"/>
      <c r="N1219" s="62"/>
      <c r="S1219" s="64">
        <v>108701</v>
      </c>
    </row>
    <row r="1220" spans="2:19" ht="25.5" x14ac:dyDescent="0.25">
      <c r="B1220" s="37" t="s">
        <v>24</v>
      </c>
      <c r="C1220" s="38" t="str">
        <f>VLOOKUP(E1220,nusedswatershed,4,FALSE)</f>
        <v>Esc</v>
      </c>
      <c r="D1220" s="39">
        <v>24</v>
      </c>
      <c r="E1220" s="40" t="s">
        <v>246</v>
      </c>
      <c r="F1220" s="40" t="s">
        <v>247</v>
      </c>
      <c r="G1220" s="21" t="s">
        <v>63</v>
      </c>
      <c r="H1220" s="22">
        <v>2014</v>
      </c>
      <c r="I1220" s="45" t="s">
        <v>523</v>
      </c>
      <c r="J1220" s="45"/>
      <c r="K1220" s="45"/>
      <c r="L1220" s="62" t="str">
        <f>_xlfn.IFNA(VLOOKUP(E1220&amp;"."&amp;H1220,PNIdata!$E$5:$L$263,2,FALSE),"-")</f>
        <v>-</v>
      </c>
      <c r="M1220" s="62"/>
      <c r="N1220" s="62"/>
      <c r="S1220" s="64">
        <v>15000</v>
      </c>
    </row>
    <row r="1221" spans="2:19" ht="25.5" x14ac:dyDescent="0.25">
      <c r="B1221" s="37" t="s">
        <v>24</v>
      </c>
      <c r="C1221" s="38" t="str">
        <f>VLOOKUP(E1221,nusedswatershed,4,FALSE)</f>
        <v>Esc</v>
      </c>
      <c r="D1221" s="39">
        <v>24</v>
      </c>
      <c r="E1221" s="40" t="s">
        <v>246</v>
      </c>
      <c r="F1221" s="40" t="s">
        <v>247</v>
      </c>
      <c r="G1221" s="21" t="s">
        <v>63</v>
      </c>
      <c r="H1221">
        <v>2013</v>
      </c>
      <c r="I1221" s="45" t="s">
        <v>524</v>
      </c>
      <c r="J1221" s="45"/>
      <c r="K1221" s="45"/>
      <c r="L1221" s="62" t="str">
        <f>_xlfn.IFNA(VLOOKUP(E1221&amp;"."&amp;H1221,PNIdata!$E$5:$L$263,2,FALSE),"-")</f>
        <v>-</v>
      </c>
      <c r="M1221" s="62"/>
      <c r="N1221" s="62"/>
      <c r="S1221" s="64">
        <v>178400</v>
      </c>
    </row>
    <row r="1222" spans="2:19" ht="25.5" x14ac:dyDescent="0.25">
      <c r="B1222" s="37" t="s">
        <v>24</v>
      </c>
      <c r="C1222" s="38" t="str">
        <f>VLOOKUP(E1222,nusedswatershed,4,FALSE)</f>
        <v>Esc</v>
      </c>
      <c r="D1222" s="39">
        <v>24</v>
      </c>
      <c r="E1222" s="40" t="s">
        <v>246</v>
      </c>
      <c r="F1222" s="40" t="s">
        <v>247</v>
      </c>
      <c r="G1222" s="21" t="s">
        <v>63</v>
      </c>
      <c r="H1222" s="22">
        <v>2012</v>
      </c>
      <c r="I1222" s="45" t="s">
        <v>523</v>
      </c>
      <c r="J1222" s="45"/>
      <c r="K1222" s="45"/>
      <c r="L1222" s="62" t="str">
        <f>_xlfn.IFNA(VLOOKUP(E1222&amp;"."&amp;H1222,PNIdata!$E$5:$L$263,2,FALSE),"-")</f>
        <v>-</v>
      </c>
      <c r="M1222" s="62"/>
      <c r="N1222" s="62"/>
      <c r="S1222" s="64">
        <v>282461</v>
      </c>
    </row>
    <row r="1223" spans="2:19" ht="25.5" x14ac:dyDescent="0.25">
      <c r="B1223" s="37" t="s">
        <v>24</v>
      </c>
      <c r="C1223" s="38" t="str">
        <f>VLOOKUP(E1223,nusedswatershed,4,FALSE)</f>
        <v>Esc</v>
      </c>
      <c r="D1223" s="39">
        <v>24</v>
      </c>
      <c r="E1223" s="40" t="s">
        <v>246</v>
      </c>
      <c r="F1223" s="40" t="s">
        <v>247</v>
      </c>
      <c r="G1223" s="21" t="s">
        <v>63</v>
      </c>
      <c r="H1223" s="22">
        <v>2011</v>
      </c>
      <c r="I1223" s="45" t="s">
        <v>523</v>
      </c>
      <c r="J1223" s="45"/>
      <c r="K1223" s="45"/>
      <c r="L1223" s="62" t="str">
        <f>_xlfn.IFNA(VLOOKUP(E1223&amp;"."&amp;H1223,PNIdata!$E$5:$L$263,2,FALSE),"-")</f>
        <v>-</v>
      </c>
      <c r="M1223" s="62"/>
      <c r="N1223" s="62"/>
      <c r="S1223" s="64">
        <v>475000</v>
      </c>
    </row>
    <row r="1224" spans="2:19" ht="25.5" x14ac:dyDescent="0.25">
      <c r="B1224" s="37" t="s">
        <v>24</v>
      </c>
      <c r="C1224" s="38" t="str">
        <f>VLOOKUP(E1224,nusedswatershed,4,FALSE)</f>
        <v>Esc</v>
      </c>
      <c r="D1224" s="39">
        <v>24</v>
      </c>
      <c r="E1224" s="40" t="s">
        <v>246</v>
      </c>
      <c r="F1224" s="40" t="s">
        <v>247</v>
      </c>
      <c r="G1224" s="21" t="s">
        <v>63</v>
      </c>
      <c r="H1224" s="22">
        <v>2010</v>
      </c>
      <c r="I1224" s="45" t="s">
        <v>523</v>
      </c>
      <c r="J1224" s="45"/>
      <c r="K1224" s="45"/>
      <c r="L1224" s="62" t="str">
        <f>_xlfn.IFNA(VLOOKUP(E1224&amp;"."&amp;H1224,PNIdata!$E$5:$L$263,2,FALSE),"-")</f>
        <v>-</v>
      </c>
      <c r="M1224" s="62"/>
      <c r="N1224" s="62"/>
      <c r="S1224" s="64">
        <v>287656</v>
      </c>
    </row>
    <row r="1225" spans="2:19" ht="25.5" x14ac:dyDescent="0.25">
      <c r="B1225" s="37" t="s">
        <v>24</v>
      </c>
      <c r="C1225" s="38" t="str">
        <f>VLOOKUP(E1225,nusedswatershed,4,FALSE)</f>
        <v>Esc</v>
      </c>
      <c r="D1225" s="39">
        <v>24</v>
      </c>
      <c r="E1225" s="40" t="s">
        <v>246</v>
      </c>
      <c r="F1225" s="40" t="s">
        <v>247</v>
      </c>
      <c r="G1225" s="21" t="s">
        <v>63</v>
      </c>
      <c r="H1225" s="22">
        <v>2009</v>
      </c>
      <c r="I1225" s="45" t="s">
        <v>523</v>
      </c>
      <c r="J1225" s="45"/>
      <c r="K1225" s="45"/>
      <c r="L1225" s="62" t="str">
        <f>_xlfn.IFNA(VLOOKUP(E1225&amp;"."&amp;H1225,PNIdata!$E$5:$L$263,2,FALSE),"-")</f>
        <v>-</v>
      </c>
      <c r="M1225" s="62"/>
      <c r="N1225" s="62"/>
      <c r="S1225" s="64">
        <v>340000</v>
      </c>
    </row>
    <row r="1226" spans="2:19" ht="25.5" x14ac:dyDescent="0.25">
      <c r="B1226" s="37" t="s">
        <v>24</v>
      </c>
      <c r="C1226" s="38" t="str">
        <f>VLOOKUP(E1226,nusedswatershed,4,FALSE)</f>
        <v>Esc</v>
      </c>
      <c r="D1226" s="39">
        <v>24</v>
      </c>
      <c r="E1226" s="40" t="s">
        <v>246</v>
      </c>
      <c r="F1226" s="40" t="s">
        <v>247</v>
      </c>
      <c r="G1226" s="21" t="s">
        <v>63</v>
      </c>
      <c r="H1226">
        <v>2008</v>
      </c>
      <c r="I1226" s="45" t="s">
        <v>523</v>
      </c>
      <c r="J1226" s="45"/>
      <c r="K1226" s="45"/>
      <c r="L1226" s="62" t="str">
        <f>_xlfn.IFNA(VLOOKUP(E1226&amp;"."&amp;H1226,PNIdata!$E$5:$L$263,2,FALSE),"-")</f>
        <v>-</v>
      </c>
      <c r="M1226" s="62"/>
      <c r="N1226" s="62"/>
      <c r="S1226" s="64">
        <v>280000</v>
      </c>
    </row>
    <row r="1227" spans="2:19" ht="25.5" x14ac:dyDescent="0.25">
      <c r="B1227" s="37" t="s">
        <v>24</v>
      </c>
      <c r="C1227" s="38" t="str">
        <f>VLOOKUP(E1227,nusedswatershed,4,FALSE)</f>
        <v>Esc</v>
      </c>
      <c r="D1227" s="39">
        <v>24</v>
      </c>
      <c r="E1227" s="40" t="s">
        <v>246</v>
      </c>
      <c r="F1227" s="40" t="s">
        <v>247</v>
      </c>
      <c r="G1227" s="21" t="s">
        <v>63</v>
      </c>
      <c r="H1227">
        <v>2007</v>
      </c>
      <c r="I1227" s="45" t="s">
        <v>523</v>
      </c>
      <c r="J1227" s="45"/>
      <c r="K1227" s="45"/>
      <c r="L1227" s="62" t="str">
        <f>_xlfn.IFNA(VLOOKUP(E1227&amp;"."&amp;H1227,PNIdata!$E$5:$L$263,2,FALSE),"-")</f>
        <v>-</v>
      </c>
      <c r="M1227" s="62"/>
      <c r="N1227" s="62"/>
      <c r="S1227" s="64">
        <v>499000</v>
      </c>
    </row>
    <row r="1228" spans="2:19" ht="25.5" x14ac:dyDescent="0.25">
      <c r="B1228" s="37" t="s">
        <v>24</v>
      </c>
      <c r="C1228" s="38" t="str">
        <f>VLOOKUP(E1228,nusedswatershed,4,FALSE)</f>
        <v>Esc</v>
      </c>
      <c r="D1228" s="39">
        <v>24</v>
      </c>
      <c r="E1228" s="40" t="s">
        <v>246</v>
      </c>
      <c r="F1228" s="40" t="s">
        <v>247</v>
      </c>
      <c r="G1228" s="21" t="s">
        <v>63</v>
      </c>
      <c r="H1228">
        <v>2006</v>
      </c>
      <c r="I1228" s="45" t="s">
        <v>523</v>
      </c>
      <c r="J1228" s="45"/>
      <c r="K1228" s="45"/>
      <c r="L1228" s="62" t="str">
        <f>_xlfn.IFNA(VLOOKUP(E1228&amp;"."&amp;H1228,PNIdata!$E$5:$L$263,2,FALSE),"-")</f>
        <v>-</v>
      </c>
      <c r="M1228" s="62"/>
      <c r="N1228" s="62"/>
      <c r="S1228" s="64">
        <v>499542</v>
      </c>
    </row>
    <row r="1229" spans="2:19" ht="25.5" x14ac:dyDescent="0.25">
      <c r="B1229" s="37" t="s">
        <v>24</v>
      </c>
      <c r="C1229" s="38" t="str">
        <f>VLOOKUP(E1229,nusedswatershed,4,FALSE)</f>
        <v>Esc</v>
      </c>
      <c r="D1229" s="39">
        <v>24</v>
      </c>
      <c r="E1229" s="40" t="s">
        <v>246</v>
      </c>
      <c r="F1229" s="40" t="s">
        <v>247</v>
      </c>
      <c r="G1229" s="21" t="s">
        <v>63</v>
      </c>
      <c r="H1229">
        <v>2005</v>
      </c>
      <c r="I1229" s="45" t="s">
        <v>523</v>
      </c>
      <c r="J1229" s="45"/>
      <c r="K1229" s="45"/>
      <c r="L1229" s="62" t="str">
        <f>_xlfn.IFNA(VLOOKUP(E1229&amp;"."&amp;H1229,PNIdata!$E$5:$L$263,2,FALSE),"-")</f>
        <v>-</v>
      </c>
      <c r="M1229" s="62"/>
      <c r="N1229" s="62"/>
      <c r="S1229" s="64">
        <v>486219</v>
      </c>
    </row>
    <row r="1230" spans="2:19" ht="25.5" x14ac:dyDescent="0.25">
      <c r="B1230" s="37" t="s">
        <v>24</v>
      </c>
      <c r="C1230" s="38" t="str">
        <f>VLOOKUP(E1230,nusedswatershed,4,FALSE)</f>
        <v>Esc</v>
      </c>
      <c r="D1230" s="39">
        <v>24</v>
      </c>
      <c r="E1230" s="40" t="s">
        <v>246</v>
      </c>
      <c r="F1230" s="40" t="s">
        <v>247</v>
      </c>
      <c r="G1230" s="21" t="s">
        <v>63</v>
      </c>
      <c r="H1230">
        <v>2004</v>
      </c>
      <c r="I1230" s="45" t="s">
        <v>523</v>
      </c>
      <c r="J1230" s="45"/>
      <c r="K1230" s="45"/>
      <c r="L1230" s="62" t="str">
        <f>_xlfn.IFNA(VLOOKUP(E1230&amp;"."&amp;H1230,PNIdata!$E$5:$L$263,2,FALSE),"-")</f>
        <v>-</v>
      </c>
      <c r="M1230" s="62"/>
      <c r="N1230" s="62"/>
      <c r="S1230" s="64">
        <v>631477</v>
      </c>
    </row>
    <row r="1231" spans="2:19" ht="25.5" x14ac:dyDescent="0.25">
      <c r="B1231" s="37" t="s">
        <v>24</v>
      </c>
      <c r="C1231" s="38" t="str">
        <f>VLOOKUP(E1231,nusedswatershed,4,FALSE)</f>
        <v>Esc</v>
      </c>
      <c r="D1231" s="39">
        <v>24</v>
      </c>
      <c r="E1231" s="40" t="s">
        <v>246</v>
      </c>
      <c r="F1231" s="40" t="s">
        <v>247</v>
      </c>
      <c r="G1231" s="21" t="s">
        <v>63</v>
      </c>
      <c r="H1231">
        <v>2003</v>
      </c>
      <c r="I1231" s="45" t="s">
        <v>523</v>
      </c>
      <c r="J1231" s="45"/>
      <c r="K1231" s="45"/>
      <c r="L1231" s="62" t="str">
        <f>_xlfn.IFNA(VLOOKUP(E1231&amp;"."&amp;H1231,PNIdata!$E$5:$L$263,2,FALSE),"-")</f>
        <v>-</v>
      </c>
      <c r="M1231" s="62"/>
      <c r="N1231" s="62"/>
      <c r="S1231" s="64">
        <v>304658</v>
      </c>
    </row>
    <row r="1232" spans="2:19" ht="25.5" x14ac:dyDescent="0.25">
      <c r="B1232" s="37" t="s">
        <v>24</v>
      </c>
      <c r="C1232" s="38" t="str">
        <f>VLOOKUP(E1232,nusedswatershed,4,FALSE)</f>
        <v>Esc</v>
      </c>
      <c r="D1232" s="39">
        <v>24</v>
      </c>
      <c r="E1232" s="40" t="s">
        <v>246</v>
      </c>
      <c r="F1232" s="40" t="s">
        <v>247</v>
      </c>
      <c r="G1232" s="21" t="s">
        <v>63</v>
      </c>
      <c r="H1232">
        <v>2002</v>
      </c>
      <c r="I1232" s="45" t="s">
        <v>523</v>
      </c>
      <c r="J1232" s="45"/>
      <c r="K1232" s="45"/>
      <c r="L1232" s="62" t="str">
        <f>_xlfn.IFNA(VLOOKUP(E1232&amp;"."&amp;H1232,PNIdata!$E$5:$L$263,2,FALSE),"-")</f>
        <v>-</v>
      </c>
      <c r="M1232" s="62"/>
      <c r="N1232" s="62"/>
      <c r="S1232" s="64">
        <v>481000</v>
      </c>
    </row>
    <row r="1233" spans="2:19" ht="25.5" x14ac:dyDescent="0.25">
      <c r="B1233" s="37" t="s">
        <v>24</v>
      </c>
      <c r="C1233" s="38" t="str">
        <f>VLOOKUP(E1233,nusedswatershed,4,FALSE)</f>
        <v>Esc</v>
      </c>
      <c r="D1233" s="39">
        <v>24</v>
      </c>
      <c r="E1233" s="40" t="s">
        <v>246</v>
      </c>
      <c r="F1233" s="40" t="s">
        <v>247</v>
      </c>
      <c r="G1233" s="21" t="s">
        <v>63</v>
      </c>
      <c r="H1233">
        <v>2001</v>
      </c>
      <c r="I1233" s="45" t="s">
        <v>1430</v>
      </c>
      <c r="J1233" s="45"/>
      <c r="K1233" s="45"/>
      <c r="L1233" s="62" t="str">
        <f>_xlfn.IFNA(VLOOKUP(E1233&amp;"."&amp;H1233,PNIdata!$E$5:$L$263,2,FALSE),"-")</f>
        <v>-</v>
      </c>
      <c r="M1233" s="62"/>
      <c r="N1233" s="62"/>
      <c r="S1233" s="64">
        <v>564000</v>
      </c>
    </row>
    <row r="1234" spans="2:19" ht="25.5" x14ac:dyDescent="0.25">
      <c r="B1234" s="37" t="s">
        <v>24</v>
      </c>
      <c r="C1234" s="38" t="str">
        <f>VLOOKUP(E1234,nusedswatershed,4,FALSE)</f>
        <v>Esc</v>
      </c>
      <c r="D1234" s="39">
        <v>24</v>
      </c>
      <c r="E1234" s="40" t="s">
        <v>246</v>
      </c>
      <c r="F1234" s="40" t="s">
        <v>247</v>
      </c>
      <c r="G1234" s="21" t="s">
        <v>63</v>
      </c>
      <c r="H1234">
        <v>2000</v>
      </c>
      <c r="I1234" s="45">
        <v>300</v>
      </c>
      <c r="J1234" s="45">
        <v>300</v>
      </c>
      <c r="K1234" s="45"/>
      <c r="L1234" s="62" t="str">
        <f>_xlfn.IFNA(VLOOKUP(E1234&amp;"."&amp;H1234,PNIdata!$E$5:$L$263,2,FALSE),"-")</f>
        <v>-</v>
      </c>
      <c r="M1234" s="62"/>
      <c r="N1234" s="62"/>
      <c r="S1234" s="64">
        <v>580629</v>
      </c>
    </row>
    <row r="1235" spans="2:19" ht="25.5" x14ac:dyDescent="0.25">
      <c r="B1235" s="37" t="s">
        <v>24</v>
      </c>
      <c r="C1235" s="38" t="str">
        <f>VLOOKUP(E1235,nusedswatershed,4,FALSE)</f>
        <v>Esc</v>
      </c>
      <c r="D1235" s="39">
        <v>24</v>
      </c>
      <c r="E1235" s="40" t="s">
        <v>246</v>
      </c>
      <c r="F1235" s="40" t="s">
        <v>247</v>
      </c>
      <c r="G1235" s="21" t="s">
        <v>63</v>
      </c>
      <c r="H1235">
        <v>1999</v>
      </c>
      <c r="I1235" s="45" t="s">
        <v>523</v>
      </c>
      <c r="J1235" s="45"/>
      <c r="K1235" s="45"/>
      <c r="L1235" s="62" t="str">
        <f>_xlfn.IFNA(VLOOKUP(E1235&amp;"."&amp;H1235,PNIdata!$E$5:$L$263,2,FALSE),"-")</f>
        <v>-</v>
      </c>
      <c r="M1235" s="62"/>
      <c r="N1235" s="62"/>
      <c r="S1235" s="64">
        <v>511083</v>
      </c>
    </row>
    <row r="1236" spans="2:19" ht="25.5" x14ac:dyDescent="0.25">
      <c r="B1236" s="37" t="s">
        <v>24</v>
      </c>
      <c r="C1236" s="38" t="str">
        <f>VLOOKUP(E1236,nusedswatershed,4,FALSE)</f>
        <v>Esc</v>
      </c>
      <c r="D1236" s="39">
        <v>24</v>
      </c>
      <c r="E1236" s="40" t="s">
        <v>246</v>
      </c>
      <c r="F1236" s="40" t="s">
        <v>247</v>
      </c>
      <c r="G1236" s="21" t="s">
        <v>63</v>
      </c>
      <c r="H1236" s="22">
        <v>1998</v>
      </c>
      <c r="I1236" s="45" t="s">
        <v>1430</v>
      </c>
      <c r="J1236" s="45"/>
      <c r="K1236" s="45"/>
      <c r="L1236" s="62" t="str">
        <f>_xlfn.IFNA(VLOOKUP(E1236&amp;"."&amp;H1236,PNIdata!$E$5:$L$263,2,FALSE),"-")</f>
        <v>-</v>
      </c>
      <c r="M1236" s="62"/>
      <c r="N1236" s="62"/>
      <c r="S1236" s="64">
        <v>574581</v>
      </c>
    </row>
    <row r="1237" spans="2:19" ht="25.5" x14ac:dyDescent="0.25">
      <c r="B1237" s="37" t="s">
        <v>24</v>
      </c>
      <c r="C1237" s="38" t="str">
        <f>VLOOKUP(E1237,nusedswatershed,4,FALSE)</f>
        <v>Esc</v>
      </c>
      <c r="D1237" s="39">
        <v>24</v>
      </c>
      <c r="E1237" s="40" t="s">
        <v>246</v>
      </c>
      <c r="F1237" s="40" t="s">
        <v>247</v>
      </c>
      <c r="G1237" s="21" t="s">
        <v>63</v>
      </c>
      <c r="H1237" s="22">
        <v>1997</v>
      </c>
      <c r="I1237" s="45">
        <v>1200</v>
      </c>
      <c r="J1237" s="45">
        <v>1200</v>
      </c>
      <c r="K1237" s="45"/>
      <c r="L1237" s="62" t="str">
        <f>_xlfn.IFNA(VLOOKUP(E1237&amp;"."&amp;H1237,PNIdata!$E$5:$L$263,2,FALSE),"-")</f>
        <v>-</v>
      </c>
      <c r="M1237" s="62"/>
      <c r="N1237" s="62"/>
      <c r="S1237" s="64">
        <v>623135</v>
      </c>
    </row>
    <row r="1238" spans="2:19" ht="25.5" x14ac:dyDescent="0.25">
      <c r="B1238" s="37" t="s">
        <v>24</v>
      </c>
      <c r="C1238" s="38" t="str">
        <f>VLOOKUP(E1238,nusedswatershed,4,FALSE)</f>
        <v>Esc</v>
      </c>
      <c r="D1238" s="39">
        <v>24</v>
      </c>
      <c r="E1238" s="40" t="s">
        <v>246</v>
      </c>
      <c r="F1238" s="40" t="s">
        <v>247</v>
      </c>
      <c r="G1238" s="21" t="s">
        <v>63</v>
      </c>
      <c r="H1238" s="22">
        <v>1996</v>
      </c>
      <c r="I1238" s="45" t="s">
        <v>1430</v>
      </c>
      <c r="J1238" s="45"/>
      <c r="K1238" s="45"/>
      <c r="L1238" s="62" t="str">
        <f>_xlfn.IFNA(VLOOKUP(E1238&amp;"."&amp;H1238,PNIdata!$E$5:$L$263,2,FALSE),"-")</f>
        <v>-</v>
      </c>
      <c r="M1238" s="62"/>
      <c r="N1238" s="62"/>
      <c r="S1238" s="64">
        <v>654000</v>
      </c>
    </row>
    <row r="1239" spans="2:19" ht="25.5" x14ac:dyDescent="0.25">
      <c r="B1239" s="37" t="s">
        <v>24</v>
      </c>
      <c r="C1239" s="38" t="str">
        <f>VLOOKUP(E1239,nusedswatershed,4,FALSE)</f>
        <v>Esc</v>
      </c>
      <c r="D1239" s="39">
        <v>24</v>
      </c>
      <c r="E1239" s="40" t="s">
        <v>246</v>
      </c>
      <c r="F1239" s="40" t="s">
        <v>247</v>
      </c>
      <c r="G1239" s="21" t="s">
        <v>63</v>
      </c>
      <c r="H1239" s="22">
        <v>1995</v>
      </c>
      <c r="I1239" s="45">
        <v>40</v>
      </c>
      <c r="J1239" s="45">
        <v>40</v>
      </c>
      <c r="K1239" s="45"/>
      <c r="L1239" s="62" t="str">
        <f>_xlfn.IFNA(VLOOKUP(E1239&amp;"."&amp;H1239,PNIdata!$E$5:$L$263,2,FALSE),"-")</f>
        <v>-</v>
      </c>
      <c r="M1239" s="62"/>
      <c r="N1239" s="62"/>
      <c r="S1239" s="64">
        <v>289000</v>
      </c>
    </row>
    <row r="1240" spans="2:19" ht="25.5" x14ac:dyDescent="0.25">
      <c r="B1240" s="37" t="s">
        <v>24</v>
      </c>
      <c r="C1240" s="38" t="str">
        <f>VLOOKUP(E1240,nusedswatershed,4,FALSE)</f>
        <v>Esc</v>
      </c>
      <c r="D1240" s="39">
        <v>24</v>
      </c>
      <c r="E1240" s="40" t="s">
        <v>246</v>
      </c>
      <c r="F1240" s="40" t="s">
        <v>247</v>
      </c>
      <c r="G1240" s="21" t="s">
        <v>63</v>
      </c>
      <c r="H1240" s="22">
        <v>1994</v>
      </c>
      <c r="I1240" s="45" t="s">
        <v>527</v>
      </c>
      <c r="J1240" s="45"/>
      <c r="K1240" s="45"/>
      <c r="L1240" s="62" t="str">
        <f>_xlfn.IFNA(VLOOKUP(E1240&amp;"."&amp;H1240,PNIdata!$E$5:$L$263,2,FALSE),"-")</f>
        <v>-</v>
      </c>
      <c r="M1240" s="62"/>
      <c r="N1240" s="62"/>
      <c r="S1240" s="64">
        <v>216000</v>
      </c>
    </row>
    <row r="1241" spans="2:19" ht="25.5" x14ac:dyDescent="0.25">
      <c r="B1241" s="37" t="s">
        <v>24</v>
      </c>
      <c r="C1241" s="38" t="str">
        <f>VLOOKUP(E1241,nusedswatershed,4,FALSE)</f>
        <v>Esc</v>
      </c>
      <c r="D1241" s="39">
        <v>24</v>
      </c>
      <c r="E1241" s="40" t="s">
        <v>246</v>
      </c>
      <c r="F1241" s="40" t="s">
        <v>247</v>
      </c>
      <c r="G1241" s="21" t="s">
        <v>63</v>
      </c>
      <c r="H1241" s="22">
        <v>1993</v>
      </c>
      <c r="I1241" s="45" t="s">
        <v>523</v>
      </c>
      <c r="J1241" s="45"/>
      <c r="K1241" s="45"/>
      <c r="L1241" s="62" t="str">
        <f>_xlfn.IFNA(VLOOKUP(E1241&amp;"."&amp;H1241,PNIdata!$E$5:$L$263,2,FALSE),"-")</f>
        <v>-</v>
      </c>
      <c r="M1241" s="62"/>
      <c r="N1241" s="62"/>
      <c r="S1241" s="64">
        <v>512911</v>
      </c>
    </row>
    <row r="1242" spans="2:19" ht="25.5" x14ac:dyDescent="0.25">
      <c r="B1242" s="37" t="s">
        <v>24</v>
      </c>
      <c r="C1242" s="38" t="str">
        <f>VLOOKUP(E1242,nusedswatershed,4,FALSE)</f>
        <v>Esc</v>
      </c>
      <c r="D1242" s="39">
        <v>24</v>
      </c>
      <c r="E1242" s="40" t="s">
        <v>246</v>
      </c>
      <c r="F1242" s="40" t="s">
        <v>247</v>
      </c>
      <c r="G1242" s="21" t="s">
        <v>63</v>
      </c>
      <c r="H1242" s="22">
        <v>1992</v>
      </c>
      <c r="I1242" s="45" t="s">
        <v>523</v>
      </c>
      <c r="J1242" s="45"/>
      <c r="K1242" s="45"/>
      <c r="L1242" s="62" t="str">
        <f>_xlfn.IFNA(VLOOKUP(E1242&amp;"."&amp;H1242,PNIdata!$E$5:$L$263,2,FALSE),"-")</f>
        <v>-</v>
      </c>
      <c r="M1242" s="62"/>
      <c r="N1242" s="62"/>
      <c r="S1242" s="64">
        <v>204100</v>
      </c>
    </row>
    <row r="1243" spans="2:19" ht="25.5" x14ac:dyDescent="0.25">
      <c r="B1243" s="37" t="s">
        <v>24</v>
      </c>
      <c r="C1243" s="38" t="str">
        <f>VLOOKUP(E1243,nusedswatershed,4,FALSE)</f>
        <v>Esc</v>
      </c>
      <c r="D1243" s="39">
        <v>24</v>
      </c>
      <c r="E1243" s="40" t="s">
        <v>246</v>
      </c>
      <c r="F1243" s="40" t="s">
        <v>247</v>
      </c>
      <c r="G1243" s="21" t="s">
        <v>63</v>
      </c>
      <c r="H1243" s="22">
        <v>1991</v>
      </c>
      <c r="I1243" s="45" t="s">
        <v>523</v>
      </c>
      <c r="J1243" s="45"/>
      <c r="K1243" s="45"/>
      <c r="L1243" s="62" t="str">
        <f>_xlfn.IFNA(VLOOKUP(E1243&amp;"."&amp;H1243,PNIdata!$E$5:$L$263,2,FALSE),"-")</f>
        <v>-</v>
      </c>
      <c r="M1243" s="62"/>
      <c r="N1243" s="62"/>
      <c r="S1243" s="64">
        <v>290000</v>
      </c>
    </row>
    <row r="1244" spans="2:19" ht="25.5" x14ac:dyDescent="0.25">
      <c r="B1244" s="37" t="s">
        <v>24</v>
      </c>
      <c r="C1244" s="38" t="str">
        <f>VLOOKUP(E1244,nusedswatershed,4,FALSE)</f>
        <v>Esc</v>
      </c>
      <c r="D1244" s="39">
        <v>24</v>
      </c>
      <c r="E1244" s="40" t="s">
        <v>246</v>
      </c>
      <c r="F1244" s="40" t="s">
        <v>247</v>
      </c>
      <c r="G1244" s="21" t="s">
        <v>63</v>
      </c>
      <c r="H1244" s="22">
        <v>1990</v>
      </c>
      <c r="I1244" s="45">
        <v>146</v>
      </c>
      <c r="J1244" s="45">
        <v>146</v>
      </c>
      <c r="K1244" s="45"/>
      <c r="L1244" s="62" t="str">
        <f>_xlfn.IFNA(VLOOKUP(E1244&amp;"."&amp;H1244,PNIdata!$E$5:$L$263,2,FALSE),"-")</f>
        <v>-</v>
      </c>
      <c r="M1244" s="62"/>
      <c r="N1244" s="62"/>
      <c r="S1244" s="64">
        <v>255980</v>
      </c>
    </row>
    <row r="1245" spans="2:19" ht="25.5" x14ac:dyDescent="0.25">
      <c r="B1245" s="37" t="s">
        <v>24</v>
      </c>
      <c r="C1245" s="38" t="str">
        <f>VLOOKUP(E1245,nusedswatershed,4,FALSE)</f>
        <v>Esc</v>
      </c>
      <c r="D1245" s="39">
        <v>24</v>
      </c>
      <c r="E1245" s="40" t="s">
        <v>246</v>
      </c>
      <c r="F1245" s="40" t="s">
        <v>247</v>
      </c>
      <c r="G1245" s="21" t="s">
        <v>63</v>
      </c>
      <c r="H1245" s="22">
        <v>1989</v>
      </c>
      <c r="I1245" s="45">
        <v>300</v>
      </c>
      <c r="J1245" s="45">
        <v>300</v>
      </c>
      <c r="K1245" s="45"/>
      <c r="L1245" s="62" t="str">
        <f>_xlfn.IFNA(VLOOKUP(E1245&amp;"."&amp;H1245,PNIdata!$E$5:$L$263,2,FALSE),"-")</f>
        <v>-</v>
      </c>
      <c r="M1245" s="62"/>
      <c r="N1245" s="62"/>
      <c r="S1245" s="64">
        <v>156000</v>
      </c>
    </row>
    <row r="1246" spans="2:19" ht="25.5" x14ac:dyDescent="0.25">
      <c r="B1246" s="37" t="s">
        <v>24</v>
      </c>
      <c r="C1246" s="38" t="str">
        <f>VLOOKUP(E1246,nusedswatershed,4,FALSE)</f>
        <v>Esc</v>
      </c>
      <c r="D1246" s="39">
        <v>24</v>
      </c>
      <c r="E1246" s="40" t="s">
        <v>246</v>
      </c>
      <c r="F1246" s="40" t="s">
        <v>247</v>
      </c>
      <c r="G1246" s="21" t="s">
        <v>63</v>
      </c>
      <c r="H1246" s="22">
        <v>1988</v>
      </c>
      <c r="I1246" s="45">
        <v>300</v>
      </c>
      <c r="J1246" s="45">
        <v>300</v>
      </c>
      <c r="K1246" s="45"/>
      <c r="L1246" s="62" t="str">
        <f>_xlfn.IFNA(VLOOKUP(E1246&amp;"."&amp;H1246,PNIdata!$E$5:$L$263,2,FALSE),"-")</f>
        <v>-</v>
      </c>
      <c r="M1246" s="62"/>
      <c r="N1246" s="62"/>
      <c r="S1246" s="64">
        <v>198000</v>
      </c>
    </row>
    <row r="1247" spans="2:19" ht="25.5" x14ac:dyDescent="0.25">
      <c r="B1247" s="37" t="s">
        <v>24</v>
      </c>
      <c r="C1247" s="38" t="str">
        <f>VLOOKUP(E1247,nusedswatershed,4,FALSE)</f>
        <v>Esc</v>
      </c>
      <c r="D1247" s="39">
        <v>24</v>
      </c>
      <c r="E1247" s="40" t="s">
        <v>246</v>
      </c>
      <c r="F1247" s="40" t="s">
        <v>247</v>
      </c>
      <c r="G1247" s="21" t="s">
        <v>63</v>
      </c>
      <c r="H1247" s="22">
        <v>1987</v>
      </c>
      <c r="I1247" s="45">
        <v>200</v>
      </c>
      <c r="J1247" s="45">
        <v>200</v>
      </c>
      <c r="K1247" s="45"/>
      <c r="L1247" s="62" t="str">
        <f>_xlfn.IFNA(VLOOKUP(E1247&amp;"."&amp;H1247,PNIdata!$E$5:$L$263,2,FALSE),"-")</f>
        <v>-</v>
      </c>
      <c r="M1247" s="62"/>
      <c r="N1247" s="62"/>
      <c r="S1247" s="64">
        <v>107938</v>
      </c>
    </row>
    <row r="1248" spans="2:19" ht="25.5" x14ac:dyDescent="0.25">
      <c r="B1248" s="37" t="s">
        <v>24</v>
      </c>
      <c r="C1248" s="38" t="str">
        <f>VLOOKUP(E1248,nusedswatershed,4,FALSE)</f>
        <v>Esc</v>
      </c>
      <c r="D1248" s="39">
        <v>24</v>
      </c>
      <c r="E1248" s="40" t="s">
        <v>246</v>
      </c>
      <c r="F1248" s="40" t="s">
        <v>247</v>
      </c>
      <c r="G1248" s="21" t="s">
        <v>63</v>
      </c>
      <c r="H1248" s="22">
        <v>1986</v>
      </c>
      <c r="I1248" s="45">
        <v>150</v>
      </c>
      <c r="J1248" s="45">
        <v>150</v>
      </c>
      <c r="K1248" s="45"/>
      <c r="L1248" s="62" t="str">
        <f>_xlfn.IFNA(VLOOKUP(E1248&amp;"."&amp;H1248,PNIdata!$E$5:$L$263,2,FALSE),"-")</f>
        <v>-</v>
      </c>
      <c r="M1248" s="62"/>
      <c r="N1248" s="62"/>
      <c r="S1248" s="64">
        <v>34076</v>
      </c>
    </row>
    <row r="1249" spans="2:19" ht="25.5" x14ac:dyDescent="0.25">
      <c r="B1249" s="37" t="s">
        <v>24</v>
      </c>
      <c r="C1249" s="38" t="str">
        <f>VLOOKUP(E1249,nusedswatershed,4,FALSE)</f>
        <v>Esc</v>
      </c>
      <c r="D1249" s="39">
        <v>24</v>
      </c>
      <c r="E1249" s="40" t="s">
        <v>246</v>
      </c>
      <c r="F1249" s="40" t="s">
        <v>247</v>
      </c>
      <c r="G1249" s="21" t="s">
        <v>63</v>
      </c>
      <c r="H1249" s="22">
        <v>1985</v>
      </c>
      <c r="I1249" s="45">
        <v>100</v>
      </c>
      <c r="J1249" s="45">
        <v>100</v>
      </c>
      <c r="K1249" s="45"/>
      <c r="L1249" s="62" t="str">
        <f>_xlfn.IFNA(VLOOKUP(E1249&amp;"."&amp;H1249,PNIdata!$E$5:$L$263,2,FALSE),"-")</f>
        <v>-</v>
      </c>
      <c r="M1249" s="62"/>
      <c r="N1249" s="62"/>
      <c r="S1249" s="64">
        <v>42777</v>
      </c>
    </row>
    <row r="1250" spans="2:19" ht="25.5" x14ac:dyDescent="0.25">
      <c r="B1250" s="37" t="s">
        <v>24</v>
      </c>
      <c r="C1250" s="38" t="str">
        <f>VLOOKUP(E1250,nusedswatershed,4,FALSE)</f>
        <v>Esc</v>
      </c>
      <c r="D1250" s="39">
        <v>24</v>
      </c>
      <c r="E1250" s="40" t="s">
        <v>246</v>
      </c>
      <c r="F1250" s="40" t="s">
        <v>247</v>
      </c>
      <c r="G1250" s="21" t="s">
        <v>63</v>
      </c>
      <c r="H1250" s="22">
        <v>1984</v>
      </c>
      <c r="I1250" s="45">
        <v>300</v>
      </c>
      <c r="J1250" s="45">
        <v>300</v>
      </c>
      <c r="K1250" s="45"/>
      <c r="L1250" s="62" t="str">
        <f>_xlfn.IFNA(VLOOKUP(E1250&amp;"."&amp;H1250,PNIdata!$E$5:$L$263,2,FALSE),"-")</f>
        <v>-</v>
      </c>
      <c r="M1250" s="62"/>
      <c r="N1250" s="62"/>
      <c r="S1250" s="64">
        <v>17834</v>
      </c>
    </row>
    <row r="1251" spans="2:19" ht="25.5" x14ac:dyDescent="0.25">
      <c r="B1251" s="37" t="s">
        <v>24</v>
      </c>
      <c r="C1251" s="38" t="str">
        <f>VLOOKUP(E1251,nusedswatershed,4,FALSE)</f>
        <v>Esc</v>
      </c>
      <c r="D1251" s="39">
        <v>24</v>
      </c>
      <c r="E1251" s="40" t="s">
        <v>246</v>
      </c>
      <c r="F1251" s="40" t="s">
        <v>247</v>
      </c>
      <c r="G1251" s="21" t="s">
        <v>63</v>
      </c>
      <c r="H1251" s="22">
        <v>1983</v>
      </c>
      <c r="I1251" s="45" t="s">
        <v>522</v>
      </c>
      <c r="J1251" s="45"/>
      <c r="K1251" s="45"/>
      <c r="L1251" s="62" t="str">
        <f>_xlfn.IFNA(VLOOKUP(E1251&amp;"."&amp;H1251,PNIdata!$E$5:$L$263,2,FALSE),"-")</f>
        <v>-</v>
      </c>
      <c r="M1251" s="62"/>
      <c r="N1251" s="62"/>
      <c r="S1251" s="64">
        <v>12700</v>
      </c>
    </row>
    <row r="1252" spans="2:19" ht="25.5" x14ac:dyDescent="0.25">
      <c r="B1252" s="37" t="s">
        <v>24</v>
      </c>
      <c r="C1252" s="38" t="str">
        <f>VLOOKUP(E1252,nusedswatershed,4,FALSE)</f>
        <v>Esc</v>
      </c>
      <c r="D1252" s="39">
        <v>24</v>
      </c>
      <c r="E1252" s="40" t="s">
        <v>246</v>
      </c>
      <c r="F1252" s="40" t="s">
        <v>247</v>
      </c>
      <c r="G1252" s="21" t="s">
        <v>63</v>
      </c>
      <c r="H1252" s="22">
        <v>1982</v>
      </c>
      <c r="I1252" s="45">
        <v>400</v>
      </c>
      <c r="J1252" s="45">
        <v>400</v>
      </c>
      <c r="K1252" s="45"/>
      <c r="L1252" s="62" t="str">
        <f>_xlfn.IFNA(VLOOKUP(E1252&amp;"."&amp;H1252,PNIdata!$E$5:$L$263,2,FALSE),"-")</f>
        <v>-</v>
      </c>
      <c r="M1252" s="62"/>
      <c r="N1252" s="62"/>
    </row>
    <row r="1253" spans="2:19" ht="25.5" x14ac:dyDescent="0.25">
      <c r="B1253" s="37" t="s">
        <v>24</v>
      </c>
      <c r="C1253" s="38" t="str">
        <f>VLOOKUP(E1253,nusedswatershed,4,FALSE)</f>
        <v>Esc</v>
      </c>
      <c r="D1253" s="39">
        <v>24</v>
      </c>
      <c r="E1253" s="40" t="s">
        <v>246</v>
      </c>
      <c r="F1253" s="40" t="s">
        <v>247</v>
      </c>
      <c r="G1253" s="21" t="s">
        <v>63</v>
      </c>
      <c r="H1253" s="22">
        <v>1981</v>
      </c>
      <c r="I1253" s="45" t="s">
        <v>527</v>
      </c>
      <c r="J1253" s="45"/>
      <c r="K1253" s="45"/>
      <c r="L1253" s="62" t="str">
        <f>_xlfn.IFNA(VLOOKUP(E1253&amp;"."&amp;H1253,PNIdata!$E$5:$L$263,2,FALSE),"-")</f>
        <v>-</v>
      </c>
      <c r="M1253" s="62"/>
      <c r="N1253" s="62"/>
    </row>
    <row r="1254" spans="2:19" ht="25.5" x14ac:dyDescent="0.25">
      <c r="B1254" s="37" t="s">
        <v>24</v>
      </c>
      <c r="C1254" s="38" t="str">
        <f>VLOOKUP(E1254,nusedswatershed,4,FALSE)</f>
        <v>Esc</v>
      </c>
      <c r="D1254" s="39">
        <v>24</v>
      </c>
      <c r="E1254" s="40" t="s">
        <v>246</v>
      </c>
      <c r="F1254" s="40" t="s">
        <v>247</v>
      </c>
      <c r="G1254" s="21" t="s">
        <v>63</v>
      </c>
      <c r="H1254" s="22">
        <v>1980</v>
      </c>
      <c r="I1254" s="45">
        <v>100</v>
      </c>
      <c r="J1254" s="45">
        <v>100</v>
      </c>
      <c r="K1254" s="45"/>
      <c r="L1254" s="62" t="str">
        <f>_xlfn.IFNA(VLOOKUP(E1254&amp;"."&amp;H1254,PNIdata!$E$5:$L$263,2,FALSE),"-")</f>
        <v>-</v>
      </c>
      <c r="M1254" s="62"/>
      <c r="N1254" s="62"/>
    </row>
    <row r="1255" spans="2:19" ht="25.5" x14ac:dyDescent="0.25">
      <c r="B1255" s="37" t="s">
        <v>24</v>
      </c>
      <c r="C1255" s="38" t="str">
        <f>VLOOKUP(E1255,nusedswatershed,4,FALSE)</f>
        <v>Esc</v>
      </c>
      <c r="D1255" s="39">
        <v>24</v>
      </c>
      <c r="E1255" s="40" t="s">
        <v>246</v>
      </c>
      <c r="F1255" s="40" t="s">
        <v>247</v>
      </c>
      <c r="G1255" s="21" t="s">
        <v>63</v>
      </c>
      <c r="H1255" s="22">
        <v>1979</v>
      </c>
      <c r="I1255" s="45">
        <v>250</v>
      </c>
      <c r="J1255" s="45">
        <v>250</v>
      </c>
      <c r="K1255" s="45"/>
      <c r="L1255" s="62" t="str">
        <f>_xlfn.IFNA(VLOOKUP(E1255&amp;"."&amp;H1255,PNIdata!$E$5:$L$263,2,FALSE),"-")</f>
        <v>-</v>
      </c>
      <c r="M1255" s="62"/>
      <c r="N1255" s="62"/>
    </row>
    <row r="1256" spans="2:19" ht="25.5" x14ac:dyDescent="0.25">
      <c r="B1256" s="37" t="s">
        <v>24</v>
      </c>
      <c r="C1256" s="38" t="str">
        <f>VLOOKUP(E1256,nusedswatershed,4,FALSE)</f>
        <v>Esc</v>
      </c>
      <c r="D1256" s="39">
        <v>24</v>
      </c>
      <c r="E1256" s="40" t="s">
        <v>246</v>
      </c>
      <c r="F1256" s="40" t="s">
        <v>247</v>
      </c>
      <c r="G1256" s="21" t="s">
        <v>63</v>
      </c>
      <c r="H1256" s="22">
        <v>1978</v>
      </c>
      <c r="I1256" s="45">
        <v>75</v>
      </c>
      <c r="J1256" s="45">
        <v>75</v>
      </c>
      <c r="K1256" s="45"/>
      <c r="L1256" s="62" t="str">
        <f>_xlfn.IFNA(VLOOKUP(E1256&amp;"."&amp;H1256,PNIdata!$E$5:$L$263,2,FALSE),"-")</f>
        <v>-</v>
      </c>
      <c r="M1256" s="62"/>
      <c r="N1256" s="62"/>
    </row>
    <row r="1257" spans="2:19" ht="25.5" x14ac:dyDescent="0.25">
      <c r="B1257" s="37" t="s">
        <v>24</v>
      </c>
      <c r="C1257" s="38" t="str">
        <f>VLOOKUP(E1257,nusedswatershed,4,FALSE)</f>
        <v>Esc</v>
      </c>
      <c r="D1257" s="39">
        <v>24</v>
      </c>
      <c r="E1257" s="40" t="s">
        <v>246</v>
      </c>
      <c r="F1257" s="40" t="s">
        <v>247</v>
      </c>
      <c r="G1257" s="21" t="s">
        <v>63</v>
      </c>
      <c r="H1257" s="22">
        <v>1977</v>
      </c>
      <c r="I1257" s="45">
        <v>100</v>
      </c>
      <c r="J1257" s="45">
        <v>100</v>
      </c>
      <c r="K1257" s="45"/>
      <c r="L1257" s="62" t="str">
        <f>_xlfn.IFNA(VLOOKUP(E1257&amp;"."&amp;H1257,PNIdata!$E$5:$L$263,2,FALSE),"-")</f>
        <v>-</v>
      </c>
      <c r="M1257" s="62"/>
      <c r="N1257" s="62"/>
    </row>
    <row r="1258" spans="2:19" ht="25.5" x14ac:dyDescent="0.25">
      <c r="B1258" s="37" t="s">
        <v>24</v>
      </c>
      <c r="C1258" s="38" t="str">
        <f>VLOOKUP(E1258,nusedswatershed,4,FALSE)</f>
        <v>Esc</v>
      </c>
      <c r="D1258" s="39">
        <v>24</v>
      </c>
      <c r="E1258" s="40" t="s">
        <v>246</v>
      </c>
      <c r="F1258" s="40" t="s">
        <v>247</v>
      </c>
      <c r="G1258" s="21" t="s">
        <v>63</v>
      </c>
      <c r="H1258" s="22">
        <v>1976</v>
      </c>
      <c r="I1258" s="45">
        <v>200</v>
      </c>
      <c r="J1258" s="45">
        <v>200</v>
      </c>
      <c r="K1258" s="45"/>
      <c r="L1258" s="62" t="str">
        <f>_xlfn.IFNA(VLOOKUP(E1258&amp;"."&amp;H1258,PNIdata!$E$5:$L$263,2,FALSE),"-")</f>
        <v>-</v>
      </c>
      <c r="M1258" s="62"/>
      <c r="N1258" s="62"/>
    </row>
    <row r="1259" spans="2:19" ht="25.5" x14ac:dyDescent="0.25">
      <c r="B1259" s="37" t="s">
        <v>24</v>
      </c>
      <c r="C1259" s="38" t="str">
        <f>VLOOKUP(E1259,nusedswatershed,4,FALSE)</f>
        <v>Esc</v>
      </c>
      <c r="D1259" s="39">
        <v>24</v>
      </c>
      <c r="E1259" s="40" t="s">
        <v>246</v>
      </c>
      <c r="F1259" s="40" t="s">
        <v>247</v>
      </c>
      <c r="G1259" s="21" t="s">
        <v>63</v>
      </c>
      <c r="H1259" s="22">
        <v>1975</v>
      </c>
      <c r="I1259" s="45">
        <v>500</v>
      </c>
      <c r="J1259" s="45">
        <v>500</v>
      </c>
      <c r="K1259" s="45"/>
      <c r="L1259" s="62" t="str">
        <f>_xlfn.IFNA(VLOOKUP(E1259&amp;"."&amp;H1259,PNIdata!$E$5:$L$263,2,FALSE),"-")</f>
        <v>-</v>
      </c>
      <c r="M1259" s="62"/>
      <c r="N1259" s="62"/>
    </row>
    <row r="1260" spans="2:19" ht="25.5" x14ac:dyDescent="0.25">
      <c r="B1260" s="37" t="s">
        <v>24</v>
      </c>
      <c r="C1260" s="38" t="str">
        <f>VLOOKUP(E1260,nusedswatershed,4,FALSE)</f>
        <v>Esc</v>
      </c>
      <c r="D1260" s="39">
        <v>24</v>
      </c>
      <c r="E1260" s="40" t="s">
        <v>246</v>
      </c>
      <c r="F1260" s="40" t="s">
        <v>247</v>
      </c>
      <c r="G1260" s="21" t="s">
        <v>63</v>
      </c>
      <c r="H1260" s="22">
        <v>1974</v>
      </c>
      <c r="I1260" s="45">
        <v>75</v>
      </c>
      <c r="J1260" s="45">
        <v>75</v>
      </c>
      <c r="K1260" s="45"/>
      <c r="L1260" s="62" t="str">
        <f>_xlfn.IFNA(VLOOKUP(E1260&amp;"."&amp;H1260,PNIdata!$E$5:$L$263,2,FALSE),"-")</f>
        <v>-</v>
      </c>
      <c r="M1260" s="62"/>
      <c r="N1260" s="62"/>
    </row>
    <row r="1261" spans="2:19" ht="25.5" x14ac:dyDescent="0.25">
      <c r="B1261" s="37" t="s">
        <v>24</v>
      </c>
      <c r="C1261" s="38" t="str">
        <f>VLOOKUP(E1261,nusedswatershed,4,FALSE)</f>
        <v>Esc</v>
      </c>
      <c r="D1261" s="39">
        <v>24</v>
      </c>
      <c r="E1261" s="40" t="s">
        <v>246</v>
      </c>
      <c r="F1261" s="40" t="s">
        <v>247</v>
      </c>
      <c r="G1261" s="21" t="s">
        <v>63</v>
      </c>
      <c r="H1261" s="22">
        <v>1973</v>
      </c>
      <c r="I1261" s="45">
        <v>75</v>
      </c>
      <c r="J1261" s="45">
        <v>75</v>
      </c>
      <c r="K1261" s="45"/>
      <c r="L1261" s="62" t="str">
        <f>_xlfn.IFNA(VLOOKUP(E1261&amp;"."&amp;H1261,PNIdata!$E$5:$L$263,2,FALSE),"-")</f>
        <v>-</v>
      </c>
      <c r="M1261" s="62"/>
      <c r="N1261" s="62"/>
    </row>
    <row r="1262" spans="2:19" ht="25.5" x14ac:dyDescent="0.25">
      <c r="B1262" s="37" t="s">
        <v>24</v>
      </c>
      <c r="C1262" s="38" t="str">
        <f>VLOOKUP(E1262,nusedswatershed,4,FALSE)</f>
        <v>Esc</v>
      </c>
      <c r="D1262" s="39">
        <v>24</v>
      </c>
      <c r="E1262" s="40" t="s">
        <v>246</v>
      </c>
      <c r="F1262" s="40" t="s">
        <v>247</v>
      </c>
      <c r="G1262" s="21" t="s">
        <v>63</v>
      </c>
      <c r="H1262" s="22">
        <v>1972</v>
      </c>
      <c r="I1262" s="45">
        <v>200</v>
      </c>
      <c r="J1262" s="45">
        <v>200</v>
      </c>
      <c r="K1262" s="45"/>
      <c r="L1262" s="62" t="str">
        <f>_xlfn.IFNA(VLOOKUP(E1262&amp;"."&amp;H1262,PNIdata!$E$5:$L$263,2,FALSE),"-")</f>
        <v>-</v>
      </c>
      <c r="M1262" s="62"/>
      <c r="N1262" s="62"/>
    </row>
    <row r="1263" spans="2:19" ht="25.5" x14ac:dyDescent="0.25">
      <c r="B1263" s="37" t="s">
        <v>24</v>
      </c>
      <c r="C1263" s="38" t="str">
        <f>VLOOKUP(E1263,nusedswatershed,4,FALSE)</f>
        <v>Esc</v>
      </c>
      <c r="D1263" s="39">
        <v>24</v>
      </c>
      <c r="E1263" s="40" t="s">
        <v>246</v>
      </c>
      <c r="F1263" s="40" t="s">
        <v>247</v>
      </c>
      <c r="G1263" s="21" t="s">
        <v>63</v>
      </c>
      <c r="H1263" s="22">
        <v>1971</v>
      </c>
      <c r="I1263" s="45">
        <v>200</v>
      </c>
      <c r="J1263" s="45">
        <v>200</v>
      </c>
      <c r="K1263" s="45"/>
      <c r="L1263" s="62" t="str">
        <f>_xlfn.IFNA(VLOOKUP(E1263&amp;"."&amp;H1263,PNIdata!$E$5:$L$263,2,FALSE),"-")</f>
        <v>-</v>
      </c>
      <c r="M1263" s="62"/>
      <c r="N1263" s="62"/>
    </row>
    <row r="1264" spans="2:19" ht="25.5" x14ac:dyDescent="0.25">
      <c r="B1264" s="37" t="s">
        <v>24</v>
      </c>
      <c r="C1264" s="38" t="str">
        <f>VLOOKUP(E1264,nusedswatershed,4,FALSE)</f>
        <v>Esc</v>
      </c>
      <c r="D1264" s="39">
        <v>24</v>
      </c>
      <c r="E1264" s="40" t="s">
        <v>246</v>
      </c>
      <c r="F1264" s="40" t="s">
        <v>247</v>
      </c>
      <c r="G1264" s="21" t="s">
        <v>63</v>
      </c>
      <c r="H1264" s="22">
        <v>1970</v>
      </c>
      <c r="I1264" s="45">
        <v>400</v>
      </c>
      <c r="J1264" s="45">
        <v>400</v>
      </c>
      <c r="K1264" s="45"/>
      <c r="L1264" s="62" t="str">
        <f>_xlfn.IFNA(VLOOKUP(E1264&amp;"."&amp;H1264,PNIdata!$E$5:$L$263,2,FALSE),"-")</f>
        <v>-</v>
      </c>
      <c r="M1264" s="62"/>
      <c r="N1264" s="62"/>
    </row>
    <row r="1265" spans="2:14" ht="25.5" x14ac:dyDescent="0.25">
      <c r="B1265" s="37" t="s">
        <v>24</v>
      </c>
      <c r="C1265" s="38" t="str">
        <f>VLOOKUP(E1265,nusedswatershed,4,FALSE)</f>
        <v>Esc</v>
      </c>
      <c r="D1265" s="39">
        <v>24</v>
      </c>
      <c r="E1265" s="40" t="s">
        <v>246</v>
      </c>
      <c r="F1265" s="40" t="s">
        <v>247</v>
      </c>
      <c r="G1265" s="21" t="s">
        <v>63</v>
      </c>
      <c r="H1265" s="22">
        <v>1969</v>
      </c>
      <c r="I1265" s="45">
        <v>750</v>
      </c>
      <c r="J1265" s="45">
        <v>750</v>
      </c>
      <c r="K1265" s="45"/>
      <c r="L1265" s="62" t="str">
        <f>_xlfn.IFNA(VLOOKUP(E1265&amp;"."&amp;H1265,PNIdata!$E$5:$L$263,2,FALSE),"-")</f>
        <v>-</v>
      </c>
      <c r="M1265" s="62"/>
      <c r="N1265" s="62"/>
    </row>
    <row r="1266" spans="2:14" ht="25.5" x14ac:dyDescent="0.25">
      <c r="B1266" s="37" t="s">
        <v>24</v>
      </c>
      <c r="C1266" s="38" t="str">
        <f>VLOOKUP(E1266,nusedswatershed,4,FALSE)</f>
        <v>Esc</v>
      </c>
      <c r="D1266" s="39">
        <v>24</v>
      </c>
      <c r="E1266" s="40" t="s">
        <v>246</v>
      </c>
      <c r="F1266" s="40" t="s">
        <v>247</v>
      </c>
      <c r="G1266" s="21" t="s">
        <v>63</v>
      </c>
      <c r="H1266" s="22">
        <v>1968</v>
      </c>
      <c r="I1266" s="45">
        <v>750</v>
      </c>
      <c r="J1266" s="45">
        <v>750</v>
      </c>
      <c r="K1266" s="45"/>
      <c r="L1266" s="62" t="str">
        <f>_xlfn.IFNA(VLOOKUP(E1266&amp;"."&amp;H1266,PNIdata!$E$5:$L$263,2,FALSE),"-")</f>
        <v>-</v>
      </c>
      <c r="M1266" s="62"/>
      <c r="N1266" s="62"/>
    </row>
    <row r="1267" spans="2:14" ht="25.5" x14ac:dyDescent="0.25">
      <c r="B1267" s="37" t="s">
        <v>24</v>
      </c>
      <c r="C1267" s="38" t="str">
        <f>VLOOKUP(E1267,nusedswatershed,4,FALSE)</f>
        <v>Esc</v>
      </c>
      <c r="D1267" s="39">
        <v>24</v>
      </c>
      <c r="E1267" s="40" t="s">
        <v>246</v>
      </c>
      <c r="F1267" s="40" t="s">
        <v>247</v>
      </c>
      <c r="G1267" s="21" t="s">
        <v>63</v>
      </c>
      <c r="H1267" s="22">
        <v>1967</v>
      </c>
      <c r="I1267" s="45">
        <v>750</v>
      </c>
      <c r="J1267" s="45">
        <v>750</v>
      </c>
      <c r="K1267" s="45"/>
      <c r="L1267" s="62" t="str">
        <f>_xlfn.IFNA(VLOOKUP(E1267&amp;"."&amp;H1267,PNIdata!$E$5:$L$263,2,FALSE),"-")</f>
        <v>-</v>
      </c>
      <c r="M1267" s="62"/>
      <c r="N1267" s="62"/>
    </row>
    <row r="1268" spans="2:14" ht="25.5" x14ac:dyDescent="0.25">
      <c r="B1268" s="37" t="s">
        <v>24</v>
      </c>
      <c r="C1268" s="38" t="str">
        <f>VLOOKUP(E1268,nusedswatershed,4,FALSE)</f>
        <v>Esc</v>
      </c>
      <c r="D1268" s="39">
        <v>24</v>
      </c>
      <c r="E1268" s="40" t="s">
        <v>246</v>
      </c>
      <c r="F1268" s="40" t="s">
        <v>247</v>
      </c>
      <c r="G1268" s="21" t="s">
        <v>63</v>
      </c>
      <c r="H1268" s="22">
        <v>1966</v>
      </c>
      <c r="I1268" s="45">
        <v>400</v>
      </c>
      <c r="J1268" s="45">
        <v>400</v>
      </c>
      <c r="K1268" s="45"/>
      <c r="L1268" s="62" t="str">
        <f>_xlfn.IFNA(VLOOKUP(E1268&amp;"."&amp;H1268,PNIdata!$E$5:$L$263,2,FALSE),"-")</f>
        <v>-</v>
      </c>
      <c r="M1268" s="62"/>
      <c r="N1268" s="62"/>
    </row>
    <row r="1269" spans="2:14" ht="25.5" x14ac:dyDescent="0.25">
      <c r="B1269" s="37" t="s">
        <v>24</v>
      </c>
      <c r="C1269" s="38" t="str">
        <f>VLOOKUP(E1269,nusedswatershed,4,FALSE)</f>
        <v>Esc</v>
      </c>
      <c r="D1269" s="39">
        <v>24</v>
      </c>
      <c r="E1269" s="40" t="s">
        <v>246</v>
      </c>
      <c r="F1269" s="40" t="s">
        <v>247</v>
      </c>
      <c r="G1269" s="21" t="s">
        <v>63</v>
      </c>
      <c r="H1269" s="22">
        <v>1965</v>
      </c>
      <c r="I1269" s="45">
        <v>450</v>
      </c>
      <c r="J1269" s="45">
        <v>450</v>
      </c>
      <c r="K1269" s="45"/>
      <c r="L1269" s="62" t="str">
        <f>_xlfn.IFNA(VLOOKUP(E1269&amp;"."&amp;H1269,PNIdata!$E$5:$L$263,2,FALSE),"-")</f>
        <v>-</v>
      </c>
      <c r="M1269" s="62"/>
      <c r="N1269" s="62"/>
    </row>
    <row r="1270" spans="2:14" ht="25.5" x14ac:dyDescent="0.25">
      <c r="B1270" s="37" t="s">
        <v>24</v>
      </c>
      <c r="C1270" s="38" t="str">
        <f>VLOOKUP(E1270,nusedswatershed,4,FALSE)</f>
        <v>Esc</v>
      </c>
      <c r="D1270" s="39">
        <v>24</v>
      </c>
      <c r="E1270" s="40" t="s">
        <v>246</v>
      </c>
      <c r="F1270" s="40" t="s">
        <v>247</v>
      </c>
      <c r="G1270" s="21" t="s">
        <v>63</v>
      </c>
      <c r="H1270" s="22">
        <v>1964</v>
      </c>
      <c r="I1270" s="45">
        <v>500</v>
      </c>
      <c r="J1270" s="45">
        <v>500</v>
      </c>
      <c r="K1270" s="45"/>
      <c r="L1270" s="62" t="str">
        <f>_xlfn.IFNA(VLOOKUP(E1270&amp;"."&amp;H1270,PNIdata!$E$5:$L$263,2,FALSE),"-")</f>
        <v>-</v>
      </c>
      <c r="M1270" s="62"/>
      <c r="N1270" s="62"/>
    </row>
    <row r="1271" spans="2:14" ht="25.5" x14ac:dyDescent="0.25">
      <c r="B1271" s="37" t="s">
        <v>24</v>
      </c>
      <c r="C1271" s="38" t="str">
        <f>VLOOKUP(E1271,nusedswatershed,4,FALSE)</f>
        <v>Esc</v>
      </c>
      <c r="D1271" s="39">
        <v>24</v>
      </c>
      <c r="E1271" s="40" t="s">
        <v>246</v>
      </c>
      <c r="F1271" s="40" t="s">
        <v>247</v>
      </c>
      <c r="G1271" s="21" t="s">
        <v>63</v>
      </c>
      <c r="H1271" s="22">
        <v>1963</v>
      </c>
      <c r="I1271" s="45">
        <v>50</v>
      </c>
      <c r="J1271" s="45">
        <v>50</v>
      </c>
      <c r="K1271" s="45"/>
      <c r="L1271" s="62" t="str">
        <f>_xlfn.IFNA(VLOOKUP(E1271&amp;"."&amp;H1271,PNIdata!$E$5:$L$263,2,FALSE),"-")</f>
        <v>-</v>
      </c>
      <c r="M1271" s="62"/>
      <c r="N1271" s="62"/>
    </row>
    <row r="1272" spans="2:14" ht="25.5" x14ac:dyDescent="0.25">
      <c r="B1272" s="37" t="s">
        <v>24</v>
      </c>
      <c r="C1272" s="38" t="str">
        <f>VLOOKUP(E1272,nusedswatershed,4,FALSE)</f>
        <v>Esc</v>
      </c>
      <c r="D1272" s="39">
        <v>24</v>
      </c>
      <c r="E1272" s="40" t="s">
        <v>246</v>
      </c>
      <c r="F1272" s="40" t="s">
        <v>247</v>
      </c>
      <c r="G1272" s="21" t="s">
        <v>63</v>
      </c>
      <c r="H1272" s="22">
        <v>1962</v>
      </c>
      <c r="I1272" s="45">
        <v>750</v>
      </c>
      <c r="J1272" s="45">
        <v>750</v>
      </c>
      <c r="K1272" s="45"/>
      <c r="L1272" s="62" t="str">
        <f>_xlfn.IFNA(VLOOKUP(E1272&amp;"."&amp;H1272,PNIdata!$E$5:$L$263,2,FALSE),"-")</f>
        <v>-</v>
      </c>
      <c r="M1272" s="62"/>
      <c r="N1272" s="62"/>
    </row>
    <row r="1273" spans="2:14" ht="25.5" x14ac:dyDescent="0.25">
      <c r="B1273" s="37" t="s">
        <v>24</v>
      </c>
      <c r="C1273" s="38" t="str">
        <f>VLOOKUP(E1273,nusedswatershed,4,FALSE)</f>
        <v>Esc</v>
      </c>
      <c r="D1273" s="39">
        <v>24</v>
      </c>
      <c r="E1273" s="40" t="s">
        <v>246</v>
      </c>
      <c r="F1273" s="40" t="s">
        <v>247</v>
      </c>
      <c r="G1273" s="21" t="s">
        <v>63</v>
      </c>
      <c r="H1273" s="22">
        <v>1961</v>
      </c>
      <c r="I1273" s="45">
        <v>750</v>
      </c>
      <c r="J1273" s="45">
        <v>750</v>
      </c>
      <c r="K1273" s="45"/>
      <c r="L1273" s="62" t="str">
        <f>_xlfn.IFNA(VLOOKUP(E1273&amp;"."&amp;H1273,PNIdata!$E$5:$L$263,2,FALSE),"-")</f>
        <v>-</v>
      </c>
      <c r="M1273" s="62"/>
      <c r="N1273" s="62"/>
    </row>
    <row r="1274" spans="2:14" ht="25.5" x14ac:dyDescent="0.25">
      <c r="B1274" s="37" t="s">
        <v>24</v>
      </c>
      <c r="C1274" s="38" t="str">
        <f>VLOOKUP(E1274,nusedswatershed,4,FALSE)</f>
        <v>Esc</v>
      </c>
      <c r="D1274" s="39">
        <v>24</v>
      </c>
      <c r="E1274" s="40" t="s">
        <v>246</v>
      </c>
      <c r="F1274" s="40" t="s">
        <v>247</v>
      </c>
      <c r="G1274" s="21" t="s">
        <v>63</v>
      </c>
      <c r="H1274" s="22">
        <v>1960</v>
      </c>
      <c r="I1274" s="45">
        <v>750</v>
      </c>
      <c r="J1274" s="45">
        <v>750</v>
      </c>
      <c r="K1274" s="45"/>
      <c r="L1274" s="62" t="str">
        <f>_xlfn.IFNA(VLOOKUP(E1274&amp;"."&amp;H1274,PNIdata!$E$5:$L$263,2,FALSE),"-")</f>
        <v>-</v>
      </c>
      <c r="M1274" s="62"/>
      <c r="N1274" s="62"/>
    </row>
    <row r="1275" spans="2:14" ht="25.5" x14ac:dyDescent="0.25">
      <c r="B1275" s="37" t="s">
        <v>24</v>
      </c>
      <c r="C1275" s="38" t="str">
        <f>VLOOKUP(E1275,nusedswatershed,4,FALSE)</f>
        <v>Esc</v>
      </c>
      <c r="D1275" s="39">
        <v>24</v>
      </c>
      <c r="E1275" s="40" t="s">
        <v>246</v>
      </c>
      <c r="F1275" s="40" t="s">
        <v>247</v>
      </c>
      <c r="G1275" s="21" t="s">
        <v>63</v>
      </c>
      <c r="H1275" s="22">
        <v>1959</v>
      </c>
      <c r="I1275" s="45">
        <v>1500</v>
      </c>
      <c r="J1275" s="45">
        <v>1500</v>
      </c>
      <c r="K1275" s="45"/>
      <c r="L1275" s="62" t="str">
        <f>_xlfn.IFNA(VLOOKUP(E1275&amp;"."&amp;H1275,PNIdata!$E$5:$L$263,2,FALSE),"-")</f>
        <v>-</v>
      </c>
      <c r="M1275" s="62"/>
      <c r="N1275" s="62"/>
    </row>
    <row r="1276" spans="2:14" ht="25.5" x14ac:dyDescent="0.25">
      <c r="B1276" s="37" t="s">
        <v>24</v>
      </c>
      <c r="C1276" s="38" t="str">
        <f>VLOOKUP(E1276,nusedswatershed,4,FALSE)</f>
        <v>Esc</v>
      </c>
      <c r="D1276" s="39">
        <v>24</v>
      </c>
      <c r="E1276" s="40" t="s">
        <v>246</v>
      </c>
      <c r="F1276" s="40" t="s">
        <v>247</v>
      </c>
      <c r="G1276" s="21" t="s">
        <v>63</v>
      </c>
      <c r="H1276" s="22">
        <v>1958</v>
      </c>
      <c r="I1276" s="45">
        <v>750</v>
      </c>
      <c r="J1276" s="45">
        <v>750</v>
      </c>
      <c r="K1276" s="45"/>
      <c r="L1276" s="62" t="str">
        <f>_xlfn.IFNA(VLOOKUP(E1276&amp;"."&amp;H1276,PNIdata!$E$5:$L$263,2,FALSE),"-")</f>
        <v>-</v>
      </c>
      <c r="M1276" s="62"/>
      <c r="N1276" s="62"/>
    </row>
    <row r="1277" spans="2:14" ht="25.5" x14ac:dyDescent="0.25">
      <c r="B1277" s="37" t="s">
        <v>24</v>
      </c>
      <c r="C1277" s="38" t="str">
        <f>VLOOKUP(E1277,nusedswatershed,4,FALSE)</f>
        <v>Esc</v>
      </c>
      <c r="D1277" s="39">
        <v>24</v>
      </c>
      <c r="E1277" s="40" t="s">
        <v>246</v>
      </c>
      <c r="F1277" s="40" t="s">
        <v>247</v>
      </c>
      <c r="G1277" s="21" t="s">
        <v>63</v>
      </c>
      <c r="H1277" s="22">
        <v>1957</v>
      </c>
      <c r="I1277" s="45">
        <v>1500</v>
      </c>
      <c r="J1277" s="45">
        <v>1500</v>
      </c>
      <c r="K1277" s="45"/>
      <c r="L1277" s="62" t="str">
        <f>_xlfn.IFNA(VLOOKUP(E1277&amp;"."&amp;H1277,PNIdata!$E$5:$L$263,2,FALSE),"-")</f>
        <v>-</v>
      </c>
      <c r="M1277" s="62"/>
      <c r="N1277" s="62"/>
    </row>
    <row r="1278" spans="2:14" ht="25.5" x14ac:dyDescent="0.25">
      <c r="B1278" s="37" t="s">
        <v>24</v>
      </c>
      <c r="C1278" s="38" t="str">
        <f>VLOOKUP(E1278,nusedswatershed,4,FALSE)</f>
        <v>Esc</v>
      </c>
      <c r="D1278" s="39">
        <v>24</v>
      </c>
      <c r="E1278" s="40" t="s">
        <v>246</v>
      </c>
      <c r="F1278" s="40" t="s">
        <v>247</v>
      </c>
      <c r="G1278" s="21" t="s">
        <v>63</v>
      </c>
      <c r="H1278" s="22">
        <v>1956</v>
      </c>
      <c r="I1278" s="45">
        <v>1500</v>
      </c>
      <c r="J1278" s="45">
        <v>1500</v>
      </c>
      <c r="K1278" s="45"/>
      <c r="L1278" s="62" t="str">
        <f>_xlfn.IFNA(VLOOKUP(E1278&amp;"."&amp;H1278,PNIdata!$E$5:$L$263,2,FALSE),"-")</f>
        <v>-</v>
      </c>
      <c r="M1278" s="62"/>
      <c r="N1278" s="62"/>
    </row>
    <row r="1279" spans="2:14" ht="25.5" x14ac:dyDescent="0.25">
      <c r="B1279" s="37" t="s">
        <v>24</v>
      </c>
      <c r="C1279" s="38" t="str">
        <f>VLOOKUP(E1279,nusedswatershed,4,FALSE)</f>
        <v>Esc</v>
      </c>
      <c r="D1279" s="39">
        <v>24</v>
      </c>
      <c r="E1279" s="40" t="s">
        <v>246</v>
      </c>
      <c r="F1279" s="40" t="s">
        <v>247</v>
      </c>
      <c r="G1279" s="21" t="s">
        <v>63</v>
      </c>
      <c r="H1279" s="22">
        <v>1955</v>
      </c>
      <c r="I1279" s="45">
        <v>750</v>
      </c>
      <c r="J1279" s="45">
        <v>750</v>
      </c>
      <c r="K1279" s="45"/>
      <c r="L1279" s="62" t="str">
        <f>_xlfn.IFNA(VLOOKUP(E1279&amp;"."&amp;H1279,PNIdata!$E$5:$L$263,2,FALSE),"-")</f>
        <v>-</v>
      </c>
      <c r="M1279" s="62"/>
      <c r="N1279" s="62"/>
    </row>
    <row r="1280" spans="2:14" ht="25.5" x14ac:dyDescent="0.25">
      <c r="B1280" s="37" t="s">
        <v>24</v>
      </c>
      <c r="C1280" s="38" t="str">
        <f>VLOOKUP(E1280,nusedswatershed,4,FALSE)</f>
        <v>Esc</v>
      </c>
      <c r="D1280" s="39">
        <v>24</v>
      </c>
      <c r="E1280" s="40" t="s">
        <v>246</v>
      </c>
      <c r="F1280" s="40" t="s">
        <v>247</v>
      </c>
      <c r="G1280" s="21" t="s">
        <v>63</v>
      </c>
      <c r="H1280" s="22">
        <v>1954</v>
      </c>
      <c r="I1280" s="45">
        <v>750</v>
      </c>
      <c r="J1280" s="45">
        <v>750</v>
      </c>
      <c r="K1280" s="45"/>
      <c r="L1280" s="62" t="str">
        <f>_xlfn.IFNA(VLOOKUP(E1280&amp;"."&amp;H1280,PNIdata!$E$5:$L$263,2,FALSE),"-")</f>
        <v>-</v>
      </c>
      <c r="M1280" s="62"/>
      <c r="N1280" s="62"/>
    </row>
    <row r="1281" spans="2:14" ht="25.5" x14ac:dyDescent="0.25">
      <c r="B1281" s="37" t="s">
        <v>24</v>
      </c>
      <c r="C1281" s="38" t="str">
        <f>VLOOKUP(E1281,nusedswatershed,4,FALSE)</f>
        <v>Esc</v>
      </c>
      <c r="D1281" s="39">
        <v>24</v>
      </c>
      <c r="E1281" s="40" t="s">
        <v>246</v>
      </c>
      <c r="F1281" s="40" t="s">
        <v>247</v>
      </c>
      <c r="G1281" s="21" t="s">
        <v>63</v>
      </c>
      <c r="H1281" s="22">
        <v>1953</v>
      </c>
      <c r="I1281" s="45">
        <v>750</v>
      </c>
      <c r="J1281" s="45">
        <v>750</v>
      </c>
      <c r="K1281" s="45"/>
      <c r="L1281" s="62" t="str">
        <f>_xlfn.IFNA(VLOOKUP(E1281&amp;"."&amp;H1281,PNIdata!$E$5:$L$263,2,FALSE),"-")</f>
        <v>-</v>
      </c>
      <c r="M1281" s="62"/>
      <c r="N1281" s="62"/>
    </row>
    <row r="1282" spans="2:14" x14ac:dyDescent="0.25">
      <c r="B1282" s="37" t="s">
        <v>299</v>
      </c>
      <c r="C1282" s="38" t="str">
        <f>VLOOKUP(E1282,nusedswatershed,4,FALSE)</f>
        <v>Esc</v>
      </c>
      <c r="D1282" s="39">
        <v>25</v>
      </c>
      <c r="E1282" s="40" t="s">
        <v>348</v>
      </c>
      <c r="F1282" s="40" t="s">
        <v>348</v>
      </c>
      <c r="G1282" s="21" t="s">
        <v>63</v>
      </c>
      <c r="H1282" s="45">
        <v>2023</v>
      </c>
      <c r="I1282" s="45" t="s">
        <v>1430</v>
      </c>
      <c r="J1282" s="45"/>
      <c r="K1282" s="45"/>
      <c r="L1282" s="62" t="str">
        <f>_xlfn.IFNA(VLOOKUP(E1282&amp;"."&amp;H1282,PNIdata!$E$5:$L$263,2,FALSE),"-")</f>
        <v>-</v>
      </c>
      <c r="M1282" s="62"/>
      <c r="N1282" s="62"/>
    </row>
    <row r="1283" spans="2:14" x14ac:dyDescent="0.25">
      <c r="B1283" s="37" t="s">
        <v>299</v>
      </c>
      <c r="C1283" s="38" t="str">
        <f>VLOOKUP(E1283,nusedswatershed,4,FALSE)</f>
        <v>Esc</v>
      </c>
      <c r="D1283" s="39">
        <v>25</v>
      </c>
      <c r="E1283" s="40" t="s">
        <v>348</v>
      </c>
      <c r="F1283" s="40" t="s">
        <v>348</v>
      </c>
      <c r="G1283" s="21" t="s">
        <v>63</v>
      </c>
      <c r="H1283" s="45">
        <v>2022</v>
      </c>
      <c r="I1283" s="45">
        <v>23</v>
      </c>
      <c r="J1283" s="45">
        <v>23</v>
      </c>
      <c r="K1283" s="45"/>
      <c r="L1283" s="62" t="str">
        <f>_xlfn.IFNA(VLOOKUP(E1283&amp;"."&amp;H1283,PNIdata!$E$5:$L$263,2,FALSE),"-")</f>
        <v>-</v>
      </c>
      <c r="M1283" s="62"/>
      <c r="N1283" s="62"/>
    </row>
    <row r="1284" spans="2:14" x14ac:dyDescent="0.25">
      <c r="B1284" s="37" t="s">
        <v>299</v>
      </c>
      <c r="C1284" s="38" t="str">
        <f>VLOOKUP(E1284,nusedswatershed,4,FALSE)</f>
        <v>Esc</v>
      </c>
      <c r="D1284" s="39">
        <v>25</v>
      </c>
      <c r="E1284" s="40" t="s">
        <v>348</v>
      </c>
      <c r="F1284" s="40" t="s">
        <v>348</v>
      </c>
      <c r="G1284" s="21" t="s">
        <v>63</v>
      </c>
      <c r="H1284" s="45">
        <v>2021</v>
      </c>
      <c r="I1284" s="45" t="s">
        <v>523</v>
      </c>
      <c r="J1284" s="45"/>
      <c r="K1284" s="45"/>
      <c r="L1284" s="62" t="str">
        <f>_xlfn.IFNA(VLOOKUP(E1284&amp;"."&amp;H1284,PNIdata!$E$5:$L$263,2,FALSE),"-")</f>
        <v>-</v>
      </c>
      <c r="M1284" s="62"/>
      <c r="N1284" s="62"/>
    </row>
    <row r="1285" spans="2:14" x14ac:dyDescent="0.25">
      <c r="B1285" s="37" t="s">
        <v>299</v>
      </c>
      <c r="C1285" s="38" t="str">
        <f>VLOOKUP(E1285,nusedswatershed,4,FALSE)</f>
        <v>Esc</v>
      </c>
      <c r="D1285" s="39">
        <v>25</v>
      </c>
      <c r="E1285" s="40" t="s">
        <v>348</v>
      </c>
      <c r="F1285" s="40" t="s">
        <v>348</v>
      </c>
      <c r="G1285" s="21" t="s">
        <v>63</v>
      </c>
      <c r="H1285" s="45">
        <v>2020</v>
      </c>
      <c r="I1285" s="45" t="s">
        <v>523</v>
      </c>
      <c r="J1285" s="45"/>
      <c r="K1285" s="45"/>
      <c r="L1285" s="62" t="str">
        <f>_xlfn.IFNA(VLOOKUP(E1285&amp;"."&amp;H1285,PNIdata!$E$5:$L$263,2,FALSE),"-")</f>
        <v>-</v>
      </c>
      <c r="M1285" s="62"/>
      <c r="N1285" s="62"/>
    </row>
    <row r="1286" spans="2:14" x14ac:dyDescent="0.25">
      <c r="B1286" s="37" t="s">
        <v>299</v>
      </c>
      <c r="C1286" s="38" t="str">
        <f>VLOOKUP(E1286,nusedswatershed,4,FALSE)</f>
        <v>Esc</v>
      </c>
      <c r="D1286" s="39">
        <v>25</v>
      </c>
      <c r="E1286" s="40" t="s">
        <v>348</v>
      </c>
      <c r="F1286" s="40" t="s">
        <v>348</v>
      </c>
      <c r="G1286" s="21" t="s">
        <v>63</v>
      </c>
      <c r="H1286" s="45">
        <v>2019</v>
      </c>
      <c r="I1286" s="45" t="s">
        <v>523</v>
      </c>
      <c r="J1286" s="45"/>
      <c r="K1286" s="45"/>
      <c r="L1286" s="62" t="str">
        <f>_xlfn.IFNA(VLOOKUP(E1286&amp;"."&amp;H1286,PNIdata!$E$5:$L$263,2,FALSE),"-")</f>
        <v>-</v>
      </c>
      <c r="M1286" s="62"/>
      <c r="N1286" s="62"/>
    </row>
    <row r="1287" spans="2:14" x14ac:dyDescent="0.25">
      <c r="B1287" s="37" t="s">
        <v>299</v>
      </c>
      <c r="C1287" s="38" t="str">
        <f>VLOOKUP(E1287,nusedswatershed,4,FALSE)</f>
        <v>Esc</v>
      </c>
      <c r="D1287" s="39">
        <v>25</v>
      </c>
      <c r="E1287" s="40" t="s">
        <v>348</v>
      </c>
      <c r="F1287" s="40" t="s">
        <v>348</v>
      </c>
      <c r="G1287" s="21" t="s">
        <v>63</v>
      </c>
      <c r="H1287" s="45">
        <v>2018</v>
      </c>
      <c r="I1287" s="45" t="s">
        <v>523</v>
      </c>
      <c r="J1287" s="45"/>
      <c r="K1287" s="45"/>
      <c r="L1287" s="62" t="str">
        <f>_xlfn.IFNA(VLOOKUP(E1287&amp;"."&amp;H1287,PNIdata!$E$5:$L$263,2,FALSE),"-")</f>
        <v>-</v>
      </c>
      <c r="M1287" s="62"/>
      <c r="N1287" s="62"/>
    </row>
    <row r="1288" spans="2:14" x14ac:dyDescent="0.25">
      <c r="B1288" s="37" t="s">
        <v>299</v>
      </c>
      <c r="C1288" s="38" t="str">
        <f>VLOOKUP(E1288,nusedswatershed,4,FALSE)</f>
        <v>Esc</v>
      </c>
      <c r="D1288" s="39">
        <v>25</v>
      </c>
      <c r="E1288" s="40" t="s">
        <v>348</v>
      </c>
      <c r="F1288" s="40" t="s">
        <v>348</v>
      </c>
      <c r="G1288" s="21" t="s">
        <v>63</v>
      </c>
      <c r="H1288" s="45">
        <v>2017</v>
      </c>
      <c r="I1288" s="45" t="s">
        <v>523</v>
      </c>
      <c r="J1288" s="45"/>
      <c r="K1288" s="45"/>
      <c r="L1288" s="62" t="str">
        <f>_xlfn.IFNA(VLOOKUP(E1288&amp;"."&amp;H1288,PNIdata!$E$5:$L$263,2,FALSE),"-")</f>
        <v>-</v>
      </c>
      <c r="M1288" s="62"/>
      <c r="N1288" s="62"/>
    </row>
    <row r="1289" spans="2:14" x14ac:dyDescent="0.25">
      <c r="B1289" s="37" t="s">
        <v>299</v>
      </c>
      <c r="C1289" s="38" t="str">
        <f>VLOOKUP(E1289,nusedswatershed,4,FALSE)</f>
        <v>Esc</v>
      </c>
      <c r="D1289" s="39">
        <v>25</v>
      </c>
      <c r="E1289" s="40" t="s">
        <v>348</v>
      </c>
      <c r="F1289" s="40" t="s">
        <v>348</v>
      </c>
      <c r="G1289" s="21" t="s">
        <v>63</v>
      </c>
      <c r="H1289" s="45">
        <v>2016</v>
      </c>
      <c r="I1289" s="45">
        <v>23</v>
      </c>
      <c r="J1289" s="45">
        <v>23</v>
      </c>
      <c r="K1289" s="45"/>
      <c r="L1289" s="62" t="str">
        <f>_xlfn.IFNA(VLOOKUP(E1289&amp;"."&amp;H1289,PNIdata!$E$5:$L$263,2,FALSE),"-")</f>
        <v>-</v>
      </c>
      <c r="M1289" s="62"/>
      <c r="N1289" s="62"/>
    </row>
    <row r="1290" spans="2:14" x14ac:dyDescent="0.25">
      <c r="B1290" s="37" t="s">
        <v>299</v>
      </c>
      <c r="C1290" s="38" t="str">
        <f>VLOOKUP(E1290,nusedswatershed,4,FALSE)</f>
        <v>Esc</v>
      </c>
      <c r="D1290" s="39">
        <v>25</v>
      </c>
      <c r="E1290" s="40" t="s">
        <v>348</v>
      </c>
      <c r="F1290" s="40" t="s">
        <v>348</v>
      </c>
      <c r="G1290" s="21" t="s">
        <v>63</v>
      </c>
      <c r="H1290" s="22">
        <v>2015</v>
      </c>
      <c r="I1290" s="45" t="s">
        <v>523</v>
      </c>
      <c r="J1290" s="45"/>
      <c r="K1290" s="45"/>
      <c r="L1290" s="62" t="str">
        <f>_xlfn.IFNA(VLOOKUP(E1290&amp;"."&amp;H1290,PNIdata!$E$5:$L$263,2,FALSE),"-")</f>
        <v>-</v>
      </c>
      <c r="M1290" s="62"/>
      <c r="N1290" s="62"/>
    </row>
    <row r="1291" spans="2:14" x14ac:dyDescent="0.25">
      <c r="B1291" s="37" t="s">
        <v>299</v>
      </c>
      <c r="C1291" s="38" t="str">
        <f>VLOOKUP(E1291,nusedswatershed,4,FALSE)</f>
        <v>Esc</v>
      </c>
      <c r="D1291" s="39">
        <v>25</v>
      </c>
      <c r="E1291" s="40" t="s">
        <v>348</v>
      </c>
      <c r="F1291" s="40" t="s">
        <v>348</v>
      </c>
      <c r="G1291" s="21" t="s">
        <v>63</v>
      </c>
      <c r="H1291" s="22">
        <v>2014</v>
      </c>
      <c r="I1291" s="45" t="s">
        <v>523</v>
      </c>
      <c r="J1291" s="45"/>
      <c r="K1291" s="45"/>
      <c r="L1291" s="62" t="str">
        <f>_xlfn.IFNA(VLOOKUP(E1291&amp;"."&amp;H1291,PNIdata!$E$5:$L$263,2,FALSE),"-")</f>
        <v>-</v>
      </c>
      <c r="M1291" s="62"/>
      <c r="N1291" s="62"/>
    </row>
    <row r="1292" spans="2:14" x14ac:dyDescent="0.25">
      <c r="B1292" s="37" t="s">
        <v>299</v>
      </c>
      <c r="C1292" s="38" t="str">
        <f>VLOOKUP(E1292,nusedswatershed,4,FALSE)</f>
        <v>Esc</v>
      </c>
      <c r="D1292" s="39">
        <v>25</v>
      </c>
      <c r="E1292" s="40" t="s">
        <v>348</v>
      </c>
      <c r="F1292" s="40" t="s">
        <v>348</v>
      </c>
      <c r="G1292" s="21" t="s">
        <v>63</v>
      </c>
      <c r="H1292">
        <v>2013</v>
      </c>
      <c r="I1292" s="45" t="s">
        <v>523</v>
      </c>
      <c r="J1292" s="45"/>
      <c r="K1292" s="45"/>
      <c r="L1292" s="62" t="str">
        <f>_xlfn.IFNA(VLOOKUP(E1292&amp;"."&amp;H1292,PNIdata!$E$5:$L$263,2,FALSE),"-")</f>
        <v>-</v>
      </c>
      <c r="M1292" s="62"/>
      <c r="N1292" s="62"/>
    </row>
    <row r="1293" spans="2:14" x14ac:dyDescent="0.25">
      <c r="B1293" s="37" t="s">
        <v>299</v>
      </c>
      <c r="C1293" s="38" t="str">
        <f>VLOOKUP(E1293,nusedswatershed,4,FALSE)</f>
        <v>Esc</v>
      </c>
      <c r="D1293" s="39">
        <v>25</v>
      </c>
      <c r="E1293" s="40" t="s">
        <v>348</v>
      </c>
      <c r="F1293" s="40" t="s">
        <v>348</v>
      </c>
      <c r="G1293" s="21" t="s">
        <v>63</v>
      </c>
      <c r="H1293" s="22">
        <v>2012</v>
      </c>
      <c r="I1293" s="45" t="s">
        <v>522</v>
      </c>
      <c r="J1293" s="45"/>
      <c r="K1293" s="45"/>
      <c r="L1293" s="62" t="str">
        <f>_xlfn.IFNA(VLOOKUP(E1293&amp;"."&amp;H1293,PNIdata!$E$5:$L$263,2,FALSE),"-")</f>
        <v>-</v>
      </c>
      <c r="M1293" s="62"/>
      <c r="N1293" s="62"/>
    </row>
    <row r="1294" spans="2:14" x14ac:dyDescent="0.25">
      <c r="B1294" s="37" t="s">
        <v>299</v>
      </c>
      <c r="C1294" s="38" t="str">
        <f>VLOOKUP(E1294,nusedswatershed,4,FALSE)</f>
        <v>Esc</v>
      </c>
      <c r="D1294" s="39">
        <v>25</v>
      </c>
      <c r="E1294" s="40" t="s">
        <v>348</v>
      </c>
      <c r="F1294" s="40" t="s">
        <v>348</v>
      </c>
      <c r="G1294" s="21" t="s">
        <v>63</v>
      </c>
      <c r="H1294" s="22">
        <v>2011</v>
      </c>
      <c r="I1294" s="45">
        <v>39</v>
      </c>
      <c r="J1294" s="45">
        <v>39</v>
      </c>
      <c r="K1294" s="45"/>
      <c r="L1294" s="62" t="str">
        <f>_xlfn.IFNA(VLOOKUP(E1294&amp;"."&amp;H1294,PNIdata!$E$5:$L$263,2,FALSE),"-")</f>
        <v>-</v>
      </c>
      <c r="M1294" s="62"/>
      <c r="N1294" s="62"/>
    </row>
    <row r="1295" spans="2:14" x14ac:dyDescent="0.25">
      <c r="B1295" s="37" t="s">
        <v>299</v>
      </c>
      <c r="C1295" s="38" t="str">
        <f>VLOOKUP(E1295,nusedswatershed,4,FALSE)</f>
        <v>Esc</v>
      </c>
      <c r="D1295" s="39">
        <v>25</v>
      </c>
      <c r="E1295" s="40" t="s">
        <v>348</v>
      </c>
      <c r="F1295" s="40" t="s">
        <v>348</v>
      </c>
      <c r="G1295" s="21" t="s">
        <v>63</v>
      </c>
      <c r="H1295" s="22">
        <v>2010</v>
      </c>
      <c r="I1295" s="45">
        <v>280</v>
      </c>
      <c r="J1295" s="45">
        <v>280</v>
      </c>
      <c r="K1295" s="45"/>
      <c r="L1295" s="62" t="str">
        <f>_xlfn.IFNA(VLOOKUP(E1295&amp;"."&amp;H1295,PNIdata!$E$5:$L$263,2,FALSE),"-")</f>
        <v>-</v>
      </c>
      <c r="M1295" s="62"/>
      <c r="N1295" s="62"/>
    </row>
    <row r="1296" spans="2:14" x14ac:dyDescent="0.25">
      <c r="B1296" s="37" t="s">
        <v>299</v>
      </c>
      <c r="C1296" s="38" t="str">
        <f>VLOOKUP(E1296,nusedswatershed,4,FALSE)</f>
        <v>Esc</v>
      </c>
      <c r="D1296" s="39">
        <v>25</v>
      </c>
      <c r="E1296" s="40" t="s">
        <v>348</v>
      </c>
      <c r="F1296" s="40" t="s">
        <v>348</v>
      </c>
      <c r="G1296" s="21" t="s">
        <v>63</v>
      </c>
      <c r="H1296" s="22">
        <v>2009</v>
      </c>
      <c r="I1296" s="45">
        <v>60</v>
      </c>
      <c r="J1296" s="45">
        <v>60</v>
      </c>
      <c r="K1296" s="45"/>
      <c r="L1296" s="62" t="str">
        <f>_xlfn.IFNA(VLOOKUP(E1296&amp;"."&amp;H1296,PNIdata!$E$5:$L$263,2,FALSE),"-")</f>
        <v>-</v>
      </c>
      <c r="M1296" s="62"/>
      <c r="N1296" s="62"/>
    </row>
    <row r="1297" spans="2:14" x14ac:dyDescent="0.25">
      <c r="B1297" s="37" t="s">
        <v>299</v>
      </c>
      <c r="C1297" s="38" t="str">
        <f>VLOOKUP(E1297,nusedswatershed,4,FALSE)</f>
        <v>Esc</v>
      </c>
      <c r="D1297" s="39">
        <v>25</v>
      </c>
      <c r="E1297" s="40" t="s">
        <v>348</v>
      </c>
      <c r="F1297" s="40" t="s">
        <v>348</v>
      </c>
      <c r="G1297" s="21" t="s">
        <v>63</v>
      </c>
      <c r="H1297">
        <v>2008</v>
      </c>
      <c r="I1297" s="45">
        <v>20</v>
      </c>
      <c r="J1297" s="45">
        <v>20</v>
      </c>
      <c r="K1297" s="45"/>
      <c r="L1297" s="62" t="str">
        <f>_xlfn.IFNA(VLOOKUP(E1297&amp;"."&amp;H1297,PNIdata!$E$5:$L$263,2,FALSE),"-")</f>
        <v>-</v>
      </c>
      <c r="M1297" s="62"/>
      <c r="N1297" s="62"/>
    </row>
    <row r="1298" spans="2:14" x14ac:dyDescent="0.25">
      <c r="B1298" s="37" t="s">
        <v>299</v>
      </c>
      <c r="C1298" s="38" t="str">
        <f>VLOOKUP(E1298,nusedswatershed,4,FALSE)</f>
        <v>Esc</v>
      </c>
      <c r="D1298" s="39">
        <v>25</v>
      </c>
      <c r="E1298" s="40" t="s">
        <v>348</v>
      </c>
      <c r="F1298" s="40" t="s">
        <v>348</v>
      </c>
      <c r="G1298" s="21" t="s">
        <v>63</v>
      </c>
      <c r="H1298">
        <v>2007</v>
      </c>
      <c r="I1298" s="45">
        <v>11</v>
      </c>
      <c r="J1298" s="45">
        <v>11</v>
      </c>
      <c r="K1298" s="45"/>
      <c r="L1298" s="62" t="str">
        <f>_xlfn.IFNA(VLOOKUP(E1298&amp;"."&amp;H1298,PNIdata!$E$5:$L$263,2,FALSE),"-")</f>
        <v>-</v>
      </c>
      <c r="M1298" s="62"/>
      <c r="N1298" s="62"/>
    </row>
    <row r="1299" spans="2:14" x14ac:dyDescent="0.25">
      <c r="B1299" s="37" t="s">
        <v>299</v>
      </c>
      <c r="C1299" s="38" t="str">
        <f>VLOOKUP(E1299,nusedswatershed,4,FALSE)</f>
        <v>Esc</v>
      </c>
      <c r="D1299" s="39">
        <v>25</v>
      </c>
      <c r="E1299" s="40" t="s">
        <v>348</v>
      </c>
      <c r="F1299" s="40" t="s">
        <v>348</v>
      </c>
      <c r="G1299" s="21" t="s">
        <v>63</v>
      </c>
      <c r="H1299">
        <v>2006</v>
      </c>
      <c r="I1299" s="45">
        <v>32</v>
      </c>
      <c r="J1299" s="45">
        <v>32</v>
      </c>
      <c r="K1299" s="45"/>
      <c r="L1299" s="62" t="str">
        <f>_xlfn.IFNA(VLOOKUP(E1299&amp;"."&amp;H1299,PNIdata!$E$5:$L$263,2,FALSE),"-")</f>
        <v>-</v>
      </c>
      <c r="M1299" s="62"/>
      <c r="N1299" s="62"/>
    </row>
    <row r="1300" spans="2:14" x14ac:dyDescent="0.25">
      <c r="B1300" s="37" t="s">
        <v>299</v>
      </c>
      <c r="C1300" s="38" t="str">
        <f>VLOOKUP(E1300,nusedswatershed,4,FALSE)</f>
        <v>Esc</v>
      </c>
      <c r="D1300" s="39">
        <v>25</v>
      </c>
      <c r="E1300" s="40" t="s">
        <v>348</v>
      </c>
      <c r="F1300" s="40" t="s">
        <v>348</v>
      </c>
      <c r="G1300" s="21" t="s">
        <v>63</v>
      </c>
      <c r="H1300">
        <v>2005</v>
      </c>
      <c r="I1300" s="45" t="s">
        <v>522</v>
      </c>
      <c r="J1300" s="45"/>
      <c r="K1300" s="45"/>
      <c r="L1300" s="62" t="str">
        <f>_xlfn.IFNA(VLOOKUP(E1300&amp;"."&amp;H1300,PNIdata!$E$5:$L$263,2,FALSE),"-")</f>
        <v>-</v>
      </c>
      <c r="M1300" s="62"/>
      <c r="N1300" s="62"/>
    </row>
    <row r="1301" spans="2:14" x14ac:dyDescent="0.25">
      <c r="B1301" s="37" t="s">
        <v>299</v>
      </c>
      <c r="C1301" s="38" t="str">
        <f>VLOOKUP(E1301,nusedswatershed,4,FALSE)</f>
        <v>Esc</v>
      </c>
      <c r="D1301" s="39">
        <v>25</v>
      </c>
      <c r="E1301" s="40" t="s">
        <v>348</v>
      </c>
      <c r="F1301" s="40" t="s">
        <v>348</v>
      </c>
      <c r="G1301" s="21" t="s">
        <v>63</v>
      </c>
      <c r="H1301">
        <v>2004</v>
      </c>
      <c r="I1301" s="45">
        <v>39</v>
      </c>
      <c r="J1301" s="45">
        <v>39</v>
      </c>
      <c r="K1301" s="45"/>
      <c r="L1301" s="62" t="str">
        <f>_xlfn.IFNA(VLOOKUP(E1301&amp;"."&amp;H1301,PNIdata!$E$5:$L$263,2,FALSE),"-")</f>
        <v>-</v>
      </c>
      <c r="M1301" s="62"/>
      <c r="N1301" s="62"/>
    </row>
    <row r="1302" spans="2:14" x14ac:dyDescent="0.25">
      <c r="B1302" s="37" t="s">
        <v>299</v>
      </c>
      <c r="C1302" s="38" t="str">
        <f>VLOOKUP(E1302,nusedswatershed,4,FALSE)</f>
        <v>Esc</v>
      </c>
      <c r="D1302" s="39">
        <v>25</v>
      </c>
      <c r="E1302" s="40" t="s">
        <v>348</v>
      </c>
      <c r="F1302" s="40" t="s">
        <v>348</v>
      </c>
      <c r="G1302" s="21" t="s">
        <v>63</v>
      </c>
      <c r="H1302">
        <v>2003</v>
      </c>
      <c r="I1302" s="45">
        <v>75</v>
      </c>
      <c r="J1302" s="45">
        <v>75</v>
      </c>
      <c r="K1302" s="45"/>
      <c r="L1302" s="62" t="str">
        <f>_xlfn.IFNA(VLOOKUP(E1302&amp;"."&amp;H1302,PNIdata!$E$5:$L$263,2,FALSE),"-")</f>
        <v>-</v>
      </c>
      <c r="M1302" s="62"/>
      <c r="N1302" s="62"/>
    </row>
    <row r="1303" spans="2:14" x14ac:dyDescent="0.25">
      <c r="B1303" s="37" t="s">
        <v>299</v>
      </c>
      <c r="C1303" s="38" t="str">
        <f>VLOOKUP(E1303,nusedswatershed,4,FALSE)</f>
        <v>Esc</v>
      </c>
      <c r="D1303" s="39">
        <v>25</v>
      </c>
      <c r="E1303" s="40" t="s">
        <v>348</v>
      </c>
      <c r="F1303" s="40" t="s">
        <v>348</v>
      </c>
      <c r="G1303" s="21" t="s">
        <v>63</v>
      </c>
      <c r="H1303">
        <v>2002</v>
      </c>
      <c r="I1303" s="45">
        <v>247</v>
      </c>
      <c r="J1303" s="45">
        <v>247</v>
      </c>
      <c r="K1303" s="45"/>
      <c r="L1303" s="62" t="str">
        <f>_xlfn.IFNA(VLOOKUP(E1303&amp;"."&amp;H1303,PNIdata!$E$5:$L$263,2,FALSE),"-")</f>
        <v>-</v>
      </c>
      <c r="M1303" s="62"/>
      <c r="N1303" s="62"/>
    </row>
    <row r="1304" spans="2:14" x14ac:dyDescent="0.25">
      <c r="B1304" s="37" t="s">
        <v>299</v>
      </c>
      <c r="C1304" s="38" t="str">
        <f>VLOOKUP(E1304,nusedswatershed,4,FALSE)</f>
        <v>Esc</v>
      </c>
      <c r="D1304" s="39">
        <v>25</v>
      </c>
      <c r="E1304" s="40" t="s">
        <v>348</v>
      </c>
      <c r="F1304" s="40" t="s">
        <v>348</v>
      </c>
      <c r="G1304" s="21" t="s">
        <v>63</v>
      </c>
      <c r="H1304">
        <v>2001</v>
      </c>
      <c r="I1304" s="45" t="s">
        <v>522</v>
      </c>
      <c r="J1304" s="45"/>
      <c r="K1304" s="45"/>
      <c r="L1304" s="62" t="str">
        <f>_xlfn.IFNA(VLOOKUP(E1304&amp;"."&amp;H1304,PNIdata!$E$5:$L$263,2,FALSE),"-")</f>
        <v>-</v>
      </c>
      <c r="M1304" s="62"/>
      <c r="N1304" s="62"/>
    </row>
    <row r="1305" spans="2:14" x14ac:dyDescent="0.25">
      <c r="B1305" s="37" t="s">
        <v>299</v>
      </c>
      <c r="C1305" s="38" t="str">
        <f>VLOOKUP(E1305,nusedswatershed,4,FALSE)</f>
        <v>Esc</v>
      </c>
      <c r="D1305" s="39">
        <v>25</v>
      </c>
      <c r="E1305" s="40" t="s">
        <v>348</v>
      </c>
      <c r="F1305" s="40" t="s">
        <v>348</v>
      </c>
      <c r="G1305" s="21" t="s">
        <v>63</v>
      </c>
      <c r="H1305">
        <v>2000</v>
      </c>
      <c r="I1305" s="45" t="s">
        <v>524</v>
      </c>
      <c r="J1305" s="45"/>
      <c r="K1305" s="45"/>
      <c r="L1305" s="62" t="str">
        <f>_xlfn.IFNA(VLOOKUP(E1305&amp;"."&amp;H1305,PNIdata!$E$5:$L$263,2,FALSE),"-")</f>
        <v>-</v>
      </c>
      <c r="M1305" s="62"/>
      <c r="N1305" s="62"/>
    </row>
    <row r="1306" spans="2:14" x14ac:dyDescent="0.25">
      <c r="B1306" s="37" t="s">
        <v>299</v>
      </c>
      <c r="C1306" s="38" t="str">
        <f>VLOOKUP(E1306,nusedswatershed,4,FALSE)</f>
        <v>Esc</v>
      </c>
      <c r="D1306" s="39">
        <v>25</v>
      </c>
      <c r="E1306" s="40" t="s">
        <v>348</v>
      </c>
      <c r="F1306" s="40" t="s">
        <v>348</v>
      </c>
      <c r="G1306" s="21" t="s">
        <v>63</v>
      </c>
      <c r="H1306">
        <v>1999</v>
      </c>
      <c r="I1306" s="45" t="s">
        <v>522</v>
      </c>
      <c r="J1306" s="45"/>
      <c r="K1306" s="45"/>
      <c r="L1306" s="62" t="str">
        <f>_xlfn.IFNA(VLOOKUP(E1306&amp;"."&amp;H1306,PNIdata!$E$5:$L$263,2,FALSE),"-")</f>
        <v>-</v>
      </c>
      <c r="M1306" s="62"/>
      <c r="N1306" s="62"/>
    </row>
    <row r="1307" spans="2:14" x14ac:dyDescent="0.25">
      <c r="B1307" s="37" t="s">
        <v>299</v>
      </c>
      <c r="C1307" s="38" t="str">
        <f>VLOOKUP(E1307,nusedswatershed,4,FALSE)</f>
        <v>Esc</v>
      </c>
      <c r="D1307" s="39">
        <v>25</v>
      </c>
      <c r="E1307" s="40" t="s">
        <v>348</v>
      </c>
      <c r="F1307" s="40" t="s">
        <v>348</v>
      </c>
      <c r="G1307" s="21" t="s">
        <v>63</v>
      </c>
      <c r="H1307" s="22">
        <v>1998</v>
      </c>
      <c r="I1307" s="45" t="s">
        <v>523</v>
      </c>
      <c r="J1307" s="45"/>
      <c r="K1307" s="45"/>
      <c r="L1307" s="62" t="str">
        <f>_xlfn.IFNA(VLOOKUP(E1307&amp;"."&amp;H1307,PNIdata!$E$5:$L$263,2,FALSE),"-")</f>
        <v>-</v>
      </c>
      <c r="M1307" s="62"/>
      <c r="N1307" s="62"/>
    </row>
    <row r="1308" spans="2:14" x14ac:dyDescent="0.25">
      <c r="B1308" s="37" t="s">
        <v>299</v>
      </c>
      <c r="C1308" s="38" t="str">
        <f>VLOOKUP(E1308,nusedswatershed,4,FALSE)</f>
        <v>Esc</v>
      </c>
      <c r="D1308" s="39">
        <v>25</v>
      </c>
      <c r="E1308" s="40" t="s">
        <v>348</v>
      </c>
      <c r="F1308" s="40" t="s">
        <v>348</v>
      </c>
      <c r="G1308" s="21" t="s">
        <v>63</v>
      </c>
      <c r="H1308" s="22">
        <v>1997</v>
      </c>
      <c r="I1308" s="45" t="s">
        <v>523</v>
      </c>
      <c r="J1308" s="45"/>
      <c r="K1308" s="45"/>
      <c r="L1308" s="62" t="str">
        <f>_xlfn.IFNA(VLOOKUP(E1308&amp;"."&amp;H1308,PNIdata!$E$5:$L$263,2,FALSE),"-")</f>
        <v>-</v>
      </c>
      <c r="M1308" s="62"/>
      <c r="N1308" s="62"/>
    </row>
    <row r="1309" spans="2:14" x14ac:dyDescent="0.25">
      <c r="B1309" s="37" t="s">
        <v>299</v>
      </c>
      <c r="C1309" s="38" t="str">
        <f>VLOOKUP(E1309,nusedswatershed,4,FALSE)</f>
        <v>Esc</v>
      </c>
      <c r="D1309" s="39">
        <v>25</v>
      </c>
      <c r="E1309" s="40" t="s">
        <v>348</v>
      </c>
      <c r="F1309" s="40" t="s">
        <v>348</v>
      </c>
      <c r="G1309" s="21" t="s">
        <v>63</v>
      </c>
      <c r="H1309" s="22">
        <v>1996</v>
      </c>
      <c r="I1309" s="45" t="s">
        <v>522</v>
      </c>
      <c r="J1309" s="45"/>
      <c r="K1309" s="45"/>
      <c r="L1309" s="62" t="str">
        <f>_xlfn.IFNA(VLOOKUP(E1309&amp;"."&amp;H1309,PNIdata!$E$5:$L$263,2,FALSE),"-")</f>
        <v>-</v>
      </c>
      <c r="M1309" s="62"/>
      <c r="N1309" s="62"/>
    </row>
    <row r="1310" spans="2:14" x14ac:dyDescent="0.25">
      <c r="B1310" s="37" t="s">
        <v>299</v>
      </c>
      <c r="C1310" s="38" t="str">
        <f>VLOOKUP(E1310,nusedswatershed,4,FALSE)</f>
        <v>Esc</v>
      </c>
      <c r="D1310" s="39">
        <v>25</v>
      </c>
      <c r="E1310" s="40" t="s">
        <v>348</v>
      </c>
      <c r="F1310" s="40" t="s">
        <v>348</v>
      </c>
      <c r="G1310" s="21" t="s">
        <v>63</v>
      </c>
      <c r="H1310" s="22">
        <v>1995</v>
      </c>
      <c r="I1310" s="45">
        <v>46</v>
      </c>
      <c r="J1310" s="45">
        <v>46</v>
      </c>
      <c r="K1310" s="45"/>
      <c r="L1310" s="62" t="str">
        <f>_xlfn.IFNA(VLOOKUP(E1310&amp;"."&amp;H1310,PNIdata!$E$5:$L$263,2,FALSE),"-")</f>
        <v>-</v>
      </c>
      <c r="M1310" s="62"/>
      <c r="N1310" s="62"/>
    </row>
    <row r="1311" spans="2:14" x14ac:dyDescent="0.25">
      <c r="B1311" s="37" t="s">
        <v>299</v>
      </c>
      <c r="C1311" s="38" t="str">
        <f>VLOOKUP(E1311,nusedswatershed,4,FALSE)</f>
        <v>Esc</v>
      </c>
      <c r="D1311" s="39">
        <v>25</v>
      </c>
      <c r="E1311" s="40" t="s">
        <v>348</v>
      </c>
      <c r="F1311" s="40" t="s">
        <v>348</v>
      </c>
      <c r="G1311" s="21" t="s">
        <v>63</v>
      </c>
      <c r="H1311" s="22">
        <v>1994</v>
      </c>
      <c r="I1311" s="45" t="s">
        <v>527</v>
      </c>
      <c r="J1311" s="45"/>
      <c r="K1311" s="45"/>
      <c r="L1311" s="62" t="str">
        <f>_xlfn.IFNA(VLOOKUP(E1311&amp;"."&amp;H1311,PNIdata!$E$5:$L$263,2,FALSE),"-")</f>
        <v>-</v>
      </c>
      <c r="M1311" s="62"/>
      <c r="N1311" s="62"/>
    </row>
    <row r="1312" spans="2:14" x14ac:dyDescent="0.25">
      <c r="B1312" s="37" t="s">
        <v>299</v>
      </c>
      <c r="C1312" s="38" t="str">
        <f>VLOOKUP(E1312,nusedswatershed,4,FALSE)</f>
        <v>Esc</v>
      </c>
      <c r="D1312" s="39">
        <v>25</v>
      </c>
      <c r="E1312" s="40" t="s">
        <v>348</v>
      </c>
      <c r="F1312" s="40" t="s">
        <v>348</v>
      </c>
      <c r="G1312" s="21" t="s">
        <v>63</v>
      </c>
      <c r="H1312" s="22">
        <v>1993</v>
      </c>
      <c r="I1312" s="45" t="s">
        <v>527</v>
      </c>
      <c r="J1312" s="45"/>
      <c r="K1312" s="45"/>
      <c r="L1312" s="62" t="str">
        <f>_xlfn.IFNA(VLOOKUP(E1312&amp;"."&amp;H1312,PNIdata!$E$5:$L$263,2,FALSE),"-")</f>
        <v>-</v>
      </c>
      <c r="M1312" s="62"/>
      <c r="N1312" s="62"/>
    </row>
    <row r="1313" spans="2:14" x14ac:dyDescent="0.25">
      <c r="B1313" s="37" t="s">
        <v>299</v>
      </c>
      <c r="C1313" s="38" t="str">
        <f>VLOOKUP(E1313,nusedswatershed,4,FALSE)</f>
        <v>Esc</v>
      </c>
      <c r="D1313" s="39">
        <v>25</v>
      </c>
      <c r="E1313" s="40" t="s">
        <v>348</v>
      </c>
      <c r="F1313" s="40" t="s">
        <v>348</v>
      </c>
      <c r="G1313" s="21" t="s">
        <v>63</v>
      </c>
      <c r="H1313" s="22">
        <v>1992</v>
      </c>
      <c r="I1313" s="45">
        <v>300</v>
      </c>
      <c r="J1313" s="45">
        <v>300</v>
      </c>
      <c r="K1313" s="45"/>
      <c r="L1313" s="62" t="str">
        <f>_xlfn.IFNA(VLOOKUP(E1313&amp;"."&amp;H1313,PNIdata!$E$5:$L$263,2,FALSE),"-")</f>
        <v>-</v>
      </c>
      <c r="M1313" s="62"/>
      <c r="N1313" s="62"/>
    </row>
    <row r="1314" spans="2:14" x14ac:dyDescent="0.25">
      <c r="B1314" s="37" t="s">
        <v>299</v>
      </c>
      <c r="C1314" s="38" t="str">
        <f>VLOOKUP(E1314,nusedswatershed,4,FALSE)</f>
        <v>Esc</v>
      </c>
      <c r="D1314" s="39">
        <v>25</v>
      </c>
      <c r="E1314" s="40" t="s">
        <v>348</v>
      </c>
      <c r="F1314" s="40" t="s">
        <v>348</v>
      </c>
      <c r="G1314" s="21" t="s">
        <v>63</v>
      </c>
      <c r="H1314" s="22">
        <v>1991</v>
      </c>
      <c r="I1314" s="45" t="s">
        <v>522</v>
      </c>
      <c r="J1314" s="45"/>
      <c r="K1314" s="45"/>
      <c r="L1314" s="62" t="str">
        <f>_xlfn.IFNA(VLOOKUP(E1314&amp;"."&amp;H1314,PNIdata!$E$5:$L$263,2,FALSE),"-")</f>
        <v>-</v>
      </c>
      <c r="M1314" s="62"/>
      <c r="N1314" s="62"/>
    </row>
    <row r="1315" spans="2:14" x14ac:dyDescent="0.25">
      <c r="B1315" s="37" t="s">
        <v>299</v>
      </c>
      <c r="C1315" s="38" t="str">
        <f>VLOOKUP(E1315,nusedswatershed,4,FALSE)</f>
        <v>Esc</v>
      </c>
      <c r="D1315" s="39">
        <v>25</v>
      </c>
      <c r="E1315" s="40" t="s">
        <v>348</v>
      </c>
      <c r="F1315" s="40" t="s">
        <v>348</v>
      </c>
      <c r="G1315" s="21" t="s">
        <v>63</v>
      </c>
      <c r="H1315" s="22">
        <v>1990</v>
      </c>
      <c r="I1315" s="45">
        <v>20</v>
      </c>
      <c r="J1315" s="45">
        <v>20</v>
      </c>
      <c r="K1315" s="45"/>
      <c r="L1315" s="62" t="str">
        <f>_xlfn.IFNA(VLOOKUP(E1315&amp;"."&amp;H1315,PNIdata!$E$5:$L$263,2,FALSE),"-")</f>
        <v>-</v>
      </c>
      <c r="M1315" s="62"/>
      <c r="N1315" s="62"/>
    </row>
    <row r="1316" spans="2:14" x14ac:dyDescent="0.25">
      <c r="B1316" s="37" t="s">
        <v>299</v>
      </c>
      <c r="C1316" s="38" t="str">
        <f>VLOOKUP(E1316,nusedswatershed,4,FALSE)</f>
        <v>Esc</v>
      </c>
      <c r="D1316" s="39">
        <v>25</v>
      </c>
      <c r="E1316" s="40" t="s">
        <v>348</v>
      </c>
      <c r="F1316" s="40" t="s">
        <v>348</v>
      </c>
      <c r="G1316" s="21" t="s">
        <v>63</v>
      </c>
      <c r="H1316" s="22">
        <v>1989</v>
      </c>
      <c r="I1316" s="45">
        <v>4</v>
      </c>
      <c r="J1316" s="45">
        <v>4</v>
      </c>
      <c r="K1316" s="45"/>
      <c r="L1316" s="62" t="str">
        <f>_xlfn.IFNA(VLOOKUP(E1316&amp;"."&amp;H1316,PNIdata!$E$5:$L$263,2,FALSE),"-")</f>
        <v>-</v>
      </c>
      <c r="M1316" s="62"/>
      <c r="N1316" s="62"/>
    </row>
    <row r="1317" spans="2:14" x14ac:dyDescent="0.25">
      <c r="B1317" s="37" t="s">
        <v>299</v>
      </c>
      <c r="C1317" s="38" t="str">
        <f>VLOOKUP(E1317,nusedswatershed,4,FALSE)</f>
        <v>Esc</v>
      </c>
      <c r="D1317" s="39">
        <v>25</v>
      </c>
      <c r="E1317" s="40" t="s">
        <v>348</v>
      </c>
      <c r="F1317" s="40" t="s">
        <v>348</v>
      </c>
      <c r="G1317" s="21" t="s">
        <v>63</v>
      </c>
      <c r="H1317" s="22">
        <v>1988</v>
      </c>
      <c r="I1317" s="45" t="s">
        <v>527</v>
      </c>
      <c r="J1317" s="45"/>
      <c r="K1317" s="45"/>
      <c r="L1317" s="62" t="str">
        <f>_xlfn.IFNA(VLOOKUP(E1317&amp;"."&amp;H1317,PNIdata!$E$5:$L$263,2,FALSE),"-")</f>
        <v>-</v>
      </c>
      <c r="M1317" s="62"/>
      <c r="N1317" s="62"/>
    </row>
    <row r="1318" spans="2:14" x14ac:dyDescent="0.25">
      <c r="B1318" s="37" t="s">
        <v>299</v>
      </c>
      <c r="C1318" s="38" t="str">
        <f>VLOOKUP(E1318,nusedswatershed,4,FALSE)</f>
        <v>Esc</v>
      </c>
      <c r="D1318" s="39">
        <v>25</v>
      </c>
      <c r="E1318" s="40" t="s">
        <v>348</v>
      </c>
      <c r="F1318" s="40" t="s">
        <v>348</v>
      </c>
      <c r="G1318" s="21" t="s">
        <v>63</v>
      </c>
      <c r="H1318" s="22">
        <v>1987</v>
      </c>
      <c r="I1318" s="45" t="s">
        <v>527</v>
      </c>
      <c r="J1318" s="45"/>
      <c r="K1318" s="45"/>
      <c r="L1318" s="62" t="str">
        <f>_xlfn.IFNA(VLOOKUP(E1318&amp;"."&amp;H1318,PNIdata!$E$5:$L$263,2,FALSE),"-")</f>
        <v>-</v>
      </c>
      <c r="M1318" s="62"/>
      <c r="N1318" s="62"/>
    </row>
    <row r="1319" spans="2:14" x14ac:dyDescent="0.25">
      <c r="B1319" s="37" t="s">
        <v>299</v>
      </c>
      <c r="C1319" s="38" t="str">
        <f>VLOOKUP(E1319,nusedswatershed,4,FALSE)</f>
        <v>Esc</v>
      </c>
      <c r="D1319" s="39">
        <v>25</v>
      </c>
      <c r="E1319" s="40" t="s">
        <v>348</v>
      </c>
      <c r="F1319" s="40" t="s">
        <v>348</v>
      </c>
      <c r="G1319" s="21" t="s">
        <v>63</v>
      </c>
      <c r="H1319" s="22">
        <v>1986</v>
      </c>
      <c r="I1319" s="45" t="s">
        <v>527</v>
      </c>
      <c r="J1319" s="45"/>
      <c r="K1319" s="45"/>
      <c r="L1319" s="62" t="str">
        <f>_xlfn.IFNA(VLOOKUP(E1319&amp;"."&amp;H1319,PNIdata!$E$5:$L$263,2,FALSE),"-")</f>
        <v>-</v>
      </c>
      <c r="M1319" s="62"/>
      <c r="N1319" s="62"/>
    </row>
    <row r="1320" spans="2:14" x14ac:dyDescent="0.25">
      <c r="B1320" s="37" t="s">
        <v>299</v>
      </c>
      <c r="C1320" s="38" t="str">
        <f>VLOOKUP(E1320,nusedswatershed,4,FALSE)</f>
        <v>Esc</v>
      </c>
      <c r="D1320" s="39">
        <v>25</v>
      </c>
      <c r="E1320" s="40" t="s">
        <v>348</v>
      </c>
      <c r="F1320" s="40" t="s">
        <v>348</v>
      </c>
      <c r="G1320" s="21" t="s">
        <v>63</v>
      </c>
      <c r="H1320" s="22">
        <v>1985</v>
      </c>
      <c r="I1320" s="45" t="s">
        <v>527</v>
      </c>
      <c r="J1320" s="45"/>
      <c r="K1320" s="45"/>
      <c r="L1320" s="62" t="str">
        <f>_xlfn.IFNA(VLOOKUP(E1320&amp;"."&amp;H1320,PNIdata!$E$5:$L$263,2,FALSE),"-")</f>
        <v>-</v>
      </c>
      <c r="M1320" s="62"/>
      <c r="N1320" s="62"/>
    </row>
    <row r="1321" spans="2:14" x14ac:dyDescent="0.25">
      <c r="B1321" s="37" t="s">
        <v>299</v>
      </c>
      <c r="C1321" s="38" t="str">
        <f>VLOOKUP(E1321,nusedswatershed,4,FALSE)</f>
        <v>Esc</v>
      </c>
      <c r="D1321" s="39">
        <v>25</v>
      </c>
      <c r="E1321" s="40" t="s">
        <v>348</v>
      </c>
      <c r="F1321" s="40" t="s">
        <v>348</v>
      </c>
      <c r="G1321" s="21" t="s">
        <v>63</v>
      </c>
      <c r="H1321" s="22">
        <v>1984</v>
      </c>
      <c r="I1321" s="45">
        <v>1</v>
      </c>
      <c r="J1321" s="45">
        <v>1</v>
      </c>
      <c r="K1321" s="45"/>
      <c r="L1321" s="62" t="str">
        <f>_xlfn.IFNA(VLOOKUP(E1321&amp;"."&amp;H1321,PNIdata!$E$5:$L$263,2,FALSE),"-")</f>
        <v>-</v>
      </c>
      <c r="M1321" s="62"/>
      <c r="N1321" s="62"/>
    </row>
    <row r="1322" spans="2:14" x14ac:dyDescent="0.25">
      <c r="B1322" s="37" t="s">
        <v>299</v>
      </c>
      <c r="C1322" s="38" t="str">
        <f>VLOOKUP(E1322,nusedswatershed,4,FALSE)</f>
        <v>Esc</v>
      </c>
      <c r="D1322" s="39">
        <v>25</v>
      </c>
      <c r="E1322" s="40" t="s">
        <v>348</v>
      </c>
      <c r="F1322" s="40" t="s">
        <v>348</v>
      </c>
      <c r="G1322" s="21" t="s">
        <v>63</v>
      </c>
      <c r="H1322" s="22">
        <v>1983</v>
      </c>
      <c r="I1322" s="45" t="s">
        <v>527</v>
      </c>
      <c r="J1322" s="45"/>
      <c r="K1322" s="45"/>
      <c r="L1322" s="62" t="str">
        <f>_xlfn.IFNA(VLOOKUP(E1322&amp;"."&amp;H1322,PNIdata!$E$5:$L$263,2,FALSE),"-")</f>
        <v>-</v>
      </c>
      <c r="M1322" s="62"/>
      <c r="N1322" s="62"/>
    </row>
    <row r="1323" spans="2:14" x14ac:dyDescent="0.25">
      <c r="B1323" s="37" t="s">
        <v>299</v>
      </c>
      <c r="C1323" s="38" t="str">
        <f>VLOOKUP(E1323,nusedswatershed,4,FALSE)</f>
        <v>Esc</v>
      </c>
      <c r="D1323" s="39">
        <v>25</v>
      </c>
      <c r="E1323" s="40" t="s">
        <v>348</v>
      </c>
      <c r="F1323" s="40" t="s">
        <v>348</v>
      </c>
      <c r="G1323" s="21" t="s">
        <v>63</v>
      </c>
      <c r="H1323" s="22">
        <v>1982</v>
      </c>
      <c r="I1323" s="45" t="s">
        <v>527</v>
      </c>
      <c r="J1323" s="45"/>
      <c r="K1323" s="45"/>
      <c r="L1323" s="62" t="str">
        <f>_xlfn.IFNA(VLOOKUP(E1323&amp;"."&amp;H1323,PNIdata!$E$5:$L$263,2,FALSE),"-")</f>
        <v>-</v>
      </c>
      <c r="M1323" s="62"/>
      <c r="N1323" s="62"/>
    </row>
    <row r="1324" spans="2:14" x14ac:dyDescent="0.25">
      <c r="B1324" s="37" t="s">
        <v>299</v>
      </c>
      <c r="C1324" s="38" t="str">
        <f>VLOOKUP(E1324,nusedswatershed,4,FALSE)</f>
        <v>Esc</v>
      </c>
      <c r="D1324" s="39">
        <v>25</v>
      </c>
      <c r="E1324" s="40" t="s">
        <v>348</v>
      </c>
      <c r="F1324" s="40" t="s">
        <v>348</v>
      </c>
      <c r="G1324" s="21" t="s">
        <v>63</v>
      </c>
      <c r="H1324" s="22">
        <v>1981</v>
      </c>
      <c r="I1324" s="45" t="s">
        <v>527</v>
      </c>
      <c r="J1324" s="45"/>
      <c r="K1324" s="45"/>
      <c r="L1324" s="62" t="str">
        <f>_xlfn.IFNA(VLOOKUP(E1324&amp;"."&amp;H1324,PNIdata!$E$5:$L$263,2,FALSE),"-")</f>
        <v>-</v>
      </c>
      <c r="M1324" s="62"/>
      <c r="N1324" s="62"/>
    </row>
    <row r="1325" spans="2:14" x14ac:dyDescent="0.25">
      <c r="B1325" s="37" t="s">
        <v>299</v>
      </c>
      <c r="C1325" s="38" t="str">
        <f>VLOOKUP(E1325,nusedswatershed,4,FALSE)</f>
        <v>Esc</v>
      </c>
      <c r="D1325" s="39">
        <v>25</v>
      </c>
      <c r="E1325" s="40" t="s">
        <v>348</v>
      </c>
      <c r="F1325" s="40" t="s">
        <v>348</v>
      </c>
      <c r="G1325" s="21" t="s">
        <v>63</v>
      </c>
      <c r="H1325" s="22">
        <v>1980</v>
      </c>
      <c r="I1325" s="45" t="s">
        <v>527</v>
      </c>
      <c r="J1325" s="45"/>
      <c r="K1325" s="45"/>
      <c r="L1325" s="62" t="str">
        <f>_xlfn.IFNA(VLOOKUP(E1325&amp;"."&amp;H1325,PNIdata!$E$5:$L$263,2,FALSE),"-")</f>
        <v>-</v>
      </c>
      <c r="M1325" s="62"/>
      <c r="N1325" s="62"/>
    </row>
    <row r="1326" spans="2:14" x14ac:dyDescent="0.25">
      <c r="B1326" s="37" t="s">
        <v>299</v>
      </c>
      <c r="C1326" s="38" t="str">
        <f>VLOOKUP(E1326,nusedswatershed,4,FALSE)</f>
        <v>Esc</v>
      </c>
      <c r="D1326" s="39">
        <v>25</v>
      </c>
      <c r="E1326" s="40" t="s">
        <v>348</v>
      </c>
      <c r="F1326" s="40" t="s">
        <v>348</v>
      </c>
      <c r="G1326" s="21" t="s">
        <v>63</v>
      </c>
      <c r="H1326" s="22">
        <v>1979</v>
      </c>
      <c r="I1326" s="45" t="s">
        <v>527</v>
      </c>
      <c r="J1326" s="45"/>
      <c r="K1326" s="45"/>
      <c r="L1326" s="62" t="str">
        <f>_xlfn.IFNA(VLOOKUP(E1326&amp;"."&amp;H1326,PNIdata!$E$5:$L$263,2,FALSE),"-")</f>
        <v>-</v>
      </c>
      <c r="M1326" s="62"/>
      <c r="N1326" s="62"/>
    </row>
    <row r="1327" spans="2:14" x14ac:dyDescent="0.25">
      <c r="B1327" s="37" t="s">
        <v>299</v>
      </c>
      <c r="C1327" s="38" t="str">
        <f>VLOOKUP(E1327,nusedswatershed,4,FALSE)</f>
        <v>Esc</v>
      </c>
      <c r="D1327" s="39">
        <v>25</v>
      </c>
      <c r="E1327" s="40" t="s">
        <v>348</v>
      </c>
      <c r="F1327" s="40" t="s">
        <v>348</v>
      </c>
      <c r="G1327" s="21" t="s">
        <v>63</v>
      </c>
      <c r="H1327" s="22">
        <v>1978</v>
      </c>
      <c r="I1327" s="45">
        <v>5</v>
      </c>
      <c r="J1327" s="45">
        <v>5</v>
      </c>
      <c r="K1327" s="45"/>
      <c r="L1327" s="62" t="str">
        <f>_xlfn.IFNA(VLOOKUP(E1327&amp;"."&amp;H1327,PNIdata!$E$5:$L$263,2,FALSE),"-")</f>
        <v>-</v>
      </c>
      <c r="M1327" s="62"/>
      <c r="N1327" s="62"/>
    </row>
    <row r="1328" spans="2:14" x14ac:dyDescent="0.25">
      <c r="B1328" s="37" t="s">
        <v>299</v>
      </c>
      <c r="C1328" s="38" t="str">
        <f>VLOOKUP(E1328,nusedswatershed,4,FALSE)</f>
        <v>Esc</v>
      </c>
      <c r="D1328" s="39">
        <v>25</v>
      </c>
      <c r="E1328" s="40" t="s">
        <v>348</v>
      </c>
      <c r="F1328" s="40" t="s">
        <v>348</v>
      </c>
      <c r="G1328" s="21" t="s">
        <v>63</v>
      </c>
      <c r="H1328" s="22">
        <v>1977</v>
      </c>
      <c r="I1328" s="45" t="s">
        <v>527</v>
      </c>
      <c r="J1328" s="45"/>
      <c r="K1328" s="45"/>
      <c r="L1328" s="62" t="str">
        <f>_xlfn.IFNA(VLOOKUP(E1328&amp;"."&amp;H1328,PNIdata!$E$5:$L$263,2,FALSE),"-")</f>
        <v>-</v>
      </c>
      <c r="M1328" s="62"/>
      <c r="N1328" s="62"/>
    </row>
    <row r="1329" spans="2:14" x14ac:dyDescent="0.25">
      <c r="B1329" s="37" t="s">
        <v>299</v>
      </c>
      <c r="C1329" s="38" t="str">
        <f>VLOOKUP(E1329,nusedswatershed,4,FALSE)</f>
        <v>Esc</v>
      </c>
      <c r="D1329" s="39">
        <v>25</v>
      </c>
      <c r="E1329" s="40" t="s">
        <v>348</v>
      </c>
      <c r="F1329" s="40" t="s">
        <v>348</v>
      </c>
      <c r="G1329" s="21" t="s">
        <v>63</v>
      </c>
      <c r="H1329" s="22">
        <v>1976</v>
      </c>
      <c r="I1329" s="45" t="s">
        <v>523</v>
      </c>
      <c r="J1329" s="45"/>
      <c r="K1329" s="45"/>
      <c r="L1329" s="62" t="str">
        <f>_xlfn.IFNA(VLOOKUP(E1329&amp;"."&amp;H1329,PNIdata!$E$5:$L$263,2,FALSE),"-")</f>
        <v>-</v>
      </c>
      <c r="M1329" s="62"/>
      <c r="N1329" s="62"/>
    </row>
    <row r="1330" spans="2:14" x14ac:dyDescent="0.25">
      <c r="B1330" s="37" t="s">
        <v>299</v>
      </c>
      <c r="C1330" s="38" t="str">
        <f>VLOOKUP(E1330,nusedswatershed,4,FALSE)</f>
        <v>Esc</v>
      </c>
      <c r="D1330" s="39">
        <v>25</v>
      </c>
      <c r="E1330" s="40" t="s">
        <v>348</v>
      </c>
      <c r="F1330" s="40" t="s">
        <v>348</v>
      </c>
      <c r="G1330" s="21" t="s">
        <v>63</v>
      </c>
      <c r="H1330" s="22">
        <v>1975</v>
      </c>
      <c r="I1330" s="45">
        <v>25</v>
      </c>
      <c r="J1330" s="45">
        <v>25</v>
      </c>
      <c r="K1330" s="45"/>
      <c r="L1330" s="62" t="str">
        <f>_xlfn.IFNA(VLOOKUP(E1330&amp;"."&amp;H1330,PNIdata!$E$5:$L$263,2,FALSE),"-")</f>
        <v>-</v>
      </c>
      <c r="M1330" s="62"/>
      <c r="N1330" s="62"/>
    </row>
    <row r="1331" spans="2:14" x14ac:dyDescent="0.25">
      <c r="B1331" s="37" t="s">
        <v>299</v>
      </c>
      <c r="C1331" s="38" t="str">
        <f>VLOOKUP(E1331,nusedswatershed,4,FALSE)</f>
        <v>Esc</v>
      </c>
      <c r="D1331" s="39">
        <v>25</v>
      </c>
      <c r="E1331" s="40" t="s">
        <v>348</v>
      </c>
      <c r="F1331" s="40" t="s">
        <v>348</v>
      </c>
      <c r="G1331" s="21" t="s">
        <v>63</v>
      </c>
      <c r="H1331" s="22">
        <v>1974</v>
      </c>
      <c r="I1331" s="45">
        <v>25</v>
      </c>
      <c r="J1331" s="45">
        <v>25</v>
      </c>
      <c r="K1331" s="45"/>
      <c r="L1331" s="62" t="str">
        <f>_xlfn.IFNA(VLOOKUP(E1331&amp;"."&amp;H1331,PNIdata!$E$5:$L$263,2,FALSE),"-")</f>
        <v>-</v>
      </c>
      <c r="M1331" s="62"/>
      <c r="N1331" s="62"/>
    </row>
    <row r="1332" spans="2:14" x14ac:dyDescent="0.25">
      <c r="B1332" s="37" t="s">
        <v>299</v>
      </c>
      <c r="C1332" s="38" t="str">
        <f>VLOOKUP(E1332,nusedswatershed,4,FALSE)</f>
        <v>Esc</v>
      </c>
      <c r="D1332" s="39">
        <v>25</v>
      </c>
      <c r="E1332" s="40" t="s">
        <v>348</v>
      </c>
      <c r="F1332" s="40" t="s">
        <v>348</v>
      </c>
      <c r="G1332" s="21" t="s">
        <v>63</v>
      </c>
      <c r="H1332" s="22">
        <v>1973</v>
      </c>
      <c r="I1332" s="45">
        <v>75</v>
      </c>
      <c r="J1332" s="45">
        <v>75</v>
      </c>
      <c r="K1332" s="45"/>
      <c r="L1332" s="62" t="str">
        <f>_xlfn.IFNA(VLOOKUP(E1332&amp;"."&amp;H1332,PNIdata!$E$5:$L$263,2,FALSE),"-")</f>
        <v>-</v>
      </c>
      <c r="M1332" s="62"/>
      <c r="N1332" s="62"/>
    </row>
    <row r="1333" spans="2:14" x14ac:dyDescent="0.25">
      <c r="B1333" s="37" t="s">
        <v>299</v>
      </c>
      <c r="C1333" s="38" t="str">
        <f>VLOOKUP(E1333,nusedswatershed,4,FALSE)</f>
        <v>Esc</v>
      </c>
      <c r="D1333" s="39">
        <v>25</v>
      </c>
      <c r="E1333" s="40" t="s">
        <v>348</v>
      </c>
      <c r="F1333" s="40" t="s">
        <v>348</v>
      </c>
      <c r="G1333" s="21" t="s">
        <v>63</v>
      </c>
      <c r="H1333" s="22">
        <v>1972</v>
      </c>
      <c r="I1333" s="45">
        <v>25</v>
      </c>
      <c r="J1333" s="45">
        <v>25</v>
      </c>
      <c r="K1333" s="45"/>
      <c r="L1333" s="62" t="str">
        <f>_xlfn.IFNA(VLOOKUP(E1333&amp;"."&amp;H1333,PNIdata!$E$5:$L$263,2,FALSE),"-")</f>
        <v>-</v>
      </c>
      <c r="M1333" s="62"/>
      <c r="N1333" s="62"/>
    </row>
    <row r="1334" spans="2:14" x14ac:dyDescent="0.25">
      <c r="B1334" s="37" t="s">
        <v>299</v>
      </c>
      <c r="C1334" s="38" t="str">
        <f>VLOOKUP(E1334,nusedswatershed,4,FALSE)</f>
        <v>Esc</v>
      </c>
      <c r="D1334" s="39">
        <v>25</v>
      </c>
      <c r="E1334" s="40" t="s">
        <v>348</v>
      </c>
      <c r="F1334" s="40" t="s">
        <v>348</v>
      </c>
      <c r="G1334" s="21" t="s">
        <v>63</v>
      </c>
      <c r="H1334" s="22">
        <v>1971</v>
      </c>
      <c r="I1334" s="45">
        <v>50</v>
      </c>
      <c r="J1334" s="45">
        <v>50</v>
      </c>
      <c r="K1334" s="45"/>
      <c r="L1334" s="62" t="str">
        <f>_xlfn.IFNA(VLOOKUP(E1334&amp;"."&amp;H1334,PNIdata!$E$5:$L$263,2,FALSE),"-")</f>
        <v>-</v>
      </c>
      <c r="M1334" s="62"/>
      <c r="N1334" s="62"/>
    </row>
    <row r="1335" spans="2:14" x14ac:dyDescent="0.25">
      <c r="B1335" s="37" t="s">
        <v>299</v>
      </c>
      <c r="C1335" s="38" t="str">
        <f>VLOOKUP(E1335,nusedswatershed,4,FALSE)</f>
        <v>Esc</v>
      </c>
      <c r="D1335" s="39">
        <v>25</v>
      </c>
      <c r="E1335" s="40" t="s">
        <v>348</v>
      </c>
      <c r="F1335" s="40" t="s">
        <v>348</v>
      </c>
      <c r="G1335" s="21" t="s">
        <v>63</v>
      </c>
      <c r="H1335" s="22">
        <v>1970</v>
      </c>
      <c r="I1335" s="45">
        <v>25</v>
      </c>
      <c r="J1335" s="45">
        <v>25</v>
      </c>
      <c r="K1335" s="45"/>
      <c r="L1335" s="62" t="str">
        <f>_xlfn.IFNA(VLOOKUP(E1335&amp;"."&amp;H1335,PNIdata!$E$5:$L$263,2,FALSE),"-")</f>
        <v>-</v>
      </c>
      <c r="M1335" s="62"/>
      <c r="N1335" s="62"/>
    </row>
    <row r="1336" spans="2:14" x14ac:dyDescent="0.25">
      <c r="B1336" s="37" t="s">
        <v>299</v>
      </c>
      <c r="C1336" s="38" t="str">
        <f>VLOOKUP(E1336,nusedswatershed,4,FALSE)</f>
        <v>Esc</v>
      </c>
      <c r="D1336" s="39">
        <v>25</v>
      </c>
      <c r="E1336" s="40" t="s">
        <v>348</v>
      </c>
      <c r="F1336" s="40" t="s">
        <v>348</v>
      </c>
      <c r="G1336" s="21" t="s">
        <v>63</v>
      </c>
      <c r="H1336" s="22">
        <v>1969</v>
      </c>
      <c r="I1336" s="45">
        <v>25</v>
      </c>
      <c r="J1336" s="45">
        <v>25</v>
      </c>
      <c r="K1336" s="45"/>
      <c r="L1336" s="62" t="str">
        <f>_xlfn.IFNA(VLOOKUP(E1336&amp;"."&amp;H1336,PNIdata!$E$5:$L$263,2,FALSE),"-")</f>
        <v>-</v>
      </c>
      <c r="M1336" s="62"/>
      <c r="N1336" s="62"/>
    </row>
    <row r="1337" spans="2:14" x14ac:dyDescent="0.25">
      <c r="B1337" s="37" t="s">
        <v>299</v>
      </c>
      <c r="C1337" s="38" t="str">
        <f>VLOOKUP(E1337,nusedswatershed,4,FALSE)</f>
        <v>Esc</v>
      </c>
      <c r="D1337" s="39">
        <v>25</v>
      </c>
      <c r="E1337" s="40" t="s">
        <v>348</v>
      </c>
      <c r="F1337" s="40" t="s">
        <v>348</v>
      </c>
      <c r="G1337" s="21" t="s">
        <v>63</v>
      </c>
      <c r="H1337" s="22">
        <v>1968</v>
      </c>
      <c r="I1337" s="45">
        <v>75</v>
      </c>
      <c r="J1337" s="45">
        <v>75</v>
      </c>
      <c r="K1337" s="45"/>
      <c r="L1337" s="62" t="str">
        <f>_xlfn.IFNA(VLOOKUP(E1337&amp;"."&amp;H1337,PNIdata!$E$5:$L$263,2,FALSE),"-")</f>
        <v>-</v>
      </c>
      <c r="M1337" s="62"/>
      <c r="N1337" s="62"/>
    </row>
    <row r="1338" spans="2:14" x14ac:dyDescent="0.25">
      <c r="B1338" s="37" t="s">
        <v>299</v>
      </c>
      <c r="C1338" s="38" t="str">
        <f>VLOOKUP(E1338,nusedswatershed,4,FALSE)</f>
        <v>Esc</v>
      </c>
      <c r="D1338" s="39">
        <v>25</v>
      </c>
      <c r="E1338" s="40" t="s">
        <v>348</v>
      </c>
      <c r="F1338" s="40" t="s">
        <v>348</v>
      </c>
      <c r="G1338" s="21" t="s">
        <v>63</v>
      </c>
      <c r="H1338" s="22">
        <v>1967</v>
      </c>
      <c r="I1338" s="45">
        <v>200</v>
      </c>
      <c r="J1338" s="45">
        <v>200</v>
      </c>
      <c r="K1338" s="45"/>
      <c r="L1338" s="62" t="str">
        <f>_xlfn.IFNA(VLOOKUP(E1338&amp;"."&amp;H1338,PNIdata!$E$5:$L$263,2,FALSE),"-")</f>
        <v>-</v>
      </c>
      <c r="M1338" s="62"/>
      <c r="N1338" s="62"/>
    </row>
    <row r="1339" spans="2:14" x14ac:dyDescent="0.25">
      <c r="B1339" s="37" t="s">
        <v>299</v>
      </c>
      <c r="C1339" s="38" t="str">
        <f>VLOOKUP(E1339,nusedswatershed,4,FALSE)</f>
        <v>Esc</v>
      </c>
      <c r="D1339" s="39">
        <v>25</v>
      </c>
      <c r="E1339" s="40" t="s">
        <v>348</v>
      </c>
      <c r="F1339" s="40" t="s">
        <v>348</v>
      </c>
      <c r="G1339" s="21" t="s">
        <v>63</v>
      </c>
      <c r="H1339" s="22">
        <v>1966</v>
      </c>
      <c r="I1339" s="45">
        <v>75</v>
      </c>
      <c r="J1339" s="45">
        <v>75</v>
      </c>
      <c r="K1339" s="45"/>
      <c r="L1339" s="62" t="str">
        <f>_xlfn.IFNA(VLOOKUP(E1339&amp;"."&amp;H1339,PNIdata!$E$5:$L$263,2,FALSE),"-")</f>
        <v>-</v>
      </c>
      <c r="M1339" s="62"/>
      <c r="N1339" s="62"/>
    </row>
    <row r="1340" spans="2:14" x14ac:dyDescent="0.25">
      <c r="B1340" s="37" t="s">
        <v>299</v>
      </c>
      <c r="C1340" s="38" t="str">
        <f>VLOOKUP(E1340,nusedswatershed,4,FALSE)</f>
        <v>Esc</v>
      </c>
      <c r="D1340" s="39">
        <v>25</v>
      </c>
      <c r="E1340" s="40" t="s">
        <v>348</v>
      </c>
      <c r="F1340" s="40" t="s">
        <v>348</v>
      </c>
      <c r="G1340" s="21" t="s">
        <v>63</v>
      </c>
      <c r="H1340" s="22">
        <v>1965</v>
      </c>
      <c r="I1340" s="45">
        <v>75</v>
      </c>
      <c r="J1340" s="45">
        <v>75</v>
      </c>
      <c r="K1340" s="45"/>
      <c r="L1340" s="62" t="str">
        <f>_xlfn.IFNA(VLOOKUP(E1340&amp;"."&amp;H1340,PNIdata!$E$5:$L$263,2,FALSE),"-")</f>
        <v>-</v>
      </c>
      <c r="M1340" s="62"/>
      <c r="N1340" s="62"/>
    </row>
    <row r="1341" spans="2:14" x14ac:dyDescent="0.25">
      <c r="B1341" s="37" t="s">
        <v>299</v>
      </c>
      <c r="C1341" s="38" t="str">
        <f>VLOOKUP(E1341,nusedswatershed,4,FALSE)</f>
        <v>Esc</v>
      </c>
      <c r="D1341" s="39">
        <v>25</v>
      </c>
      <c r="E1341" s="40" t="s">
        <v>348</v>
      </c>
      <c r="F1341" s="40" t="s">
        <v>348</v>
      </c>
      <c r="G1341" s="21" t="s">
        <v>63</v>
      </c>
      <c r="H1341" s="22">
        <v>1964</v>
      </c>
      <c r="I1341" s="45">
        <v>25</v>
      </c>
      <c r="J1341" s="45">
        <v>25</v>
      </c>
      <c r="K1341" s="45"/>
      <c r="L1341" s="62" t="str">
        <f>_xlfn.IFNA(VLOOKUP(E1341&amp;"."&amp;H1341,PNIdata!$E$5:$L$263,2,FALSE),"-")</f>
        <v>-</v>
      </c>
      <c r="M1341" s="62"/>
      <c r="N1341" s="62"/>
    </row>
    <row r="1342" spans="2:14" x14ac:dyDescent="0.25">
      <c r="B1342" s="37" t="s">
        <v>299</v>
      </c>
      <c r="C1342" s="38" t="str">
        <f>VLOOKUP(E1342,nusedswatershed,4,FALSE)</f>
        <v>Esc</v>
      </c>
      <c r="D1342" s="39">
        <v>25</v>
      </c>
      <c r="E1342" s="40" t="s">
        <v>348</v>
      </c>
      <c r="F1342" s="40" t="s">
        <v>348</v>
      </c>
      <c r="G1342" s="21" t="s">
        <v>63</v>
      </c>
      <c r="H1342" s="22">
        <v>1963</v>
      </c>
      <c r="I1342" s="45">
        <v>50</v>
      </c>
      <c r="J1342" s="45">
        <v>50</v>
      </c>
      <c r="K1342" s="45"/>
      <c r="L1342" s="62" t="str">
        <f>_xlfn.IFNA(VLOOKUP(E1342&amp;"."&amp;H1342,PNIdata!$E$5:$L$263,2,FALSE),"-")</f>
        <v>-</v>
      </c>
      <c r="M1342" s="62"/>
      <c r="N1342" s="62"/>
    </row>
    <row r="1343" spans="2:14" x14ac:dyDescent="0.25">
      <c r="B1343" s="37" t="s">
        <v>299</v>
      </c>
      <c r="C1343" s="38" t="str">
        <f>VLOOKUP(E1343,nusedswatershed,4,FALSE)</f>
        <v>Esc</v>
      </c>
      <c r="D1343" s="39">
        <v>25</v>
      </c>
      <c r="E1343" s="40" t="s">
        <v>348</v>
      </c>
      <c r="F1343" s="40" t="s">
        <v>348</v>
      </c>
      <c r="G1343" s="21" t="s">
        <v>63</v>
      </c>
      <c r="H1343" s="22">
        <v>1962</v>
      </c>
      <c r="I1343" s="45">
        <v>25</v>
      </c>
      <c r="J1343" s="45">
        <v>25</v>
      </c>
      <c r="K1343" s="45"/>
      <c r="L1343" s="62" t="str">
        <f>_xlfn.IFNA(VLOOKUP(E1343&amp;"."&amp;H1343,PNIdata!$E$5:$L$263,2,FALSE),"-")</f>
        <v>-</v>
      </c>
      <c r="M1343" s="62"/>
      <c r="N1343" s="62"/>
    </row>
    <row r="1344" spans="2:14" x14ac:dyDescent="0.25">
      <c r="B1344" s="37" t="s">
        <v>299</v>
      </c>
      <c r="C1344" s="38" t="str">
        <f>VLOOKUP(E1344,nusedswatershed,4,FALSE)</f>
        <v>Esc</v>
      </c>
      <c r="D1344" s="39">
        <v>25</v>
      </c>
      <c r="E1344" s="40" t="s">
        <v>348</v>
      </c>
      <c r="F1344" s="40" t="s">
        <v>348</v>
      </c>
      <c r="G1344" s="21" t="s">
        <v>63</v>
      </c>
      <c r="H1344" s="22">
        <v>1961</v>
      </c>
      <c r="I1344" s="45">
        <v>75</v>
      </c>
      <c r="J1344" s="45">
        <v>75</v>
      </c>
      <c r="K1344" s="45"/>
      <c r="L1344" s="62" t="str">
        <f>_xlfn.IFNA(VLOOKUP(E1344&amp;"."&amp;H1344,PNIdata!$E$5:$L$263,2,FALSE),"-")</f>
        <v>-</v>
      </c>
      <c r="M1344" s="62"/>
      <c r="N1344" s="62"/>
    </row>
    <row r="1345" spans="2:19" x14ac:dyDescent="0.25">
      <c r="B1345" s="37" t="s">
        <v>299</v>
      </c>
      <c r="C1345" s="38" t="str">
        <f>VLOOKUP(E1345,nusedswatershed,4,FALSE)</f>
        <v>Esc</v>
      </c>
      <c r="D1345" s="39">
        <v>25</v>
      </c>
      <c r="E1345" s="40" t="s">
        <v>348</v>
      </c>
      <c r="F1345" s="40" t="s">
        <v>348</v>
      </c>
      <c r="G1345" s="21" t="s">
        <v>63</v>
      </c>
      <c r="H1345" s="22">
        <v>1960</v>
      </c>
      <c r="I1345" s="45" t="s">
        <v>527</v>
      </c>
      <c r="J1345" s="45"/>
      <c r="K1345" s="45"/>
      <c r="L1345" s="62" t="str">
        <f>_xlfn.IFNA(VLOOKUP(E1345&amp;"."&amp;H1345,PNIdata!$E$5:$L$263,2,FALSE),"-")</f>
        <v>-</v>
      </c>
      <c r="M1345" s="62"/>
      <c r="N1345" s="62"/>
    </row>
    <row r="1346" spans="2:19" x14ac:dyDescent="0.25">
      <c r="B1346" s="37" t="s">
        <v>299</v>
      </c>
      <c r="C1346" s="38" t="str">
        <f>VLOOKUP(E1346,nusedswatershed,4,FALSE)</f>
        <v>Esc</v>
      </c>
      <c r="D1346" s="39">
        <v>25</v>
      </c>
      <c r="E1346" s="40" t="s">
        <v>348</v>
      </c>
      <c r="F1346" s="40" t="s">
        <v>348</v>
      </c>
      <c r="G1346" s="21" t="s">
        <v>63</v>
      </c>
      <c r="H1346" s="22">
        <v>1959</v>
      </c>
      <c r="I1346" s="45" t="s">
        <v>527</v>
      </c>
      <c r="J1346" s="45"/>
      <c r="K1346" s="45"/>
      <c r="L1346" s="62" t="str">
        <f>_xlfn.IFNA(VLOOKUP(E1346&amp;"."&amp;H1346,PNIdata!$E$5:$L$263,2,FALSE),"-")</f>
        <v>-</v>
      </c>
      <c r="M1346" s="62"/>
      <c r="N1346" s="62"/>
    </row>
    <row r="1347" spans="2:19" x14ac:dyDescent="0.25">
      <c r="B1347" s="37" t="s">
        <v>299</v>
      </c>
      <c r="C1347" s="38" t="str">
        <f>VLOOKUP(E1347,nusedswatershed,4,FALSE)</f>
        <v>Esc</v>
      </c>
      <c r="D1347" s="39">
        <v>25</v>
      </c>
      <c r="E1347" s="40" t="s">
        <v>348</v>
      </c>
      <c r="F1347" s="40" t="s">
        <v>348</v>
      </c>
      <c r="G1347" s="21" t="s">
        <v>63</v>
      </c>
      <c r="H1347" s="22">
        <v>1958</v>
      </c>
      <c r="I1347" s="45" t="s">
        <v>527</v>
      </c>
      <c r="J1347" s="45"/>
      <c r="K1347" s="45"/>
      <c r="L1347" s="62" t="str">
        <f>_xlfn.IFNA(VLOOKUP(E1347&amp;"."&amp;H1347,PNIdata!$E$5:$L$263,2,FALSE),"-")</f>
        <v>-</v>
      </c>
      <c r="M1347" s="62"/>
      <c r="N1347" s="62"/>
    </row>
    <row r="1348" spans="2:19" x14ac:dyDescent="0.25">
      <c r="B1348" s="37" t="s">
        <v>299</v>
      </c>
      <c r="C1348" s="38" t="str">
        <f>VLOOKUP(E1348,nusedswatershed,4,FALSE)</f>
        <v>Esc</v>
      </c>
      <c r="D1348" s="39">
        <v>25</v>
      </c>
      <c r="E1348" s="40" t="s">
        <v>348</v>
      </c>
      <c r="F1348" s="40" t="s">
        <v>348</v>
      </c>
      <c r="G1348" s="21" t="s">
        <v>63</v>
      </c>
      <c r="H1348" s="22">
        <v>1957</v>
      </c>
      <c r="I1348" s="45" t="s">
        <v>527</v>
      </c>
      <c r="J1348" s="45"/>
      <c r="K1348" s="45"/>
      <c r="L1348" s="62" t="str">
        <f>_xlfn.IFNA(VLOOKUP(E1348&amp;"."&amp;H1348,PNIdata!$E$5:$L$263,2,FALSE),"-")</f>
        <v>-</v>
      </c>
      <c r="M1348" s="62"/>
      <c r="N1348" s="62"/>
    </row>
    <row r="1349" spans="2:19" x14ac:dyDescent="0.25">
      <c r="B1349" s="37" t="s">
        <v>299</v>
      </c>
      <c r="C1349" s="38" t="str">
        <f>VLOOKUP(E1349,nusedswatershed,4,FALSE)</f>
        <v>Esc</v>
      </c>
      <c r="D1349" s="39">
        <v>25</v>
      </c>
      <c r="E1349" s="40" t="s">
        <v>348</v>
      </c>
      <c r="F1349" s="40" t="s">
        <v>348</v>
      </c>
      <c r="G1349" s="21" t="s">
        <v>63</v>
      </c>
      <c r="H1349" s="22">
        <v>1956</v>
      </c>
      <c r="I1349" s="45" t="s">
        <v>527</v>
      </c>
      <c r="J1349" s="45"/>
      <c r="K1349" s="45"/>
      <c r="L1349" s="62" t="str">
        <f>_xlfn.IFNA(VLOOKUP(E1349&amp;"."&amp;H1349,PNIdata!$E$5:$L$263,2,FALSE),"-")</f>
        <v>-</v>
      </c>
      <c r="M1349" s="62"/>
      <c r="N1349" s="62"/>
    </row>
    <row r="1350" spans="2:19" x14ac:dyDescent="0.25">
      <c r="B1350" s="37" t="s">
        <v>299</v>
      </c>
      <c r="C1350" s="38" t="str">
        <f>VLOOKUP(E1350,nusedswatershed,4,FALSE)</f>
        <v>Esc</v>
      </c>
      <c r="D1350" s="39">
        <v>25</v>
      </c>
      <c r="E1350" s="40" t="s">
        <v>348</v>
      </c>
      <c r="F1350" s="40" t="s">
        <v>348</v>
      </c>
      <c r="G1350" s="21" t="s">
        <v>63</v>
      </c>
      <c r="H1350" s="22">
        <v>1955</v>
      </c>
      <c r="I1350" s="45" t="s">
        <v>527</v>
      </c>
      <c r="J1350" s="45"/>
      <c r="K1350" s="45"/>
      <c r="L1350" s="62" t="str">
        <f>_xlfn.IFNA(VLOOKUP(E1350&amp;"."&amp;H1350,PNIdata!$E$5:$L$263,2,FALSE),"-")</f>
        <v>-</v>
      </c>
      <c r="M1350" s="62"/>
      <c r="N1350" s="62"/>
    </row>
    <row r="1351" spans="2:19" x14ac:dyDescent="0.25">
      <c r="B1351" s="37" t="s">
        <v>299</v>
      </c>
      <c r="C1351" s="38" t="str">
        <f>VLOOKUP(E1351,nusedswatershed,4,FALSE)</f>
        <v>Esc</v>
      </c>
      <c r="D1351" s="39">
        <v>25</v>
      </c>
      <c r="E1351" s="40" t="s">
        <v>348</v>
      </c>
      <c r="F1351" s="40" t="s">
        <v>348</v>
      </c>
      <c r="G1351" s="21" t="s">
        <v>63</v>
      </c>
      <c r="H1351" s="22">
        <v>1954</v>
      </c>
      <c r="I1351" s="45" t="s">
        <v>527</v>
      </c>
      <c r="J1351" s="45"/>
      <c r="K1351" s="45"/>
      <c r="L1351" s="62" t="str">
        <f>_xlfn.IFNA(VLOOKUP(E1351&amp;"."&amp;H1351,PNIdata!$E$5:$L$263,2,FALSE),"-")</f>
        <v>-</v>
      </c>
      <c r="M1351" s="62"/>
      <c r="N1351" s="62"/>
    </row>
    <row r="1352" spans="2:19" x14ac:dyDescent="0.25">
      <c r="B1352" s="37" t="s">
        <v>299</v>
      </c>
      <c r="C1352" s="38" t="str">
        <f>VLOOKUP(E1352,nusedswatershed,4,FALSE)</f>
        <v>Esc</v>
      </c>
      <c r="D1352" s="39">
        <v>25</v>
      </c>
      <c r="E1352" s="40" t="s">
        <v>348</v>
      </c>
      <c r="F1352" s="40" t="s">
        <v>348</v>
      </c>
      <c r="G1352" s="21" t="s">
        <v>63</v>
      </c>
      <c r="H1352" s="22">
        <v>1953</v>
      </c>
      <c r="I1352" s="45" t="s">
        <v>527</v>
      </c>
      <c r="J1352" s="45"/>
      <c r="K1352" s="45"/>
      <c r="L1352" s="62" t="str">
        <f>_xlfn.IFNA(VLOOKUP(E1352&amp;"."&amp;H1352,PNIdata!$E$5:$L$263,2,FALSE),"-")</f>
        <v>-</v>
      </c>
      <c r="M1352" s="62"/>
      <c r="N1352" s="62"/>
    </row>
    <row r="1353" spans="2:19" x14ac:dyDescent="0.25">
      <c r="B1353" s="37" t="s">
        <v>299</v>
      </c>
      <c r="C1353" s="38" t="str">
        <f>VLOOKUP(E1353,nusedswatershed,4,FALSE)</f>
        <v>Ind17</v>
      </c>
      <c r="D1353" s="39">
        <v>25</v>
      </c>
      <c r="E1353" s="40" t="s">
        <v>11</v>
      </c>
      <c r="F1353" s="40" t="s">
        <v>11</v>
      </c>
      <c r="G1353" s="21" t="s">
        <v>63</v>
      </c>
      <c r="H1353" s="45">
        <v>2023</v>
      </c>
      <c r="I1353" s="45">
        <v>857</v>
      </c>
      <c r="J1353" s="45">
        <v>857</v>
      </c>
      <c r="K1353" s="45"/>
      <c r="L1353" s="62" t="str">
        <f>_xlfn.IFNA(VLOOKUP(E1353&amp;"."&amp;H1353,PNIdata!$E$5:$L$263,2,FALSE),"-")</f>
        <v>-</v>
      </c>
      <c r="M1353" s="62"/>
      <c r="N1353" s="62"/>
    </row>
    <row r="1354" spans="2:19" x14ac:dyDescent="0.25">
      <c r="B1354" s="37" t="s">
        <v>299</v>
      </c>
      <c r="C1354" s="38" t="str">
        <f>VLOOKUP(E1354,nusedswatershed,4,FALSE)</f>
        <v>Ind17</v>
      </c>
      <c r="D1354" s="39">
        <v>25</v>
      </c>
      <c r="E1354" s="40" t="s">
        <v>11</v>
      </c>
      <c r="F1354" s="40" t="s">
        <v>11</v>
      </c>
      <c r="G1354" s="21" t="s">
        <v>63</v>
      </c>
      <c r="H1354" s="45">
        <v>2022</v>
      </c>
      <c r="I1354" s="45">
        <v>466</v>
      </c>
      <c r="J1354" s="45">
        <v>466</v>
      </c>
      <c r="K1354" s="45"/>
      <c r="L1354" s="62" t="str">
        <f>_xlfn.IFNA(VLOOKUP(E1354&amp;"."&amp;H1354,PNIdata!$E$5:$L$263,2,FALSE),"-")</f>
        <v>-</v>
      </c>
      <c r="M1354" s="62"/>
      <c r="N1354" s="62"/>
      <c r="S1354" s="64">
        <v>142000</v>
      </c>
    </row>
    <row r="1355" spans="2:19" x14ac:dyDescent="0.25">
      <c r="B1355" s="37" t="s">
        <v>299</v>
      </c>
      <c r="C1355" s="38" t="str">
        <f>VLOOKUP(E1355,nusedswatershed,4,FALSE)</f>
        <v>Ind17</v>
      </c>
      <c r="D1355" s="39">
        <v>25</v>
      </c>
      <c r="E1355" s="40" t="s">
        <v>11</v>
      </c>
      <c r="F1355" s="40" t="s">
        <v>11</v>
      </c>
      <c r="G1355" s="21" t="s">
        <v>63</v>
      </c>
      <c r="H1355" s="45">
        <v>2021</v>
      </c>
      <c r="I1355" s="45">
        <v>759</v>
      </c>
      <c r="J1355" s="45">
        <v>759</v>
      </c>
      <c r="K1355" s="45"/>
      <c r="L1355" s="62">
        <f>_xlfn.IFNA(VLOOKUP(E1355&amp;"."&amp;H1355,PNIdata!$E$5:$L$263,2,FALSE),"-")</f>
        <v>0.216667</v>
      </c>
      <c r="M1355" s="62"/>
      <c r="N1355" s="62"/>
      <c r="S1355" s="64">
        <v>72000</v>
      </c>
    </row>
    <row r="1356" spans="2:19" x14ac:dyDescent="0.25">
      <c r="B1356" s="37" t="s">
        <v>299</v>
      </c>
      <c r="C1356" s="38" t="str">
        <f>VLOOKUP(E1356,nusedswatershed,4,FALSE)</f>
        <v>Ind17</v>
      </c>
      <c r="D1356" s="39">
        <v>25</v>
      </c>
      <c r="E1356" s="40" t="s">
        <v>11</v>
      </c>
      <c r="F1356" s="40" t="s">
        <v>11</v>
      </c>
      <c r="G1356" s="21" t="s">
        <v>63</v>
      </c>
      <c r="H1356" s="45">
        <v>2020</v>
      </c>
      <c r="I1356" s="45">
        <v>952</v>
      </c>
      <c r="J1356" s="45">
        <v>952</v>
      </c>
      <c r="K1356" s="45"/>
      <c r="L1356" s="62">
        <f>_xlfn.IFNA(VLOOKUP(E1356&amp;"."&amp;H1356,PNIdata!$E$5:$L$263,2,FALSE),"-")</f>
        <v>0.265957</v>
      </c>
      <c r="M1356" s="62"/>
      <c r="N1356" s="62"/>
      <c r="S1356" s="64">
        <v>158000</v>
      </c>
    </row>
    <row r="1357" spans="2:19" x14ac:dyDescent="0.25">
      <c r="B1357" s="37" t="s">
        <v>299</v>
      </c>
      <c r="C1357" s="38" t="str">
        <f>VLOOKUP(E1357,nusedswatershed,4,FALSE)</f>
        <v>Ind17</v>
      </c>
      <c r="D1357" s="39">
        <v>25</v>
      </c>
      <c r="E1357" s="40" t="s">
        <v>11</v>
      </c>
      <c r="F1357" s="40" t="s">
        <v>11</v>
      </c>
      <c r="G1357" s="21" t="s">
        <v>63</v>
      </c>
      <c r="H1357" s="45">
        <v>2019</v>
      </c>
      <c r="I1357" s="45">
        <v>641</v>
      </c>
      <c r="J1357" s="45">
        <v>641</v>
      </c>
      <c r="K1357" s="45"/>
      <c r="L1357" s="62">
        <f>_xlfn.IFNA(VLOOKUP(E1357&amp;"."&amp;H1357,PNIdata!$E$5:$L$263,2,FALSE),"-")</f>
        <v>6.7308000000000007E-2</v>
      </c>
      <c r="M1357" s="62"/>
      <c r="N1357" s="62"/>
      <c r="S1357" s="64">
        <v>195000</v>
      </c>
    </row>
    <row r="1358" spans="2:19" x14ac:dyDescent="0.25">
      <c r="B1358" s="37" t="s">
        <v>299</v>
      </c>
      <c r="C1358" s="38" t="str">
        <f>VLOOKUP(E1358,nusedswatershed,4,FALSE)</f>
        <v>Ind17</v>
      </c>
      <c r="D1358" s="39">
        <v>25</v>
      </c>
      <c r="E1358" s="40" t="s">
        <v>11</v>
      </c>
      <c r="F1358" s="40" t="s">
        <v>11</v>
      </c>
      <c r="G1358" s="21" t="s">
        <v>63</v>
      </c>
      <c r="H1358" s="45">
        <v>2018</v>
      </c>
      <c r="I1358" s="45">
        <v>695</v>
      </c>
      <c r="J1358" s="45">
        <v>695</v>
      </c>
      <c r="K1358" s="45"/>
      <c r="L1358" s="62">
        <f>_xlfn.IFNA(VLOOKUP(E1358&amp;"."&amp;H1358,PNIdata!$E$5:$L$263,2,FALSE),"-")</f>
        <v>0.36458299999999999</v>
      </c>
      <c r="M1358" s="62"/>
      <c r="N1358" s="62"/>
      <c r="S1358" s="64">
        <v>156446</v>
      </c>
    </row>
    <row r="1359" spans="2:19" x14ac:dyDescent="0.25">
      <c r="B1359" s="37" t="s">
        <v>299</v>
      </c>
      <c r="C1359" s="38" t="str">
        <f>VLOOKUP(E1359,nusedswatershed,4,FALSE)</f>
        <v>Ind17</v>
      </c>
      <c r="D1359" s="39">
        <v>25</v>
      </c>
      <c r="E1359" s="40" t="s">
        <v>11</v>
      </c>
      <c r="F1359" s="40" t="s">
        <v>11</v>
      </c>
      <c r="G1359" s="21" t="s">
        <v>63</v>
      </c>
      <c r="H1359" s="45">
        <v>2017</v>
      </c>
      <c r="I1359" s="45">
        <v>1759</v>
      </c>
      <c r="J1359" s="45">
        <v>1759</v>
      </c>
      <c r="K1359" s="45"/>
      <c r="L1359" s="62">
        <f>_xlfn.IFNA(VLOOKUP(E1359&amp;"."&amp;H1359,PNIdata!$E$5:$L$263,2,FALSE),"-")</f>
        <v>0.26262600000000003</v>
      </c>
      <c r="M1359" s="62"/>
      <c r="N1359" s="62"/>
      <c r="S1359" s="64">
        <v>174599</v>
      </c>
    </row>
    <row r="1360" spans="2:19" x14ac:dyDescent="0.25">
      <c r="B1360" s="37" t="s">
        <v>299</v>
      </c>
      <c r="C1360" s="38" t="str">
        <f>VLOOKUP(E1360,nusedswatershed,4,FALSE)</f>
        <v>Ind17</v>
      </c>
      <c r="D1360" s="39">
        <v>25</v>
      </c>
      <c r="E1360" s="40" t="s">
        <v>11</v>
      </c>
      <c r="F1360" s="40" t="s">
        <v>11</v>
      </c>
      <c r="G1360" s="21" t="s">
        <v>63</v>
      </c>
      <c r="H1360" s="45">
        <v>2016</v>
      </c>
      <c r="I1360" s="45">
        <v>1466</v>
      </c>
      <c r="J1360" s="45">
        <v>1466</v>
      </c>
      <c r="K1360" s="45"/>
      <c r="L1360" s="62">
        <f>_xlfn.IFNA(VLOOKUP(E1360&amp;"."&amp;H1360,PNIdata!$E$5:$L$263,2,FALSE),"-")</f>
        <v>0.188889</v>
      </c>
      <c r="M1360" s="62"/>
      <c r="N1360" s="62"/>
      <c r="S1360" s="64">
        <v>159748</v>
      </c>
    </row>
    <row r="1361" spans="2:19" x14ac:dyDescent="0.25">
      <c r="B1361" s="37" t="s">
        <v>299</v>
      </c>
      <c r="C1361" s="38" t="str">
        <f>VLOOKUP(E1361,nusedswatershed,4,FALSE)</f>
        <v>Ind17</v>
      </c>
      <c r="D1361" s="39">
        <v>25</v>
      </c>
      <c r="E1361" s="40" t="s">
        <v>11</v>
      </c>
      <c r="F1361" s="40" t="s">
        <v>11</v>
      </c>
      <c r="G1361" s="21" t="s">
        <v>63</v>
      </c>
      <c r="H1361" s="22">
        <v>2015</v>
      </c>
      <c r="I1361" s="45">
        <v>797</v>
      </c>
      <c r="J1361" s="45">
        <v>797</v>
      </c>
      <c r="K1361" s="45"/>
      <c r="L1361" s="62">
        <f>_xlfn.IFNA(VLOOKUP(E1361&amp;"."&amp;H1361,PNIdata!$E$5:$L$263,2,FALSE),"-")</f>
        <v>0.36799999999999999</v>
      </c>
      <c r="M1361" s="62"/>
      <c r="N1361" s="62"/>
      <c r="S1361" s="64">
        <v>154125</v>
      </c>
    </row>
    <row r="1362" spans="2:19" x14ac:dyDescent="0.25">
      <c r="B1362" s="37" t="s">
        <v>299</v>
      </c>
      <c r="C1362" s="38" t="str">
        <f>VLOOKUP(E1362,nusedswatershed,4,FALSE)</f>
        <v>Ind17</v>
      </c>
      <c r="D1362" s="39">
        <v>25</v>
      </c>
      <c r="E1362" s="40" t="s">
        <v>11</v>
      </c>
      <c r="F1362" s="40" t="s">
        <v>11</v>
      </c>
      <c r="G1362" s="21" t="s">
        <v>63</v>
      </c>
      <c r="H1362" s="22">
        <v>2014</v>
      </c>
      <c r="I1362" s="45">
        <v>303</v>
      </c>
      <c r="J1362" s="45">
        <v>303</v>
      </c>
      <c r="K1362" s="45"/>
      <c r="L1362" s="62">
        <f>_xlfn.IFNA(VLOOKUP(E1362&amp;"."&amp;H1362,PNIdata!$E$5:$L$263,2,FALSE),"-")</f>
        <v>0.77193000000000001</v>
      </c>
      <c r="M1362" s="62"/>
      <c r="N1362" s="62"/>
      <c r="S1362" s="64">
        <v>67500</v>
      </c>
    </row>
    <row r="1363" spans="2:19" x14ac:dyDescent="0.25">
      <c r="B1363" s="37" t="s">
        <v>299</v>
      </c>
      <c r="C1363" s="38" t="str">
        <f>VLOOKUP(E1363,nusedswatershed,4,FALSE)</f>
        <v>Ind17</v>
      </c>
      <c r="D1363" s="39">
        <v>25</v>
      </c>
      <c r="E1363" s="40" t="s">
        <v>11</v>
      </c>
      <c r="F1363" s="40" t="s">
        <v>11</v>
      </c>
      <c r="G1363" s="21" t="s">
        <v>63</v>
      </c>
      <c r="H1363">
        <v>2013</v>
      </c>
      <c r="I1363" s="45">
        <v>358</v>
      </c>
      <c r="J1363" s="45">
        <v>358</v>
      </c>
      <c r="K1363" s="45"/>
      <c r="L1363" s="62">
        <f>_xlfn.IFNA(VLOOKUP(E1363&amp;"."&amp;H1363,PNIdata!$E$5:$L$263,2,FALSE),"-")</f>
        <v>0.5</v>
      </c>
      <c r="M1363" s="62"/>
      <c r="N1363" s="62"/>
      <c r="S1363" s="64">
        <v>140100</v>
      </c>
    </row>
    <row r="1364" spans="2:19" x14ac:dyDescent="0.25">
      <c r="B1364" s="37" t="s">
        <v>299</v>
      </c>
      <c r="C1364" s="38" t="str">
        <f>VLOOKUP(E1364,nusedswatershed,4,FALSE)</f>
        <v>Ind17</v>
      </c>
      <c r="D1364" s="39">
        <v>25</v>
      </c>
      <c r="E1364" s="40" t="s">
        <v>11</v>
      </c>
      <c r="F1364" s="40" t="s">
        <v>11</v>
      </c>
      <c r="G1364" s="21" t="s">
        <v>63</v>
      </c>
      <c r="H1364" s="22">
        <v>2012</v>
      </c>
      <c r="I1364" s="45">
        <v>566</v>
      </c>
      <c r="J1364" s="45">
        <v>566</v>
      </c>
      <c r="K1364" s="45"/>
      <c r="L1364" s="62">
        <f>_xlfn.IFNA(VLOOKUP(E1364&amp;"."&amp;H1364,PNIdata!$E$5:$L$263,2,FALSE),"-")</f>
        <v>0.18518499999999999</v>
      </c>
      <c r="M1364" s="62"/>
      <c r="N1364" s="62"/>
      <c r="S1364" s="64">
        <v>60000</v>
      </c>
    </row>
    <row r="1365" spans="2:19" x14ac:dyDescent="0.25">
      <c r="B1365" s="37" t="s">
        <v>299</v>
      </c>
      <c r="C1365" s="38" t="str">
        <f>VLOOKUP(E1365,nusedswatershed,4,FALSE)</f>
        <v>Ind17</v>
      </c>
      <c r="D1365" s="39">
        <v>25</v>
      </c>
      <c r="E1365" s="40" t="s">
        <v>11</v>
      </c>
      <c r="F1365" s="40" t="s">
        <v>11</v>
      </c>
      <c r="G1365" s="21" t="s">
        <v>63</v>
      </c>
      <c r="H1365" s="22">
        <v>2011</v>
      </c>
      <c r="I1365" s="45">
        <v>392</v>
      </c>
      <c r="J1365" s="45">
        <v>392</v>
      </c>
      <c r="K1365" s="45"/>
      <c r="L1365" s="62" t="str">
        <f>_xlfn.IFNA(VLOOKUP(E1365&amp;"."&amp;H1365,PNIdata!$E$5:$L$263,2,FALSE),"-")</f>
        <v>-</v>
      </c>
      <c r="M1365" s="62"/>
      <c r="N1365" s="62"/>
      <c r="S1365" s="64">
        <v>62000</v>
      </c>
    </row>
    <row r="1366" spans="2:19" x14ac:dyDescent="0.25">
      <c r="B1366" s="37" t="s">
        <v>299</v>
      </c>
      <c r="C1366" s="38" t="str">
        <f>VLOOKUP(E1366,nusedswatershed,4,FALSE)</f>
        <v>Ind17</v>
      </c>
      <c r="D1366" s="39">
        <v>25</v>
      </c>
      <c r="E1366" s="40" t="s">
        <v>11</v>
      </c>
      <c r="F1366" s="40" t="s">
        <v>11</v>
      </c>
      <c r="G1366" s="21" t="s">
        <v>63</v>
      </c>
      <c r="H1366" s="22">
        <v>2010</v>
      </c>
      <c r="I1366" s="45">
        <v>430</v>
      </c>
      <c r="J1366" s="45">
        <v>430</v>
      </c>
      <c r="K1366" s="45"/>
      <c r="L1366" s="62" t="str">
        <f>_xlfn.IFNA(VLOOKUP(E1366&amp;"."&amp;H1366,PNIdata!$E$5:$L$263,2,FALSE),"-")</f>
        <v>-</v>
      </c>
      <c r="M1366" s="62"/>
      <c r="N1366" s="62"/>
      <c r="S1366" s="64">
        <v>15000</v>
      </c>
    </row>
    <row r="1367" spans="2:19" x14ac:dyDescent="0.25">
      <c r="B1367" s="37" t="s">
        <v>299</v>
      </c>
      <c r="C1367" s="38" t="str">
        <f>VLOOKUP(E1367,nusedswatershed,4,FALSE)</f>
        <v>Ind17</v>
      </c>
      <c r="D1367" s="39">
        <v>25</v>
      </c>
      <c r="E1367" s="40" t="s">
        <v>11</v>
      </c>
      <c r="F1367" s="40" t="s">
        <v>11</v>
      </c>
      <c r="G1367" s="21" t="s">
        <v>63</v>
      </c>
      <c r="H1367" s="22">
        <v>2009</v>
      </c>
      <c r="I1367" s="45">
        <v>678</v>
      </c>
      <c r="J1367" s="45">
        <v>678</v>
      </c>
      <c r="K1367" s="45"/>
      <c r="L1367" s="62">
        <f>_xlfn.IFNA(VLOOKUP(E1367&amp;"."&amp;H1367,PNIdata!$E$5:$L$263,2,FALSE),"-")</f>
        <v>0.59615399999999996</v>
      </c>
      <c r="M1367" s="62"/>
      <c r="N1367" s="62"/>
      <c r="S1367" s="64">
        <v>103000</v>
      </c>
    </row>
    <row r="1368" spans="2:19" x14ac:dyDescent="0.25">
      <c r="B1368" s="37" t="s">
        <v>299</v>
      </c>
      <c r="C1368" s="38" t="str">
        <f>VLOOKUP(E1368,nusedswatershed,4,FALSE)</f>
        <v>Ind17</v>
      </c>
      <c r="D1368" s="39">
        <v>25</v>
      </c>
      <c r="E1368" s="40" t="s">
        <v>11</v>
      </c>
      <c r="F1368" s="40" t="s">
        <v>11</v>
      </c>
      <c r="G1368" s="21" t="s">
        <v>63</v>
      </c>
      <c r="H1368">
        <v>2008</v>
      </c>
      <c r="I1368" s="45">
        <v>214</v>
      </c>
      <c r="J1368" s="45">
        <v>214</v>
      </c>
      <c r="K1368" s="45"/>
      <c r="L1368" s="62" t="str">
        <f>_xlfn.IFNA(VLOOKUP(E1368&amp;"."&amp;H1368,PNIdata!$E$5:$L$263,2,FALSE),"-")</f>
        <v>-</v>
      </c>
      <c r="M1368" s="62"/>
      <c r="N1368" s="62"/>
      <c r="S1368" s="64">
        <v>97291</v>
      </c>
    </row>
    <row r="1369" spans="2:19" x14ac:dyDescent="0.25">
      <c r="B1369" s="37" t="s">
        <v>299</v>
      </c>
      <c r="C1369" s="38" t="str">
        <f>VLOOKUP(E1369,nusedswatershed,4,FALSE)</f>
        <v>Ind17</v>
      </c>
      <c r="D1369" s="39">
        <v>25</v>
      </c>
      <c r="E1369" s="40" t="s">
        <v>11</v>
      </c>
      <c r="F1369" s="40" t="s">
        <v>11</v>
      </c>
      <c r="G1369" s="21" t="s">
        <v>63</v>
      </c>
      <c r="H1369">
        <v>2007</v>
      </c>
      <c r="I1369" s="45">
        <v>142</v>
      </c>
      <c r="J1369" s="45">
        <v>142</v>
      </c>
      <c r="K1369" s="45"/>
      <c r="L1369" s="62">
        <f>_xlfn.IFNA(VLOOKUP(E1369&amp;"."&amp;H1369,PNIdata!$E$5:$L$263,2,FALSE),"-")</f>
        <v>0.731707</v>
      </c>
      <c r="M1369" s="62"/>
      <c r="N1369" s="62"/>
      <c r="S1369" s="64">
        <v>60000</v>
      </c>
    </row>
    <row r="1370" spans="2:19" x14ac:dyDescent="0.25">
      <c r="B1370" s="37" t="s">
        <v>299</v>
      </c>
      <c r="C1370" s="38" t="str">
        <f>VLOOKUP(E1370,nusedswatershed,4,FALSE)</f>
        <v>Ind17</v>
      </c>
      <c r="D1370" s="39">
        <v>25</v>
      </c>
      <c r="E1370" s="40" t="s">
        <v>11</v>
      </c>
      <c r="F1370" s="40" t="s">
        <v>11</v>
      </c>
      <c r="G1370" s="21" t="s">
        <v>63</v>
      </c>
      <c r="H1370">
        <v>2006</v>
      </c>
      <c r="I1370" s="45">
        <v>133</v>
      </c>
      <c r="J1370" s="45">
        <v>133</v>
      </c>
      <c r="K1370" s="45"/>
      <c r="L1370" s="62">
        <f>_xlfn.IFNA(VLOOKUP(E1370&amp;"."&amp;H1370,PNIdata!$E$5:$L$263,2,FALSE),"-")</f>
        <v>0.65</v>
      </c>
      <c r="M1370" s="62"/>
      <c r="N1370" s="62"/>
      <c r="S1370" s="64">
        <v>63106</v>
      </c>
    </row>
    <row r="1371" spans="2:19" x14ac:dyDescent="0.25">
      <c r="B1371" s="37" t="s">
        <v>299</v>
      </c>
      <c r="C1371" s="38" t="str">
        <f>VLOOKUP(E1371,nusedswatershed,4,FALSE)</f>
        <v>Ind17</v>
      </c>
      <c r="D1371" s="39">
        <v>25</v>
      </c>
      <c r="E1371" s="40" t="s">
        <v>11</v>
      </c>
      <c r="F1371" s="40" t="s">
        <v>11</v>
      </c>
      <c r="G1371" s="21" t="s">
        <v>63</v>
      </c>
      <c r="H1371">
        <v>2005</v>
      </c>
      <c r="I1371" s="45">
        <v>325</v>
      </c>
      <c r="J1371" s="45">
        <v>325</v>
      </c>
      <c r="K1371" s="45"/>
      <c r="L1371" s="62" t="str">
        <f>_xlfn.IFNA(VLOOKUP(E1371&amp;"."&amp;H1371,PNIdata!$E$5:$L$263,2,FALSE),"-")</f>
        <v>-</v>
      </c>
      <c r="M1371" s="62"/>
      <c r="N1371" s="62"/>
      <c r="S1371" s="64"/>
    </row>
    <row r="1372" spans="2:19" x14ac:dyDescent="0.25">
      <c r="B1372" s="37" t="s">
        <v>299</v>
      </c>
      <c r="C1372" s="38" t="str">
        <f>VLOOKUP(E1372,nusedswatershed,4,FALSE)</f>
        <v>Ind17</v>
      </c>
      <c r="D1372" s="39">
        <v>25</v>
      </c>
      <c r="E1372" s="40" t="s">
        <v>11</v>
      </c>
      <c r="F1372" s="40" t="s">
        <v>11</v>
      </c>
      <c r="G1372" s="21" t="s">
        <v>63</v>
      </c>
      <c r="H1372">
        <v>2004</v>
      </c>
      <c r="I1372" s="45">
        <v>702</v>
      </c>
      <c r="J1372" s="45">
        <v>702</v>
      </c>
      <c r="K1372" s="45"/>
      <c r="L1372" s="62" t="str">
        <f>_xlfn.IFNA(VLOOKUP(E1372&amp;"."&amp;H1372,PNIdata!$E$5:$L$263,2,FALSE),"-")</f>
        <v>-</v>
      </c>
      <c r="M1372" s="62"/>
      <c r="N1372" s="62"/>
      <c r="S1372" s="64"/>
    </row>
    <row r="1373" spans="2:19" x14ac:dyDescent="0.25">
      <c r="B1373" s="37" t="s">
        <v>299</v>
      </c>
      <c r="C1373" s="38" t="str">
        <f>VLOOKUP(E1373,nusedswatershed,4,FALSE)</f>
        <v>Ind17</v>
      </c>
      <c r="D1373" s="39">
        <v>25</v>
      </c>
      <c r="E1373" s="40" t="s">
        <v>11</v>
      </c>
      <c r="F1373" s="40" t="s">
        <v>11</v>
      </c>
      <c r="G1373" s="21" t="s">
        <v>63</v>
      </c>
      <c r="H1373">
        <v>2003</v>
      </c>
      <c r="I1373" s="45">
        <v>401</v>
      </c>
      <c r="J1373" s="45">
        <v>401</v>
      </c>
      <c r="K1373" s="45"/>
      <c r="L1373" s="62" t="str">
        <f>_xlfn.IFNA(VLOOKUP(E1373&amp;"."&amp;H1373,PNIdata!$E$5:$L$263,2,FALSE),"-")</f>
        <v>-</v>
      </c>
      <c r="M1373" s="62"/>
      <c r="N1373" s="62"/>
      <c r="S1373" s="64"/>
    </row>
    <row r="1374" spans="2:19" x14ac:dyDescent="0.25">
      <c r="B1374" s="37" t="s">
        <v>299</v>
      </c>
      <c r="C1374" s="38" t="str">
        <f>VLOOKUP(E1374,nusedswatershed,4,FALSE)</f>
        <v>Ind17</v>
      </c>
      <c r="D1374" s="39">
        <v>25</v>
      </c>
      <c r="E1374" s="40" t="s">
        <v>11</v>
      </c>
      <c r="F1374" s="40" t="s">
        <v>11</v>
      </c>
      <c r="G1374" s="21" t="s">
        <v>63</v>
      </c>
      <c r="H1374">
        <v>2002</v>
      </c>
      <c r="I1374" s="45">
        <v>944</v>
      </c>
      <c r="J1374" s="45">
        <v>944</v>
      </c>
      <c r="K1374" s="45"/>
      <c r="L1374" s="62" t="str">
        <f>_xlfn.IFNA(VLOOKUP(E1374&amp;"."&amp;H1374,PNIdata!$E$5:$L$263,2,FALSE),"-")</f>
        <v>-</v>
      </c>
      <c r="M1374" s="62"/>
      <c r="N1374" s="62"/>
      <c r="S1374" s="64"/>
    </row>
    <row r="1375" spans="2:19" x14ac:dyDescent="0.25">
      <c r="B1375" s="37" t="s">
        <v>299</v>
      </c>
      <c r="C1375" s="38" t="str">
        <f>VLOOKUP(E1375,nusedswatershed,4,FALSE)</f>
        <v>Ind17</v>
      </c>
      <c r="D1375" s="39">
        <v>25</v>
      </c>
      <c r="E1375" s="40" t="s">
        <v>11</v>
      </c>
      <c r="F1375" s="40" t="s">
        <v>11</v>
      </c>
      <c r="G1375" s="21" t="s">
        <v>63</v>
      </c>
      <c r="H1375">
        <v>2001</v>
      </c>
      <c r="I1375" s="45">
        <v>394</v>
      </c>
      <c r="J1375" s="45">
        <v>394</v>
      </c>
      <c r="K1375" s="45"/>
      <c r="L1375" s="62" t="str">
        <f>_xlfn.IFNA(VLOOKUP(E1375&amp;"."&amp;H1375,PNIdata!$E$5:$L$263,2,FALSE),"-")</f>
        <v>-</v>
      </c>
      <c r="M1375" s="62"/>
      <c r="N1375" s="62"/>
      <c r="S1375" s="64"/>
    </row>
    <row r="1376" spans="2:19" x14ac:dyDescent="0.25">
      <c r="B1376" s="37" t="s">
        <v>299</v>
      </c>
      <c r="C1376" s="38" t="str">
        <f>VLOOKUP(E1376,nusedswatershed,4,FALSE)</f>
        <v>Ind17</v>
      </c>
      <c r="D1376" s="39">
        <v>25</v>
      </c>
      <c r="E1376" s="40" t="s">
        <v>11</v>
      </c>
      <c r="F1376" s="40" t="s">
        <v>11</v>
      </c>
      <c r="G1376" s="21" t="s">
        <v>63</v>
      </c>
      <c r="H1376">
        <v>2000</v>
      </c>
      <c r="I1376" s="45">
        <v>132</v>
      </c>
      <c r="J1376" s="45">
        <v>132</v>
      </c>
      <c r="K1376" s="45"/>
      <c r="L1376" s="62" t="str">
        <f>_xlfn.IFNA(VLOOKUP(E1376&amp;"."&amp;H1376,PNIdata!$E$5:$L$263,2,FALSE),"-")</f>
        <v>-</v>
      </c>
      <c r="M1376" s="62"/>
      <c r="N1376" s="62"/>
      <c r="S1376" s="64"/>
    </row>
    <row r="1377" spans="2:19" x14ac:dyDescent="0.25">
      <c r="B1377" s="37" t="s">
        <v>299</v>
      </c>
      <c r="C1377" s="38" t="str">
        <f>VLOOKUP(E1377,nusedswatershed,4,FALSE)</f>
        <v>Ind17</v>
      </c>
      <c r="D1377" s="39">
        <v>25</v>
      </c>
      <c r="E1377" s="40" t="s">
        <v>11</v>
      </c>
      <c r="F1377" s="40" t="s">
        <v>11</v>
      </c>
      <c r="G1377" s="21" t="s">
        <v>63</v>
      </c>
      <c r="H1377">
        <v>1999</v>
      </c>
      <c r="I1377" s="45">
        <v>762</v>
      </c>
      <c r="J1377" s="45">
        <v>762</v>
      </c>
      <c r="K1377" s="45"/>
      <c r="L1377" s="62" t="str">
        <f>_xlfn.IFNA(VLOOKUP(E1377&amp;"."&amp;H1377,PNIdata!$E$5:$L$263,2,FALSE),"-")</f>
        <v>-</v>
      </c>
      <c r="M1377" s="62"/>
      <c r="N1377" s="62"/>
      <c r="S1377" s="64"/>
    </row>
    <row r="1378" spans="2:19" x14ac:dyDescent="0.25">
      <c r="B1378" s="37" t="s">
        <v>299</v>
      </c>
      <c r="C1378" s="38" t="str">
        <f>VLOOKUP(E1378,nusedswatershed,4,FALSE)</f>
        <v>Ind17</v>
      </c>
      <c r="D1378" s="39">
        <v>25</v>
      </c>
      <c r="E1378" s="40" t="s">
        <v>11</v>
      </c>
      <c r="F1378" s="40" t="s">
        <v>11</v>
      </c>
      <c r="G1378" s="21" t="s">
        <v>63</v>
      </c>
      <c r="H1378" s="22">
        <v>1998</v>
      </c>
      <c r="I1378" s="45">
        <v>344</v>
      </c>
      <c r="J1378" s="45">
        <v>344</v>
      </c>
      <c r="K1378" s="45"/>
      <c r="L1378" s="62" t="str">
        <f>_xlfn.IFNA(VLOOKUP(E1378&amp;"."&amp;H1378,PNIdata!$E$5:$L$263,2,FALSE),"-")</f>
        <v>-</v>
      </c>
      <c r="M1378" s="62"/>
      <c r="N1378" s="62"/>
      <c r="S1378" s="64">
        <v>187500</v>
      </c>
    </row>
    <row r="1379" spans="2:19" x14ac:dyDescent="0.25">
      <c r="B1379" s="37" t="s">
        <v>299</v>
      </c>
      <c r="C1379" s="38" t="str">
        <f>VLOOKUP(E1379,nusedswatershed,4,FALSE)</f>
        <v>Ind17</v>
      </c>
      <c r="D1379" s="39">
        <v>25</v>
      </c>
      <c r="E1379" s="40" t="s">
        <v>11</v>
      </c>
      <c r="F1379" s="40" t="s">
        <v>11</v>
      </c>
      <c r="G1379" s="21" t="s">
        <v>63</v>
      </c>
      <c r="H1379" s="22">
        <v>1997</v>
      </c>
      <c r="I1379" s="45">
        <v>503</v>
      </c>
      <c r="J1379" s="45">
        <v>503</v>
      </c>
      <c r="K1379" s="45"/>
      <c r="L1379" s="62" t="str">
        <f>_xlfn.IFNA(VLOOKUP(E1379&amp;"."&amp;H1379,PNIdata!$E$5:$L$263,2,FALSE),"-")</f>
        <v>-</v>
      </c>
      <c r="M1379" s="62"/>
      <c r="N1379" s="62"/>
      <c r="S1379" s="64"/>
    </row>
    <row r="1380" spans="2:19" x14ac:dyDescent="0.25">
      <c r="B1380" s="37" t="s">
        <v>299</v>
      </c>
      <c r="C1380" s="38" t="str">
        <f>VLOOKUP(E1380,nusedswatershed,4,FALSE)</f>
        <v>Ind17</v>
      </c>
      <c r="D1380" s="39">
        <v>25</v>
      </c>
      <c r="E1380" s="40" t="s">
        <v>11</v>
      </c>
      <c r="F1380" s="40" t="s">
        <v>11</v>
      </c>
      <c r="G1380" s="21" t="s">
        <v>63</v>
      </c>
      <c r="H1380" s="22">
        <v>1996</v>
      </c>
      <c r="I1380" s="45">
        <v>683</v>
      </c>
      <c r="J1380" s="45">
        <v>683</v>
      </c>
      <c r="K1380" s="45"/>
      <c r="L1380" s="62" t="str">
        <f>_xlfn.IFNA(VLOOKUP(E1380&amp;"."&amp;H1380,PNIdata!$E$5:$L$263,2,FALSE),"-")</f>
        <v>-</v>
      </c>
      <c r="M1380" s="62"/>
      <c r="N1380" s="62"/>
      <c r="S1380" s="64">
        <v>50000</v>
      </c>
    </row>
    <row r="1381" spans="2:19" x14ac:dyDescent="0.25">
      <c r="B1381" s="37" t="s">
        <v>299</v>
      </c>
      <c r="C1381" s="38" t="str">
        <f>VLOOKUP(E1381,nusedswatershed,4,FALSE)</f>
        <v>Ind17</v>
      </c>
      <c r="D1381" s="39">
        <v>25</v>
      </c>
      <c r="E1381" s="40" t="s">
        <v>11</v>
      </c>
      <c r="F1381" s="40" t="s">
        <v>11</v>
      </c>
      <c r="G1381" s="21" t="s">
        <v>63</v>
      </c>
      <c r="H1381" s="22">
        <v>1995</v>
      </c>
      <c r="I1381" s="45">
        <v>402</v>
      </c>
      <c r="J1381" s="45">
        <v>402</v>
      </c>
      <c r="K1381" s="45"/>
      <c r="L1381" s="62" t="str">
        <f>_xlfn.IFNA(VLOOKUP(E1381&amp;"."&amp;H1381,PNIdata!$E$5:$L$263,2,FALSE),"-")</f>
        <v>-</v>
      </c>
      <c r="M1381" s="62"/>
      <c r="N1381" s="62"/>
      <c r="S1381" s="64">
        <v>47000</v>
      </c>
    </row>
    <row r="1382" spans="2:19" x14ac:dyDescent="0.25">
      <c r="B1382" s="37" t="s">
        <v>299</v>
      </c>
      <c r="C1382" s="38" t="str">
        <f>VLOOKUP(E1382,nusedswatershed,4,FALSE)</f>
        <v>Ind17</v>
      </c>
      <c r="D1382" s="39">
        <v>25</v>
      </c>
      <c r="E1382" s="40" t="s">
        <v>11</v>
      </c>
      <c r="F1382" s="40" t="s">
        <v>11</v>
      </c>
      <c r="G1382" s="21" t="s">
        <v>63</v>
      </c>
      <c r="H1382" s="22">
        <v>1994</v>
      </c>
      <c r="I1382" s="45">
        <v>300</v>
      </c>
      <c r="J1382" s="45">
        <v>300</v>
      </c>
      <c r="K1382" s="45"/>
      <c r="L1382" s="62" t="str">
        <f>_xlfn.IFNA(VLOOKUP(E1382&amp;"."&amp;H1382,PNIdata!$E$5:$L$263,2,FALSE),"-")</f>
        <v>-</v>
      </c>
      <c r="M1382" s="62"/>
      <c r="N1382" s="62"/>
      <c r="S1382" s="64">
        <v>100000</v>
      </c>
    </row>
    <row r="1383" spans="2:19" x14ac:dyDescent="0.25">
      <c r="B1383" s="37" t="s">
        <v>299</v>
      </c>
      <c r="C1383" s="38" t="str">
        <f>VLOOKUP(E1383,nusedswatershed,4,FALSE)</f>
        <v>Ind17</v>
      </c>
      <c r="D1383" s="39">
        <v>25</v>
      </c>
      <c r="E1383" s="40" t="s">
        <v>11</v>
      </c>
      <c r="F1383" s="40" t="s">
        <v>11</v>
      </c>
      <c r="G1383" s="21" t="s">
        <v>63</v>
      </c>
      <c r="H1383" s="22">
        <v>1993</v>
      </c>
      <c r="I1383" s="45">
        <v>500</v>
      </c>
      <c r="J1383" s="45">
        <v>500</v>
      </c>
      <c r="K1383" s="45"/>
      <c r="L1383" s="62" t="str">
        <f>_xlfn.IFNA(VLOOKUP(E1383&amp;"."&amp;H1383,PNIdata!$E$5:$L$263,2,FALSE),"-")</f>
        <v>-</v>
      </c>
      <c r="M1383" s="62"/>
      <c r="N1383" s="62"/>
      <c r="S1383" s="64">
        <v>140000</v>
      </c>
    </row>
    <row r="1384" spans="2:19" x14ac:dyDescent="0.25">
      <c r="B1384" s="37" t="s">
        <v>299</v>
      </c>
      <c r="C1384" s="38" t="str">
        <f>VLOOKUP(E1384,nusedswatershed,4,FALSE)</f>
        <v>Ind17</v>
      </c>
      <c r="D1384" s="39">
        <v>25</v>
      </c>
      <c r="E1384" s="40" t="s">
        <v>11</v>
      </c>
      <c r="F1384" s="40" t="s">
        <v>11</v>
      </c>
      <c r="G1384" s="21" t="s">
        <v>63</v>
      </c>
      <c r="H1384" s="22">
        <v>1992</v>
      </c>
      <c r="I1384" s="45">
        <v>350</v>
      </c>
      <c r="J1384" s="45">
        <v>350</v>
      </c>
      <c r="K1384" s="45"/>
      <c r="L1384" s="62" t="str">
        <f>_xlfn.IFNA(VLOOKUP(E1384&amp;"."&amp;H1384,PNIdata!$E$5:$L$263,2,FALSE),"-")</f>
        <v>-</v>
      </c>
      <c r="M1384" s="62"/>
      <c r="N1384" s="62"/>
      <c r="S1384" s="64">
        <v>165260</v>
      </c>
    </row>
    <row r="1385" spans="2:19" x14ac:dyDescent="0.25">
      <c r="B1385" s="37" t="s">
        <v>299</v>
      </c>
      <c r="C1385" s="38" t="str">
        <f>VLOOKUP(E1385,nusedswatershed,4,FALSE)</f>
        <v>Ind17</v>
      </c>
      <c r="D1385" s="39">
        <v>25</v>
      </c>
      <c r="E1385" s="40" t="s">
        <v>11</v>
      </c>
      <c r="F1385" s="40" t="s">
        <v>11</v>
      </c>
      <c r="G1385" s="21" t="s">
        <v>63</v>
      </c>
      <c r="H1385" s="22">
        <v>1991</v>
      </c>
      <c r="I1385" s="45">
        <v>300</v>
      </c>
      <c r="J1385" s="45">
        <v>300</v>
      </c>
      <c r="K1385" s="45"/>
      <c r="L1385" s="62" t="str">
        <f>_xlfn.IFNA(VLOOKUP(E1385&amp;"."&amp;H1385,PNIdata!$E$5:$L$263,2,FALSE),"-")</f>
        <v>-</v>
      </c>
      <c r="M1385" s="62"/>
      <c r="N1385" s="62"/>
      <c r="S1385" s="64"/>
    </row>
    <row r="1386" spans="2:19" x14ac:dyDescent="0.25">
      <c r="B1386" s="37" t="s">
        <v>299</v>
      </c>
      <c r="C1386" s="38" t="str">
        <f>VLOOKUP(E1386,nusedswatershed,4,FALSE)</f>
        <v>Ind17</v>
      </c>
      <c r="D1386" s="39">
        <v>25</v>
      </c>
      <c r="E1386" s="40" t="s">
        <v>11</v>
      </c>
      <c r="F1386" s="40" t="s">
        <v>11</v>
      </c>
      <c r="G1386" s="21" t="s">
        <v>63</v>
      </c>
      <c r="H1386" s="22">
        <v>1990</v>
      </c>
      <c r="I1386" s="45">
        <v>450</v>
      </c>
      <c r="J1386" s="45">
        <v>450</v>
      </c>
      <c r="K1386" s="45"/>
      <c r="L1386" s="62" t="str">
        <f>_xlfn.IFNA(VLOOKUP(E1386&amp;"."&amp;H1386,PNIdata!$E$5:$L$263,2,FALSE),"-")</f>
        <v>-</v>
      </c>
      <c r="M1386" s="62"/>
      <c r="N1386" s="62"/>
      <c r="S1386" s="64"/>
    </row>
    <row r="1387" spans="2:19" x14ac:dyDescent="0.25">
      <c r="B1387" s="37" t="s">
        <v>299</v>
      </c>
      <c r="C1387" s="38" t="str">
        <f>VLOOKUP(E1387,nusedswatershed,4,FALSE)</f>
        <v>Ind17</v>
      </c>
      <c r="D1387" s="39">
        <v>25</v>
      </c>
      <c r="E1387" s="40" t="s">
        <v>11</v>
      </c>
      <c r="F1387" s="40" t="s">
        <v>11</v>
      </c>
      <c r="G1387" s="21" t="s">
        <v>63</v>
      </c>
      <c r="H1387" s="22">
        <v>1989</v>
      </c>
      <c r="I1387" s="45">
        <v>500</v>
      </c>
      <c r="J1387" s="45">
        <v>500</v>
      </c>
      <c r="K1387" s="45"/>
      <c r="L1387" s="62" t="str">
        <f>_xlfn.IFNA(VLOOKUP(E1387&amp;"."&amp;H1387,PNIdata!$E$5:$L$263,2,FALSE),"-")</f>
        <v>-</v>
      </c>
      <c r="M1387" s="62"/>
      <c r="N1387" s="62"/>
      <c r="S1387" s="64">
        <v>62000</v>
      </c>
    </row>
    <row r="1388" spans="2:19" x14ac:dyDescent="0.25">
      <c r="B1388" s="37" t="s">
        <v>299</v>
      </c>
      <c r="C1388" s="38" t="str">
        <f>VLOOKUP(E1388,nusedswatershed,4,FALSE)</f>
        <v>Ind17</v>
      </c>
      <c r="D1388" s="39">
        <v>25</v>
      </c>
      <c r="E1388" s="40" t="s">
        <v>11</v>
      </c>
      <c r="F1388" s="40" t="s">
        <v>11</v>
      </c>
      <c r="G1388" s="21" t="s">
        <v>63</v>
      </c>
      <c r="H1388" s="22">
        <v>1988</v>
      </c>
      <c r="I1388" s="45">
        <v>300</v>
      </c>
      <c r="J1388" s="45">
        <v>300</v>
      </c>
      <c r="K1388" s="45"/>
      <c r="L1388" s="62" t="str">
        <f>_xlfn.IFNA(VLOOKUP(E1388&amp;"."&amp;H1388,PNIdata!$E$5:$L$263,2,FALSE),"-")</f>
        <v>-</v>
      </c>
      <c r="M1388" s="62"/>
      <c r="N1388" s="62"/>
      <c r="S1388" s="64">
        <v>90000</v>
      </c>
    </row>
    <row r="1389" spans="2:19" x14ac:dyDescent="0.25">
      <c r="B1389" s="37" t="s">
        <v>299</v>
      </c>
      <c r="C1389" s="38" t="str">
        <f>VLOOKUP(E1389,nusedswatershed,4,FALSE)</f>
        <v>Ind17</v>
      </c>
      <c r="D1389" s="39">
        <v>25</v>
      </c>
      <c r="E1389" s="40" t="s">
        <v>11</v>
      </c>
      <c r="F1389" s="40" t="s">
        <v>11</v>
      </c>
      <c r="G1389" s="21" t="s">
        <v>63</v>
      </c>
      <c r="H1389" s="22">
        <v>1987</v>
      </c>
      <c r="I1389" s="45">
        <v>125</v>
      </c>
      <c r="J1389" s="45">
        <v>125</v>
      </c>
      <c r="K1389" s="45"/>
      <c r="L1389" s="62" t="str">
        <f>_xlfn.IFNA(VLOOKUP(E1389&amp;"."&amp;H1389,PNIdata!$E$5:$L$263,2,FALSE),"-")</f>
        <v>-</v>
      </c>
      <c r="M1389" s="62"/>
      <c r="N1389" s="62"/>
      <c r="S1389" s="64">
        <v>70000</v>
      </c>
    </row>
    <row r="1390" spans="2:19" x14ac:dyDescent="0.25">
      <c r="B1390" s="37" t="s">
        <v>299</v>
      </c>
      <c r="C1390" s="38" t="str">
        <f>VLOOKUP(E1390,nusedswatershed,4,FALSE)</f>
        <v>Ind17</v>
      </c>
      <c r="D1390" s="39">
        <v>25</v>
      </c>
      <c r="E1390" s="40" t="s">
        <v>11</v>
      </c>
      <c r="F1390" s="40" t="s">
        <v>11</v>
      </c>
      <c r="G1390" s="21" t="s">
        <v>63</v>
      </c>
      <c r="H1390" s="22">
        <v>1986</v>
      </c>
      <c r="I1390" s="45">
        <v>190</v>
      </c>
      <c r="J1390" s="45">
        <v>190</v>
      </c>
      <c r="K1390" s="45"/>
      <c r="L1390" s="62" t="str">
        <f>_xlfn.IFNA(VLOOKUP(E1390&amp;"."&amp;H1390,PNIdata!$E$5:$L$263,2,FALSE),"-")</f>
        <v>-</v>
      </c>
      <c r="M1390" s="62"/>
      <c r="N1390" s="62"/>
      <c r="S1390" s="64">
        <v>180000</v>
      </c>
    </row>
    <row r="1391" spans="2:19" x14ac:dyDescent="0.25">
      <c r="B1391" s="37" t="s">
        <v>299</v>
      </c>
      <c r="C1391" s="38" t="str">
        <f>VLOOKUP(E1391,nusedswatershed,4,FALSE)</f>
        <v>Ind17</v>
      </c>
      <c r="D1391" s="39">
        <v>25</v>
      </c>
      <c r="E1391" s="40" t="s">
        <v>11</v>
      </c>
      <c r="F1391" s="40" t="s">
        <v>11</v>
      </c>
      <c r="G1391" s="21" t="s">
        <v>63</v>
      </c>
      <c r="H1391" s="22">
        <v>1985</v>
      </c>
      <c r="I1391" s="45">
        <v>100</v>
      </c>
      <c r="J1391" s="45">
        <v>100</v>
      </c>
      <c r="K1391" s="45"/>
      <c r="L1391" s="62" t="str">
        <f>_xlfn.IFNA(VLOOKUP(E1391&amp;"."&amp;H1391,PNIdata!$E$5:$L$263,2,FALSE),"-")</f>
        <v>-</v>
      </c>
      <c r="M1391" s="62"/>
      <c r="N1391" s="62"/>
      <c r="S1391" s="64"/>
    </row>
    <row r="1392" spans="2:19" x14ac:dyDescent="0.25">
      <c r="B1392" s="37" t="s">
        <v>299</v>
      </c>
      <c r="C1392" s="38" t="str">
        <f>VLOOKUP(E1392,nusedswatershed,4,FALSE)</f>
        <v>Ind17</v>
      </c>
      <c r="D1392" s="39">
        <v>25</v>
      </c>
      <c r="E1392" s="40" t="s">
        <v>11</v>
      </c>
      <c r="F1392" s="40" t="s">
        <v>11</v>
      </c>
      <c r="G1392" s="21" t="s">
        <v>63</v>
      </c>
      <c r="H1392" s="22">
        <v>1984</v>
      </c>
      <c r="I1392" s="45">
        <v>195</v>
      </c>
      <c r="J1392" s="45">
        <v>195</v>
      </c>
      <c r="K1392" s="45"/>
      <c r="L1392" s="62" t="str">
        <f>_xlfn.IFNA(VLOOKUP(E1392&amp;"."&amp;H1392,PNIdata!$E$5:$L$263,2,FALSE),"-")</f>
        <v>-</v>
      </c>
      <c r="M1392" s="62"/>
      <c r="N1392" s="62"/>
      <c r="S1392" s="64">
        <v>34000</v>
      </c>
    </row>
    <row r="1393" spans="2:19" x14ac:dyDescent="0.25">
      <c r="B1393" s="37" t="s">
        <v>299</v>
      </c>
      <c r="C1393" s="38" t="str">
        <f>VLOOKUP(E1393,nusedswatershed,4,FALSE)</f>
        <v>Ind17</v>
      </c>
      <c r="D1393" s="39">
        <v>25</v>
      </c>
      <c r="E1393" s="40" t="s">
        <v>11</v>
      </c>
      <c r="F1393" s="40" t="s">
        <v>11</v>
      </c>
      <c r="G1393" s="21" t="s">
        <v>63</v>
      </c>
      <c r="H1393" s="22">
        <v>1983</v>
      </c>
      <c r="I1393" s="45">
        <v>50</v>
      </c>
      <c r="J1393" s="45">
        <v>50</v>
      </c>
      <c r="K1393" s="45"/>
      <c r="L1393" s="62" t="str">
        <f>_xlfn.IFNA(VLOOKUP(E1393&amp;"."&amp;H1393,PNIdata!$E$5:$L$263,2,FALSE),"-")</f>
        <v>-</v>
      </c>
      <c r="M1393" s="62"/>
      <c r="N1393" s="62"/>
      <c r="S1393" s="64"/>
    </row>
    <row r="1394" spans="2:19" x14ac:dyDescent="0.25">
      <c r="B1394" s="37" t="s">
        <v>299</v>
      </c>
      <c r="C1394" s="38" t="str">
        <f>VLOOKUP(E1394,nusedswatershed,4,FALSE)</f>
        <v>Ind17</v>
      </c>
      <c r="D1394" s="39">
        <v>25</v>
      </c>
      <c r="E1394" s="40" t="s">
        <v>11</v>
      </c>
      <c r="F1394" s="40" t="s">
        <v>11</v>
      </c>
      <c r="G1394" s="21" t="s">
        <v>63</v>
      </c>
      <c r="H1394" s="22">
        <v>1982</v>
      </c>
      <c r="I1394" s="45">
        <v>15</v>
      </c>
      <c r="J1394" s="45">
        <v>15</v>
      </c>
      <c r="K1394" s="45"/>
      <c r="L1394" s="62" t="str">
        <f>_xlfn.IFNA(VLOOKUP(E1394&amp;"."&amp;H1394,PNIdata!$E$5:$L$263,2,FALSE),"-")</f>
        <v>-</v>
      </c>
      <c r="M1394" s="62"/>
      <c r="N1394" s="62"/>
      <c r="S1394" s="64"/>
    </row>
    <row r="1395" spans="2:19" x14ac:dyDescent="0.25">
      <c r="B1395" s="37" t="s">
        <v>299</v>
      </c>
      <c r="C1395" s="38" t="str">
        <f>VLOOKUP(E1395,nusedswatershed,4,FALSE)</f>
        <v>Ind17</v>
      </c>
      <c r="D1395" s="39">
        <v>25</v>
      </c>
      <c r="E1395" s="40" t="s">
        <v>11</v>
      </c>
      <c r="F1395" s="40" t="s">
        <v>11</v>
      </c>
      <c r="G1395" s="21" t="s">
        <v>63</v>
      </c>
      <c r="H1395" s="22">
        <v>1981</v>
      </c>
      <c r="I1395" s="45" t="s">
        <v>527</v>
      </c>
      <c r="J1395" s="45"/>
      <c r="K1395" s="45"/>
      <c r="L1395" s="62" t="str">
        <f>_xlfn.IFNA(VLOOKUP(E1395&amp;"."&amp;H1395,PNIdata!$E$5:$L$263,2,FALSE),"-")</f>
        <v>-</v>
      </c>
      <c r="M1395" s="62"/>
      <c r="N1395" s="62"/>
      <c r="S1395" s="64"/>
    </row>
    <row r="1396" spans="2:19" x14ac:dyDescent="0.25">
      <c r="B1396" s="37" t="s">
        <v>299</v>
      </c>
      <c r="C1396" s="38" t="str">
        <f>VLOOKUP(E1396,nusedswatershed,4,FALSE)</f>
        <v>Ind17</v>
      </c>
      <c r="D1396" s="39">
        <v>25</v>
      </c>
      <c r="E1396" s="40" t="s">
        <v>11</v>
      </c>
      <c r="F1396" s="40" t="s">
        <v>11</v>
      </c>
      <c r="G1396" s="21" t="s">
        <v>63</v>
      </c>
      <c r="H1396" s="22">
        <v>1980</v>
      </c>
      <c r="I1396" s="45">
        <v>400</v>
      </c>
      <c r="J1396" s="45">
        <v>400</v>
      </c>
      <c r="K1396" s="45"/>
      <c r="L1396" s="62" t="str">
        <f>_xlfn.IFNA(VLOOKUP(E1396&amp;"."&amp;H1396,PNIdata!$E$5:$L$263,2,FALSE),"-")</f>
        <v>-</v>
      </c>
      <c r="M1396" s="62"/>
      <c r="N1396" s="62"/>
      <c r="S1396" s="64"/>
    </row>
    <row r="1397" spans="2:19" x14ac:dyDescent="0.25">
      <c r="B1397" s="37" t="s">
        <v>299</v>
      </c>
      <c r="C1397" s="38" t="str">
        <f>VLOOKUP(E1397,nusedswatershed,4,FALSE)</f>
        <v>Ind17</v>
      </c>
      <c r="D1397" s="39">
        <v>25</v>
      </c>
      <c r="E1397" s="40" t="s">
        <v>11</v>
      </c>
      <c r="F1397" s="40" t="s">
        <v>11</v>
      </c>
      <c r="G1397" s="21" t="s">
        <v>63</v>
      </c>
      <c r="H1397" s="22">
        <v>1979</v>
      </c>
      <c r="I1397" s="45">
        <v>200</v>
      </c>
      <c r="J1397" s="45">
        <v>200</v>
      </c>
      <c r="K1397" s="45"/>
      <c r="L1397" s="62" t="str">
        <f>_xlfn.IFNA(VLOOKUP(E1397&amp;"."&amp;H1397,PNIdata!$E$5:$L$263,2,FALSE),"-")</f>
        <v>-</v>
      </c>
      <c r="M1397" s="62"/>
      <c r="N1397" s="62"/>
      <c r="S1397" s="64"/>
    </row>
    <row r="1398" spans="2:19" x14ac:dyDescent="0.25">
      <c r="B1398" s="37" t="s">
        <v>299</v>
      </c>
      <c r="C1398" s="38" t="str">
        <f>VLOOKUP(E1398,nusedswatershed,4,FALSE)</f>
        <v>Ind17</v>
      </c>
      <c r="D1398" s="39">
        <v>25</v>
      </c>
      <c r="E1398" s="40" t="s">
        <v>11</v>
      </c>
      <c r="F1398" s="40" t="s">
        <v>11</v>
      </c>
      <c r="G1398" s="21" t="s">
        <v>63</v>
      </c>
      <c r="H1398" s="22">
        <v>1978</v>
      </c>
      <c r="I1398" s="45">
        <v>60</v>
      </c>
      <c r="J1398" s="45">
        <v>60</v>
      </c>
      <c r="K1398" s="45"/>
      <c r="L1398" s="62" t="str">
        <f>_xlfn.IFNA(VLOOKUP(E1398&amp;"."&amp;H1398,PNIdata!$E$5:$L$263,2,FALSE),"-")</f>
        <v>-</v>
      </c>
      <c r="M1398" s="62"/>
      <c r="N1398" s="62"/>
      <c r="S1398" s="64"/>
    </row>
    <row r="1399" spans="2:19" x14ac:dyDescent="0.25">
      <c r="B1399" s="37" t="s">
        <v>299</v>
      </c>
      <c r="C1399" s="38" t="str">
        <f>VLOOKUP(E1399,nusedswatershed,4,FALSE)</f>
        <v>Ind17</v>
      </c>
      <c r="D1399" s="39">
        <v>25</v>
      </c>
      <c r="E1399" s="40" t="s">
        <v>11</v>
      </c>
      <c r="F1399" s="40" t="s">
        <v>11</v>
      </c>
      <c r="G1399" s="21" t="s">
        <v>63</v>
      </c>
      <c r="H1399" s="22">
        <v>1977</v>
      </c>
      <c r="I1399" s="45">
        <v>70</v>
      </c>
      <c r="J1399" s="45">
        <v>70</v>
      </c>
      <c r="K1399" s="45"/>
      <c r="L1399" s="62" t="str">
        <f>_xlfn.IFNA(VLOOKUP(E1399&amp;"."&amp;H1399,PNIdata!$E$5:$L$263,2,FALSE),"-")</f>
        <v>-</v>
      </c>
      <c r="M1399" s="62"/>
      <c r="N1399" s="62"/>
      <c r="S1399" s="64"/>
    </row>
    <row r="1400" spans="2:19" x14ac:dyDescent="0.25">
      <c r="B1400" s="37" t="s">
        <v>299</v>
      </c>
      <c r="C1400" s="38" t="str">
        <f>VLOOKUP(E1400,nusedswatershed,4,FALSE)</f>
        <v>Ind17</v>
      </c>
      <c r="D1400" s="39">
        <v>25</v>
      </c>
      <c r="E1400" s="40" t="s">
        <v>11</v>
      </c>
      <c r="F1400" s="40" t="s">
        <v>11</v>
      </c>
      <c r="G1400" s="21" t="s">
        <v>63</v>
      </c>
      <c r="H1400" s="22">
        <v>1976</v>
      </c>
      <c r="I1400" s="45">
        <v>25</v>
      </c>
      <c r="J1400" s="45">
        <v>25</v>
      </c>
      <c r="K1400" s="45"/>
      <c r="L1400" s="62" t="str">
        <f>_xlfn.IFNA(VLOOKUP(E1400&amp;"."&amp;H1400,PNIdata!$E$5:$L$263,2,FALSE),"-")</f>
        <v>-</v>
      </c>
      <c r="M1400" s="62"/>
      <c r="N1400" s="62"/>
      <c r="S1400" s="64"/>
    </row>
    <row r="1401" spans="2:19" x14ac:dyDescent="0.25">
      <c r="B1401" s="37" t="s">
        <v>299</v>
      </c>
      <c r="C1401" s="38" t="str">
        <f>VLOOKUP(E1401,nusedswatershed,4,FALSE)</f>
        <v>Ind17</v>
      </c>
      <c r="D1401" s="39">
        <v>25</v>
      </c>
      <c r="E1401" s="40" t="s">
        <v>11</v>
      </c>
      <c r="F1401" s="40" t="s">
        <v>11</v>
      </c>
      <c r="G1401" s="21" t="s">
        <v>63</v>
      </c>
      <c r="H1401" s="22">
        <v>1975</v>
      </c>
      <c r="I1401" s="45">
        <v>200</v>
      </c>
      <c r="J1401" s="45">
        <v>200</v>
      </c>
      <c r="K1401" s="45"/>
      <c r="L1401" s="62" t="str">
        <f>_xlfn.IFNA(VLOOKUP(E1401&amp;"."&amp;H1401,PNIdata!$E$5:$L$263,2,FALSE),"-")</f>
        <v>-</v>
      </c>
      <c r="M1401" s="62"/>
      <c r="N1401" s="62"/>
      <c r="S1401" s="64"/>
    </row>
    <row r="1402" spans="2:19" x14ac:dyDescent="0.25">
      <c r="B1402" s="37" t="s">
        <v>299</v>
      </c>
      <c r="C1402" s="38" t="str">
        <f>VLOOKUP(E1402,nusedswatershed,4,FALSE)</f>
        <v>Ind17</v>
      </c>
      <c r="D1402" s="39">
        <v>25</v>
      </c>
      <c r="E1402" s="40" t="s">
        <v>11</v>
      </c>
      <c r="F1402" s="40" t="s">
        <v>11</v>
      </c>
      <c r="G1402" s="21" t="s">
        <v>63</v>
      </c>
      <c r="H1402" s="22">
        <v>1974</v>
      </c>
      <c r="I1402" s="45">
        <v>1500</v>
      </c>
      <c r="J1402" s="45">
        <v>1500</v>
      </c>
      <c r="K1402" s="45"/>
      <c r="L1402" s="62" t="str">
        <f>_xlfn.IFNA(VLOOKUP(E1402&amp;"."&amp;H1402,PNIdata!$E$5:$L$263,2,FALSE),"-")</f>
        <v>-</v>
      </c>
      <c r="M1402" s="62"/>
      <c r="N1402" s="62"/>
      <c r="S1402" s="64"/>
    </row>
    <row r="1403" spans="2:19" x14ac:dyDescent="0.25">
      <c r="B1403" s="37" t="s">
        <v>299</v>
      </c>
      <c r="C1403" s="38" t="str">
        <f>VLOOKUP(E1403,nusedswatershed,4,FALSE)</f>
        <v>Ind17</v>
      </c>
      <c r="D1403" s="39">
        <v>25</v>
      </c>
      <c r="E1403" s="40" t="s">
        <v>11</v>
      </c>
      <c r="F1403" s="40" t="s">
        <v>11</v>
      </c>
      <c r="G1403" s="21" t="s">
        <v>63</v>
      </c>
      <c r="H1403" s="22">
        <v>1973</v>
      </c>
      <c r="I1403" s="45">
        <v>750</v>
      </c>
      <c r="J1403" s="45">
        <v>750</v>
      </c>
      <c r="K1403" s="45"/>
      <c r="L1403" s="62" t="str">
        <f>_xlfn.IFNA(VLOOKUP(E1403&amp;"."&amp;H1403,PNIdata!$E$5:$L$263,2,FALSE),"-")</f>
        <v>-</v>
      </c>
      <c r="M1403" s="62"/>
      <c r="N1403" s="62"/>
      <c r="S1403" s="64"/>
    </row>
    <row r="1404" spans="2:19" x14ac:dyDescent="0.25">
      <c r="B1404" s="37" t="s">
        <v>299</v>
      </c>
      <c r="C1404" s="38" t="str">
        <f>VLOOKUP(E1404,nusedswatershed,4,FALSE)</f>
        <v>Ind17</v>
      </c>
      <c r="D1404" s="39">
        <v>25</v>
      </c>
      <c r="E1404" s="40" t="s">
        <v>11</v>
      </c>
      <c r="F1404" s="40" t="s">
        <v>11</v>
      </c>
      <c r="G1404" s="21" t="s">
        <v>63</v>
      </c>
      <c r="H1404" s="22">
        <v>1972</v>
      </c>
      <c r="I1404" s="45">
        <v>120</v>
      </c>
      <c r="J1404" s="45">
        <v>120</v>
      </c>
      <c r="K1404" s="45"/>
      <c r="L1404" s="62" t="str">
        <f>_xlfn.IFNA(VLOOKUP(E1404&amp;"."&amp;H1404,PNIdata!$E$5:$L$263,2,FALSE),"-")</f>
        <v>-</v>
      </c>
      <c r="M1404" s="62"/>
      <c r="N1404" s="62"/>
      <c r="S1404" s="64"/>
    </row>
    <row r="1405" spans="2:19" x14ac:dyDescent="0.25">
      <c r="B1405" s="37" t="s">
        <v>299</v>
      </c>
      <c r="C1405" s="38" t="str">
        <f>VLOOKUP(E1405,nusedswatershed,4,FALSE)</f>
        <v>Ind17</v>
      </c>
      <c r="D1405" s="39">
        <v>25</v>
      </c>
      <c r="E1405" s="40" t="s">
        <v>11</v>
      </c>
      <c r="F1405" s="40" t="s">
        <v>11</v>
      </c>
      <c r="G1405" s="21" t="s">
        <v>63</v>
      </c>
      <c r="H1405" s="22">
        <v>1971</v>
      </c>
      <c r="I1405" s="45">
        <v>200</v>
      </c>
      <c r="J1405" s="45">
        <v>200</v>
      </c>
      <c r="K1405" s="45"/>
      <c r="L1405" s="62" t="str">
        <f>_xlfn.IFNA(VLOOKUP(E1405&amp;"."&amp;H1405,PNIdata!$E$5:$L$263,2,FALSE),"-")</f>
        <v>-</v>
      </c>
      <c r="M1405" s="62"/>
      <c r="N1405" s="62"/>
      <c r="S1405" s="64"/>
    </row>
    <row r="1406" spans="2:19" x14ac:dyDescent="0.25">
      <c r="B1406" s="37" t="s">
        <v>299</v>
      </c>
      <c r="C1406" s="38" t="str">
        <f>VLOOKUP(E1406,nusedswatershed,4,FALSE)</f>
        <v>Ind17</v>
      </c>
      <c r="D1406" s="39">
        <v>25</v>
      </c>
      <c r="E1406" s="40" t="s">
        <v>11</v>
      </c>
      <c r="F1406" s="40" t="s">
        <v>11</v>
      </c>
      <c r="G1406" s="21" t="s">
        <v>63</v>
      </c>
      <c r="H1406" s="22">
        <v>1970</v>
      </c>
      <c r="I1406" s="45">
        <v>75</v>
      </c>
      <c r="J1406" s="45">
        <v>75</v>
      </c>
      <c r="K1406" s="45"/>
      <c r="L1406" s="62" t="str">
        <f>_xlfn.IFNA(VLOOKUP(E1406&amp;"."&amp;H1406,PNIdata!$E$5:$L$263,2,FALSE),"-")</f>
        <v>-</v>
      </c>
      <c r="M1406" s="62"/>
      <c r="N1406" s="62"/>
      <c r="S1406" s="64"/>
    </row>
    <row r="1407" spans="2:19" x14ac:dyDescent="0.25">
      <c r="B1407" s="37" t="s">
        <v>299</v>
      </c>
      <c r="C1407" s="38" t="str">
        <f>VLOOKUP(E1407,nusedswatershed,4,FALSE)</f>
        <v>Ind17</v>
      </c>
      <c r="D1407" s="39">
        <v>25</v>
      </c>
      <c r="E1407" s="40" t="s">
        <v>11</v>
      </c>
      <c r="F1407" s="40" t="s">
        <v>11</v>
      </c>
      <c r="G1407" s="21" t="s">
        <v>63</v>
      </c>
      <c r="H1407" s="22">
        <v>1969</v>
      </c>
      <c r="I1407" s="45">
        <v>200</v>
      </c>
      <c r="J1407" s="45">
        <v>200</v>
      </c>
      <c r="K1407" s="45"/>
      <c r="L1407" s="62" t="str">
        <f>_xlfn.IFNA(VLOOKUP(E1407&amp;"."&amp;H1407,PNIdata!$E$5:$L$263,2,FALSE),"-")</f>
        <v>-</v>
      </c>
      <c r="M1407" s="62"/>
      <c r="N1407" s="62"/>
      <c r="S1407" s="64"/>
    </row>
    <row r="1408" spans="2:19" x14ac:dyDescent="0.25">
      <c r="B1408" s="37" t="s">
        <v>299</v>
      </c>
      <c r="C1408" s="38" t="str">
        <f>VLOOKUP(E1408,nusedswatershed,4,FALSE)</f>
        <v>Ind17</v>
      </c>
      <c r="D1408" s="39">
        <v>25</v>
      </c>
      <c r="E1408" s="40" t="s">
        <v>11</v>
      </c>
      <c r="F1408" s="40" t="s">
        <v>11</v>
      </c>
      <c r="G1408" s="21" t="s">
        <v>63</v>
      </c>
      <c r="H1408" s="22">
        <v>1968</v>
      </c>
      <c r="I1408" s="45">
        <v>75</v>
      </c>
      <c r="J1408" s="45">
        <v>75</v>
      </c>
      <c r="K1408" s="45"/>
      <c r="L1408" s="62" t="str">
        <f>_xlfn.IFNA(VLOOKUP(E1408&amp;"."&amp;H1408,PNIdata!$E$5:$L$263,2,FALSE),"-")</f>
        <v>-</v>
      </c>
      <c r="M1408" s="62"/>
      <c r="N1408" s="62"/>
      <c r="S1408" s="64"/>
    </row>
    <row r="1409" spans="2:19" x14ac:dyDescent="0.25">
      <c r="B1409" s="37" t="s">
        <v>299</v>
      </c>
      <c r="C1409" s="38" t="str">
        <f>VLOOKUP(E1409,nusedswatershed,4,FALSE)</f>
        <v>Ind17</v>
      </c>
      <c r="D1409" s="39">
        <v>25</v>
      </c>
      <c r="E1409" s="40" t="s">
        <v>11</v>
      </c>
      <c r="F1409" s="40" t="s">
        <v>11</v>
      </c>
      <c r="G1409" s="21" t="s">
        <v>63</v>
      </c>
      <c r="H1409" s="22">
        <v>1967</v>
      </c>
      <c r="I1409" s="45">
        <v>75</v>
      </c>
      <c r="J1409" s="45">
        <v>75</v>
      </c>
      <c r="K1409" s="45"/>
      <c r="L1409" s="62" t="str">
        <f>_xlfn.IFNA(VLOOKUP(E1409&amp;"."&amp;H1409,PNIdata!$E$5:$L$263,2,FALSE),"-")</f>
        <v>-</v>
      </c>
      <c r="M1409" s="62"/>
      <c r="N1409" s="62"/>
      <c r="S1409" s="64"/>
    </row>
    <row r="1410" spans="2:19" x14ac:dyDescent="0.25">
      <c r="B1410" s="37" t="s">
        <v>299</v>
      </c>
      <c r="C1410" s="38" t="str">
        <f>VLOOKUP(E1410,nusedswatershed,4,FALSE)</f>
        <v>Ind17</v>
      </c>
      <c r="D1410" s="39">
        <v>25</v>
      </c>
      <c r="E1410" s="40" t="s">
        <v>11</v>
      </c>
      <c r="F1410" s="40" t="s">
        <v>11</v>
      </c>
      <c r="G1410" s="21" t="s">
        <v>63</v>
      </c>
      <c r="H1410" s="22">
        <v>1966</v>
      </c>
      <c r="I1410" s="45">
        <v>400</v>
      </c>
      <c r="J1410" s="45">
        <v>400</v>
      </c>
      <c r="K1410" s="45"/>
      <c r="L1410" s="62" t="str">
        <f>_xlfn.IFNA(VLOOKUP(E1410&amp;"."&amp;H1410,PNIdata!$E$5:$L$263,2,FALSE),"-")</f>
        <v>-</v>
      </c>
      <c r="M1410" s="62"/>
      <c r="N1410" s="62"/>
      <c r="S1410" s="64"/>
    </row>
    <row r="1411" spans="2:19" x14ac:dyDescent="0.25">
      <c r="B1411" s="37" t="s">
        <v>299</v>
      </c>
      <c r="C1411" s="38" t="str">
        <f>VLOOKUP(E1411,nusedswatershed,4,FALSE)</f>
        <v>Ind17</v>
      </c>
      <c r="D1411" s="39">
        <v>25</v>
      </c>
      <c r="E1411" s="40" t="s">
        <v>11</v>
      </c>
      <c r="F1411" s="40" t="s">
        <v>11</v>
      </c>
      <c r="G1411" s="21" t="s">
        <v>63</v>
      </c>
      <c r="H1411" s="22">
        <v>1965</v>
      </c>
      <c r="I1411" s="45">
        <v>750</v>
      </c>
      <c r="J1411" s="45">
        <v>750</v>
      </c>
      <c r="K1411" s="45"/>
      <c r="L1411" s="62" t="str">
        <f>_xlfn.IFNA(VLOOKUP(E1411&amp;"."&amp;H1411,PNIdata!$E$5:$L$263,2,FALSE),"-")</f>
        <v>-</v>
      </c>
      <c r="M1411" s="62"/>
      <c r="N1411" s="62"/>
      <c r="S1411" s="64"/>
    </row>
    <row r="1412" spans="2:19" x14ac:dyDescent="0.25">
      <c r="B1412" s="37" t="s">
        <v>299</v>
      </c>
      <c r="C1412" s="38" t="str">
        <f>VLOOKUP(E1412,nusedswatershed,4,FALSE)</f>
        <v>Ind17</v>
      </c>
      <c r="D1412" s="39">
        <v>25</v>
      </c>
      <c r="E1412" s="40" t="s">
        <v>11</v>
      </c>
      <c r="F1412" s="40" t="s">
        <v>11</v>
      </c>
      <c r="G1412" s="21" t="s">
        <v>63</v>
      </c>
      <c r="H1412" s="22">
        <v>1964</v>
      </c>
      <c r="I1412" s="45">
        <v>750</v>
      </c>
      <c r="J1412" s="45">
        <v>750</v>
      </c>
      <c r="K1412" s="45"/>
      <c r="L1412" s="62" t="str">
        <f>_xlfn.IFNA(VLOOKUP(E1412&amp;"."&amp;H1412,PNIdata!$E$5:$L$263,2,FALSE),"-")</f>
        <v>-</v>
      </c>
      <c r="M1412" s="62"/>
      <c r="N1412" s="62"/>
      <c r="S1412" s="64"/>
    </row>
    <row r="1413" spans="2:19" x14ac:dyDescent="0.25">
      <c r="B1413" s="37" t="s">
        <v>299</v>
      </c>
      <c r="C1413" s="38" t="str">
        <f>VLOOKUP(E1413,nusedswatershed,4,FALSE)</f>
        <v>Ind17</v>
      </c>
      <c r="D1413" s="39">
        <v>25</v>
      </c>
      <c r="E1413" s="40" t="s">
        <v>11</v>
      </c>
      <c r="F1413" s="40" t="s">
        <v>11</v>
      </c>
      <c r="G1413" s="21" t="s">
        <v>63</v>
      </c>
      <c r="H1413" s="22">
        <v>1963</v>
      </c>
      <c r="I1413" s="45">
        <v>400</v>
      </c>
      <c r="J1413" s="45">
        <v>400</v>
      </c>
      <c r="K1413" s="45"/>
      <c r="L1413" s="62" t="str">
        <f>_xlfn.IFNA(VLOOKUP(E1413&amp;"."&amp;H1413,PNIdata!$E$5:$L$263,2,FALSE),"-")</f>
        <v>-</v>
      </c>
      <c r="M1413" s="62"/>
      <c r="N1413" s="62"/>
      <c r="S1413" s="64"/>
    </row>
    <row r="1414" spans="2:19" x14ac:dyDescent="0.25">
      <c r="B1414" s="37" t="s">
        <v>299</v>
      </c>
      <c r="C1414" s="38" t="str">
        <f>VLOOKUP(E1414,nusedswatershed,4,FALSE)</f>
        <v>Ind17</v>
      </c>
      <c r="D1414" s="39">
        <v>25</v>
      </c>
      <c r="E1414" s="40" t="s">
        <v>11</v>
      </c>
      <c r="F1414" s="40" t="s">
        <v>11</v>
      </c>
      <c r="G1414" s="21" t="s">
        <v>63</v>
      </c>
      <c r="H1414" s="22">
        <v>1962</v>
      </c>
      <c r="I1414" s="45">
        <v>75</v>
      </c>
      <c r="J1414" s="45">
        <v>75</v>
      </c>
      <c r="K1414" s="45"/>
      <c r="L1414" s="62" t="str">
        <f>_xlfn.IFNA(VLOOKUP(E1414&amp;"."&amp;H1414,PNIdata!$E$5:$L$263,2,FALSE),"-")</f>
        <v>-</v>
      </c>
      <c r="M1414" s="62"/>
      <c r="N1414" s="62"/>
      <c r="S1414" s="64"/>
    </row>
    <row r="1415" spans="2:19" x14ac:dyDescent="0.25">
      <c r="B1415" s="37" t="s">
        <v>299</v>
      </c>
      <c r="C1415" s="38" t="str">
        <f>VLOOKUP(E1415,nusedswatershed,4,FALSE)</f>
        <v>Ind17</v>
      </c>
      <c r="D1415" s="39">
        <v>25</v>
      </c>
      <c r="E1415" s="40" t="s">
        <v>11</v>
      </c>
      <c r="F1415" s="40" t="s">
        <v>11</v>
      </c>
      <c r="G1415" s="21" t="s">
        <v>63</v>
      </c>
      <c r="H1415" s="22">
        <v>1961</v>
      </c>
      <c r="I1415" s="45">
        <v>75</v>
      </c>
      <c r="J1415" s="45">
        <v>75</v>
      </c>
      <c r="K1415" s="45"/>
      <c r="L1415" s="62" t="str">
        <f>_xlfn.IFNA(VLOOKUP(E1415&amp;"."&amp;H1415,PNIdata!$E$5:$L$263,2,FALSE),"-")</f>
        <v>-</v>
      </c>
      <c r="M1415" s="62"/>
      <c r="N1415" s="62"/>
      <c r="S1415" s="64"/>
    </row>
    <row r="1416" spans="2:19" x14ac:dyDescent="0.25">
      <c r="B1416" s="37" t="s">
        <v>299</v>
      </c>
      <c r="C1416" s="38" t="str">
        <f>VLOOKUP(E1416,nusedswatershed,4,FALSE)</f>
        <v>Ind17</v>
      </c>
      <c r="D1416" s="39">
        <v>25</v>
      </c>
      <c r="E1416" s="40" t="s">
        <v>11</v>
      </c>
      <c r="F1416" s="40" t="s">
        <v>11</v>
      </c>
      <c r="G1416" s="21" t="s">
        <v>63</v>
      </c>
      <c r="H1416" s="22">
        <v>1960</v>
      </c>
      <c r="I1416" s="45">
        <v>25</v>
      </c>
      <c r="J1416" s="45">
        <v>25</v>
      </c>
      <c r="K1416" s="45"/>
      <c r="L1416" s="62" t="str">
        <f>_xlfn.IFNA(VLOOKUP(E1416&amp;"."&amp;H1416,PNIdata!$E$5:$L$263,2,FALSE),"-")</f>
        <v>-</v>
      </c>
      <c r="M1416" s="62"/>
      <c r="N1416" s="62"/>
      <c r="S1416" s="64"/>
    </row>
    <row r="1417" spans="2:19" x14ac:dyDescent="0.25">
      <c r="B1417" s="37" t="s">
        <v>299</v>
      </c>
      <c r="C1417" s="38" t="str">
        <f>VLOOKUP(E1417,nusedswatershed,4,FALSE)</f>
        <v>Ind17</v>
      </c>
      <c r="D1417" s="39">
        <v>25</v>
      </c>
      <c r="E1417" s="40" t="s">
        <v>11</v>
      </c>
      <c r="F1417" s="40" t="s">
        <v>11</v>
      </c>
      <c r="G1417" s="21" t="s">
        <v>63</v>
      </c>
      <c r="H1417" s="22">
        <v>1959</v>
      </c>
      <c r="I1417" s="45">
        <v>25</v>
      </c>
      <c r="J1417" s="45">
        <v>25</v>
      </c>
      <c r="K1417" s="45"/>
      <c r="L1417" s="62" t="str">
        <f>_xlfn.IFNA(VLOOKUP(E1417&amp;"."&amp;H1417,PNIdata!$E$5:$L$263,2,FALSE),"-")</f>
        <v>-</v>
      </c>
      <c r="M1417" s="62">
        <v>0.74</v>
      </c>
      <c r="N1417" s="62">
        <f>1-M1417</f>
        <v>0.26</v>
      </c>
      <c r="O1417">
        <v>0.26</v>
      </c>
      <c r="P1417" t="s">
        <v>525</v>
      </c>
      <c r="Q1417" t="s">
        <v>526</v>
      </c>
      <c r="S1417" s="64"/>
    </row>
    <row r="1418" spans="2:19" x14ac:dyDescent="0.25">
      <c r="B1418" s="37" t="s">
        <v>299</v>
      </c>
      <c r="C1418" s="38" t="str">
        <f>VLOOKUP(E1418,nusedswatershed,4,FALSE)</f>
        <v>Ind17</v>
      </c>
      <c r="D1418" s="39">
        <v>25</v>
      </c>
      <c r="E1418" s="40" t="s">
        <v>11</v>
      </c>
      <c r="F1418" s="40" t="s">
        <v>11</v>
      </c>
      <c r="G1418" s="21" t="s">
        <v>63</v>
      </c>
      <c r="H1418" s="22">
        <v>1958</v>
      </c>
      <c r="I1418" s="45">
        <v>25</v>
      </c>
      <c r="J1418" s="45">
        <v>25</v>
      </c>
      <c r="K1418" s="45"/>
      <c r="L1418" s="62" t="str">
        <f>_xlfn.IFNA(VLOOKUP(E1418&amp;"."&amp;H1418,PNIdata!$E$5:$L$263,2,FALSE),"-")</f>
        <v>-</v>
      </c>
      <c r="M1418" s="62">
        <v>0.72</v>
      </c>
      <c r="N1418" s="62">
        <f>1-M1418</f>
        <v>0.28000000000000003</v>
      </c>
      <c r="O1418">
        <v>0.28000000000000003</v>
      </c>
      <c r="P1418" t="s">
        <v>525</v>
      </c>
      <c r="Q1418" t="s">
        <v>526</v>
      </c>
      <c r="S1418" s="64"/>
    </row>
    <row r="1419" spans="2:19" x14ac:dyDescent="0.25">
      <c r="B1419" s="37" t="s">
        <v>299</v>
      </c>
      <c r="C1419" s="38" t="str">
        <f>VLOOKUP(E1419,nusedswatershed,4,FALSE)</f>
        <v>Ind17</v>
      </c>
      <c r="D1419" s="39">
        <v>25</v>
      </c>
      <c r="E1419" s="40" t="s">
        <v>11</v>
      </c>
      <c r="F1419" s="40" t="s">
        <v>11</v>
      </c>
      <c r="G1419" s="21" t="s">
        <v>63</v>
      </c>
      <c r="H1419" s="22">
        <v>1957</v>
      </c>
      <c r="I1419" s="45">
        <v>25</v>
      </c>
      <c r="J1419" s="45">
        <v>25</v>
      </c>
      <c r="K1419" s="45"/>
      <c r="L1419" s="62" t="str">
        <f>_xlfn.IFNA(VLOOKUP(E1419&amp;"."&amp;H1419,PNIdata!$E$5:$L$263,2,FALSE),"-")</f>
        <v>-</v>
      </c>
      <c r="M1419" s="62">
        <v>0.93</v>
      </c>
      <c r="N1419" s="62">
        <f>1-M1419</f>
        <v>6.9999999999999951E-2</v>
      </c>
      <c r="O1419">
        <v>7.0000000000000007E-2</v>
      </c>
      <c r="P1419" t="s">
        <v>525</v>
      </c>
      <c r="Q1419" t="s">
        <v>526</v>
      </c>
      <c r="S1419" s="64"/>
    </row>
    <row r="1420" spans="2:19" x14ac:dyDescent="0.25">
      <c r="B1420" s="37" t="s">
        <v>299</v>
      </c>
      <c r="C1420" s="38" t="str">
        <f>VLOOKUP(E1420,nusedswatershed,4,FALSE)</f>
        <v>Ind17</v>
      </c>
      <c r="D1420" s="39">
        <v>25</v>
      </c>
      <c r="E1420" s="40" t="s">
        <v>11</v>
      </c>
      <c r="F1420" s="40" t="s">
        <v>11</v>
      </c>
      <c r="G1420" s="21" t="s">
        <v>63</v>
      </c>
      <c r="H1420" s="22">
        <v>1956</v>
      </c>
      <c r="I1420" s="45">
        <v>25</v>
      </c>
      <c r="J1420" s="45">
        <v>25</v>
      </c>
      <c r="K1420" s="45"/>
      <c r="L1420" s="62" t="str">
        <f>_xlfn.IFNA(VLOOKUP(E1420&amp;"."&amp;H1420,PNIdata!$E$5:$L$263,2,FALSE),"-")</f>
        <v>-</v>
      </c>
      <c r="M1420" s="62">
        <v>0.73</v>
      </c>
      <c r="N1420" s="62">
        <f>1-M1420</f>
        <v>0.27</v>
      </c>
      <c r="O1420">
        <v>0.27</v>
      </c>
      <c r="P1420" t="s">
        <v>525</v>
      </c>
      <c r="Q1420" t="s">
        <v>526</v>
      </c>
      <c r="S1420" s="64"/>
    </row>
    <row r="1421" spans="2:19" x14ac:dyDescent="0.25">
      <c r="B1421" s="37" t="s">
        <v>299</v>
      </c>
      <c r="C1421" s="38" t="str">
        <f>VLOOKUP(E1421,nusedswatershed,4,FALSE)</f>
        <v>Ind17</v>
      </c>
      <c r="D1421" s="39">
        <v>25</v>
      </c>
      <c r="E1421" s="40" t="s">
        <v>11</v>
      </c>
      <c r="F1421" s="40" t="s">
        <v>11</v>
      </c>
      <c r="G1421" s="21" t="s">
        <v>63</v>
      </c>
      <c r="H1421" s="22">
        <v>1955</v>
      </c>
      <c r="I1421" s="45">
        <v>200</v>
      </c>
      <c r="J1421" s="45">
        <v>200</v>
      </c>
      <c r="K1421" s="45"/>
      <c r="L1421" s="62" t="str">
        <f>_xlfn.IFNA(VLOOKUP(E1421&amp;"."&amp;H1421,PNIdata!$E$5:$L$263,2,FALSE),"-")</f>
        <v>-</v>
      </c>
      <c r="M1421" s="62">
        <v>0.78</v>
      </c>
      <c r="N1421" s="62">
        <f>1-M1421</f>
        <v>0.21999999999999997</v>
      </c>
      <c r="O1421">
        <v>0.22</v>
      </c>
      <c r="P1421" t="s">
        <v>525</v>
      </c>
      <c r="Q1421" t="s">
        <v>526</v>
      </c>
      <c r="S1421" s="64"/>
    </row>
    <row r="1422" spans="2:19" x14ac:dyDescent="0.25">
      <c r="B1422" s="37" t="s">
        <v>299</v>
      </c>
      <c r="C1422" s="38" t="str">
        <f>VLOOKUP(E1422,nusedswatershed,4,FALSE)</f>
        <v>Ind17</v>
      </c>
      <c r="D1422" s="39">
        <v>25</v>
      </c>
      <c r="E1422" s="40" t="s">
        <v>11</v>
      </c>
      <c r="F1422" s="40" t="s">
        <v>11</v>
      </c>
      <c r="G1422" s="21" t="s">
        <v>63</v>
      </c>
      <c r="H1422" s="22">
        <v>1954</v>
      </c>
      <c r="I1422" s="45">
        <v>250</v>
      </c>
      <c r="J1422" s="45">
        <v>250</v>
      </c>
      <c r="K1422" s="45"/>
      <c r="L1422" s="62" t="str">
        <f>_xlfn.IFNA(VLOOKUP(E1422&amp;"."&amp;H1422,PNIdata!$E$5:$L$263,2,FALSE),"-")</f>
        <v>-</v>
      </c>
      <c r="M1422" s="62">
        <v>0.83</v>
      </c>
      <c r="N1422" s="62">
        <f>1-M1422</f>
        <v>0.17000000000000004</v>
      </c>
      <c r="O1422">
        <v>0.17</v>
      </c>
      <c r="P1422" t="s">
        <v>525</v>
      </c>
      <c r="Q1422" t="s">
        <v>526</v>
      </c>
      <c r="S1422" s="64"/>
    </row>
    <row r="1423" spans="2:19" x14ac:dyDescent="0.25">
      <c r="B1423" s="37" t="s">
        <v>299</v>
      </c>
      <c r="C1423" s="38" t="str">
        <f>VLOOKUP(E1423,nusedswatershed,4,FALSE)</f>
        <v>Ind17</v>
      </c>
      <c r="D1423" s="39">
        <v>25</v>
      </c>
      <c r="E1423" s="40" t="s">
        <v>11</v>
      </c>
      <c r="F1423" s="40" t="s">
        <v>11</v>
      </c>
      <c r="G1423" s="21" t="s">
        <v>63</v>
      </c>
      <c r="H1423" s="22">
        <v>1953</v>
      </c>
      <c r="I1423" s="45">
        <v>200</v>
      </c>
      <c r="J1423" s="45">
        <v>200</v>
      </c>
      <c r="K1423" s="45"/>
      <c r="L1423" s="62" t="str">
        <f>_xlfn.IFNA(VLOOKUP(E1423&amp;"."&amp;H1423,PNIdata!$E$5:$L$263,2,FALSE),"-")</f>
        <v>-</v>
      </c>
      <c r="M1423" s="62"/>
      <c r="N1423" s="62"/>
      <c r="S1423" s="64"/>
    </row>
    <row r="1424" spans="2:19" ht="25.5" x14ac:dyDescent="0.25">
      <c r="B1424" s="37" t="s">
        <v>299</v>
      </c>
      <c r="C1424" s="38" t="str">
        <f>VLOOKUP(E1424,nusedswatershed,4,FALSE)</f>
        <v>Esc</v>
      </c>
      <c r="D1424" s="39">
        <v>25</v>
      </c>
      <c r="E1424" s="40" t="s">
        <v>358</v>
      </c>
      <c r="F1424" s="40" t="s">
        <v>358</v>
      </c>
      <c r="G1424" s="21" t="s">
        <v>63</v>
      </c>
      <c r="H1424" s="45">
        <v>2023</v>
      </c>
      <c r="I1424" s="45" t="s">
        <v>1430</v>
      </c>
      <c r="J1424" s="45"/>
      <c r="K1424" s="45"/>
      <c r="L1424" s="62" t="str">
        <f>_xlfn.IFNA(VLOOKUP(E1424&amp;"."&amp;H1424,PNIdata!$E$5:$L$263,2,FALSE),"-")</f>
        <v>-</v>
      </c>
      <c r="M1424" s="62"/>
      <c r="N1424" s="62"/>
    </row>
    <row r="1425" spans="2:14" ht="25.5" x14ac:dyDescent="0.25">
      <c r="B1425" s="37" t="s">
        <v>299</v>
      </c>
      <c r="C1425" s="38" t="str">
        <f>VLOOKUP(E1425,nusedswatershed,4,FALSE)</f>
        <v>Esc</v>
      </c>
      <c r="D1425" s="39">
        <v>25</v>
      </c>
      <c r="E1425" s="40" t="s">
        <v>358</v>
      </c>
      <c r="F1425" s="40" t="s">
        <v>358</v>
      </c>
      <c r="G1425" s="21" t="s">
        <v>63</v>
      </c>
      <c r="H1425" s="45">
        <v>2022</v>
      </c>
      <c r="I1425" s="45" t="s">
        <v>523</v>
      </c>
      <c r="J1425" s="45"/>
      <c r="K1425" s="45"/>
      <c r="L1425" s="62" t="str">
        <f>_xlfn.IFNA(VLOOKUP(E1425&amp;"."&amp;H1425,PNIdata!$E$5:$L$263,2,FALSE),"-")</f>
        <v>-</v>
      </c>
      <c r="M1425" s="62"/>
      <c r="N1425" s="62"/>
    </row>
    <row r="1426" spans="2:14" ht="25.5" x14ac:dyDescent="0.25">
      <c r="B1426" s="37" t="s">
        <v>299</v>
      </c>
      <c r="C1426" s="38" t="str">
        <f>VLOOKUP(E1426,nusedswatershed,4,FALSE)</f>
        <v>Esc</v>
      </c>
      <c r="D1426" s="39">
        <v>25</v>
      </c>
      <c r="E1426" s="40" t="s">
        <v>358</v>
      </c>
      <c r="F1426" s="40" t="s">
        <v>358</v>
      </c>
      <c r="G1426" s="21" t="s">
        <v>63</v>
      </c>
      <c r="H1426" s="45">
        <v>2021</v>
      </c>
      <c r="I1426" s="45" t="s">
        <v>523</v>
      </c>
      <c r="J1426" s="45"/>
      <c r="K1426" s="45"/>
      <c r="L1426" s="62" t="str">
        <f>_xlfn.IFNA(VLOOKUP(E1426&amp;"."&amp;H1426,PNIdata!$E$5:$L$263,2,FALSE),"-")</f>
        <v>-</v>
      </c>
      <c r="M1426" s="62"/>
      <c r="N1426" s="62"/>
    </row>
    <row r="1427" spans="2:14" ht="25.5" x14ac:dyDescent="0.25">
      <c r="B1427" s="37" t="s">
        <v>299</v>
      </c>
      <c r="C1427" s="38" t="str">
        <f>VLOOKUP(E1427,nusedswatershed,4,FALSE)</f>
        <v>Esc</v>
      </c>
      <c r="D1427" s="39">
        <v>25</v>
      </c>
      <c r="E1427" s="40" t="s">
        <v>358</v>
      </c>
      <c r="F1427" s="40" t="s">
        <v>358</v>
      </c>
      <c r="G1427" s="21" t="s">
        <v>63</v>
      </c>
      <c r="H1427" s="45">
        <v>2020</v>
      </c>
      <c r="I1427" s="45">
        <v>13</v>
      </c>
      <c r="J1427" s="45">
        <v>13</v>
      </c>
      <c r="K1427" s="45"/>
      <c r="L1427" s="62" t="str">
        <f>_xlfn.IFNA(VLOOKUP(E1427&amp;"."&amp;H1427,PNIdata!$E$5:$L$263,2,FALSE),"-")</f>
        <v>-</v>
      </c>
      <c r="M1427" s="62"/>
      <c r="N1427" s="62"/>
    </row>
    <row r="1428" spans="2:14" ht="25.5" x14ac:dyDescent="0.25">
      <c r="B1428" s="37" t="s">
        <v>299</v>
      </c>
      <c r="C1428" s="38" t="str">
        <f>VLOOKUP(E1428,nusedswatershed,4,FALSE)</f>
        <v>Esc</v>
      </c>
      <c r="D1428" s="39">
        <v>25</v>
      </c>
      <c r="E1428" s="40" t="s">
        <v>358</v>
      </c>
      <c r="F1428" s="40" t="s">
        <v>358</v>
      </c>
      <c r="G1428" s="21" t="s">
        <v>63</v>
      </c>
      <c r="H1428" s="45">
        <v>2019</v>
      </c>
      <c r="I1428" s="45">
        <v>47</v>
      </c>
      <c r="J1428" s="45">
        <v>47</v>
      </c>
      <c r="K1428" s="45"/>
      <c r="L1428" s="62" t="str">
        <f>_xlfn.IFNA(VLOOKUP(E1428&amp;"."&amp;H1428,PNIdata!$E$5:$L$263,2,FALSE),"-")</f>
        <v>-</v>
      </c>
      <c r="M1428" s="62"/>
      <c r="N1428" s="62"/>
    </row>
    <row r="1429" spans="2:14" ht="25.5" x14ac:dyDescent="0.25">
      <c r="B1429" s="37" t="s">
        <v>299</v>
      </c>
      <c r="C1429" s="38" t="str">
        <f>VLOOKUP(E1429,nusedswatershed,4,FALSE)</f>
        <v>Esc</v>
      </c>
      <c r="D1429" s="39">
        <v>25</v>
      </c>
      <c r="E1429" s="40" t="s">
        <v>358</v>
      </c>
      <c r="F1429" s="40" t="s">
        <v>358</v>
      </c>
      <c r="G1429" s="21" t="s">
        <v>63</v>
      </c>
      <c r="H1429" s="45">
        <v>2018</v>
      </c>
      <c r="I1429" s="45" t="s">
        <v>524</v>
      </c>
      <c r="J1429" s="45"/>
      <c r="K1429" s="45"/>
      <c r="L1429" s="62" t="str">
        <f>_xlfn.IFNA(VLOOKUP(E1429&amp;"."&amp;H1429,PNIdata!$E$5:$L$263,2,FALSE),"-")</f>
        <v>-</v>
      </c>
      <c r="M1429" s="62"/>
      <c r="N1429" s="62"/>
    </row>
    <row r="1430" spans="2:14" ht="25.5" x14ac:dyDescent="0.25">
      <c r="B1430" s="37" t="s">
        <v>299</v>
      </c>
      <c r="C1430" s="38" t="str">
        <f>VLOOKUP(E1430,nusedswatershed,4,FALSE)</f>
        <v>Esc</v>
      </c>
      <c r="D1430" s="39">
        <v>25</v>
      </c>
      <c r="E1430" s="40" t="s">
        <v>358</v>
      </c>
      <c r="F1430" s="40" t="s">
        <v>358</v>
      </c>
      <c r="G1430" s="21" t="s">
        <v>63</v>
      </c>
      <c r="H1430" s="45">
        <v>2017</v>
      </c>
      <c r="I1430" s="45">
        <v>11</v>
      </c>
      <c r="J1430" s="45">
        <v>11</v>
      </c>
      <c r="K1430" s="45"/>
      <c r="L1430" s="62" t="str">
        <f>_xlfn.IFNA(VLOOKUP(E1430&amp;"."&amp;H1430,PNIdata!$E$5:$L$263,2,FALSE),"-")</f>
        <v>-</v>
      </c>
      <c r="M1430" s="62"/>
      <c r="N1430" s="62"/>
    </row>
    <row r="1431" spans="2:14" ht="25.5" x14ac:dyDescent="0.25">
      <c r="B1431" s="37" t="s">
        <v>299</v>
      </c>
      <c r="C1431" s="38" t="str">
        <f>VLOOKUP(E1431,nusedswatershed,4,FALSE)</f>
        <v>Esc</v>
      </c>
      <c r="D1431" s="39">
        <v>25</v>
      </c>
      <c r="E1431" s="40" t="s">
        <v>358</v>
      </c>
      <c r="F1431" s="40" t="s">
        <v>358</v>
      </c>
      <c r="G1431" s="21" t="s">
        <v>63</v>
      </c>
      <c r="H1431" s="45">
        <v>2016</v>
      </c>
      <c r="I1431" s="45">
        <v>106</v>
      </c>
      <c r="J1431" s="45">
        <v>106</v>
      </c>
      <c r="K1431" s="45"/>
      <c r="L1431" s="62" t="str">
        <f>_xlfn.IFNA(VLOOKUP(E1431&amp;"."&amp;H1431,PNIdata!$E$5:$L$263,2,FALSE),"-")</f>
        <v>-</v>
      </c>
      <c r="M1431" s="62"/>
      <c r="N1431" s="62"/>
    </row>
    <row r="1432" spans="2:14" ht="25.5" x14ac:dyDescent="0.25">
      <c r="B1432" s="37" t="s">
        <v>299</v>
      </c>
      <c r="C1432" s="38" t="str">
        <f>VLOOKUP(E1432,nusedswatershed,4,FALSE)</f>
        <v>Esc</v>
      </c>
      <c r="D1432" s="39">
        <v>25</v>
      </c>
      <c r="E1432" s="40" t="s">
        <v>358</v>
      </c>
      <c r="F1432" s="40" t="s">
        <v>358</v>
      </c>
      <c r="G1432" s="21" t="s">
        <v>63</v>
      </c>
      <c r="H1432" s="22">
        <v>2015</v>
      </c>
      <c r="I1432" s="45">
        <v>10</v>
      </c>
      <c r="J1432" s="45">
        <v>10</v>
      </c>
      <c r="K1432" s="45"/>
      <c r="L1432" s="62" t="str">
        <f>_xlfn.IFNA(VLOOKUP(E1432&amp;"."&amp;H1432,PNIdata!$E$5:$L$263,2,FALSE),"-")</f>
        <v>-</v>
      </c>
      <c r="M1432" s="62"/>
      <c r="N1432" s="62"/>
    </row>
    <row r="1433" spans="2:14" ht="25.5" x14ac:dyDescent="0.25">
      <c r="B1433" s="37" t="s">
        <v>299</v>
      </c>
      <c r="C1433" s="38" t="str">
        <f>VLOOKUP(E1433,nusedswatershed,4,FALSE)</f>
        <v>Esc</v>
      </c>
      <c r="D1433" s="39">
        <v>25</v>
      </c>
      <c r="E1433" s="40" t="s">
        <v>358</v>
      </c>
      <c r="F1433" s="40" t="s">
        <v>358</v>
      </c>
      <c r="G1433" s="21" t="s">
        <v>63</v>
      </c>
      <c r="H1433" s="22">
        <v>2014</v>
      </c>
      <c r="I1433" s="45" t="s">
        <v>522</v>
      </c>
      <c r="J1433" s="45"/>
      <c r="K1433" s="45"/>
      <c r="L1433" s="62" t="str">
        <f>_xlfn.IFNA(VLOOKUP(E1433&amp;"."&amp;H1433,PNIdata!$E$5:$L$263,2,FALSE),"-")</f>
        <v>-</v>
      </c>
      <c r="M1433" s="62"/>
      <c r="N1433" s="62"/>
    </row>
    <row r="1434" spans="2:14" ht="25.5" x14ac:dyDescent="0.25">
      <c r="B1434" s="37" t="s">
        <v>299</v>
      </c>
      <c r="C1434" s="38" t="str">
        <f>VLOOKUP(E1434,nusedswatershed,4,FALSE)</f>
        <v>Esc</v>
      </c>
      <c r="D1434" s="39">
        <v>25</v>
      </c>
      <c r="E1434" s="40" t="s">
        <v>358</v>
      </c>
      <c r="F1434" s="40" t="s">
        <v>358</v>
      </c>
      <c r="G1434" s="21" t="s">
        <v>63</v>
      </c>
      <c r="H1434">
        <v>2013</v>
      </c>
      <c r="I1434" s="45">
        <v>14</v>
      </c>
      <c r="J1434" s="45">
        <v>14</v>
      </c>
      <c r="K1434" s="45"/>
      <c r="L1434" s="62" t="str">
        <f>_xlfn.IFNA(VLOOKUP(E1434&amp;"."&amp;H1434,PNIdata!$E$5:$L$263,2,FALSE),"-")</f>
        <v>-</v>
      </c>
      <c r="M1434" s="62"/>
      <c r="N1434" s="62"/>
    </row>
    <row r="1435" spans="2:14" ht="25.5" x14ac:dyDescent="0.25">
      <c r="B1435" s="37" t="s">
        <v>299</v>
      </c>
      <c r="C1435" s="38" t="str">
        <f>VLOOKUP(E1435,nusedswatershed,4,FALSE)</f>
        <v>Esc</v>
      </c>
      <c r="D1435" s="39">
        <v>25</v>
      </c>
      <c r="E1435" s="40" t="s">
        <v>358</v>
      </c>
      <c r="F1435" s="40" t="s">
        <v>358</v>
      </c>
      <c r="G1435" s="21" t="s">
        <v>63</v>
      </c>
      <c r="H1435" s="22">
        <v>2012</v>
      </c>
      <c r="I1435" s="45">
        <v>21</v>
      </c>
      <c r="J1435" s="45">
        <v>21</v>
      </c>
      <c r="K1435" s="45"/>
      <c r="L1435" s="62" t="str">
        <f>_xlfn.IFNA(VLOOKUP(E1435&amp;"."&amp;H1435,PNIdata!$E$5:$L$263,2,FALSE),"-")</f>
        <v>-</v>
      </c>
      <c r="M1435" s="62"/>
      <c r="N1435" s="62"/>
    </row>
    <row r="1436" spans="2:14" ht="25.5" x14ac:dyDescent="0.25">
      <c r="B1436" s="37" t="s">
        <v>299</v>
      </c>
      <c r="C1436" s="38" t="str">
        <f>VLOOKUP(E1436,nusedswatershed,4,FALSE)</f>
        <v>Esc</v>
      </c>
      <c r="D1436" s="39">
        <v>25</v>
      </c>
      <c r="E1436" s="40" t="s">
        <v>358</v>
      </c>
      <c r="F1436" s="40" t="s">
        <v>358</v>
      </c>
      <c r="G1436" s="21" t="s">
        <v>63</v>
      </c>
      <c r="H1436" s="22">
        <v>2011</v>
      </c>
      <c r="I1436" s="45">
        <v>46</v>
      </c>
      <c r="J1436" s="45">
        <v>46</v>
      </c>
      <c r="K1436" s="45"/>
      <c r="L1436" s="62" t="str">
        <f>_xlfn.IFNA(VLOOKUP(E1436&amp;"."&amp;H1436,PNIdata!$E$5:$L$263,2,FALSE),"-")</f>
        <v>-</v>
      </c>
      <c r="M1436" s="62"/>
      <c r="N1436" s="62"/>
    </row>
    <row r="1437" spans="2:14" ht="25.5" x14ac:dyDescent="0.25">
      <c r="B1437" s="37" t="s">
        <v>299</v>
      </c>
      <c r="C1437" s="38" t="str">
        <f>VLOOKUP(E1437,nusedswatershed,4,FALSE)</f>
        <v>Esc</v>
      </c>
      <c r="D1437" s="39">
        <v>25</v>
      </c>
      <c r="E1437" s="40" t="s">
        <v>358</v>
      </c>
      <c r="F1437" s="40" t="s">
        <v>358</v>
      </c>
      <c r="G1437" s="21" t="s">
        <v>63</v>
      </c>
      <c r="H1437" s="22">
        <v>2010</v>
      </c>
      <c r="I1437" s="45">
        <v>15</v>
      </c>
      <c r="J1437" s="45">
        <v>15</v>
      </c>
      <c r="K1437" s="45"/>
      <c r="L1437" s="62" t="str">
        <f>_xlfn.IFNA(VLOOKUP(E1437&amp;"."&amp;H1437,PNIdata!$E$5:$L$263,2,FALSE),"-")</f>
        <v>-</v>
      </c>
      <c r="M1437" s="62"/>
      <c r="N1437" s="62"/>
    </row>
    <row r="1438" spans="2:14" ht="25.5" x14ac:dyDescent="0.25">
      <c r="B1438" s="37" t="s">
        <v>299</v>
      </c>
      <c r="C1438" s="38" t="str">
        <f>VLOOKUP(E1438,nusedswatershed,4,FALSE)</f>
        <v>Esc</v>
      </c>
      <c r="D1438" s="39">
        <v>25</v>
      </c>
      <c r="E1438" s="40" t="s">
        <v>358</v>
      </c>
      <c r="F1438" s="40" t="s">
        <v>358</v>
      </c>
      <c r="G1438" s="21" t="s">
        <v>63</v>
      </c>
      <c r="H1438" s="22">
        <v>2009</v>
      </c>
      <c r="I1438" s="45">
        <v>35</v>
      </c>
      <c r="J1438" s="45">
        <v>35</v>
      </c>
      <c r="K1438" s="45"/>
      <c r="L1438" s="62" t="str">
        <f>_xlfn.IFNA(VLOOKUP(E1438&amp;"."&amp;H1438,PNIdata!$E$5:$L$263,2,FALSE),"-")</f>
        <v>-</v>
      </c>
      <c r="M1438" s="62"/>
      <c r="N1438" s="62"/>
    </row>
    <row r="1439" spans="2:14" ht="25.5" x14ac:dyDescent="0.25">
      <c r="B1439" s="37" t="s">
        <v>299</v>
      </c>
      <c r="C1439" s="38" t="str">
        <f>VLOOKUP(E1439,nusedswatershed,4,FALSE)</f>
        <v>Esc</v>
      </c>
      <c r="D1439" s="39">
        <v>25</v>
      </c>
      <c r="E1439" s="40" t="s">
        <v>358</v>
      </c>
      <c r="F1439" s="40" t="s">
        <v>358</v>
      </c>
      <c r="G1439" s="21" t="s">
        <v>63</v>
      </c>
      <c r="H1439">
        <v>2008</v>
      </c>
      <c r="I1439" s="45">
        <v>5</v>
      </c>
      <c r="J1439" s="45">
        <v>5</v>
      </c>
      <c r="K1439" s="45"/>
      <c r="L1439" s="62" t="str">
        <f>_xlfn.IFNA(VLOOKUP(E1439&amp;"."&amp;H1439,PNIdata!$E$5:$L$263,2,FALSE),"-")</f>
        <v>-</v>
      </c>
      <c r="M1439" s="62"/>
      <c r="N1439" s="62"/>
    </row>
    <row r="1440" spans="2:14" ht="25.5" x14ac:dyDescent="0.25">
      <c r="B1440" s="37" t="s">
        <v>299</v>
      </c>
      <c r="C1440" s="38" t="str">
        <f>VLOOKUP(E1440,nusedswatershed,4,FALSE)</f>
        <v>Esc</v>
      </c>
      <c r="D1440" s="39">
        <v>25</v>
      </c>
      <c r="E1440" s="40" t="s">
        <v>358</v>
      </c>
      <c r="F1440" s="40" t="s">
        <v>358</v>
      </c>
      <c r="G1440" s="21" t="s">
        <v>63</v>
      </c>
      <c r="H1440">
        <v>2007</v>
      </c>
      <c r="I1440" s="45">
        <v>7</v>
      </c>
      <c r="J1440" s="45">
        <v>7</v>
      </c>
      <c r="K1440" s="45"/>
      <c r="L1440" s="62" t="str">
        <f>_xlfn.IFNA(VLOOKUP(E1440&amp;"."&amp;H1440,PNIdata!$E$5:$L$263,2,FALSE),"-")</f>
        <v>-</v>
      </c>
      <c r="M1440" s="62"/>
      <c r="N1440" s="62"/>
    </row>
    <row r="1441" spans="2:14" ht="25.5" x14ac:dyDescent="0.25">
      <c r="B1441" s="37" t="s">
        <v>299</v>
      </c>
      <c r="C1441" s="38" t="str">
        <f>VLOOKUP(E1441,nusedswatershed,4,FALSE)</f>
        <v>Esc</v>
      </c>
      <c r="D1441" s="39">
        <v>25</v>
      </c>
      <c r="E1441" s="40" t="s">
        <v>358</v>
      </c>
      <c r="F1441" s="40" t="s">
        <v>358</v>
      </c>
      <c r="G1441" s="21" t="s">
        <v>63</v>
      </c>
      <c r="H1441">
        <v>2006</v>
      </c>
      <c r="I1441" s="45" t="s">
        <v>522</v>
      </c>
      <c r="J1441" s="45"/>
      <c r="K1441" s="45"/>
      <c r="L1441" s="62" t="str">
        <f>_xlfn.IFNA(VLOOKUP(E1441&amp;"."&amp;H1441,PNIdata!$E$5:$L$263,2,FALSE),"-")</f>
        <v>-</v>
      </c>
      <c r="M1441" s="62"/>
      <c r="N1441" s="62"/>
    </row>
    <row r="1442" spans="2:14" ht="25.5" x14ac:dyDescent="0.25">
      <c r="B1442" s="37" t="s">
        <v>299</v>
      </c>
      <c r="C1442" s="38" t="str">
        <f>VLOOKUP(E1442,nusedswatershed,4,FALSE)</f>
        <v>Esc</v>
      </c>
      <c r="D1442" s="39">
        <v>25</v>
      </c>
      <c r="E1442" s="40" t="s">
        <v>358</v>
      </c>
      <c r="F1442" s="40" t="s">
        <v>358</v>
      </c>
      <c r="G1442" s="21" t="s">
        <v>63</v>
      </c>
      <c r="H1442">
        <v>2005</v>
      </c>
      <c r="I1442" s="45">
        <v>26</v>
      </c>
      <c r="J1442" s="45">
        <v>26</v>
      </c>
      <c r="K1442" s="45"/>
      <c r="L1442" s="62" t="str">
        <f>_xlfn.IFNA(VLOOKUP(E1442&amp;"."&amp;H1442,PNIdata!$E$5:$L$263,2,FALSE),"-")</f>
        <v>-</v>
      </c>
      <c r="M1442" s="62"/>
      <c r="N1442" s="62"/>
    </row>
    <row r="1443" spans="2:14" ht="25.5" x14ac:dyDescent="0.25">
      <c r="B1443" s="37" t="s">
        <v>299</v>
      </c>
      <c r="C1443" s="38" t="str">
        <f>VLOOKUP(E1443,nusedswatershed,4,FALSE)</f>
        <v>Esc</v>
      </c>
      <c r="D1443" s="39">
        <v>25</v>
      </c>
      <c r="E1443" s="40" t="s">
        <v>358</v>
      </c>
      <c r="F1443" s="40" t="s">
        <v>358</v>
      </c>
      <c r="G1443" s="21" t="s">
        <v>63</v>
      </c>
      <c r="H1443">
        <v>2004</v>
      </c>
      <c r="I1443" s="45">
        <v>17</v>
      </c>
      <c r="J1443" s="45">
        <v>17</v>
      </c>
      <c r="K1443" s="45"/>
      <c r="L1443" s="62" t="str">
        <f>_xlfn.IFNA(VLOOKUP(E1443&amp;"."&amp;H1443,PNIdata!$E$5:$L$263,2,FALSE),"-")</f>
        <v>-</v>
      </c>
      <c r="M1443" s="62"/>
      <c r="N1443" s="62"/>
    </row>
    <row r="1444" spans="2:14" ht="25.5" x14ac:dyDescent="0.25">
      <c r="B1444" s="37" t="s">
        <v>299</v>
      </c>
      <c r="C1444" s="38" t="str">
        <f>VLOOKUP(E1444,nusedswatershed,4,FALSE)</f>
        <v>Esc</v>
      </c>
      <c r="D1444" s="39">
        <v>25</v>
      </c>
      <c r="E1444" s="40" t="s">
        <v>358</v>
      </c>
      <c r="F1444" s="40" t="s">
        <v>358</v>
      </c>
      <c r="G1444" s="21" t="s">
        <v>63</v>
      </c>
      <c r="H1444">
        <v>2003</v>
      </c>
      <c r="I1444" s="45">
        <v>8</v>
      </c>
      <c r="J1444" s="45">
        <v>8</v>
      </c>
      <c r="K1444" s="45"/>
      <c r="L1444" s="62" t="str">
        <f>_xlfn.IFNA(VLOOKUP(E1444&amp;"."&amp;H1444,PNIdata!$E$5:$L$263,2,FALSE),"-")</f>
        <v>-</v>
      </c>
      <c r="M1444" s="62"/>
      <c r="N1444" s="62"/>
    </row>
    <row r="1445" spans="2:14" ht="25.5" x14ac:dyDescent="0.25">
      <c r="B1445" s="37" t="s">
        <v>299</v>
      </c>
      <c r="C1445" s="38" t="str">
        <f>VLOOKUP(E1445,nusedswatershed,4,FALSE)</f>
        <v>Esc</v>
      </c>
      <c r="D1445" s="39">
        <v>25</v>
      </c>
      <c r="E1445" s="40" t="s">
        <v>358</v>
      </c>
      <c r="F1445" s="40" t="s">
        <v>358</v>
      </c>
      <c r="G1445" s="21" t="s">
        <v>63</v>
      </c>
      <c r="H1445">
        <v>2002</v>
      </c>
      <c r="I1445" s="45">
        <v>25</v>
      </c>
      <c r="J1445" s="45">
        <v>25</v>
      </c>
      <c r="K1445" s="45"/>
      <c r="L1445" s="62" t="str">
        <f>_xlfn.IFNA(VLOOKUP(E1445&amp;"."&amp;H1445,PNIdata!$E$5:$L$263,2,FALSE),"-")</f>
        <v>-</v>
      </c>
      <c r="M1445" s="62"/>
      <c r="N1445" s="62"/>
    </row>
    <row r="1446" spans="2:14" ht="25.5" x14ac:dyDescent="0.25">
      <c r="B1446" s="37" t="s">
        <v>299</v>
      </c>
      <c r="C1446" s="38" t="str">
        <f>VLOOKUP(E1446,nusedswatershed,4,FALSE)</f>
        <v>Esc</v>
      </c>
      <c r="D1446" s="39">
        <v>25</v>
      </c>
      <c r="E1446" s="40" t="s">
        <v>358</v>
      </c>
      <c r="F1446" s="40" t="s">
        <v>358</v>
      </c>
      <c r="G1446" s="21" t="s">
        <v>63</v>
      </c>
      <c r="H1446">
        <v>2001</v>
      </c>
      <c r="I1446" s="45">
        <v>15</v>
      </c>
      <c r="J1446" s="45">
        <v>15</v>
      </c>
      <c r="K1446" s="45"/>
      <c r="L1446" s="62" t="str">
        <f>_xlfn.IFNA(VLOOKUP(E1446&amp;"."&amp;H1446,PNIdata!$E$5:$L$263,2,FALSE),"-")</f>
        <v>-</v>
      </c>
      <c r="M1446" s="62"/>
      <c r="N1446" s="62"/>
    </row>
    <row r="1447" spans="2:14" ht="25.5" x14ac:dyDescent="0.25">
      <c r="B1447" s="37" t="s">
        <v>299</v>
      </c>
      <c r="C1447" s="38" t="str">
        <f>VLOOKUP(E1447,nusedswatershed,4,FALSE)</f>
        <v>Esc</v>
      </c>
      <c r="D1447" s="39">
        <v>25</v>
      </c>
      <c r="E1447" s="40" t="s">
        <v>358</v>
      </c>
      <c r="F1447" s="40" t="s">
        <v>358</v>
      </c>
      <c r="G1447" s="21" t="s">
        <v>63</v>
      </c>
      <c r="H1447">
        <v>2000</v>
      </c>
      <c r="I1447" s="45">
        <v>12</v>
      </c>
      <c r="J1447" s="45">
        <v>12</v>
      </c>
      <c r="K1447" s="45"/>
      <c r="L1447" s="62" t="str">
        <f>_xlfn.IFNA(VLOOKUP(E1447&amp;"."&amp;H1447,PNIdata!$E$5:$L$263,2,FALSE),"-")</f>
        <v>-</v>
      </c>
      <c r="M1447" s="62"/>
      <c r="N1447" s="62"/>
    </row>
    <row r="1448" spans="2:14" ht="25.5" x14ac:dyDescent="0.25">
      <c r="B1448" s="37" t="s">
        <v>299</v>
      </c>
      <c r="C1448" s="38" t="str">
        <f>VLOOKUP(E1448,nusedswatershed,4,FALSE)</f>
        <v>Esc</v>
      </c>
      <c r="D1448" s="39">
        <v>25</v>
      </c>
      <c r="E1448" s="40" t="s">
        <v>358</v>
      </c>
      <c r="F1448" s="40" t="s">
        <v>358</v>
      </c>
      <c r="G1448" s="21" t="s">
        <v>63</v>
      </c>
      <c r="H1448">
        <v>1999</v>
      </c>
      <c r="I1448" s="45">
        <v>30</v>
      </c>
      <c r="J1448" s="45">
        <v>30</v>
      </c>
      <c r="K1448" s="45"/>
      <c r="L1448" s="62" t="str">
        <f>_xlfn.IFNA(VLOOKUP(E1448&amp;"."&amp;H1448,PNIdata!$E$5:$L$263,2,FALSE),"-")</f>
        <v>-</v>
      </c>
      <c r="M1448" s="62"/>
      <c r="N1448" s="62"/>
    </row>
    <row r="1449" spans="2:14" ht="25.5" x14ac:dyDescent="0.25">
      <c r="B1449" s="37" t="s">
        <v>299</v>
      </c>
      <c r="C1449" s="38" t="str">
        <f>VLOOKUP(E1449,nusedswatershed,4,FALSE)</f>
        <v>Esc</v>
      </c>
      <c r="D1449" s="39">
        <v>25</v>
      </c>
      <c r="E1449" s="40" t="s">
        <v>358</v>
      </c>
      <c r="F1449" s="40" t="s">
        <v>358</v>
      </c>
      <c r="G1449" s="21" t="s">
        <v>63</v>
      </c>
      <c r="H1449" s="22">
        <v>1998</v>
      </c>
      <c r="I1449" s="45">
        <v>96</v>
      </c>
      <c r="J1449" s="45">
        <v>96</v>
      </c>
      <c r="K1449" s="45"/>
      <c r="L1449" s="62" t="str">
        <f>_xlfn.IFNA(VLOOKUP(E1449&amp;"."&amp;H1449,PNIdata!$E$5:$L$263,2,FALSE),"-")</f>
        <v>-</v>
      </c>
      <c r="M1449" s="62"/>
      <c r="N1449" s="62"/>
    </row>
    <row r="1450" spans="2:14" ht="25.5" x14ac:dyDescent="0.25">
      <c r="B1450" s="37" t="s">
        <v>299</v>
      </c>
      <c r="C1450" s="38" t="str">
        <f>VLOOKUP(E1450,nusedswatershed,4,FALSE)</f>
        <v>Esc</v>
      </c>
      <c r="D1450" s="39">
        <v>25</v>
      </c>
      <c r="E1450" s="40" t="s">
        <v>358</v>
      </c>
      <c r="F1450" s="40" t="s">
        <v>358</v>
      </c>
      <c r="G1450" s="21" t="s">
        <v>63</v>
      </c>
      <c r="H1450" s="22">
        <v>1997</v>
      </c>
      <c r="I1450" s="45" t="s">
        <v>522</v>
      </c>
      <c r="J1450" s="45"/>
      <c r="K1450" s="45"/>
      <c r="L1450" s="62" t="str">
        <f>_xlfn.IFNA(VLOOKUP(E1450&amp;"."&amp;H1450,PNIdata!$E$5:$L$263,2,FALSE),"-")</f>
        <v>-</v>
      </c>
      <c r="M1450" s="62"/>
      <c r="N1450" s="62"/>
    </row>
    <row r="1451" spans="2:14" ht="25.5" x14ac:dyDescent="0.25">
      <c r="B1451" s="37" t="s">
        <v>299</v>
      </c>
      <c r="C1451" s="38" t="str">
        <f>VLOOKUP(E1451,nusedswatershed,4,FALSE)</f>
        <v>Esc</v>
      </c>
      <c r="D1451" s="39">
        <v>25</v>
      </c>
      <c r="E1451" s="40" t="s">
        <v>358</v>
      </c>
      <c r="F1451" s="40" t="s">
        <v>358</v>
      </c>
      <c r="G1451" s="21" t="s">
        <v>63</v>
      </c>
      <c r="H1451" s="22">
        <v>1996</v>
      </c>
      <c r="I1451" s="45" t="s">
        <v>522</v>
      </c>
      <c r="J1451" s="45"/>
      <c r="K1451" s="45"/>
      <c r="L1451" s="62" t="str">
        <f>_xlfn.IFNA(VLOOKUP(E1451&amp;"."&amp;H1451,PNIdata!$E$5:$L$263,2,FALSE),"-")</f>
        <v>-</v>
      </c>
      <c r="M1451" s="62"/>
      <c r="N1451" s="62"/>
    </row>
    <row r="1452" spans="2:14" ht="25.5" x14ac:dyDescent="0.25">
      <c r="B1452" s="37" t="s">
        <v>299</v>
      </c>
      <c r="C1452" s="38" t="str">
        <f>VLOOKUP(E1452,nusedswatershed,4,FALSE)</f>
        <v>Esc</v>
      </c>
      <c r="D1452" s="39">
        <v>25</v>
      </c>
      <c r="E1452" s="40" t="s">
        <v>358</v>
      </c>
      <c r="F1452" s="40" t="s">
        <v>358</v>
      </c>
      <c r="G1452" s="21" t="s">
        <v>63</v>
      </c>
      <c r="H1452" s="22">
        <v>1995</v>
      </c>
      <c r="I1452" s="45" t="s">
        <v>523</v>
      </c>
      <c r="J1452" s="45"/>
      <c r="K1452" s="45"/>
      <c r="L1452" s="62" t="str">
        <f>_xlfn.IFNA(VLOOKUP(E1452&amp;"."&amp;H1452,PNIdata!$E$5:$L$263,2,FALSE),"-")</f>
        <v>-</v>
      </c>
      <c r="M1452" s="62"/>
      <c r="N1452" s="62"/>
    </row>
    <row r="1453" spans="2:14" ht="25.5" x14ac:dyDescent="0.25">
      <c r="B1453" s="37" t="s">
        <v>299</v>
      </c>
      <c r="C1453" s="38" t="str">
        <f>VLOOKUP(E1453,nusedswatershed,4,FALSE)</f>
        <v>Esc</v>
      </c>
      <c r="D1453" s="39">
        <v>25</v>
      </c>
      <c r="E1453" s="40" t="s">
        <v>358</v>
      </c>
      <c r="F1453" s="40" t="s">
        <v>358</v>
      </c>
      <c r="G1453" s="21" t="s">
        <v>63</v>
      </c>
      <c r="H1453" s="22">
        <v>1994</v>
      </c>
      <c r="I1453" s="45" t="s">
        <v>527</v>
      </c>
      <c r="J1453" s="45"/>
      <c r="K1453" s="45"/>
      <c r="L1453" s="62" t="str">
        <f>_xlfn.IFNA(VLOOKUP(E1453&amp;"."&amp;H1453,PNIdata!$E$5:$L$263,2,FALSE),"-")</f>
        <v>-</v>
      </c>
      <c r="M1453" s="62"/>
      <c r="N1453" s="62"/>
    </row>
    <row r="1454" spans="2:14" ht="25.5" x14ac:dyDescent="0.25">
      <c r="B1454" s="37" t="s">
        <v>299</v>
      </c>
      <c r="C1454" s="38" t="str">
        <f>VLOOKUP(E1454,nusedswatershed,4,FALSE)</f>
        <v>Esc</v>
      </c>
      <c r="D1454" s="39">
        <v>25</v>
      </c>
      <c r="E1454" s="40" t="s">
        <v>358</v>
      </c>
      <c r="F1454" s="40" t="s">
        <v>358</v>
      </c>
      <c r="G1454" s="21" t="s">
        <v>63</v>
      </c>
      <c r="H1454" s="22">
        <v>1993</v>
      </c>
      <c r="I1454" s="45" t="s">
        <v>522</v>
      </c>
      <c r="J1454" s="45"/>
      <c r="K1454" s="45"/>
      <c r="L1454" s="62" t="str">
        <f>_xlfn.IFNA(VLOOKUP(E1454&amp;"."&amp;H1454,PNIdata!$E$5:$L$263,2,FALSE),"-")</f>
        <v>-</v>
      </c>
      <c r="M1454" s="62"/>
      <c r="N1454" s="62"/>
    </row>
    <row r="1455" spans="2:14" ht="25.5" x14ac:dyDescent="0.25">
      <c r="B1455" s="37" t="s">
        <v>299</v>
      </c>
      <c r="C1455" s="38" t="str">
        <f>VLOOKUP(E1455,nusedswatershed,4,FALSE)</f>
        <v>Esc</v>
      </c>
      <c r="D1455" s="39">
        <v>25</v>
      </c>
      <c r="E1455" s="40" t="s">
        <v>358</v>
      </c>
      <c r="F1455" s="40" t="s">
        <v>358</v>
      </c>
      <c r="G1455" s="21" t="s">
        <v>63</v>
      </c>
      <c r="H1455" s="22">
        <v>1992</v>
      </c>
      <c r="I1455" s="45" t="s">
        <v>523</v>
      </c>
      <c r="J1455" s="45"/>
      <c r="K1455" s="45"/>
      <c r="L1455" s="62" t="str">
        <f>_xlfn.IFNA(VLOOKUP(E1455&amp;"."&amp;H1455,PNIdata!$E$5:$L$263,2,FALSE),"-")</f>
        <v>-</v>
      </c>
      <c r="M1455" s="62"/>
      <c r="N1455" s="62"/>
    </row>
    <row r="1456" spans="2:14" ht="25.5" x14ac:dyDescent="0.25">
      <c r="B1456" s="37" t="s">
        <v>299</v>
      </c>
      <c r="C1456" s="38" t="str">
        <f>VLOOKUP(E1456,nusedswatershed,4,FALSE)</f>
        <v>Esc</v>
      </c>
      <c r="D1456" s="39">
        <v>25</v>
      </c>
      <c r="E1456" s="40" t="s">
        <v>358</v>
      </c>
      <c r="F1456" s="40" t="s">
        <v>358</v>
      </c>
      <c r="G1456" s="21" t="s">
        <v>63</v>
      </c>
      <c r="H1456" s="22">
        <v>1991</v>
      </c>
      <c r="I1456" s="45" t="s">
        <v>522</v>
      </c>
      <c r="J1456" s="45"/>
      <c r="K1456" s="45"/>
      <c r="L1456" s="62" t="str">
        <f>_xlfn.IFNA(VLOOKUP(E1456&amp;"."&amp;H1456,PNIdata!$E$5:$L$263,2,FALSE),"-")</f>
        <v>-</v>
      </c>
      <c r="M1456" s="62"/>
      <c r="N1456" s="62"/>
    </row>
    <row r="1457" spans="2:14" ht="25.5" x14ac:dyDescent="0.25">
      <c r="B1457" s="37" t="s">
        <v>299</v>
      </c>
      <c r="C1457" s="38" t="str">
        <f>VLOOKUP(E1457,nusedswatershed,4,FALSE)</f>
        <v>Esc</v>
      </c>
      <c r="D1457" s="39">
        <v>25</v>
      </c>
      <c r="E1457" s="40" t="s">
        <v>358</v>
      </c>
      <c r="F1457" s="40" t="s">
        <v>358</v>
      </c>
      <c r="G1457" s="21" t="s">
        <v>63</v>
      </c>
      <c r="H1457" s="22">
        <v>1990</v>
      </c>
      <c r="I1457" s="45" t="s">
        <v>527</v>
      </c>
      <c r="J1457" s="45"/>
      <c r="K1457" s="45"/>
      <c r="L1457" s="62" t="str">
        <f>_xlfn.IFNA(VLOOKUP(E1457&amp;"."&amp;H1457,PNIdata!$E$5:$L$263,2,FALSE),"-")</f>
        <v>-</v>
      </c>
      <c r="M1457" s="62"/>
      <c r="N1457" s="62"/>
    </row>
    <row r="1458" spans="2:14" ht="25.5" x14ac:dyDescent="0.25">
      <c r="B1458" s="37" t="s">
        <v>299</v>
      </c>
      <c r="C1458" s="38" t="str">
        <f>VLOOKUP(E1458,nusedswatershed,4,FALSE)</f>
        <v>Esc</v>
      </c>
      <c r="D1458" s="39">
        <v>25</v>
      </c>
      <c r="E1458" s="40" t="s">
        <v>358</v>
      </c>
      <c r="F1458" s="40" t="s">
        <v>358</v>
      </c>
      <c r="G1458" s="21" t="s">
        <v>63</v>
      </c>
      <c r="H1458" s="22">
        <v>1989</v>
      </c>
      <c r="I1458" s="45" t="s">
        <v>527</v>
      </c>
      <c r="J1458" s="45"/>
      <c r="K1458" s="45"/>
      <c r="L1458" s="62" t="str">
        <f>_xlfn.IFNA(VLOOKUP(E1458&amp;"."&amp;H1458,PNIdata!$E$5:$L$263,2,FALSE),"-")</f>
        <v>-</v>
      </c>
      <c r="M1458" s="62"/>
      <c r="N1458" s="62"/>
    </row>
    <row r="1459" spans="2:14" ht="25.5" x14ac:dyDescent="0.25">
      <c r="B1459" s="37" t="s">
        <v>299</v>
      </c>
      <c r="C1459" s="38" t="str">
        <f>VLOOKUP(E1459,nusedswatershed,4,FALSE)</f>
        <v>Esc</v>
      </c>
      <c r="D1459" s="39">
        <v>25</v>
      </c>
      <c r="E1459" s="40" t="s">
        <v>358</v>
      </c>
      <c r="F1459" s="40" t="s">
        <v>358</v>
      </c>
      <c r="G1459" s="21" t="s">
        <v>63</v>
      </c>
      <c r="H1459" s="22">
        <v>1988</v>
      </c>
      <c r="I1459" s="45" t="s">
        <v>523</v>
      </c>
      <c r="J1459" s="45"/>
      <c r="K1459" s="45"/>
      <c r="L1459" s="62" t="str">
        <f>_xlfn.IFNA(VLOOKUP(E1459&amp;"."&amp;H1459,PNIdata!$E$5:$L$263,2,FALSE),"-")</f>
        <v>-</v>
      </c>
      <c r="M1459" s="62"/>
      <c r="N1459" s="62"/>
    </row>
    <row r="1460" spans="2:14" ht="25.5" x14ac:dyDescent="0.25">
      <c r="B1460" s="37" t="s">
        <v>299</v>
      </c>
      <c r="C1460" s="38" t="str">
        <f>VLOOKUP(E1460,nusedswatershed,4,FALSE)</f>
        <v>Esc</v>
      </c>
      <c r="D1460" s="39">
        <v>25</v>
      </c>
      <c r="E1460" s="40" t="s">
        <v>358</v>
      </c>
      <c r="F1460" s="40" t="s">
        <v>358</v>
      </c>
      <c r="G1460" s="21" t="s">
        <v>63</v>
      </c>
      <c r="H1460" s="22">
        <v>1987</v>
      </c>
      <c r="I1460" s="45" t="s">
        <v>527</v>
      </c>
      <c r="J1460" s="45"/>
      <c r="K1460" s="45"/>
      <c r="L1460" s="62" t="str">
        <f>_xlfn.IFNA(VLOOKUP(E1460&amp;"."&amp;H1460,PNIdata!$E$5:$L$263,2,FALSE),"-")</f>
        <v>-</v>
      </c>
      <c r="M1460" s="62"/>
      <c r="N1460" s="62"/>
    </row>
    <row r="1461" spans="2:14" ht="25.5" x14ac:dyDescent="0.25">
      <c r="B1461" s="37" t="s">
        <v>299</v>
      </c>
      <c r="C1461" s="38" t="str">
        <f>VLOOKUP(E1461,nusedswatershed,4,FALSE)</f>
        <v>Esc</v>
      </c>
      <c r="D1461" s="39">
        <v>25</v>
      </c>
      <c r="E1461" s="40" t="s">
        <v>358</v>
      </c>
      <c r="F1461" s="40" t="s">
        <v>358</v>
      </c>
      <c r="G1461" s="21" t="s">
        <v>63</v>
      </c>
      <c r="H1461" s="22">
        <v>1986</v>
      </c>
      <c r="I1461" s="45" t="s">
        <v>527</v>
      </c>
      <c r="J1461" s="45"/>
      <c r="K1461" s="45"/>
      <c r="L1461" s="62" t="str">
        <f>_xlfn.IFNA(VLOOKUP(E1461&amp;"."&amp;H1461,PNIdata!$E$5:$L$263,2,FALSE),"-")</f>
        <v>-</v>
      </c>
      <c r="M1461" s="62"/>
      <c r="N1461" s="62"/>
    </row>
    <row r="1462" spans="2:14" ht="25.5" x14ac:dyDescent="0.25">
      <c r="B1462" s="37" t="s">
        <v>299</v>
      </c>
      <c r="C1462" s="38" t="str">
        <f>VLOOKUP(E1462,nusedswatershed,4,FALSE)</f>
        <v>Esc</v>
      </c>
      <c r="D1462" s="39">
        <v>25</v>
      </c>
      <c r="E1462" s="40" t="s">
        <v>358</v>
      </c>
      <c r="F1462" s="40" t="s">
        <v>358</v>
      </c>
      <c r="G1462" s="21" t="s">
        <v>63</v>
      </c>
      <c r="H1462" s="22">
        <v>1985</v>
      </c>
      <c r="I1462" s="45" t="s">
        <v>522</v>
      </c>
      <c r="J1462" s="45"/>
      <c r="K1462" s="45"/>
      <c r="L1462" s="62" t="str">
        <f>_xlfn.IFNA(VLOOKUP(E1462&amp;"."&amp;H1462,PNIdata!$E$5:$L$263,2,FALSE),"-")</f>
        <v>-</v>
      </c>
      <c r="M1462" s="62"/>
      <c r="N1462" s="62"/>
    </row>
    <row r="1463" spans="2:14" ht="25.5" x14ac:dyDescent="0.25">
      <c r="B1463" s="37" t="s">
        <v>299</v>
      </c>
      <c r="C1463" s="38" t="str">
        <f>VLOOKUP(E1463,nusedswatershed,4,FALSE)</f>
        <v>Esc</v>
      </c>
      <c r="D1463" s="39">
        <v>25</v>
      </c>
      <c r="E1463" s="40" t="s">
        <v>358</v>
      </c>
      <c r="F1463" s="40" t="s">
        <v>358</v>
      </c>
      <c r="G1463" s="21" t="s">
        <v>63</v>
      </c>
      <c r="H1463" s="22">
        <v>1984</v>
      </c>
      <c r="I1463" s="45" t="s">
        <v>522</v>
      </c>
      <c r="J1463" s="45"/>
      <c r="K1463" s="45"/>
      <c r="L1463" s="62" t="str">
        <f>_xlfn.IFNA(VLOOKUP(E1463&amp;"."&amp;H1463,PNIdata!$E$5:$L$263,2,FALSE),"-")</f>
        <v>-</v>
      </c>
      <c r="M1463" s="62"/>
      <c r="N1463" s="62"/>
    </row>
    <row r="1464" spans="2:14" ht="25.5" x14ac:dyDescent="0.25">
      <c r="B1464" s="37" t="s">
        <v>299</v>
      </c>
      <c r="C1464" s="38" t="str">
        <f>VLOOKUP(E1464,nusedswatershed,4,FALSE)</f>
        <v>Esc</v>
      </c>
      <c r="D1464" s="39">
        <v>25</v>
      </c>
      <c r="E1464" s="40" t="s">
        <v>358</v>
      </c>
      <c r="F1464" s="40" t="s">
        <v>358</v>
      </c>
      <c r="G1464" s="21" t="s">
        <v>63</v>
      </c>
      <c r="H1464" s="22">
        <v>1983</v>
      </c>
      <c r="I1464" s="45" t="s">
        <v>527</v>
      </c>
      <c r="J1464" s="45"/>
      <c r="K1464" s="45"/>
      <c r="L1464" s="62" t="str">
        <f>_xlfn.IFNA(VLOOKUP(E1464&amp;"."&amp;H1464,PNIdata!$E$5:$L$263,2,FALSE),"-")</f>
        <v>-</v>
      </c>
      <c r="M1464" s="62"/>
      <c r="N1464" s="62"/>
    </row>
    <row r="1465" spans="2:14" ht="25.5" x14ac:dyDescent="0.25">
      <c r="B1465" s="37" t="s">
        <v>299</v>
      </c>
      <c r="C1465" s="38" t="str">
        <f>VLOOKUP(E1465,nusedswatershed,4,FALSE)</f>
        <v>Esc</v>
      </c>
      <c r="D1465" s="39">
        <v>25</v>
      </c>
      <c r="E1465" s="40" t="s">
        <v>358</v>
      </c>
      <c r="F1465" s="40" t="s">
        <v>358</v>
      </c>
      <c r="G1465" s="21" t="s">
        <v>63</v>
      </c>
      <c r="H1465" s="22">
        <v>1982</v>
      </c>
      <c r="I1465" s="45" t="s">
        <v>527</v>
      </c>
      <c r="J1465" s="45"/>
      <c r="K1465" s="45"/>
      <c r="L1465" s="62" t="str">
        <f>_xlfn.IFNA(VLOOKUP(E1465&amp;"."&amp;H1465,PNIdata!$E$5:$L$263,2,FALSE),"-")</f>
        <v>-</v>
      </c>
      <c r="M1465" s="62"/>
      <c r="N1465" s="62"/>
    </row>
    <row r="1466" spans="2:14" ht="25.5" x14ac:dyDescent="0.25">
      <c r="B1466" s="37" t="s">
        <v>299</v>
      </c>
      <c r="C1466" s="38" t="str">
        <f>VLOOKUP(E1466,nusedswatershed,4,FALSE)</f>
        <v>Esc</v>
      </c>
      <c r="D1466" s="39">
        <v>25</v>
      </c>
      <c r="E1466" s="40" t="s">
        <v>358</v>
      </c>
      <c r="F1466" s="40" t="s">
        <v>358</v>
      </c>
      <c r="G1466" s="21" t="s">
        <v>63</v>
      </c>
      <c r="H1466" s="22">
        <v>1981</v>
      </c>
      <c r="I1466" s="45" t="s">
        <v>527</v>
      </c>
      <c r="J1466" s="45"/>
      <c r="K1466" s="45"/>
      <c r="L1466" s="62" t="str">
        <f>_xlfn.IFNA(VLOOKUP(E1466&amp;"."&amp;H1466,PNIdata!$E$5:$L$263,2,FALSE),"-")</f>
        <v>-</v>
      </c>
      <c r="M1466" s="62"/>
      <c r="N1466" s="62"/>
    </row>
    <row r="1467" spans="2:14" ht="25.5" x14ac:dyDescent="0.25">
      <c r="B1467" s="37" t="s">
        <v>299</v>
      </c>
      <c r="C1467" s="38" t="str">
        <f>VLOOKUP(E1467,nusedswatershed,4,FALSE)</f>
        <v>Esc</v>
      </c>
      <c r="D1467" s="39">
        <v>25</v>
      </c>
      <c r="E1467" s="40" t="s">
        <v>358</v>
      </c>
      <c r="F1467" s="40" t="s">
        <v>358</v>
      </c>
      <c r="G1467" s="21" t="s">
        <v>63</v>
      </c>
      <c r="H1467" s="22">
        <v>1980</v>
      </c>
      <c r="I1467" s="45" t="s">
        <v>527</v>
      </c>
      <c r="J1467" s="45"/>
      <c r="K1467" s="45"/>
      <c r="L1467" s="62" t="str">
        <f>_xlfn.IFNA(VLOOKUP(E1467&amp;"."&amp;H1467,PNIdata!$E$5:$L$263,2,FALSE),"-")</f>
        <v>-</v>
      </c>
      <c r="M1467" s="62"/>
      <c r="N1467" s="62"/>
    </row>
    <row r="1468" spans="2:14" ht="25.5" x14ac:dyDescent="0.25">
      <c r="B1468" s="37" t="s">
        <v>299</v>
      </c>
      <c r="C1468" s="38" t="str">
        <f>VLOOKUP(E1468,nusedswatershed,4,FALSE)</f>
        <v>Esc</v>
      </c>
      <c r="D1468" s="39">
        <v>25</v>
      </c>
      <c r="E1468" s="40" t="s">
        <v>358</v>
      </c>
      <c r="F1468" s="40" t="s">
        <v>358</v>
      </c>
      <c r="G1468" s="21" t="s">
        <v>63</v>
      </c>
      <c r="H1468" s="22">
        <v>1979</v>
      </c>
      <c r="I1468" s="45">
        <v>15</v>
      </c>
      <c r="J1468" s="45">
        <v>15</v>
      </c>
      <c r="K1468" s="45"/>
      <c r="L1468" s="62" t="str">
        <f>_xlfn.IFNA(VLOOKUP(E1468&amp;"."&amp;H1468,PNIdata!$E$5:$L$263,2,FALSE),"-")</f>
        <v>-</v>
      </c>
      <c r="M1468" s="62"/>
      <c r="N1468" s="62"/>
    </row>
    <row r="1469" spans="2:14" ht="25.5" x14ac:dyDescent="0.25">
      <c r="B1469" s="37" t="s">
        <v>299</v>
      </c>
      <c r="C1469" s="38" t="str">
        <f>VLOOKUP(E1469,nusedswatershed,4,FALSE)</f>
        <v>Esc</v>
      </c>
      <c r="D1469" s="39">
        <v>25</v>
      </c>
      <c r="E1469" s="40" t="s">
        <v>358</v>
      </c>
      <c r="F1469" s="40" t="s">
        <v>358</v>
      </c>
      <c r="G1469" s="21" t="s">
        <v>63</v>
      </c>
      <c r="H1469" s="22">
        <v>1978</v>
      </c>
      <c r="I1469" s="45">
        <v>10</v>
      </c>
      <c r="J1469" s="45">
        <v>10</v>
      </c>
      <c r="K1469" s="45"/>
      <c r="L1469" s="62" t="str">
        <f>_xlfn.IFNA(VLOOKUP(E1469&amp;"."&amp;H1469,PNIdata!$E$5:$L$263,2,FALSE),"-")</f>
        <v>-</v>
      </c>
      <c r="M1469" s="62"/>
      <c r="N1469" s="62"/>
    </row>
    <row r="1470" spans="2:14" ht="25.5" x14ac:dyDescent="0.25">
      <c r="B1470" s="37" t="s">
        <v>299</v>
      </c>
      <c r="C1470" s="38" t="str">
        <f>VLOOKUP(E1470,nusedswatershed,4,FALSE)</f>
        <v>Esc</v>
      </c>
      <c r="D1470" s="39">
        <v>25</v>
      </c>
      <c r="E1470" s="40" t="s">
        <v>358</v>
      </c>
      <c r="F1470" s="40" t="s">
        <v>358</v>
      </c>
      <c r="G1470" s="21" t="s">
        <v>63</v>
      </c>
      <c r="H1470" s="22">
        <v>1977</v>
      </c>
      <c r="I1470" s="45">
        <v>10</v>
      </c>
      <c r="J1470" s="45">
        <v>10</v>
      </c>
      <c r="K1470" s="45"/>
      <c r="L1470" s="62" t="str">
        <f>_xlfn.IFNA(VLOOKUP(E1470&amp;"."&amp;H1470,PNIdata!$E$5:$L$263,2,FALSE),"-")</f>
        <v>-</v>
      </c>
      <c r="M1470" s="62"/>
      <c r="N1470" s="62"/>
    </row>
    <row r="1471" spans="2:14" ht="25.5" x14ac:dyDescent="0.25">
      <c r="B1471" s="37" t="s">
        <v>299</v>
      </c>
      <c r="C1471" s="38" t="str">
        <f>VLOOKUP(E1471,nusedswatershed,4,FALSE)</f>
        <v>Esc</v>
      </c>
      <c r="D1471" s="39">
        <v>25</v>
      </c>
      <c r="E1471" s="40" t="s">
        <v>358</v>
      </c>
      <c r="F1471" s="40" t="s">
        <v>358</v>
      </c>
      <c r="G1471" s="21" t="s">
        <v>63</v>
      </c>
      <c r="H1471" s="22">
        <v>1976</v>
      </c>
      <c r="I1471" s="45">
        <v>25</v>
      </c>
      <c r="J1471" s="45">
        <v>25</v>
      </c>
      <c r="K1471" s="45"/>
      <c r="L1471" s="62" t="str">
        <f>_xlfn.IFNA(VLOOKUP(E1471&amp;"."&amp;H1471,PNIdata!$E$5:$L$263,2,FALSE),"-")</f>
        <v>-</v>
      </c>
      <c r="M1471" s="62"/>
      <c r="N1471" s="62"/>
    </row>
    <row r="1472" spans="2:14" ht="25.5" x14ac:dyDescent="0.25">
      <c r="B1472" s="37" t="s">
        <v>299</v>
      </c>
      <c r="C1472" s="38" t="str">
        <f>VLOOKUP(E1472,nusedswatershed,4,FALSE)</f>
        <v>Esc</v>
      </c>
      <c r="D1472" s="39">
        <v>25</v>
      </c>
      <c r="E1472" s="40" t="s">
        <v>358</v>
      </c>
      <c r="F1472" s="40" t="s">
        <v>358</v>
      </c>
      <c r="G1472" s="21" t="s">
        <v>63</v>
      </c>
      <c r="H1472" s="22">
        <v>1975</v>
      </c>
      <c r="I1472" s="45">
        <v>25</v>
      </c>
      <c r="J1472" s="45">
        <v>25</v>
      </c>
      <c r="K1472" s="45"/>
      <c r="L1472" s="62" t="str">
        <f>_xlfn.IFNA(VLOOKUP(E1472&amp;"."&amp;H1472,PNIdata!$E$5:$L$263,2,FALSE),"-")</f>
        <v>-</v>
      </c>
      <c r="M1472" s="62"/>
      <c r="N1472" s="62"/>
    </row>
    <row r="1473" spans="2:14" ht="25.5" x14ac:dyDescent="0.25">
      <c r="B1473" s="37" t="s">
        <v>299</v>
      </c>
      <c r="C1473" s="38" t="str">
        <f>VLOOKUP(E1473,nusedswatershed,4,FALSE)</f>
        <v>Esc</v>
      </c>
      <c r="D1473" s="39">
        <v>25</v>
      </c>
      <c r="E1473" s="40" t="s">
        <v>358</v>
      </c>
      <c r="F1473" s="40" t="s">
        <v>358</v>
      </c>
      <c r="G1473" s="21" t="s">
        <v>63</v>
      </c>
      <c r="H1473" s="22">
        <v>1974</v>
      </c>
      <c r="I1473" s="45">
        <v>25</v>
      </c>
      <c r="J1473" s="45">
        <v>25</v>
      </c>
      <c r="K1473" s="45"/>
      <c r="L1473" s="62" t="str">
        <f>_xlfn.IFNA(VLOOKUP(E1473&amp;"."&amp;H1473,PNIdata!$E$5:$L$263,2,FALSE),"-")</f>
        <v>-</v>
      </c>
      <c r="M1473" s="62"/>
      <c r="N1473" s="62"/>
    </row>
    <row r="1474" spans="2:14" ht="25.5" x14ac:dyDescent="0.25">
      <c r="B1474" s="37" t="s">
        <v>299</v>
      </c>
      <c r="C1474" s="38" t="str">
        <f>VLOOKUP(E1474,nusedswatershed,4,FALSE)</f>
        <v>Esc</v>
      </c>
      <c r="D1474" s="39">
        <v>25</v>
      </c>
      <c r="E1474" s="40" t="s">
        <v>358</v>
      </c>
      <c r="F1474" s="40" t="s">
        <v>358</v>
      </c>
      <c r="G1474" s="21" t="s">
        <v>63</v>
      </c>
      <c r="H1474" s="22">
        <v>1973</v>
      </c>
      <c r="I1474" s="45">
        <v>25</v>
      </c>
      <c r="J1474" s="45">
        <v>25</v>
      </c>
      <c r="K1474" s="45"/>
      <c r="L1474" s="62" t="str">
        <f>_xlfn.IFNA(VLOOKUP(E1474&amp;"."&amp;H1474,PNIdata!$E$5:$L$263,2,FALSE),"-")</f>
        <v>-</v>
      </c>
      <c r="M1474" s="62"/>
      <c r="N1474" s="62"/>
    </row>
    <row r="1475" spans="2:14" ht="25.5" x14ac:dyDescent="0.25">
      <c r="B1475" s="37" t="s">
        <v>299</v>
      </c>
      <c r="C1475" s="38" t="str">
        <f>VLOOKUP(E1475,nusedswatershed,4,FALSE)</f>
        <v>Esc</v>
      </c>
      <c r="D1475" s="39">
        <v>25</v>
      </c>
      <c r="E1475" s="40" t="s">
        <v>358</v>
      </c>
      <c r="F1475" s="40" t="s">
        <v>358</v>
      </c>
      <c r="G1475" s="21" t="s">
        <v>63</v>
      </c>
      <c r="H1475" s="22">
        <v>1972</v>
      </c>
      <c r="I1475" s="45">
        <v>25</v>
      </c>
      <c r="J1475" s="45">
        <v>25</v>
      </c>
      <c r="K1475" s="45"/>
      <c r="L1475" s="62" t="str">
        <f>_xlfn.IFNA(VLOOKUP(E1475&amp;"."&amp;H1475,PNIdata!$E$5:$L$263,2,FALSE),"-")</f>
        <v>-</v>
      </c>
      <c r="M1475" s="62"/>
      <c r="N1475" s="62"/>
    </row>
    <row r="1476" spans="2:14" ht="25.5" x14ac:dyDescent="0.25">
      <c r="B1476" s="37" t="s">
        <v>299</v>
      </c>
      <c r="C1476" s="38" t="str">
        <f>VLOOKUP(E1476,nusedswatershed,4,FALSE)</f>
        <v>Esc</v>
      </c>
      <c r="D1476" s="39">
        <v>25</v>
      </c>
      <c r="E1476" s="40" t="s">
        <v>358</v>
      </c>
      <c r="F1476" s="40" t="s">
        <v>358</v>
      </c>
      <c r="G1476" s="21" t="s">
        <v>63</v>
      </c>
      <c r="H1476" s="22">
        <v>1971</v>
      </c>
      <c r="I1476" s="45">
        <v>25</v>
      </c>
      <c r="J1476" s="45">
        <v>25</v>
      </c>
      <c r="K1476" s="45"/>
      <c r="L1476" s="62" t="str">
        <f>_xlfn.IFNA(VLOOKUP(E1476&amp;"."&amp;H1476,PNIdata!$E$5:$L$263,2,FALSE),"-")</f>
        <v>-</v>
      </c>
      <c r="M1476" s="62"/>
      <c r="N1476" s="62"/>
    </row>
    <row r="1477" spans="2:14" ht="25.5" x14ac:dyDescent="0.25">
      <c r="B1477" s="37" t="s">
        <v>299</v>
      </c>
      <c r="C1477" s="38" t="str">
        <f>VLOOKUP(E1477,nusedswatershed,4,FALSE)</f>
        <v>Esc</v>
      </c>
      <c r="D1477" s="39">
        <v>25</v>
      </c>
      <c r="E1477" s="40" t="s">
        <v>358</v>
      </c>
      <c r="F1477" s="40" t="s">
        <v>358</v>
      </c>
      <c r="G1477" s="21" t="s">
        <v>63</v>
      </c>
      <c r="H1477" s="22">
        <v>1970</v>
      </c>
      <c r="I1477" s="45">
        <v>25</v>
      </c>
      <c r="J1477" s="45">
        <v>25</v>
      </c>
      <c r="K1477" s="45"/>
      <c r="L1477" s="62" t="str">
        <f>_xlfn.IFNA(VLOOKUP(E1477&amp;"."&amp;H1477,PNIdata!$E$5:$L$263,2,FALSE),"-")</f>
        <v>-</v>
      </c>
      <c r="M1477" s="62"/>
      <c r="N1477" s="62"/>
    </row>
    <row r="1478" spans="2:14" ht="25.5" x14ac:dyDescent="0.25">
      <c r="B1478" s="37" t="s">
        <v>299</v>
      </c>
      <c r="C1478" s="38" t="str">
        <f>VLOOKUP(E1478,nusedswatershed,4,FALSE)</f>
        <v>Esc</v>
      </c>
      <c r="D1478" s="39">
        <v>25</v>
      </c>
      <c r="E1478" s="40" t="s">
        <v>358</v>
      </c>
      <c r="F1478" s="40" t="s">
        <v>358</v>
      </c>
      <c r="G1478" s="21" t="s">
        <v>63</v>
      </c>
      <c r="H1478" s="22">
        <v>1969</v>
      </c>
      <c r="I1478" s="45">
        <v>25</v>
      </c>
      <c r="J1478" s="45">
        <v>25</v>
      </c>
      <c r="K1478" s="45"/>
      <c r="L1478" s="62" t="str">
        <f>_xlfn.IFNA(VLOOKUP(E1478&amp;"."&amp;H1478,PNIdata!$E$5:$L$263,2,FALSE),"-")</f>
        <v>-</v>
      </c>
      <c r="M1478" s="62"/>
      <c r="N1478" s="62"/>
    </row>
    <row r="1479" spans="2:14" ht="25.5" x14ac:dyDescent="0.25">
      <c r="B1479" s="37" t="s">
        <v>299</v>
      </c>
      <c r="C1479" s="38" t="str">
        <f>VLOOKUP(E1479,nusedswatershed,4,FALSE)</f>
        <v>Esc</v>
      </c>
      <c r="D1479" s="39">
        <v>25</v>
      </c>
      <c r="E1479" s="40" t="s">
        <v>358</v>
      </c>
      <c r="F1479" s="40" t="s">
        <v>358</v>
      </c>
      <c r="G1479" s="21" t="s">
        <v>63</v>
      </c>
      <c r="H1479" s="22">
        <v>1968</v>
      </c>
      <c r="I1479" s="45">
        <v>75</v>
      </c>
      <c r="J1479" s="45">
        <v>75</v>
      </c>
      <c r="K1479" s="45"/>
      <c r="L1479" s="62" t="str">
        <f>_xlfn.IFNA(VLOOKUP(E1479&amp;"."&amp;H1479,PNIdata!$E$5:$L$263,2,FALSE),"-")</f>
        <v>-</v>
      </c>
      <c r="M1479" s="62"/>
      <c r="N1479" s="62"/>
    </row>
    <row r="1480" spans="2:14" ht="25.5" x14ac:dyDescent="0.25">
      <c r="B1480" s="37" t="s">
        <v>299</v>
      </c>
      <c r="C1480" s="38" t="str">
        <f>VLOOKUP(E1480,nusedswatershed,4,FALSE)</f>
        <v>Esc</v>
      </c>
      <c r="D1480" s="39">
        <v>25</v>
      </c>
      <c r="E1480" s="40" t="s">
        <v>358</v>
      </c>
      <c r="F1480" s="40" t="s">
        <v>358</v>
      </c>
      <c r="G1480" s="21" t="s">
        <v>63</v>
      </c>
      <c r="H1480" s="22">
        <v>1967</v>
      </c>
      <c r="I1480" s="45">
        <v>75</v>
      </c>
      <c r="J1480" s="45">
        <v>75</v>
      </c>
      <c r="K1480" s="45"/>
      <c r="L1480" s="62" t="str">
        <f>_xlfn.IFNA(VLOOKUP(E1480&amp;"."&amp;H1480,PNIdata!$E$5:$L$263,2,FALSE),"-")</f>
        <v>-</v>
      </c>
      <c r="M1480" s="62"/>
      <c r="N1480" s="62"/>
    </row>
    <row r="1481" spans="2:14" ht="25.5" x14ac:dyDescent="0.25">
      <c r="B1481" s="37" t="s">
        <v>299</v>
      </c>
      <c r="C1481" s="38" t="str">
        <f>VLOOKUP(E1481,nusedswatershed,4,FALSE)</f>
        <v>Esc</v>
      </c>
      <c r="D1481" s="39">
        <v>25</v>
      </c>
      <c r="E1481" s="40" t="s">
        <v>358</v>
      </c>
      <c r="F1481" s="40" t="s">
        <v>358</v>
      </c>
      <c r="G1481" s="21" t="s">
        <v>63</v>
      </c>
      <c r="H1481" s="22">
        <v>1966</v>
      </c>
      <c r="I1481" s="45">
        <v>900</v>
      </c>
      <c r="J1481" s="45">
        <v>900</v>
      </c>
      <c r="K1481" s="45"/>
      <c r="L1481" s="62" t="str">
        <f>_xlfn.IFNA(VLOOKUP(E1481&amp;"."&amp;H1481,PNIdata!$E$5:$L$263,2,FALSE),"-")</f>
        <v>-</v>
      </c>
      <c r="M1481" s="62"/>
      <c r="N1481" s="62"/>
    </row>
    <row r="1482" spans="2:14" ht="25.5" x14ac:dyDescent="0.25">
      <c r="B1482" s="37" t="s">
        <v>299</v>
      </c>
      <c r="C1482" s="38" t="str">
        <f>VLOOKUP(E1482,nusedswatershed,4,FALSE)</f>
        <v>Esc</v>
      </c>
      <c r="D1482" s="39">
        <v>25</v>
      </c>
      <c r="E1482" s="40" t="s">
        <v>358</v>
      </c>
      <c r="F1482" s="40" t="s">
        <v>358</v>
      </c>
      <c r="G1482" s="21" t="s">
        <v>63</v>
      </c>
      <c r="H1482" s="22">
        <v>1965</v>
      </c>
      <c r="I1482" s="45">
        <v>200</v>
      </c>
      <c r="J1482" s="45">
        <v>200</v>
      </c>
      <c r="K1482" s="45"/>
      <c r="L1482" s="62" t="str">
        <f>_xlfn.IFNA(VLOOKUP(E1482&amp;"."&amp;H1482,PNIdata!$E$5:$L$263,2,FALSE),"-")</f>
        <v>-</v>
      </c>
      <c r="M1482" s="62"/>
      <c r="N1482" s="62"/>
    </row>
    <row r="1483" spans="2:14" ht="25.5" x14ac:dyDescent="0.25">
      <c r="B1483" s="37" t="s">
        <v>299</v>
      </c>
      <c r="C1483" s="38" t="str">
        <f>VLOOKUP(E1483,nusedswatershed,4,FALSE)</f>
        <v>Esc</v>
      </c>
      <c r="D1483" s="39">
        <v>25</v>
      </c>
      <c r="E1483" s="40" t="s">
        <v>358</v>
      </c>
      <c r="F1483" s="40" t="s">
        <v>358</v>
      </c>
      <c r="G1483" s="21" t="s">
        <v>63</v>
      </c>
      <c r="H1483" s="22">
        <v>1964</v>
      </c>
      <c r="I1483" s="45">
        <v>200</v>
      </c>
      <c r="J1483" s="45">
        <v>200</v>
      </c>
      <c r="K1483" s="45"/>
      <c r="L1483" s="62" t="str">
        <f>_xlfn.IFNA(VLOOKUP(E1483&amp;"."&amp;H1483,PNIdata!$E$5:$L$263,2,FALSE),"-")</f>
        <v>-</v>
      </c>
      <c r="M1483" s="62"/>
      <c r="N1483" s="62"/>
    </row>
    <row r="1484" spans="2:14" ht="25.5" x14ac:dyDescent="0.25">
      <c r="B1484" s="37" t="s">
        <v>299</v>
      </c>
      <c r="C1484" s="38" t="str">
        <f>VLOOKUP(E1484,nusedswatershed,4,FALSE)</f>
        <v>Esc</v>
      </c>
      <c r="D1484" s="39">
        <v>25</v>
      </c>
      <c r="E1484" s="40" t="s">
        <v>358</v>
      </c>
      <c r="F1484" s="40" t="s">
        <v>358</v>
      </c>
      <c r="G1484" s="21" t="s">
        <v>63</v>
      </c>
      <c r="H1484" s="22">
        <v>1963</v>
      </c>
      <c r="I1484" s="45">
        <v>100</v>
      </c>
      <c r="J1484" s="45">
        <v>100</v>
      </c>
      <c r="K1484" s="45"/>
      <c r="L1484" s="62" t="str">
        <f>_xlfn.IFNA(VLOOKUP(E1484&amp;"."&amp;H1484,PNIdata!$E$5:$L$263,2,FALSE),"-")</f>
        <v>-</v>
      </c>
      <c r="M1484" s="62"/>
      <c r="N1484" s="62"/>
    </row>
    <row r="1485" spans="2:14" ht="25.5" x14ac:dyDescent="0.25">
      <c r="B1485" s="37" t="s">
        <v>299</v>
      </c>
      <c r="C1485" s="38" t="str">
        <f>VLOOKUP(E1485,nusedswatershed,4,FALSE)</f>
        <v>Esc</v>
      </c>
      <c r="D1485" s="39">
        <v>25</v>
      </c>
      <c r="E1485" s="40" t="s">
        <v>358</v>
      </c>
      <c r="F1485" s="40" t="s">
        <v>358</v>
      </c>
      <c r="G1485" s="21" t="s">
        <v>63</v>
      </c>
      <c r="H1485" s="22">
        <v>1962</v>
      </c>
      <c r="I1485" s="45">
        <v>75</v>
      </c>
      <c r="J1485" s="45">
        <v>75</v>
      </c>
      <c r="K1485" s="45"/>
      <c r="L1485" s="62" t="str">
        <f>_xlfn.IFNA(VLOOKUP(E1485&amp;"."&amp;H1485,PNIdata!$E$5:$L$263,2,FALSE),"-")</f>
        <v>-</v>
      </c>
      <c r="M1485" s="62"/>
      <c r="N1485" s="62"/>
    </row>
    <row r="1486" spans="2:14" ht="25.5" x14ac:dyDescent="0.25">
      <c r="B1486" s="37" t="s">
        <v>299</v>
      </c>
      <c r="C1486" s="38" t="str">
        <f>VLOOKUP(E1486,nusedswatershed,4,FALSE)</f>
        <v>Esc</v>
      </c>
      <c r="D1486" s="39">
        <v>25</v>
      </c>
      <c r="E1486" s="40" t="s">
        <v>358</v>
      </c>
      <c r="F1486" s="40" t="s">
        <v>358</v>
      </c>
      <c r="G1486" s="21" t="s">
        <v>63</v>
      </c>
      <c r="H1486" s="22">
        <v>1961</v>
      </c>
      <c r="I1486" s="45">
        <v>75</v>
      </c>
      <c r="J1486" s="45">
        <v>75</v>
      </c>
      <c r="K1486" s="45"/>
      <c r="L1486" s="62" t="str">
        <f>_xlfn.IFNA(VLOOKUP(E1486&amp;"."&amp;H1486,PNIdata!$E$5:$L$263,2,FALSE),"-")</f>
        <v>-</v>
      </c>
      <c r="M1486" s="62"/>
      <c r="N1486" s="62"/>
    </row>
    <row r="1487" spans="2:14" ht="25.5" x14ac:dyDescent="0.25">
      <c r="B1487" s="37" t="s">
        <v>299</v>
      </c>
      <c r="C1487" s="38" t="str">
        <f>VLOOKUP(E1487,nusedswatershed,4,FALSE)</f>
        <v>Esc</v>
      </c>
      <c r="D1487" s="39">
        <v>25</v>
      </c>
      <c r="E1487" s="40" t="s">
        <v>358</v>
      </c>
      <c r="F1487" s="40" t="s">
        <v>358</v>
      </c>
      <c r="G1487" s="21" t="s">
        <v>63</v>
      </c>
      <c r="H1487" s="22">
        <v>1960</v>
      </c>
      <c r="I1487" s="45">
        <v>25</v>
      </c>
      <c r="J1487" s="45">
        <v>25</v>
      </c>
      <c r="K1487" s="45"/>
      <c r="L1487" s="62" t="str">
        <f>_xlfn.IFNA(VLOOKUP(E1487&amp;"."&amp;H1487,PNIdata!$E$5:$L$263,2,FALSE),"-")</f>
        <v>-</v>
      </c>
      <c r="M1487" s="62"/>
      <c r="N1487" s="62"/>
    </row>
    <row r="1488" spans="2:14" ht="25.5" x14ac:dyDescent="0.25">
      <c r="B1488" s="37" t="s">
        <v>299</v>
      </c>
      <c r="C1488" s="38" t="str">
        <f>VLOOKUP(E1488,nusedswatershed,4,FALSE)</f>
        <v>Esc</v>
      </c>
      <c r="D1488" s="39">
        <v>25</v>
      </c>
      <c r="E1488" s="40" t="s">
        <v>358</v>
      </c>
      <c r="F1488" s="40" t="s">
        <v>358</v>
      </c>
      <c r="G1488" s="21" t="s">
        <v>63</v>
      </c>
      <c r="H1488" s="22">
        <v>1959</v>
      </c>
      <c r="I1488" s="45">
        <v>25</v>
      </c>
      <c r="J1488" s="45">
        <v>25</v>
      </c>
      <c r="K1488" s="45"/>
      <c r="L1488" s="62" t="str">
        <f>_xlfn.IFNA(VLOOKUP(E1488&amp;"."&amp;H1488,PNIdata!$E$5:$L$263,2,FALSE),"-")</f>
        <v>-</v>
      </c>
      <c r="M1488" s="62"/>
      <c r="N1488" s="62"/>
    </row>
    <row r="1489" spans="2:14" ht="25.5" x14ac:dyDescent="0.25">
      <c r="B1489" s="37" t="s">
        <v>299</v>
      </c>
      <c r="C1489" s="38" t="str">
        <f>VLOOKUP(E1489,nusedswatershed,4,FALSE)</f>
        <v>Esc</v>
      </c>
      <c r="D1489" s="39">
        <v>25</v>
      </c>
      <c r="E1489" s="40" t="s">
        <v>358</v>
      </c>
      <c r="F1489" s="40" t="s">
        <v>358</v>
      </c>
      <c r="G1489" s="21" t="s">
        <v>63</v>
      </c>
      <c r="H1489" s="22">
        <v>1958</v>
      </c>
      <c r="I1489" s="45" t="s">
        <v>522</v>
      </c>
      <c r="J1489" s="45"/>
      <c r="K1489" s="45"/>
      <c r="L1489" s="62" t="str">
        <f>_xlfn.IFNA(VLOOKUP(E1489&amp;"."&amp;H1489,PNIdata!$E$5:$L$263,2,FALSE),"-")</f>
        <v>-</v>
      </c>
      <c r="M1489" s="62"/>
      <c r="N1489" s="62"/>
    </row>
    <row r="1490" spans="2:14" ht="25.5" x14ac:dyDescent="0.25">
      <c r="B1490" s="37" t="s">
        <v>299</v>
      </c>
      <c r="C1490" s="38" t="str">
        <f>VLOOKUP(E1490,nusedswatershed,4,FALSE)</f>
        <v>Esc</v>
      </c>
      <c r="D1490" s="39">
        <v>25</v>
      </c>
      <c r="E1490" s="40" t="s">
        <v>358</v>
      </c>
      <c r="F1490" s="40" t="s">
        <v>358</v>
      </c>
      <c r="G1490" s="21" t="s">
        <v>63</v>
      </c>
      <c r="H1490" s="22">
        <v>1957</v>
      </c>
      <c r="I1490" s="45" t="s">
        <v>522</v>
      </c>
      <c r="J1490" s="45"/>
      <c r="K1490" s="45"/>
      <c r="L1490" s="62" t="str">
        <f>_xlfn.IFNA(VLOOKUP(E1490&amp;"."&amp;H1490,PNIdata!$E$5:$L$263,2,FALSE),"-")</f>
        <v>-</v>
      </c>
      <c r="M1490" s="62"/>
      <c r="N1490" s="62"/>
    </row>
    <row r="1491" spans="2:14" ht="25.5" x14ac:dyDescent="0.25">
      <c r="B1491" s="37" t="s">
        <v>299</v>
      </c>
      <c r="C1491" s="38" t="str">
        <f>VLOOKUP(E1491,nusedswatershed,4,FALSE)</f>
        <v>Esc</v>
      </c>
      <c r="D1491" s="39">
        <v>25</v>
      </c>
      <c r="E1491" s="40" t="s">
        <v>358</v>
      </c>
      <c r="F1491" s="40" t="s">
        <v>358</v>
      </c>
      <c r="G1491" s="21" t="s">
        <v>63</v>
      </c>
      <c r="H1491" s="22">
        <v>1956</v>
      </c>
      <c r="I1491" s="45" t="s">
        <v>522</v>
      </c>
      <c r="J1491" s="45"/>
      <c r="K1491" s="45"/>
      <c r="L1491" s="62" t="str">
        <f>_xlfn.IFNA(VLOOKUP(E1491&amp;"."&amp;H1491,PNIdata!$E$5:$L$263,2,FALSE),"-")</f>
        <v>-</v>
      </c>
      <c r="M1491" s="62"/>
      <c r="N1491" s="62"/>
    </row>
    <row r="1492" spans="2:14" ht="25.5" x14ac:dyDescent="0.25">
      <c r="B1492" s="37" t="s">
        <v>299</v>
      </c>
      <c r="C1492" s="38" t="str">
        <f>VLOOKUP(E1492,nusedswatershed,4,FALSE)</f>
        <v>Esc</v>
      </c>
      <c r="D1492" s="39">
        <v>25</v>
      </c>
      <c r="E1492" s="40" t="s">
        <v>358</v>
      </c>
      <c r="F1492" s="40" t="s">
        <v>358</v>
      </c>
      <c r="G1492" s="21" t="s">
        <v>63</v>
      </c>
      <c r="H1492" s="22">
        <v>1955</v>
      </c>
      <c r="I1492" s="45">
        <v>25</v>
      </c>
      <c r="J1492" s="45">
        <v>25</v>
      </c>
      <c r="K1492" s="45"/>
      <c r="L1492" s="62" t="str">
        <f>_xlfn.IFNA(VLOOKUP(E1492&amp;"."&amp;H1492,PNIdata!$E$5:$L$263,2,FALSE),"-")</f>
        <v>-</v>
      </c>
      <c r="M1492" s="62"/>
      <c r="N1492" s="62"/>
    </row>
    <row r="1493" spans="2:14" ht="25.5" x14ac:dyDescent="0.25">
      <c r="B1493" s="37" t="s">
        <v>299</v>
      </c>
      <c r="C1493" s="38" t="str">
        <f>VLOOKUP(E1493,nusedswatershed,4,FALSE)</f>
        <v>Esc</v>
      </c>
      <c r="D1493" s="39">
        <v>25</v>
      </c>
      <c r="E1493" s="40" t="s">
        <v>358</v>
      </c>
      <c r="F1493" s="40" t="s">
        <v>358</v>
      </c>
      <c r="G1493" s="21" t="s">
        <v>63</v>
      </c>
      <c r="H1493" s="22">
        <v>1954</v>
      </c>
      <c r="I1493" s="45">
        <v>30</v>
      </c>
      <c r="J1493" s="45">
        <v>30</v>
      </c>
      <c r="K1493" s="45"/>
      <c r="L1493" s="62" t="str">
        <f>_xlfn.IFNA(VLOOKUP(E1493&amp;"."&amp;H1493,PNIdata!$E$5:$L$263,2,FALSE),"-")</f>
        <v>-</v>
      </c>
      <c r="M1493" s="62"/>
      <c r="N1493" s="62"/>
    </row>
    <row r="1494" spans="2:14" ht="25.5" x14ac:dyDescent="0.25">
      <c r="B1494" s="37" t="s">
        <v>299</v>
      </c>
      <c r="C1494" s="38" t="str">
        <f>VLOOKUP(E1494,nusedswatershed,4,FALSE)</f>
        <v>Esc</v>
      </c>
      <c r="D1494" s="39">
        <v>25</v>
      </c>
      <c r="E1494" s="40" t="s">
        <v>358</v>
      </c>
      <c r="F1494" s="40" t="s">
        <v>358</v>
      </c>
      <c r="G1494" s="21" t="s">
        <v>63</v>
      </c>
      <c r="H1494" s="22">
        <v>1953</v>
      </c>
      <c r="I1494" s="45">
        <v>75</v>
      </c>
      <c r="J1494" s="45">
        <v>75</v>
      </c>
      <c r="K1494" s="45"/>
      <c r="L1494" s="62" t="str">
        <f>_xlfn.IFNA(VLOOKUP(E1494&amp;"."&amp;H1494,PNIdata!$E$5:$L$263,2,FALSE),"-")</f>
        <v>-</v>
      </c>
      <c r="M1494" s="62"/>
      <c r="N1494" s="62"/>
    </row>
    <row r="1495" spans="2:14" x14ac:dyDescent="0.25">
      <c r="B1495" s="37" t="s">
        <v>299</v>
      </c>
      <c r="C1495" s="38" t="str">
        <f>VLOOKUP(E1495,nusedswatershed,4,FALSE)</f>
        <v>Esc</v>
      </c>
      <c r="D1495" s="39">
        <v>26</v>
      </c>
      <c r="E1495" s="40" t="s">
        <v>455</v>
      </c>
      <c r="F1495" s="40" t="s">
        <v>455</v>
      </c>
      <c r="G1495" s="21" t="s">
        <v>63</v>
      </c>
      <c r="H1495" s="45">
        <v>2023</v>
      </c>
      <c r="I1495" s="45">
        <v>87</v>
      </c>
      <c r="J1495" s="45">
        <v>87</v>
      </c>
      <c r="K1495" s="45"/>
      <c r="L1495" s="62" t="str">
        <f>_xlfn.IFNA(VLOOKUP(E1495&amp;"."&amp;H1495,PNIdata!$E$5:$L$263,2,FALSE),"-")</f>
        <v>-</v>
      </c>
      <c r="M1495" s="62"/>
      <c r="N1495" s="62"/>
    </row>
    <row r="1496" spans="2:14" x14ac:dyDescent="0.25">
      <c r="B1496" s="37" t="s">
        <v>299</v>
      </c>
      <c r="C1496" s="38" t="str">
        <f>VLOOKUP(E1496,nusedswatershed,4,FALSE)</f>
        <v>Esc</v>
      </c>
      <c r="D1496" s="39">
        <v>26</v>
      </c>
      <c r="E1496" s="40" t="s">
        <v>455</v>
      </c>
      <c r="F1496" s="40" t="s">
        <v>455</v>
      </c>
      <c r="G1496" s="21" t="s">
        <v>63</v>
      </c>
      <c r="H1496" s="45">
        <v>2022</v>
      </c>
      <c r="I1496" s="45">
        <v>26</v>
      </c>
      <c r="J1496" s="45">
        <v>26</v>
      </c>
      <c r="K1496" s="45"/>
      <c r="L1496" s="62" t="str">
        <f>_xlfn.IFNA(VLOOKUP(E1496&amp;"."&amp;H1496,PNIdata!$E$5:$L$263,2,FALSE),"-")</f>
        <v>-</v>
      </c>
      <c r="M1496" s="62"/>
      <c r="N1496" s="62"/>
    </row>
    <row r="1497" spans="2:14" x14ac:dyDescent="0.25">
      <c r="B1497" s="37" t="s">
        <v>299</v>
      </c>
      <c r="C1497" s="38" t="str">
        <f>VLOOKUP(E1497,nusedswatershed,4,FALSE)</f>
        <v>Esc</v>
      </c>
      <c r="D1497" s="39">
        <v>26</v>
      </c>
      <c r="E1497" s="40" t="s">
        <v>455</v>
      </c>
      <c r="F1497" s="40" t="s">
        <v>455</v>
      </c>
      <c r="G1497" s="21" t="s">
        <v>63</v>
      </c>
      <c r="H1497" s="45">
        <v>2021</v>
      </c>
      <c r="I1497" s="45">
        <v>24</v>
      </c>
      <c r="J1497" s="45">
        <v>24</v>
      </c>
      <c r="K1497" s="45"/>
      <c r="L1497" s="62" t="str">
        <f>_xlfn.IFNA(VLOOKUP(E1497&amp;"."&amp;H1497,PNIdata!$E$5:$L$263,2,FALSE),"-")</f>
        <v>-</v>
      </c>
      <c r="M1497" s="62"/>
      <c r="N1497" s="62"/>
    </row>
    <row r="1498" spans="2:14" x14ac:dyDescent="0.25">
      <c r="B1498" s="37" t="s">
        <v>299</v>
      </c>
      <c r="C1498" s="38" t="str">
        <f>VLOOKUP(E1498,nusedswatershed,4,FALSE)</f>
        <v>Esc</v>
      </c>
      <c r="D1498" s="39">
        <v>26</v>
      </c>
      <c r="E1498" s="40" t="s">
        <v>455</v>
      </c>
      <c r="F1498" s="40" t="s">
        <v>455</v>
      </c>
      <c r="G1498" s="21" t="s">
        <v>63</v>
      </c>
      <c r="H1498" s="45">
        <v>2020</v>
      </c>
      <c r="I1498" s="45">
        <v>16</v>
      </c>
      <c r="J1498" s="45">
        <v>16</v>
      </c>
      <c r="K1498" s="45"/>
      <c r="L1498" s="62" t="str">
        <f>_xlfn.IFNA(VLOOKUP(E1498&amp;"."&amp;H1498,PNIdata!$E$5:$L$263,2,FALSE),"-")</f>
        <v>-</v>
      </c>
      <c r="M1498" s="62"/>
      <c r="N1498" s="62"/>
    </row>
    <row r="1499" spans="2:14" x14ac:dyDescent="0.25">
      <c r="B1499" s="37" t="s">
        <v>299</v>
      </c>
      <c r="C1499" s="38" t="str">
        <f>VLOOKUP(E1499,nusedswatershed,4,FALSE)</f>
        <v>Esc</v>
      </c>
      <c r="D1499" s="39">
        <v>26</v>
      </c>
      <c r="E1499" s="40" t="s">
        <v>455</v>
      </c>
      <c r="F1499" s="40" t="s">
        <v>455</v>
      </c>
      <c r="G1499" s="21" t="s">
        <v>63</v>
      </c>
      <c r="H1499" s="45">
        <v>2019</v>
      </c>
      <c r="I1499" s="45">
        <v>7</v>
      </c>
      <c r="J1499" s="45">
        <v>7</v>
      </c>
      <c r="K1499" s="45"/>
      <c r="L1499" s="62" t="str">
        <f>_xlfn.IFNA(VLOOKUP(E1499&amp;"."&amp;H1499,PNIdata!$E$5:$L$263,2,FALSE),"-")</f>
        <v>-</v>
      </c>
      <c r="M1499" s="62"/>
      <c r="N1499" s="62"/>
    </row>
    <row r="1500" spans="2:14" x14ac:dyDescent="0.25">
      <c r="B1500" s="37" t="s">
        <v>299</v>
      </c>
      <c r="C1500" s="38" t="str">
        <f>VLOOKUP(E1500,nusedswatershed,4,FALSE)</f>
        <v>Esc</v>
      </c>
      <c r="D1500" s="39">
        <v>26</v>
      </c>
      <c r="E1500" s="40" t="s">
        <v>455</v>
      </c>
      <c r="F1500" s="40" t="s">
        <v>455</v>
      </c>
      <c r="G1500" s="21" t="s">
        <v>63</v>
      </c>
      <c r="H1500" s="45">
        <v>2018</v>
      </c>
      <c r="I1500" s="45">
        <v>64</v>
      </c>
      <c r="J1500" s="45">
        <v>64</v>
      </c>
      <c r="K1500" s="45"/>
      <c r="L1500" s="62" t="str">
        <f>_xlfn.IFNA(VLOOKUP(E1500&amp;"."&amp;H1500,PNIdata!$E$5:$L$263,2,FALSE),"-")</f>
        <v>-</v>
      </c>
      <c r="M1500" s="62"/>
      <c r="N1500" s="62"/>
    </row>
    <row r="1501" spans="2:14" x14ac:dyDescent="0.25">
      <c r="B1501" s="37" t="s">
        <v>299</v>
      </c>
      <c r="C1501" s="38" t="str">
        <f>VLOOKUP(E1501,nusedswatershed,4,FALSE)</f>
        <v>Esc</v>
      </c>
      <c r="D1501" s="39">
        <v>26</v>
      </c>
      <c r="E1501" s="40" t="s">
        <v>455</v>
      </c>
      <c r="F1501" s="40" t="s">
        <v>455</v>
      </c>
      <c r="G1501" s="21" t="s">
        <v>63</v>
      </c>
      <c r="H1501" s="45">
        <v>2017</v>
      </c>
      <c r="I1501" s="45">
        <v>14</v>
      </c>
      <c r="J1501" s="45">
        <v>14</v>
      </c>
      <c r="K1501" s="45"/>
      <c r="L1501" s="62" t="str">
        <f>_xlfn.IFNA(VLOOKUP(E1501&amp;"."&amp;H1501,PNIdata!$E$5:$L$263,2,FALSE),"-")</f>
        <v>-</v>
      </c>
      <c r="M1501" s="62"/>
      <c r="N1501" s="62"/>
    </row>
    <row r="1502" spans="2:14" x14ac:dyDescent="0.25">
      <c r="B1502" s="37" t="s">
        <v>299</v>
      </c>
      <c r="C1502" s="38" t="str">
        <f>VLOOKUP(E1502,nusedswatershed,4,FALSE)</f>
        <v>Esc</v>
      </c>
      <c r="D1502" s="39">
        <v>26</v>
      </c>
      <c r="E1502" s="40" t="s">
        <v>455</v>
      </c>
      <c r="F1502" s="40" t="s">
        <v>455</v>
      </c>
      <c r="G1502" s="21" t="s">
        <v>63</v>
      </c>
      <c r="H1502" s="45">
        <v>2016</v>
      </c>
      <c r="I1502" s="45">
        <v>13</v>
      </c>
      <c r="J1502" s="45">
        <v>13</v>
      </c>
      <c r="K1502" s="45"/>
      <c r="L1502" s="62" t="str">
        <f>_xlfn.IFNA(VLOOKUP(E1502&amp;"."&amp;H1502,PNIdata!$E$5:$L$263,2,FALSE),"-")</f>
        <v>-</v>
      </c>
      <c r="M1502" s="62"/>
      <c r="N1502" s="62"/>
    </row>
    <row r="1503" spans="2:14" x14ac:dyDescent="0.25">
      <c r="B1503" s="37" t="s">
        <v>299</v>
      </c>
      <c r="C1503" s="38" t="str">
        <f>VLOOKUP(E1503,nusedswatershed,4,FALSE)</f>
        <v>Esc</v>
      </c>
      <c r="D1503" s="39">
        <v>26</v>
      </c>
      <c r="E1503" s="40" t="s">
        <v>455</v>
      </c>
      <c r="F1503" s="40" t="s">
        <v>455</v>
      </c>
      <c r="G1503" s="21" t="s">
        <v>63</v>
      </c>
      <c r="H1503" s="22">
        <v>2015</v>
      </c>
      <c r="I1503" s="45">
        <v>17</v>
      </c>
      <c r="J1503" s="45">
        <v>17</v>
      </c>
      <c r="K1503" s="45"/>
      <c r="L1503" s="62" t="str">
        <f>_xlfn.IFNA(VLOOKUP(E1503&amp;"."&amp;H1503,PNIdata!$E$5:$L$263,2,FALSE),"-")</f>
        <v>-</v>
      </c>
      <c r="M1503" s="62"/>
      <c r="N1503" s="62"/>
    </row>
    <row r="1504" spans="2:14" x14ac:dyDescent="0.25">
      <c r="B1504" s="37" t="s">
        <v>299</v>
      </c>
      <c r="C1504" s="38" t="str">
        <f>VLOOKUP(E1504,nusedswatershed,4,FALSE)</f>
        <v>Esc</v>
      </c>
      <c r="D1504" s="39">
        <v>26</v>
      </c>
      <c r="E1504" s="40" t="s">
        <v>455</v>
      </c>
      <c r="F1504" s="40" t="s">
        <v>455</v>
      </c>
      <c r="G1504" s="21" t="s">
        <v>63</v>
      </c>
      <c r="H1504" s="22">
        <v>2014</v>
      </c>
      <c r="I1504" s="45">
        <v>7</v>
      </c>
      <c r="J1504" s="45">
        <v>7</v>
      </c>
      <c r="K1504" s="45"/>
      <c r="L1504" s="62" t="str">
        <f>_xlfn.IFNA(VLOOKUP(E1504&amp;"."&amp;H1504,PNIdata!$E$5:$L$263,2,FALSE),"-")</f>
        <v>-</v>
      </c>
      <c r="M1504" s="62"/>
      <c r="N1504" s="62"/>
    </row>
    <row r="1505" spans="2:14" x14ac:dyDescent="0.25">
      <c r="B1505" s="37" t="s">
        <v>299</v>
      </c>
      <c r="C1505" s="38" t="str">
        <f>VLOOKUP(E1505,nusedswatershed,4,FALSE)</f>
        <v>Esc</v>
      </c>
      <c r="D1505" s="39">
        <v>26</v>
      </c>
      <c r="E1505" s="40" t="s">
        <v>455</v>
      </c>
      <c r="F1505" s="40" t="s">
        <v>455</v>
      </c>
      <c r="G1505" s="21" t="s">
        <v>63</v>
      </c>
      <c r="H1505">
        <v>2013</v>
      </c>
      <c r="I1505" s="45">
        <v>13</v>
      </c>
      <c r="J1505" s="45">
        <v>13</v>
      </c>
      <c r="K1505" s="45"/>
      <c r="L1505" s="62" t="str">
        <f>_xlfn.IFNA(VLOOKUP(E1505&amp;"."&amp;H1505,PNIdata!$E$5:$L$263,2,FALSE),"-")</f>
        <v>-</v>
      </c>
      <c r="M1505" s="62"/>
      <c r="N1505" s="62"/>
    </row>
    <row r="1506" spans="2:14" x14ac:dyDescent="0.25">
      <c r="B1506" s="37" t="s">
        <v>299</v>
      </c>
      <c r="C1506" s="38" t="str">
        <f>VLOOKUP(E1506,nusedswatershed,4,FALSE)</f>
        <v>Esc</v>
      </c>
      <c r="D1506" s="39">
        <v>26</v>
      </c>
      <c r="E1506" s="40" t="s">
        <v>455</v>
      </c>
      <c r="F1506" s="40" t="s">
        <v>455</v>
      </c>
      <c r="G1506" s="21" t="s">
        <v>63</v>
      </c>
      <c r="H1506" s="22">
        <v>2012</v>
      </c>
      <c r="I1506" s="45">
        <v>41</v>
      </c>
      <c r="J1506" s="45">
        <v>41</v>
      </c>
      <c r="K1506" s="45"/>
      <c r="L1506" s="62" t="str">
        <f>_xlfn.IFNA(VLOOKUP(E1506&amp;"."&amp;H1506,PNIdata!$E$5:$L$263,2,FALSE),"-")</f>
        <v>-</v>
      </c>
      <c r="M1506" s="62"/>
      <c r="N1506" s="62"/>
    </row>
    <row r="1507" spans="2:14" x14ac:dyDescent="0.25">
      <c r="B1507" s="37" t="s">
        <v>299</v>
      </c>
      <c r="C1507" s="38" t="str">
        <f>VLOOKUP(E1507,nusedswatershed,4,FALSE)</f>
        <v>Esc</v>
      </c>
      <c r="D1507" s="39">
        <v>26</v>
      </c>
      <c r="E1507" s="40" t="s">
        <v>455</v>
      </c>
      <c r="F1507" s="40" t="s">
        <v>455</v>
      </c>
      <c r="G1507" s="21" t="s">
        <v>63</v>
      </c>
      <c r="H1507" s="22">
        <v>2011</v>
      </c>
      <c r="I1507" s="45">
        <v>20</v>
      </c>
      <c r="J1507" s="45">
        <v>20</v>
      </c>
      <c r="K1507" s="45"/>
      <c r="L1507" s="62" t="str">
        <f>_xlfn.IFNA(VLOOKUP(E1507&amp;"."&amp;H1507,PNIdata!$E$5:$L$263,2,FALSE),"-")</f>
        <v>-</v>
      </c>
      <c r="M1507" s="62"/>
      <c r="N1507" s="62"/>
    </row>
    <row r="1508" spans="2:14" x14ac:dyDescent="0.25">
      <c r="B1508" s="37" t="s">
        <v>299</v>
      </c>
      <c r="C1508" s="38" t="str">
        <f>VLOOKUP(E1508,nusedswatershed,4,FALSE)</f>
        <v>Esc</v>
      </c>
      <c r="D1508" s="39">
        <v>26</v>
      </c>
      <c r="E1508" s="40" t="s">
        <v>455</v>
      </c>
      <c r="F1508" s="40" t="s">
        <v>455</v>
      </c>
      <c r="G1508" s="21" t="s">
        <v>63</v>
      </c>
      <c r="H1508" s="22">
        <v>2010</v>
      </c>
      <c r="I1508" s="45" t="s">
        <v>523</v>
      </c>
      <c r="J1508" s="45"/>
      <c r="K1508" s="45"/>
      <c r="L1508" s="62" t="str">
        <f>_xlfn.IFNA(VLOOKUP(E1508&amp;"."&amp;H1508,PNIdata!$E$5:$L$263,2,FALSE),"-")</f>
        <v>-</v>
      </c>
      <c r="M1508" s="62"/>
      <c r="N1508" s="62"/>
    </row>
    <row r="1509" spans="2:14" x14ac:dyDescent="0.25">
      <c r="B1509" s="37" t="s">
        <v>299</v>
      </c>
      <c r="C1509" s="38" t="str">
        <f>VLOOKUP(E1509,nusedswatershed,4,FALSE)</f>
        <v>Esc</v>
      </c>
      <c r="D1509" s="39">
        <v>26</v>
      </c>
      <c r="E1509" s="40" t="s">
        <v>455</v>
      </c>
      <c r="F1509" s="40" t="s">
        <v>455</v>
      </c>
      <c r="G1509" s="21" t="s">
        <v>63</v>
      </c>
      <c r="H1509" s="22">
        <v>2009</v>
      </c>
      <c r="I1509" s="45" t="s">
        <v>523</v>
      </c>
      <c r="J1509" s="45"/>
      <c r="K1509" s="45"/>
      <c r="L1509" s="62" t="str">
        <f>_xlfn.IFNA(VLOOKUP(E1509&amp;"."&amp;H1509,PNIdata!$E$5:$L$263,2,FALSE),"-")</f>
        <v>-</v>
      </c>
      <c r="M1509" s="62"/>
      <c r="N1509" s="62"/>
    </row>
    <row r="1510" spans="2:14" x14ac:dyDescent="0.25">
      <c r="B1510" s="37" t="s">
        <v>299</v>
      </c>
      <c r="C1510" s="38" t="str">
        <f>VLOOKUP(E1510,nusedswatershed,4,FALSE)</f>
        <v>Esc</v>
      </c>
      <c r="D1510" s="39">
        <v>26</v>
      </c>
      <c r="E1510" s="40" t="s">
        <v>455</v>
      </c>
      <c r="F1510" s="40" t="s">
        <v>455</v>
      </c>
      <c r="G1510" s="21" t="s">
        <v>63</v>
      </c>
      <c r="H1510">
        <v>2008</v>
      </c>
      <c r="I1510" s="45" t="s">
        <v>523</v>
      </c>
      <c r="J1510" s="45"/>
      <c r="K1510" s="45"/>
      <c r="L1510" s="62" t="str">
        <f>_xlfn.IFNA(VLOOKUP(E1510&amp;"."&amp;H1510,PNIdata!$E$5:$L$263,2,FALSE),"-")</f>
        <v>-</v>
      </c>
      <c r="M1510" s="62"/>
      <c r="N1510" s="62"/>
    </row>
    <row r="1511" spans="2:14" x14ac:dyDescent="0.25">
      <c r="B1511" s="37" t="s">
        <v>299</v>
      </c>
      <c r="C1511" s="38" t="str">
        <f>VLOOKUP(E1511,nusedswatershed,4,FALSE)</f>
        <v>Esc</v>
      </c>
      <c r="D1511" s="39">
        <v>26</v>
      </c>
      <c r="E1511" s="40" t="s">
        <v>455</v>
      </c>
      <c r="F1511" s="40" t="s">
        <v>455</v>
      </c>
      <c r="G1511" s="21" t="s">
        <v>63</v>
      </c>
      <c r="H1511">
        <v>2007</v>
      </c>
      <c r="I1511" s="45" t="s">
        <v>523</v>
      </c>
      <c r="J1511" s="45"/>
      <c r="K1511" s="45"/>
      <c r="L1511" s="62" t="str">
        <f>_xlfn.IFNA(VLOOKUP(E1511&amp;"."&amp;H1511,PNIdata!$E$5:$L$263,2,FALSE),"-")</f>
        <v>-</v>
      </c>
      <c r="M1511" s="62"/>
      <c r="N1511" s="62"/>
    </row>
    <row r="1512" spans="2:14" x14ac:dyDescent="0.25">
      <c r="B1512" s="37" t="s">
        <v>299</v>
      </c>
      <c r="C1512" s="38" t="str">
        <f>VLOOKUP(E1512,nusedswatershed,4,FALSE)</f>
        <v>Esc</v>
      </c>
      <c r="D1512" s="39">
        <v>26</v>
      </c>
      <c r="E1512" s="40" t="s">
        <v>455</v>
      </c>
      <c r="F1512" s="40" t="s">
        <v>455</v>
      </c>
      <c r="G1512" s="21" t="s">
        <v>63</v>
      </c>
      <c r="H1512">
        <v>2006</v>
      </c>
      <c r="I1512" s="45" t="s">
        <v>523</v>
      </c>
      <c r="J1512" s="45"/>
      <c r="K1512" s="45"/>
      <c r="L1512" s="62" t="str">
        <f>_xlfn.IFNA(VLOOKUP(E1512&amp;"."&amp;H1512,PNIdata!$E$5:$L$263,2,FALSE),"-")</f>
        <v>-</v>
      </c>
      <c r="M1512" s="62"/>
      <c r="N1512" s="62"/>
    </row>
    <row r="1513" spans="2:14" x14ac:dyDescent="0.25">
      <c r="B1513" s="37" t="s">
        <v>299</v>
      </c>
      <c r="C1513" s="38" t="str">
        <f>VLOOKUP(E1513,nusedswatershed,4,FALSE)</f>
        <v>Esc</v>
      </c>
      <c r="D1513" s="39">
        <v>26</v>
      </c>
      <c r="E1513" s="40" t="s">
        <v>455</v>
      </c>
      <c r="F1513" s="40" t="s">
        <v>455</v>
      </c>
      <c r="G1513" s="21" t="s">
        <v>63</v>
      </c>
      <c r="H1513">
        <v>2005</v>
      </c>
      <c r="I1513" s="45" t="s">
        <v>523</v>
      </c>
      <c r="J1513" s="45"/>
      <c r="K1513" s="45"/>
      <c r="L1513" s="62" t="str">
        <f>_xlfn.IFNA(VLOOKUP(E1513&amp;"."&amp;H1513,PNIdata!$E$5:$L$263,2,FALSE),"-")</f>
        <v>-</v>
      </c>
      <c r="M1513" s="62"/>
      <c r="N1513" s="62"/>
    </row>
    <row r="1514" spans="2:14" x14ac:dyDescent="0.25">
      <c r="B1514" s="37" t="s">
        <v>299</v>
      </c>
      <c r="C1514" s="38" t="str">
        <f>VLOOKUP(E1514,nusedswatershed,4,FALSE)</f>
        <v>Esc</v>
      </c>
      <c r="D1514" s="39">
        <v>26</v>
      </c>
      <c r="E1514" s="40" t="s">
        <v>455</v>
      </c>
      <c r="F1514" s="40" t="s">
        <v>455</v>
      </c>
      <c r="G1514" s="21" t="s">
        <v>63</v>
      </c>
      <c r="H1514">
        <v>2004</v>
      </c>
      <c r="I1514" s="45" t="s">
        <v>523</v>
      </c>
      <c r="J1514" s="45"/>
      <c r="K1514" s="45"/>
      <c r="L1514" s="62" t="str">
        <f>_xlfn.IFNA(VLOOKUP(E1514&amp;"."&amp;H1514,PNIdata!$E$5:$L$263,2,FALSE),"-")</f>
        <v>-</v>
      </c>
      <c r="M1514" s="62"/>
      <c r="N1514" s="62"/>
    </row>
    <row r="1515" spans="2:14" x14ac:dyDescent="0.25">
      <c r="B1515" s="37" t="s">
        <v>299</v>
      </c>
      <c r="C1515" s="38" t="str">
        <f>VLOOKUP(E1515,nusedswatershed,4,FALSE)</f>
        <v>Esc</v>
      </c>
      <c r="D1515" s="39">
        <v>26</v>
      </c>
      <c r="E1515" s="40" t="s">
        <v>455</v>
      </c>
      <c r="F1515" s="40" t="s">
        <v>455</v>
      </c>
      <c r="G1515" s="21" t="s">
        <v>63</v>
      </c>
      <c r="H1515">
        <v>2003</v>
      </c>
      <c r="I1515" s="45">
        <v>15</v>
      </c>
      <c r="J1515" s="45">
        <v>15</v>
      </c>
      <c r="K1515" s="45"/>
      <c r="L1515" s="62" t="str">
        <f>_xlfn.IFNA(VLOOKUP(E1515&amp;"."&amp;H1515,PNIdata!$E$5:$L$263,2,FALSE),"-")</f>
        <v>-</v>
      </c>
      <c r="M1515" s="62"/>
      <c r="N1515" s="62"/>
    </row>
    <row r="1516" spans="2:14" x14ac:dyDescent="0.25">
      <c r="B1516" s="37" t="s">
        <v>299</v>
      </c>
      <c r="C1516" s="38" t="str">
        <f>VLOOKUP(E1516,nusedswatershed,4,FALSE)</f>
        <v>Esc</v>
      </c>
      <c r="D1516" s="39">
        <v>26</v>
      </c>
      <c r="E1516" s="40" t="s">
        <v>455</v>
      </c>
      <c r="F1516" s="40" t="s">
        <v>455</v>
      </c>
      <c r="G1516" s="21" t="s">
        <v>63</v>
      </c>
      <c r="H1516">
        <v>2002</v>
      </c>
      <c r="I1516" s="45">
        <v>6</v>
      </c>
      <c r="J1516" s="45">
        <v>6</v>
      </c>
      <c r="K1516" s="45"/>
      <c r="L1516" s="62" t="str">
        <f>_xlfn.IFNA(VLOOKUP(E1516&amp;"."&amp;H1516,PNIdata!$E$5:$L$263,2,FALSE),"-")</f>
        <v>-</v>
      </c>
      <c r="M1516" s="62"/>
      <c r="N1516" s="62"/>
    </row>
    <row r="1517" spans="2:14" x14ac:dyDescent="0.25">
      <c r="B1517" s="37" t="s">
        <v>299</v>
      </c>
      <c r="C1517" s="38" t="str">
        <f>VLOOKUP(E1517,nusedswatershed,4,FALSE)</f>
        <v>Esc</v>
      </c>
      <c r="D1517" s="39">
        <v>26</v>
      </c>
      <c r="E1517" s="40" t="s">
        <v>455</v>
      </c>
      <c r="F1517" s="40" t="s">
        <v>455</v>
      </c>
      <c r="G1517" s="21" t="s">
        <v>63</v>
      </c>
      <c r="H1517">
        <v>2001</v>
      </c>
      <c r="I1517" s="45">
        <v>1</v>
      </c>
      <c r="J1517" s="45">
        <v>1</v>
      </c>
      <c r="K1517" s="45"/>
      <c r="L1517" s="62" t="str">
        <f>_xlfn.IFNA(VLOOKUP(E1517&amp;"."&amp;H1517,PNIdata!$E$5:$L$263,2,FALSE),"-")</f>
        <v>-</v>
      </c>
      <c r="M1517" s="62"/>
      <c r="N1517" s="62"/>
    </row>
    <row r="1518" spans="2:14" x14ac:dyDescent="0.25">
      <c r="B1518" s="37" t="s">
        <v>299</v>
      </c>
      <c r="C1518" s="38" t="str">
        <f>VLOOKUP(E1518,nusedswatershed,4,FALSE)</f>
        <v>Esc</v>
      </c>
      <c r="D1518" s="39">
        <v>26</v>
      </c>
      <c r="E1518" s="40" t="s">
        <v>455</v>
      </c>
      <c r="F1518" s="40" t="s">
        <v>455</v>
      </c>
      <c r="G1518" s="21" t="s">
        <v>63</v>
      </c>
      <c r="H1518">
        <v>2000</v>
      </c>
      <c r="I1518" s="45" t="s">
        <v>524</v>
      </c>
      <c r="J1518" s="45"/>
      <c r="K1518" s="45"/>
      <c r="L1518" s="62" t="str">
        <f>_xlfn.IFNA(VLOOKUP(E1518&amp;"."&amp;H1518,PNIdata!$E$5:$L$263,2,FALSE),"-")</f>
        <v>-</v>
      </c>
      <c r="M1518" s="62"/>
      <c r="N1518" s="62"/>
    </row>
    <row r="1519" spans="2:14" x14ac:dyDescent="0.25">
      <c r="B1519" s="37" t="s">
        <v>299</v>
      </c>
      <c r="C1519" s="38" t="str">
        <f>VLOOKUP(E1519,nusedswatershed,4,FALSE)</f>
        <v>Esc</v>
      </c>
      <c r="D1519" s="39">
        <v>26</v>
      </c>
      <c r="E1519" s="40" t="s">
        <v>455</v>
      </c>
      <c r="F1519" s="40" t="s">
        <v>455</v>
      </c>
      <c r="G1519" s="21" t="s">
        <v>63</v>
      </c>
      <c r="H1519">
        <v>1999</v>
      </c>
      <c r="I1519" s="45" t="s">
        <v>524</v>
      </c>
      <c r="J1519" s="45"/>
      <c r="K1519" s="45"/>
      <c r="L1519" s="62" t="str">
        <f>_xlfn.IFNA(VLOOKUP(E1519&amp;"."&amp;H1519,PNIdata!$E$5:$L$263,2,FALSE),"-")</f>
        <v>-</v>
      </c>
      <c r="M1519" s="62"/>
      <c r="N1519" s="62"/>
    </row>
    <row r="1520" spans="2:14" x14ac:dyDescent="0.25">
      <c r="B1520" s="37" t="s">
        <v>299</v>
      </c>
      <c r="C1520" s="38" t="str">
        <f>VLOOKUP(E1520,nusedswatershed,4,FALSE)</f>
        <v>Esc</v>
      </c>
      <c r="D1520" s="39">
        <v>26</v>
      </c>
      <c r="E1520" s="40" t="s">
        <v>455</v>
      </c>
      <c r="F1520" s="40" t="s">
        <v>455</v>
      </c>
      <c r="G1520" s="21" t="s">
        <v>63</v>
      </c>
      <c r="H1520" s="22">
        <v>1998</v>
      </c>
      <c r="I1520" s="45" t="s">
        <v>523</v>
      </c>
      <c r="J1520" s="45"/>
      <c r="K1520" s="45"/>
      <c r="L1520" s="62" t="str">
        <f>_xlfn.IFNA(VLOOKUP(E1520&amp;"."&amp;H1520,PNIdata!$E$5:$L$263,2,FALSE),"-")</f>
        <v>-</v>
      </c>
      <c r="M1520" s="62"/>
      <c r="N1520" s="62"/>
    </row>
    <row r="1521" spans="2:14" x14ac:dyDescent="0.25">
      <c r="B1521" s="37" t="s">
        <v>299</v>
      </c>
      <c r="C1521" s="38" t="str">
        <f>VLOOKUP(E1521,nusedswatershed,4,FALSE)</f>
        <v>Esc</v>
      </c>
      <c r="D1521" s="39">
        <v>26</v>
      </c>
      <c r="E1521" s="40" t="s">
        <v>455</v>
      </c>
      <c r="F1521" s="40" t="s">
        <v>455</v>
      </c>
      <c r="G1521" s="21" t="s">
        <v>63</v>
      </c>
      <c r="H1521" s="22">
        <v>1997</v>
      </c>
      <c r="I1521" s="45" t="s">
        <v>523</v>
      </c>
      <c r="J1521" s="45"/>
      <c r="K1521" s="45"/>
      <c r="L1521" s="62" t="str">
        <f>_xlfn.IFNA(VLOOKUP(E1521&amp;"."&amp;H1521,PNIdata!$E$5:$L$263,2,FALSE),"-")</f>
        <v>-</v>
      </c>
      <c r="M1521" s="62"/>
      <c r="N1521" s="62"/>
    </row>
    <row r="1522" spans="2:14" x14ac:dyDescent="0.25">
      <c r="B1522" s="37" t="s">
        <v>299</v>
      </c>
      <c r="C1522" s="38" t="str">
        <f>VLOOKUP(E1522,nusedswatershed,4,FALSE)</f>
        <v>Esc</v>
      </c>
      <c r="D1522" s="39">
        <v>26</v>
      </c>
      <c r="E1522" s="40" t="s">
        <v>455</v>
      </c>
      <c r="F1522" s="40" t="s">
        <v>455</v>
      </c>
      <c r="G1522" s="21" t="s">
        <v>63</v>
      </c>
      <c r="H1522" s="22">
        <v>1996</v>
      </c>
      <c r="I1522" s="45">
        <v>59</v>
      </c>
      <c r="J1522" s="45">
        <v>59</v>
      </c>
      <c r="K1522" s="45"/>
      <c r="L1522" s="62" t="str">
        <f>_xlfn.IFNA(VLOOKUP(E1522&amp;"."&amp;H1522,PNIdata!$E$5:$L$263,2,FALSE),"-")</f>
        <v>-</v>
      </c>
      <c r="M1522" s="62"/>
      <c r="N1522" s="62"/>
    </row>
    <row r="1523" spans="2:14" x14ac:dyDescent="0.25">
      <c r="B1523" s="37" t="s">
        <v>299</v>
      </c>
      <c r="C1523" s="38" t="str">
        <f>VLOOKUP(E1523,nusedswatershed,4,FALSE)</f>
        <v>Esc</v>
      </c>
      <c r="D1523" s="39">
        <v>26</v>
      </c>
      <c r="E1523" s="40" t="s">
        <v>455</v>
      </c>
      <c r="F1523" s="40" t="s">
        <v>455</v>
      </c>
      <c r="G1523" s="21" t="s">
        <v>63</v>
      </c>
      <c r="H1523" s="22">
        <v>1995</v>
      </c>
      <c r="I1523" s="45">
        <v>3</v>
      </c>
      <c r="J1523" s="45">
        <v>3</v>
      </c>
      <c r="K1523" s="45"/>
      <c r="L1523" s="62" t="str">
        <f>_xlfn.IFNA(VLOOKUP(E1523&amp;"."&amp;H1523,PNIdata!$E$5:$L$263,2,FALSE),"-")</f>
        <v>-</v>
      </c>
      <c r="M1523" s="62"/>
      <c r="N1523" s="62"/>
    </row>
    <row r="1524" spans="2:14" x14ac:dyDescent="0.25">
      <c r="B1524" s="37" t="s">
        <v>299</v>
      </c>
      <c r="C1524" s="38" t="str">
        <f>VLOOKUP(E1524,nusedswatershed,4,FALSE)</f>
        <v>Esc</v>
      </c>
      <c r="D1524" s="39">
        <v>26</v>
      </c>
      <c r="E1524" s="40" t="s">
        <v>455</v>
      </c>
      <c r="F1524" s="40" t="s">
        <v>455</v>
      </c>
      <c r="G1524" s="21" t="s">
        <v>63</v>
      </c>
      <c r="H1524" s="22">
        <v>1994</v>
      </c>
      <c r="I1524" s="45" t="s">
        <v>527</v>
      </c>
      <c r="J1524" s="45"/>
      <c r="K1524" s="45"/>
      <c r="L1524" s="62" t="str">
        <f>_xlfn.IFNA(VLOOKUP(E1524&amp;"."&amp;H1524,PNIdata!$E$5:$L$263,2,FALSE),"-")</f>
        <v>-</v>
      </c>
      <c r="M1524" s="62"/>
      <c r="N1524" s="62"/>
    </row>
    <row r="1525" spans="2:14" x14ac:dyDescent="0.25">
      <c r="B1525" s="37" t="s">
        <v>299</v>
      </c>
      <c r="C1525" s="38" t="str">
        <f>VLOOKUP(E1525,nusedswatershed,4,FALSE)</f>
        <v>Esc</v>
      </c>
      <c r="D1525" s="39">
        <v>26</v>
      </c>
      <c r="E1525" s="40" t="s">
        <v>455</v>
      </c>
      <c r="F1525" s="40" t="s">
        <v>455</v>
      </c>
      <c r="G1525" s="21" t="s">
        <v>63</v>
      </c>
      <c r="H1525" s="22">
        <v>1993</v>
      </c>
      <c r="I1525" s="45" t="s">
        <v>522</v>
      </c>
      <c r="J1525" s="45"/>
      <c r="K1525" s="45"/>
      <c r="L1525" s="62" t="str">
        <f>_xlfn.IFNA(VLOOKUP(E1525&amp;"."&amp;H1525,PNIdata!$E$5:$L$263,2,FALSE),"-")</f>
        <v>-</v>
      </c>
      <c r="M1525" s="62"/>
      <c r="N1525" s="62"/>
    </row>
    <row r="1526" spans="2:14" x14ac:dyDescent="0.25">
      <c r="B1526" s="37" t="s">
        <v>299</v>
      </c>
      <c r="C1526" s="38" t="str">
        <f>VLOOKUP(E1526,nusedswatershed,4,FALSE)</f>
        <v>Esc</v>
      </c>
      <c r="D1526" s="39">
        <v>26</v>
      </c>
      <c r="E1526" s="40" t="s">
        <v>455</v>
      </c>
      <c r="F1526" s="40" t="s">
        <v>455</v>
      </c>
      <c r="G1526" s="21" t="s">
        <v>63</v>
      </c>
      <c r="H1526" s="22">
        <v>1992</v>
      </c>
      <c r="I1526" s="45">
        <v>12</v>
      </c>
      <c r="J1526" s="45">
        <v>12</v>
      </c>
      <c r="K1526" s="45"/>
      <c r="L1526" s="62" t="str">
        <f>_xlfn.IFNA(VLOOKUP(E1526&amp;"."&amp;H1526,PNIdata!$E$5:$L$263,2,FALSE),"-")</f>
        <v>-</v>
      </c>
      <c r="M1526" s="62"/>
      <c r="N1526" s="62"/>
    </row>
    <row r="1527" spans="2:14" x14ac:dyDescent="0.25">
      <c r="B1527" s="37" t="s">
        <v>299</v>
      </c>
      <c r="C1527" s="38" t="str">
        <f>VLOOKUP(E1527,nusedswatershed,4,FALSE)</f>
        <v>Esc</v>
      </c>
      <c r="D1527" s="39">
        <v>26</v>
      </c>
      <c r="E1527" s="40" t="s">
        <v>455</v>
      </c>
      <c r="F1527" s="40" t="s">
        <v>455</v>
      </c>
      <c r="G1527" s="21" t="s">
        <v>63</v>
      </c>
      <c r="H1527" s="22">
        <v>1991</v>
      </c>
      <c r="I1527" s="45">
        <v>40</v>
      </c>
      <c r="J1527" s="45">
        <v>40</v>
      </c>
      <c r="K1527" s="45"/>
      <c r="L1527" s="62" t="str">
        <f>_xlfn.IFNA(VLOOKUP(E1527&amp;"."&amp;H1527,PNIdata!$E$5:$L$263,2,FALSE),"-")</f>
        <v>-</v>
      </c>
      <c r="M1527" s="62"/>
      <c r="N1527" s="62"/>
    </row>
    <row r="1528" spans="2:14" x14ac:dyDescent="0.25">
      <c r="B1528" s="37" t="s">
        <v>299</v>
      </c>
      <c r="C1528" s="38" t="str">
        <f>VLOOKUP(E1528,nusedswatershed,4,FALSE)</f>
        <v>Esc</v>
      </c>
      <c r="D1528" s="39">
        <v>26</v>
      </c>
      <c r="E1528" s="40" t="s">
        <v>455</v>
      </c>
      <c r="F1528" s="40" t="s">
        <v>455</v>
      </c>
      <c r="G1528" s="21" t="s">
        <v>63</v>
      </c>
      <c r="H1528" s="22">
        <v>1990</v>
      </c>
      <c r="I1528" s="45" t="s">
        <v>522</v>
      </c>
      <c r="J1528" s="45"/>
      <c r="K1528" s="45"/>
      <c r="L1528" s="62" t="str">
        <f>_xlfn.IFNA(VLOOKUP(E1528&amp;"."&amp;H1528,PNIdata!$E$5:$L$263,2,FALSE),"-")</f>
        <v>-</v>
      </c>
      <c r="M1528" s="62"/>
      <c r="N1528" s="62"/>
    </row>
    <row r="1529" spans="2:14" x14ac:dyDescent="0.25">
      <c r="B1529" s="37" t="s">
        <v>299</v>
      </c>
      <c r="C1529" s="38" t="str">
        <f>VLOOKUP(E1529,nusedswatershed,4,FALSE)</f>
        <v>Esc</v>
      </c>
      <c r="D1529" s="39">
        <v>26</v>
      </c>
      <c r="E1529" s="40" t="s">
        <v>455</v>
      </c>
      <c r="F1529" s="40" t="s">
        <v>455</v>
      </c>
      <c r="G1529" s="21" t="s">
        <v>63</v>
      </c>
      <c r="H1529" s="22">
        <v>1989</v>
      </c>
      <c r="I1529" s="45" t="s">
        <v>522</v>
      </c>
      <c r="J1529" s="45"/>
      <c r="K1529" s="45"/>
      <c r="L1529" s="62" t="str">
        <f>_xlfn.IFNA(VLOOKUP(E1529&amp;"."&amp;H1529,PNIdata!$E$5:$L$263,2,FALSE),"-")</f>
        <v>-</v>
      </c>
      <c r="M1529" s="62"/>
      <c r="N1529" s="62"/>
    </row>
    <row r="1530" spans="2:14" x14ac:dyDescent="0.25">
      <c r="B1530" s="37" t="s">
        <v>299</v>
      </c>
      <c r="C1530" s="38" t="str">
        <f>VLOOKUP(E1530,nusedswatershed,4,FALSE)</f>
        <v>Esc</v>
      </c>
      <c r="D1530" s="39">
        <v>26</v>
      </c>
      <c r="E1530" s="40" t="s">
        <v>455</v>
      </c>
      <c r="F1530" s="40" t="s">
        <v>455</v>
      </c>
      <c r="G1530" s="21" t="s">
        <v>63</v>
      </c>
      <c r="H1530" s="22">
        <v>1988</v>
      </c>
      <c r="I1530" s="45" t="s">
        <v>523</v>
      </c>
      <c r="J1530" s="45"/>
      <c r="K1530" s="45"/>
      <c r="L1530" s="62" t="str">
        <f>_xlfn.IFNA(VLOOKUP(E1530&amp;"."&amp;H1530,PNIdata!$E$5:$L$263,2,FALSE),"-")</f>
        <v>-</v>
      </c>
      <c r="M1530" s="62"/>
      <c r="N1530" s="62"/>
    </row>
    <row r="1531" spans="2:14" x14ac:dyDescent="0.25">
      <c r="B1531" s="37" t="s">
        <v>299</v>
      </c>
      <c r="C1531" s="38" t="str">
        <f>VLOOKUP(E1531,nusedswatershed,4,FALSE)</f>
        <v>Esc</v>
      </c>
      <c r="D1531" s="39">
        <v>26</v>
      </c>
      <c r="E1531" s="40" t="s">
        <v>455</v>
      </c>
      <c r="F1531" s="40" t="s">
        <v>455</v>
      </c>
      <c r="G1531" s="21" t="s">
        <v>63</v>
      </c>
      <c r="H1531" s="22">
        <v>1987</v>
      </c>
      <c r="I1531" s="45" t="s">
        <v>527</v>
      </c>
      <c r="J1531" s="45"/>
      <c r="K1531" s="45"/>
      <c r="L1531" s="62" t="str">
        <f>_xlfn.IFNA(VLOOKUP(E1531&amp;"."&amp;H1531,PNIdata!$E$5:$L$263,2,FALSE),"-")</f>
        <v>-</v>
      </c>
      <c r="M1531" s="62"/>
      <c r="N1531" s="62"/>
    </row>
    <row r="1532" spans="2:14" x14ac:dyDescent="0.25">
      <c r="B1532" s="37" t="s">
        <v>299</v>
      </c>
      <c r="C1532" s="38" t="str">
        <f>VLOOKUP(E1532,nusedswatershed,4,FALSE)</f>
        <v>Esc</v>
      </c>
      <c r="D1532" s="39">
        <v>26</v>
      </c>
      <c r="E1532" s="40" t="s">
        <v>455</v>
      </c>
      <c r="F1532" s="40" t="s">
        <v>455</v>
      </c>
      <c r="G1532" s="21" t="s">
        <v>63</v>
      </c>
      <c r="H1532" s="22">
        <v>1986</v>
      </c>
      <c r="I1532" s="45" t="s">
        <v>527</v>
      </c>
      <c r="J1532" s="45"/>
      <c r="K1532" s="45"/>
      <c r="L1532" s="62" t="str">
        <f>_xlfn.IFNA(VLOOKUP(E1532&amp;"."&amp;H1532,PNIdata!$E$5:$L$263,2,FALSE),"-")</f>
        <v>-</v>
      </c>
      <c r="M1532" s="62"/>
      <c r="N1532" s="62"/>
    </row>
    <row r="1533" spans="2:14" x14ac:dyDescent="0.25">
      <c r="B1533" s="37" t="s">
        <v>299</v>
      </c>
      <c r="C1533" s="38" t="str">
        <f>VLOOKUP(E1533,nusedswatershed,4,FALSE)</f>
        <v>Esc</v>
      </c>
      <c r="D1533" s="39">
        <v>26</v>
      </c>
      <c r="E1533" s="40" t="s">
        <v>455</v>
      </c>
      <c r="F1533" s="40" t="s">
        <v>455</v>
      </c>
      <c r="G1533" s="21" t="s">
        <v>63</v>
      </c>
      <c r="H1533" s="22">
        <v>1985</v>
      </c>
      <c r="I1533" s="45">
        <v>50</v>
      </c>
      <c r="J1533" s="45">
        <v>50</v>
      </c>
      <c r="K1533" s="45"/>
      <c r="L1533" s="62" t="str">
        <f>_xlfn.IFNA(VLOOKUP(E1533&amp;"."&amp;H1533,PNIdata!$E$5:$L$263,2,FALSE),"-")</f>
        <v>-</v>
      </c>
      <c r="M1533" s="62"/>
      <c r="N1533" s="62"/>
    </row>
    <row r="1534" spans="2:14" x14ac:dyDescent="0.25">
      <c r="B1534" s="37" t="s">
        <v>299</v>
      </c>
      <c r="C1534" s="38" t="str">
        <f>VLOOKUP(E1534,nusedswatershed,4,FALSE)</f>
        <v>Esc</v>
      </c>
      <c r="D1534" s="39">
        <v>26</v>
      </c>
      <c r="E1534" s="40" t="s">
        <v>455</v>
      </c>
      <c r="F1534" s="40" t="s">
        <v>455</v>
      </c>
      <c r="G1534" s="21" t="s">
        <v>63</v>
      </c>
      <c r="H1534" s="22">
        <v>1984</v>
      </c>
      <c r="I1534" s="45" t="s">
        <v>522</v>
      </c>
      <c r="J1534" s="45"/>
      <c r="K1534" s="45"/>
      <c r="L1534" s="62" t="str">
        <f>_xlfn.IFNA(VLOOKUP(E1534&amp;"."&amp;H1534,PNIdata!$E$5:$L$263,2,FALSE),"-")</f>
        <v>-</v>
      </c>
      <c r="M1534" s="62"/>
      <c r="N1534" s="62"/>
    </row>
    <row r="1535" spans="2:14" x14ac:dyDescent="0.25">
      <c r="B1535" s="37" t="s">
        <v>299</v>
      </c>
      <c r="C1535" s="38" t="str">
        <f>VLOOKUP(E1535,nusedswatershed,4,FALSE)</f>
        <v>Esc</v>
      </c>
      <c r="D1535" s="39">
        <v>26</v>
      </c>
      <c r="E1535" s="40" t="s">
        <v>455</v>
      </c>
      <c r="F1535" s="40" t="s">
        <v>455</v>
      </c>
      <c r="G1535" s="21" t="s">
        <v>63</v>
      </c>
      <c r="H1535" s="22">
        <v>1983</v>
      </c>
      <c r="I1535" s="45" t="s">
        <v>527</v>
      </c>
      <c r="J1535" s="45"/>
      <c r="K1535" s="45"/>
      <c r="L1535" s="62" t="str">
        <f>_xlfn.IFNA(VLOOKUP(E1535&amp;"."&amp;H1535,PNIdata!$E$5:$L$263,2,FALSE),"-")</f>
        <v>-</v>
      </c>
      <c r="M1535" s="62"/>
      <c r="N1535" s="62"/>
    </row>
    <row r="1536" spans="2:14" x14ac:dyDescent="0.25">
      <c r="B1536" s="37" t="s">
        <v>299</v>
      </c>
      <c r="C1536" s="38" t="str">
        <f>VLOOKUP(E1536,nusedswatershed,4,FALSE)</f>
        <v>Esc</v>
      </c>
      <c r="D1536" s="39">
        <v>26</v>
      </c>
      <c r="E1536" s="40" t="s">
        <v>455</v>
      </c>
      <c r="F1536" s="40" t="s">
        <v>455</v>
      </c>
      <c r="G1536" s="21" t="s">
        <v>63</v>
      </c>
      <c r="H1536" s="22">
        <v>1982</v>
      </c>
      <c r="I1536" s="45" t="s">
        <v>527</v>
      </c>
      <c r="J1536" s="45"/>
      <c r="K1536" s="45"/>
      <c r="L1536" s="62" t="str">
        <f>_xlfn.IFNA(VLOOKUP(E1536&amp;"."&amp;H1536,PNIdata!$E$5:$L$263,2,FALSE),"-")</f>
        <v>-</v>
      </c>
      <c r="M1536" s="62"/>
      <c r="N1536" s="62"/>
    </row>
    <row r="1537" spans="2:14" x14ac:dyDescent="0.25">
      <c r="B1537" s="37" t="s">
        <v>299</v>
      </c>
      <c r="C1537" s="38" t="str">
        <f>VLOOKUP(E1537,nusedswatershed,4,FALSE)</f>
        <v>Esc</v>
      </c>
      <c r="D1537" s="39">
        <v>26</v>
      </c>
      <c r="E1537" s="40" t="s">
        <v>455</v>
      </c>
      <c r="F1537" s="40" t="s">
        <v>455</v>
      </c>
      <c r="G1537" s="21" t="s">
        <v>63</v>
      </c>
      <c r="H1537" s="22">
        <v>1981</v>
      </c>
      <c r="I1537" s="45">
        <v>50</v>
      </c>
      <c r="J1537" s="45">
        <v>50</v>
      </c>
      <c r="K1537" s="45"/>
      <c r="L1537" s="62" t="str">
        <f>_xlfn.IFNA(VLOOKUP(E1537&amp;"."&amp;H1537,PNIdata!$E$5:$L$263,2,FALSE),"-")</f>
        <v>-</v>
      </c>
      <c r="M1537" s="62"/>
      <c r="N1537" s="62"/>
    </row>
    <row r="1538" spans="2:14" x14ac:dyDescent="0.25">
      <c r="B1538" s="37" t="s">
        <v>299</v>
      </c>
      <c r="C1538" s="38" t="str">
        <f>VLOOKUP(E1538,nusedswatershed,4,FALSE)</f>
        <v>Esc</v>
      </c>
      <c r="D1538" s="39">
        <v>26</v>
      </c>
      <c r="E1538" s="40" t="s">
        <v>455</v>
      </c>
      <c r="F1538" s="40" t="s">
        <v>455</v>
      </c>
      <c r="G1538" s="21" t="s">
        <v>63</v>
      </c>
      <c r="H1538" s="22">
        <v>1980</v>
      </c>
      <c r="I1538" s="45" t="s">
        <v>527</v>
      </c>
      <c r="J1538" s="45"/>
      <c r="K1538" s="45"/>
      <c r="L1538" s="62" t="str">
        <f>_xlfn.IFNA(VLOOKUP(E1538&amp;"."&amp;H1538,PNIdata!$E$5:$L$263,2,FALSE),"-")</f>
        <v>-</v>
      </c>
      <c r="M1538" s="62"/>
      <c r="N1538" s="62"/>
    </row>
    <row r="1539" spans="2:14" x14ac:dyDescent="0.25">
      <c r="B1539" s="37" t="s">
        <v>299</v>
      </c>
      <c r="C1539" s="38" t="str">
        <f>VLOOKUP(E1539,nusedswatershed,4,FALSE)</f>
        <v>Esc</v>
      </c>
      <c r="D1539" s="39">
        <v>26</v>
      </c>
      <c r="E1539" s="40" t="s">
        <v>455</v>
      </c>
      <c r="F1539" s="40" t="s">
        <v>455</v>
      </c>
      <c r="G1539" s="21" t="s">
        <v>63</v>
      </c>
      <c r="H1539" s="22">
        <v>1979</v>
      </c>
      <c r="I1539" s="45">
        <v>10</v>
      </c>
      <c r="J1539" s="45">
        <v>10</v>
      </c>
      <c r="K1539" s="45"/>
      <c r="L1539" s="62" t="str">
        <f>_xlfn.IFNA(VLOOKUP(E1539&amp;"."&amp;H1539,PNIdata!$E$5:$L$263,2,FALSE),"-")</f>
        <v>-</v>
      </c>
      <c r="M1539" s="62"/>
      <c r="N1539" s="62"/>
    </row>
    <row r="1540" spans="2:14" x14ac:dyDescent="0.25">
      <c r="B1540" s="37" t="s">
        <v>299</v>
      </c>
      <c r="C1540" s="38" t="str">
        <f>VLOOKUP(E1540,nusedswatershed,4,FALSE)</f>
        <v>Esc</v>
      </c>
      <c r="D1540" s="39">
        <v>26</v>
      </c>
      <c r="E1540" s="40" t="s">
        <v>455</v>
      </c>
      <c r="F1540" s="40" t="s">
        <v>455</v>
      </c>
      <c r="G1540" s="21" t="s">
        <v>63</v>
      </c>
      <c r="H1540" s="22">
        <v>1978</v>
      </c>
      <c r="I1540" s="45" t="s">
        <v>522</v>
      </c>
      <c r="J1540" s="45"/>
      <c r="K1540" s="45"/>
      <c r="L1540" s="62" t="str">
        <f>_xlfn.IFNA(VLOOKUP(E1540&amp;"."&amp;H1540,PNIdata!$E$5:$L$263,2,FALSE),"-")</f>
        <v>-</v>
      </c>
      <c r="M1540" s="62"/>
      <c r="N1540" s="62"/>
    </row>
    <row r="1541" spans="2:14" x14ac:dyDescent="0.25">
      <c r="B1541" s="37" t="s">
        <v>299</v>
      </c>
      <c r="C1541" s="38" t="str">
        <f>VLOOKUP(E1541,nusedswatershed,4,FALSE)</f>
        <v>Esc</v>
      </c>
      <c r="D1541" s="39">
        <v>26</v>
      </c>
      <c r="E1541" s="40" t="s">
        <v>455</v>
      </c>
      <c r="F1541" s="40" t="s">
        <v>455</v>
      </c>
      <c r="G1541" s="21" t="s">
        <v>63</v>
      </c>
      <c r="H1541" s="22">
        <v>1977</v>
      </c>
      <c r="I1541" s="45" t="s">
        <v>527</v>
      </c>
      <c r="J1541" s="45"/>
      <c r="K1541" s="45"/>
      <c r="L1541" s="62" t="str">
        <f>_xlfn.IFNA(VLOOKUP(E1541&amp;"."&amp;H1541,PNIdata!$E$5:$L$263,2,FALSE),"-")</f>
        <v>-</v>
      </c>
      <c r="M1541" s="62"/>
      <c r="N1541" s="62"/>
    </row>
    <row r="1542" spans="2:14" x14ac:dyDescent="0.25">
      <c r="B1542" s="37" t="s">
        <v>299</v>
      </c>
      <c r="C1542" s="38" t="str">
        <f>VLOOKUP(E1542,nusedswatershed,4,FALSE)</f>
        <v>Esc</v>
      </c>
      <c r="D1542" s="39">
        <v>26</v>
      </c>
      <c r="E1542" s="40" t="s">
        <v>455</v>
      </c>
      <c r="F1542" s="40" t="s">
        <v>455</v>
      </c>
      <c r="G1542" s="21" t="s">
        <v>63</v>
      </c>
      <c r="H1542" s="22">
        <v>1976</v>
      </c>
      <c r="I1542" s="45" t="s">
        <v>527</v>
      </c>
      <c r="J1542" s="45"/>
      <c r="K1542" s="45"/>
      <c r="L1542" s="62" t="str">
        <f>_xlfn.IFNA(VLOOKUP(E1542&amp;"."&amp;H1542,PNIdata!$E$5:$L$263,2,FALSE),"-")</f>
        <v>-</v>
      </c>
      <c r="M1542" s="62"/>
      <c r="N1542" s="62"/>
    </row>
    <row r="1543" spans="2:14" x14ac:dyDescent="0.25">
      <c r="B1543" s="37" t="s">
        <v>299</v>
      </c>
      <c r="C1543" s="38" t="str">
        <f>VLOOKUP(E1543,nusedswatershed,4,FALSE)</f>
        <v>Esc</v>
      </c>
      <c r="D1543" s="39">
        <v>26</v>
      </c>
      <c r="E1543" s="40" t="s">
        <v>455</v>
      </c>
      <c r="F1543" s="40" t="s">
        <v>455</v>
      </c>
      <c r="G1543" s="21" t="s">
        <v>63</v>
      </c>
      <c r="H1543" s="22">
        <v>1975</v>
      </c>
      <c r="I1543" s="45">
        <v>200</v>
      </c>
      <c r="J1543" s="45">
        <v>200</v>
      </c>
      <c r="K1543" s="45"/>
      <c r="L1543" s="62" t="str">
        <f>_xlfn.IFNA(VLOOKUP(E1543&amp;"."&amp;H1543,PNIdata!$E$5:$L$263,2,FALSE),"-")</f>
        <v>-</v>
      </c>
      <c r="M1543" s="62"/>
      <c r="N1543" s="62"/>
    </row>
    <row r="1544" spans="2:14" x14ac:dyDescent="0.25">
      <c r="B1544" s="37" t="s">
        <v>299</v>
      </c>
      <c r="C1544" s="38" t="str">
        <f>VLOOKUP(E1544,nusedswatershed,4,FALSE)</f>
        <v>Esc</v>
      </c>
      <c r="D1544" s="39">
        <v>26</v>
      </c>
      <c r="E1544" s="40" t="s">
        <v>455</v>
      </c>
      <c r="F1544" s="40" t="s">
        <v>455</v>
      </c>
      <c r="G1544" s="21" t="s">
        <v>63</v>
      </c>
      <c r="H1544" s="22">
        <v>1974</v>
      </c>
      <c r="I1544" s="45">
        <v>25</v>
      </c>
      <c r="J1544" s="45">
        <v>25</v>
      </c>
      <c r="K1544" s="45"/>
      <c r="L1544" s="62" t="str">
        <f>_xlfn.IFNA(VLOOKUP(E1544&amp;"."&amp;H1544,PNIdata!$E$5:$L$263,2,FALSE),"-")</f>
        <v>-</v>
      </c>
      <c r="M1544" s="62"/>
      <c r="N1544" s="62"/>
    </row>
    <row r="1545" spans="2:14" x14ac:dyDescent="0.25">
      <c r="B1545" s="37" t="s">
        <v>299</v>
      </c>
      <c r="C1545" s="38" t="str">
        <f>VLOOKUP(E1545,nusedswatershed,4,FALSE)</f>
        <v>Esc</v>
      </c>
      <c r="D1545" s="39">
        <v>26</v>
      </c>
      <c r="E1545" s="40" t="s">
        <v>455</v>
      </c>
      <c r="F1545" s="40" t="s">
        <v>455</v>
      </c>
      <c r="G1545" s="21" t="s">
        <v>63</v>
      </c>
      <c r="H1545" s="22">
        <v>1973</v>
      </c>
      <c r="I1545" s="45" t="s">
        <v>527</v>
      </c>
      <c r="J1545" s="45"/>
      <c r="K1545" s="45"/>
      <c r="L1545" s="62" t="str">
        <f>_xlfn.IFNA(VLOOKUP(E1545&amp;"."&amp;H1545,PNIdata!$E$5:$L$263,2,FALSE),"-")</f>
        <v>-</v>
      </c>
      <c r="M1545" s="62"/>
      <c r="N1545" s="62"/>
    </row>
    <row r="1546" spans="2:14" x14ac:dyDescent="0.25">
      <c r="B1546" s="37" t="s">
        <v>299</v>
      </c>
      <c r="C1546" s="38" t="str">
        <f>VLOOKUP(E1546,nusedswatershed,4,FALSE)</f>
        <v>Esc</v>
      </c>
      <c r="D1546" s="39">
        <v>26</v>
      </c>
      <c r="E1546" s="40" t="s">
        <v>455</v>
      </c>
      <c r="F1546" s="40" t="s">
        <v>455</v>
      </c>
      <c r="G1546" s="21" t="s">
        <v>63</v>
      </c>
      <c r="H1546" s="22">
        <v>1972</v>
      </c>
      <c r="I1546" s="45">
        <v>75</v>
      </c>
      <c r="J1546" s="45">
        <v>75</v>
      </c>
      <c r="K1546" s="45"/>
      <c r="L1546" s="62" t="str">
        <f>_xlfn.IFNA(VLOOKUP(E1546&amp;"."&amp;H1546,PNIdata!$E$5:$L$263,2,FALSE),"-")</f>
        <v>-</v>
      </c>
      <c r="M1546" s="62"/>
      <c r="N1546" s="62"/>
    </row>
    <row r="1547" spans="2:14" x14ac:dyDescent="0.25">
      <c r="B1547" s="37" t="s">
        <v>299</v>
      </c>
      <c r="C1547" s="38" t="str">
        <f>VLOOKUP(E1547,nusedswatershed,4,FALSE)</f>
        <v>Esc</v>
      </c>
      <c r="D1547" s="39">
        <v>26</v>
      </c>
      <c r="E1547" s="40" t="s">
        <v>455</v>
      </c>
      <c r="F1547" s="40" t="s">
        <v>455</v>
      </c>
      <c r="G1547" s="21" t="s">
        <v>63</v>
      </c>
      <c r="H1547" s="22">
        <v>1971</v>
      </c>
      <c r="I1547" s="45">
        <v>25</v>
      </c>
      <c r="J1547" s="45">
        <v>25</v>
      </c>
      <c r="K1547" s="45"/>
      <c r="L1547" s="62" t="str">
        <f>_xlfn.IFNA(VLOOKUP(E1547&amp;"."&amp;H1547,PNIdata!$E$5:$L$263,2,FALSE),"-")</f>
        <v>-</v>
      </c>
      <c r="M1547" s="62"/>
      <c r="N1547" s="62"/>
    </row>
    <row r="1548" spans="2:14" x14ac:dyDescent="0.25">
      <c r="B1548" s="37" t="s">
        <v>299</v>
      </c>
      <c r="C1548" s="38" t="str">
        <f>VLOOKUP(E1548,nusedswatershed,4,FALSE)</f>
        <v>Esc</v>
      </c>
      <c r="D1548" s="39">
        <v>26</v>
      </c>
      <c r="E1548" s="40" t="s">
        <v>455</v>
      </c>
      <c r="F1548" s="40" t="s">
        <v>455</v>
      </c>
      <c r="G1548" s="21" t="s">
        <v>63</v>
      </c>
      <c r="H1548" s="22">
        <v>1970</v>
      </c>
      <c r="I1548" s="45">
        <v>400</v>
      </c>
      <c r="J1548" s="45">
        <v>400</v>
      </c>
      <c r="K1548" s="45"/>
      <c r="L1548" s="62" t="str">
        <f>_xlfn.IFNA(VLOOKUP(E1548&amp;"."&amp;H1548,PNIdata!$E$5:$L$263,2,FALSE),"-")</f>
        <v>-</v>
      </c>
      <c r="M1548" s="62"/>
      <c r="N1548" s="62"/>
    </row>
    <row r="1549" spans="2:14" x14ac:dyDescent="0.25">
      <c r="B1549" s="37" t="s">
        <v>299</v>
      </c>
      <c r="C1549" s="38" t="str">
        <f>VLOOKUP(E1549,nusedswatershed,4,FALSE)</f>
        <v>Esc</v>
      </c>
      <c r="D1549" s="39">
        <v>26</v>
      </c>
      <c r="E1549" s="40" t="s">
        <v>455</v>
      </c>
      <c r="F1549" s="40" t="s">
        <v>455</v>
      </c>
      <c r="G1549" s="21" t="s">
        <v>63</v>
      </c>
      <c r="H1549" s="22">
        <v>1969</v>
      </c>
      <c r="I1549" s="45">
        <v>200</v>
      </c>
      <c r="J1549" s="45">
        <v>200</v>
      </c>
      <c r="K1549" s="45"/>
      <c r="L1549" s="62" t="str">
        <f>_xlfn.IFNA(VLOOKUP(E1549&amp;"."&amp;H1549,PNIdata!$E$5:$L$263,2,FALSE),"-")</f>
        <v>-</v>
      </c>
      <c r="M1549" s="62"/>
      <c r="N1549" s="62"/>
    </row>
    <row r="1550" spans="2:14" x14ac:dyDescent="0.25">
      <c r="B1550" s="37" t="s">
        <v>299</v>
      </c>
      <c r="C1550" s="38" t="str">
        <f>VLOOKUP(E1550,nusedswatershed,4,FALSE)</f>
        <v>Esc</v>
      </c>
      <c r="D1550" s="39">
        <v>26</v>
      </c>
      <c r="E1550" s="40" t="s">
        <v>455</v>
      </c>
      <c r="F1550" s="40" t="s">
        <v>455</v>
      </c>
      <c r="G1550" s="21" t="s">
        <v>63</v>
      </c>
      <c r="H1550" s="22">
        <v>1968</v>
      </c>
      <c r="I1550" s="45">
        <v>400</v>
      </c>
      <c r="J1550" s="45">
        <v>400</v>
      </c>
      <c r="K1550" s="45"/>
      <c r="L1550" s="62" t="str">
        <f>_xlfn.IFNA(VLOOKUP(E1550&amp;"."&amp;H1550,PNIdata!$E$5:$L$263,2,FALSE),"-")</f>
        <v>-</v>
      </c>
      <c r="M1550" s="62"/>
      <c r="N1550" s="62"/>
    </row>
    <row r="1551" spans="2:14" x14ac:dyDescent="0.25">
      <c r="B1551" s="37" t="s">
        <v>299</v>
      </c>
      <c r="C1551" s="38" t="str">
        <f>VLOOKUP(E1551,nusedswatershed,4,FALSE)</f>
        <v>Esc</v>
      </c>
      <c r="D1551" s="39">
        <v>26</v>
      </c>
      <c r="E1551" s="40" t="s">
        <v>455</v>
      </c>
      <c r="F1551" s="40" t="s">
        <v>455</v>
      </c>
      <c r="G1551" s="21" t="s">
        <v>63</v>
      </c>
      <c r="H1551" s="22">
        <v>1967</v>
      </c>
      <c r="I1551" s="45">
        <v>25</v>
      </c>
      <c r="J1551" s="45">
        <v>25</v>
      </c>
      <c r="K1551" s="45"/>
      <c r="L1551" s="62" t="str">
        <f>_xlfn.IFNA(VLOOKUP(E1551&amp;"."&amp;H1551,PNIdata!$E$5:$L$263,2,FALSE),"-")</f>
        <v>-</v>
      </c>
      <c r="M1551" s="62"/>
      <c r="N1551" s="62"/>
    </row>
    <row r="1552" spans="2:14" x14ac:dyDescent="0.25">
      <c r="B1552" s="37" t="s">
        <v>299</v>
      </c>
      <c r="C1552" s="38" t="str">
        <f>VLOOKUP(E1552,nusedswatershed,4,FALSE)</f>
        <v>Esc</v>
      </c>
      <c r="D1552" s="39">
        <v>26</v>
      </c>
      <c r="E1552" s="40" t="s">
        <v>455</v>
      </c>
      <c r="F1552" s="40" t="s">
        <v>455</v>
      </c>
      <c r="G1552" s="21" t="s">
        <v>63</v>
      </c>
      <c r="H1552" s="22">
        <v>1966</v>
      </c>
      <c r="I1552" s="45">
        <v>75</v>
      </c>
      <c r="J1552" s="45">
        <v>75</v>
      </c>
      <c r="K1552" s="45"/>
      <c r="L1552" s="62" t="str">
        <f>_xlfn.IFNA(VLOOKUP(E1552&amp;"."&amp;H1552,PNIdata!$E$5:$L$263,2,FALSE),"-")</f>
        <v>-</v>
      </c>
      <c r="M1552" s="62"/>
      <c r="N1552" s="62"/>
    </row>
    <row r="1553" spans="2:19" x14ac:dyDescent="0.25">
      <c r="B1553" s="37" t="s">
        <v>299</v>
      </c>
      <c r="C1553" s="38" t="str">
        <f>VLOOKUP(E1553,nusedswatershed,4,FALSE)</f>
        <v>Esc</v>
      </c>
      <c r="D1553" s="39">
        <v>26</v>
      </c>
      <c r="E1553" s="40" t="s">
        <v>455</v>
      </c>
      <c r="F1553" s="40" t="s">
        <v>455</v>
      </c>
      <c r="G1553" s="21" t="s">
        <v>63</v>
      </c>
      <c r="H1553" s="22">
        <v>1965</v>
      </c>
      <c r="I1553" s="45" t="s">
        <v>527</v>
      </c>
      <c r="J1553" s="45"/>
      <c r="K1553" s="45"/>
      <c r="L1553" s="62" t="str">
        <f>_xlfn.IFNA(VLOOKUP(E1553&amp;"."&amp;H1553,PNIdata!$E$5:$L$263,2,FALSE),"-")</f>
        <v>-</v>
      </c>
      <c r="M1553" s="62"/>
      <c r="N1553" s="62"/>
    </row>
    <row r="1554" spans="2:19" x14ac:dyDescent="0.25">
      <c r="B1554" s="37" t="s">
        <v>299</v>
      </c>
      <c r="C1554" s="38" t="str">
        <f>VLOOKUP(E1554,nusedswatershed,4,FALSE)</f>
        <v>Esc</v>
      </c>
      <c r="D1554" s="39">
        <v>26</v>
      </c>
      <c r="E1554" s="40" t="s">
        <v>455</v>
      </c>
      <c r="F1554" s="40" t="s">
        <v>455</v>
      </c>
      <c r="G1554" s="21" t="s">
        <v>63</v>
      </c>
      <c r="H1554" s="22">
        <v>1964</v>
      </c>
      <c r="I1554" s="45" t="s">
        <v>522</v>
      </c>
      <c r="J1554" s="45"/>
      <c r="K1554" s="45"/>
      <c r="L1554" s="62" t="str">
        <f>_xlfn.IFNA(VLOOKUP(E1554&amp;"."&amp;H1554,PNIdata!$E$5:$L$263,2,FALSE),"-")</f>
        <v>-</v>
      </c>
      <c r="M1554" s="62"/>
      <c r="N1554" s="62"/>
    </row>
    <row r="1555" spans="2:19" x14ac:dyDescent="0.25">
      <c r="B1555" s="37" t="s">
        <v>299</v>
      </c>
      <c r="C1555" s="38" t="str">
        <f>VLOOKUP(E1555,nusedswatershed,4,FALSE)</f>
        <v>Esc</v>
      </c>
      <c r="D1555" s="39">
        <v>26</v>
      </c>
      <c r="E1555" s="40" t="s">
        <v>455</v>
      </c>
      <c r="F1555" s="40" t="s">
        <v>455</v>
      </c>
      <c r="G1555" s="21" t="s">
        <v>63</v>
      </c>
      <c r="H1555" s="22">
        <v>1963</v>
      </c>
      <c r="I1555" s="45" t="s">
        <v>522</v>
      </c>
      <c r="J1555" s="45"/>
      <c r="K1555" s="45"/>
      <c r="L1555" s="62" t="str">
        <f>_xlfn.IFNA(VLOOKUP(E1555&amp;"."&amp;H1555,PNIdata!$E$5:$L$263,2,FALSE),"-")</f>
        <v>-</v>
      </c>
      <c r="M1555" s="62"/>
      <c r="N1555" s="62"/>
    </row>
    <row r="1556" spans="2:19" x14ac:dyDescent="0.25">
      <c r="B1556" s="37" t="s">
        <v>299</v>
      </c>
      <c r="C1556" s="38" t="str">
        <f>VLOOKUP(E1556,nusedswatershed,4,FALSE)</f>
        <v>Esc</v>
      </c>
      <c r="D1556" s="39">
        <v>26</v>
      </c>
      <c r="E1556" s="40" t="s">
        <v>455</v>
      </c>
      <c r="F1556" s="40" t="s">
        <v>455</v>
      </c>
      <c r="G1556" s="21" t="s">
        <v>63</v>
      </c>
      <c r="H1556" s="22">
        <v>1962</v>
      </c>
      <c r="I1556" s="45">
        <v>200</v>
      </c>
      <c r="J1556" s="45">
        <v>200</v>
      </c>
      <c r="K1556" s="45"/>
      <c r="L1556" s="62" t="str">
        <f>_xlfn.IFNA(VLOOKUP(E1556&amp;"."&amp;H1556,PNIdata!$E$5:$L$263,2,FALSE),"-")</f>
        <v>-</v>
      </c>
      <c r="M1556" s="62"/>
      <c r="N1556" s="62"/>
    </row>
    <row r="1557" spans="2:19" x14ac:dyDescent="0.25">
      <c r="B1557" s="37" t="s">
        <v>299</v>
      </c>
      <c r="C1557" s="38" t="str">
        <f>VLOOKUP(E1557,nusedswatershed,4,FALSE)</f>
        <v>Esc</v>
      </c>
      <c r="D1557" s="39">
        <v>26</v>
      </c>
      <c r="E1557" s="40" t="s">
        <v>455</v>
      </c>
      <c r="F1557" s="40" t="s">
        <v>455</v>
      </c>
      <c r="G1557" s="21" t="s">
        <v>63</v>
      </c>
      <c r="H1557" s="22">
        <v>1961</v>
      </c>
      <c r="I1557" s="45">
        <v>25</v>
      </c>
      <c r="J1557" s="45">
        <v>25</v>
      </c>
      <c r="K1557" s="45"/>
      <c r="L1557" s="62" t="str">
        <f>_xlfn.IFNA(VLOOKUP(E1557&amp;"."&amp;H1557,PNIdata!$E$5:$L$263,2,FALSE),"-")</f>
        <v>-</v>
      </c>
      <c r="M1557" s="62"/>
      <c r="N1557" s="62"/>
    </row>
    <row r="1558" spans="2:19" x14ac:dyDescent="0.25">
      <c r="B1558" s="37" t="s">
        <v>299</v>
      </c>
      <c r="C1558" s="38" t="str">
        <f>VLOOKUP(E1558,nusedswatershed,4,FALSE)</f>
        <v>Esc</v>
      </c>
      <c r="D1558" s="39">
        <v>26</v>
      </c>
      <c r="E1558" s="40" t="s">
        <v>455</v>
      </c>
      <c r="F1558" s="40" t="s">
        <v>455</v>
      </c>
      <c r="G1558" s="21" t="s">
        <v>63</v>
      </c>
      <c r="H1558" s="22">
        <v>1960</v>
      </c>
      <c r="I1558" s="45" t="s">
        <v>522</v>
      </c>
      <c r="J1558" s="45"/>
      <c r="K1558" s="45"/>
      <c r="L1558" s="62" t="str">
        <f>_xlfn.IFNA(VLOOKUP(E1558&amp;"."&amp;H1558,PNIdata!$E$5:$L$263,2,FALSE),"-")</f>
        <v>-</v>
      </c>
      <c r="M1558" s="62"/>
      <c r="N1558" s="62"/>
    </row>
    <row r="1559" spans="2:19" x14ac:dyDescent="0.25">
      <c r="B1559" s="37" t="s">
        <v>299</v>
      </c>
      <c r="C1559" s="38" t="str">
        <f>VLOOKUP(E1559,nusedswatershed,4,FALSE)</f>
        <v>Esc</v>
      </c>
      <c r="D1559" s="39">
        <v>26</v>
      </c>
      <c r="E1559" s="40" t="s">
        <v>455</v>
      </c>
      <c r="F1559" s="40" t="s">
        <v>455</v>
      </c>
      <c r="G1559" s="21" t="s">
        <v>63</v>
      </c>
      <c r="H1559" s="22">
        <v>1959</v>
      </c>
      <c r="I1559" s="45" t="s">
        <v>522</v>
      </c>
      <c r="J1559" s="45"/>
      <c r="K1559" s="45"/>
      <c r="L1559" s="62" t="str">
        <f>_xlfn.IFNA(VLOOKUP(E1559&amp;"."&amp;H1559,PNIdata!$E$5:$L$263,2,FALSE),"-")</f>
        <v>-</v>
      </c>
      <c r="M1559" s="62"/>
      <c r="N1559" s="62"/>
    </row>
    <row r="1560" spans="2:19" x14ac:dyDescent="0.25">
      <c r="B1560" s="37" t="s">
        <v>299</v>
      </c>
      <c r="C1560" s="38" t="str">
        <f>VLOOKUP(E1560,nusedswatershed,4,FALSE)</f>
        <v>Esc</v>
      </c>
      <c r="D1560" s="39">
        <v>26</v>
      </c>
      <c r="E1560" s="40" t="s">
        <v>455</v>
      </c>
      <c r="F1560" s="40" t="s">
        <v>455</v>
      </c>
      <c r="G1560" s="21" t="s">
        <v>63</v>
      </c>
      <c r="H1560" s="22">
        <v>1958</v>
      </c>
      <c r="I1560" s="45">
        <v>200</v>
      </c>
      <c r="J1560" s="45">
        <v>200</v>
      </c>
      <c r="K1560" s="45"/>
      <c r="L1560" s="62" t="str">
        <f>_xlfn.IFNA(VLOOKUP(E1560&amp;"."&amp;H1560,PNIdata!$E$5:$L$263,2,FALSE),"-")</f>
        <v>-</v>
      </c>
      <c r="M1560" s="62"/>
      <c r="N1560" s="62"/>
    </row>
    <row r="1561" spans="2:19" x14ac:dyDescent="0.25">
      <c r="B1561" s="37" t="s">
        <v>299</v>
      </c>
      <c r="C1561" s="38" t="str">
        <f>VLOOKUP(E1561,nusedswatershed,4,FALSE)</f>
        <v>Esc</v>
      </c>
      <c r="D1561" s="39">
        <v>26</v>
      </c>
      <c r="E1561" s="40" t="s">
        <v>455</v>
      </c>
      <c r="F1561" s="40" t="s">
        <v>455</v>
      </c>
      <c r="G1561" s="21" t="s">
        <v>63</v>
      </c>
      <c r="H1561" s="22">
        <v>1957</v>
      </c>
      <c r="I1561" s="45">
        <v>25</v>
      </c>
      <c r="J1561" s="45">
        <v>25</v>
      </c>
      <c r="K1561" s="45"/>
      <c r="L1561" s="62" t="str">
        <f>_xlfn.IFNA(VLOOKUP(E1561&amp;"."&amp;H1561,PNIdata!$E$5:$L$263,2,FALSE),"-")</f>
        <v>-</v>
      </c>
      <c r="M1561" s="62"/>
      <c r="N1561" s="62"/>
    </row>
    <row r="1562" spans="2:19" x14ac:dyDescent="0.25">
      <c r="B1562" s="37" t="s">
        <v>299</v>
      </c>
      <c r="C1562" s="38" t="str">
        <f>VLOOKUP(E1562,nusedswatershed,4,FALSE)</f>
        <v>Esc</v>
      </c>
      <c r="D1562" s="39">
        <v>26</v>
      </c>
      <c r="E1562" s="40" t="s">
        <v>455</v>
      </c>
      <c r="F1562" s="40" t="s">
        <v>455</v>
      </c>
      <c r="G1562" s="21" t="s">
        <v>63</v>
      </c>
      <c r="H1562" s="22">
        <v>1956</v>
      </c>
      <c r="I1562" s="45">
        <v>400</v>
      </c>
      <c r="J1562" s="45">
        <v>400</v>
      </c>
      <c r="K1562" s="45"/>
      <c r="L1562" s="62" t="str">
        <f>_xlfn.IFNA(VLOOKUP(E1562&amp;"."&amp;H1562,PNIdata!$E$5:$L$263,2,FALSE),"-")</f>
        <v>-</v>
      </c>
      <c r="M1562" s="62"/>
      <c r="N1562" s="62"/>
    </row>
    <row r="1563" spans="2:19" x14ac:dyDescent="0.25">
      <c r="B1563" s="37" t="s">
        <v>299</v>
      </c>
      <c r="C1563" s="38" t="str">
        <f>VLOOKUP(E1563,nusedswatershed,4,FALSE)</f>
        <v>Esc</v>
      </c>
      <c r="D1563" s="39">
        <v>26</v>
      </c>
      <c r="E1563" s="40" t="s">
        <v>455</v>
      </c>
      <c r="F1563" s="40" t="s">
        <v>455</v>
      </c>
      <c r="G1563" s="21" t="s">
        <v>63</v>
      </c>
      <c r="H1563" s="22">
        <v>1955</v>
      </c>
      <c r="I1563" s="45">
        <v>75</v>
      </c>
      <c r="J1563" s="45">
        <v>75</v>
      </c>
      <c r="K1563" s="45"/>
      <c r="L1563" s="62" t="str">
        <f>_xlfn.IFNA(VLOOKUP(E1563&amp;"."&amp;H1563,PNIdata!$E$5:$L$263,2,FALSE),"-")</f>
        <v>-</v>
      </c>
      <c r="M1563" s="62"/>
      <c r="N1563" s="62"/>
    </row>
    <row r="1564" spans="2:19" x14ac:dyDescent="0.25">
      <c r="B1564" s="37" t="s">
        <v>299</v>
      </c>
      <c r="C1564" s="38" t="str">
        <f>VLOOKUP(E1564,nusedswatershed,4,FALSE)</f>
        <v>Esc</v>
      </c>
      <c r="D1564" s="39">
        <v>26</v>
      </c>
      <c r="E1564" s="40" t="s">
        <v>455</v>
      </c>
      <c r="F1564" s="40" t="s">
        <v>455</v>
      </c>
      <c r="G1564" s="21" t="s">
        <v>63</v>
      </c>
      <c r="H1564" s="22">
        <v>1954</v>
      </c>
      <c r="I1564" s="45">
        <v>25</v>
      </c>
      <c r="J1564" s="45">
        <v>25</v>
      </c>
      <c r="K1564" s="45"/>
      <c r="L1564" s="62" t="str">
        <f>_xlfn.IFNA(VLOOKUP(E1564&amp;"."&amp;H1564,PNIdata!$E$5:$L$263,2,FALSE),"-")</f>
        <v>-</v>
      </c>
      <c r="M1564" s="62"/>
      <c r="N1564" s="62"/>
    </row>
    <row r="1565" spans="2:19" x14ac:dyDescent="0.25">
      <c r="B1565" s="37" t="s">
        <v>299</v>
      </c>
      <c r="C1565" s="38" t="str">
        <f>VLOOKUP(E1565,nusedswatershed,4,FALSE)</f>
        <v>Esc</v>
      </c>
      <c r="D1565" s="39">
        <v>26</v>
      </c>
      <c r="E1565" s="40" t="s">
        <v>455</v>
      </c>
      <c r="F1565" s="40" t="s">
        <v>455</v>
      </c>
      <c r="G1565" s="21" t="s">
        <v>63</v>
      </c>
      <c r="H1565" s="22">
        <v>1953</v>
      </c>
      <c r="I1565" s="45" t="s">
        <v>527</v>
      </c>
      <c r="J1565" s="45"/>
      <c r="K1565" s="45"/>
      <c r="L1565" s="62" t="str">
        <f>_xlfn.IFNA(VLOOKUP(E1565&amp;"."&amp;H1565,PNIdata!$E$5:$L$263,2,FALSE),"-")</f>
        <v>-</v>
      </c>
      <c r="M1565" s="62"/>
      <c r="N1565" s="62"/>
    </row>
    <row r="1566" spans="2:19" x14ac:dyDescent="0.25">
      <c r="B1566" s="37" t="s">
        <v>493</v>
      </c>
      <c r="C1566" s="38" t="str">
        <f>VLOOKUP(E1566,nusedswatershed,4,FALSE)</f>
        <v>Ind17</v>
      </c>
      <c r="D1566" s="39">
        <v>27</v>
      </c>
      <c r="E1566" s="40" t="s">
        <v>7</v>
      </c>
      <c r="F1566" s="40" t="s">
        <v>7</v>
      </c>
      <c r="G1566" s="21" t="s">
        <v>63</v>
      </c>
      <c r="H1566" s="45">
        <v>2023</v>
      </c>
      <c r="I1566" s="45">
        <v>5357</v>
      </c>
      <c r="J1566" s="45">
        <v>5357</v>
      </c>
      <c r="K1566" s="45"/>
      <c r="L1566" s="62" t="str">
        <f>_xlfn.IFNA(VLOOKUP(E1566&amp;"."&amp;H1566,PNIdata!$E$5:$L$263,2,FALSE),"-")</f>
        <v>-</v>
      </c>
      <c r="M1566" s="62"/>
      <c r="N1566" s="62"/>
      <c r="S1566" s="64"/>
    </row>
    <row r="1567" spans="2:19" x14ac:dyDescent="0.25">
      <c r="B1567" s="37" t="s">
        <v>493</v>
      </c>
      <c r="C1567" s="38" t="str">
        <f>VLOOKUP(E1567,nusedswatershed,4,FALSE)</f>
        <v>Ind17</v>
      </c>
      <c r="D1567" s="39">
        <v>27</v>
      </c>
      <c r="E1567" s="40" t="s">
        <v>7</v>
      </c>
      <c r="F1567" s="40" t="s">
        <v>7</v>
      </c>
      <c r="G1567" s="21" t="s">
        <v>63</v>
      </c>
      <c r="H1567" s="45">
        <v>2022</v>
      </c>
      <c r="I1567" s="45">
        <v>2032</v>
      </c>
      <c r="J1567" s="45">
        <v>2032</v>
      </c>
      <c r="K1567" s="45"/>
      <c r="L1567" s="62" t="str">
        <f>_xlfn.IFNA(VLOOKUP(E1567&amp;"."&amp;H1567,PNIdata!$E$5:$L$263,2,FALSE),"-")</f>
        <v>-</v>
      </c>
      <c r="M1567" s="62"/>
      <c r="N1567" s="62"/>
      <c r="S1567" s="64"/>
    </row>
    <row r="1568" spans="2:19" x14ac:dyDescent="0.25">
      <c r="B1568" s="37" t="s">
        <v>493</v>
      </c>
      <c r="C1568" s="38" t="str">
        <f>VLOOKUP(E1568,nusedswatershed,4,FALSE)</f>
        <v>Ind17</v>
      </c>
      <c r="D1568" s="39">
        <v>27</v>
      </c>
      <c r="E1568" s="40" t="s">
        <v>7</v>
      </c>
      <c r="F1568" s="40" t="s">
        <v>7</v>
      </c>
      <c r="G1568" s="21" t="s">
        <v>63</v>
      </c>
      <c r="H1568" s="45">
        <v>2021</v>
      </c>
      <c r="I1568" s="45">
        <v>1857</v>
      </c>
      <c r="J1568" s="45">
        <v>1857</v>
      </c>
      <c r="K1568" s="45"/>
      <c r="L1568" s="62" t="str">
        <f>_xlfn.IFNA(VLOOKUP(E1568&amp;"."&amp;H1568,PNIdata!$E$5:$L$263,2,FALSE),"-")</f>
        <v>-</v>
      </c>
      <c r="M1568" s="62"/>
      <c r="N1568" s="62"/>
      <c r="S1568" s="64"/>
    </row>
    <row r="1569" spans="2:19" x14ac:dyDescent="0.25">
      <c r="B1569" s="37" t="s">
        <v>493</v>
      </c>
      <c r="C1569" s="38" t="str">
        <f>VLOOKUP(E1569,nusedswatershed,4,FALSE)</f>
        <v>Ind17</v>
      </c>
      <c r="D1569" s="39">
        <v>27</v>
      </c>
      <c r="E1569" s="40" t="s">
        <v>7</v>
      </c>
      <c r="F1569" s="40" t="s">
        <v>7</v>
      </c>
      <c r="G1569" s="21" t="s">
        <v>63</v>
      </c>
      <c r="H1569" s="45">
        <v>2020</v>
      </c>
      <c r="I1569" s="45">
        <v>2165</v>
      </c>
      <c r="J1569" s="45">
        <v>2165</v>
      </c>
      <c r="K1569" s="45"/>
      <c r="L1569" s="62" t="str">
        <f>_xlfn.IFNA(VLOOKUP(E1569&amp;"."&amp;H1569,PNIdata!$E$5:$L$263,2,FALSE),"-")</f>
        <v>-</v>
      </c>
      <c r="M1569" s="62"/>
      <c r="N1569" s="62"/>
      <c r="S1569" s="64"/>
    </row>
    <row r="1570" spans="2:19" x14ac:dyDescent="0.25">
      <c r="B1570" s="37" t="s">
        <v>493</v>
      </c>
      <c r="C1570" s="38" t="str">
        <f>VLOOKUP(E1570,nusedswatershed,4,FALSE)</f>
        <v>Ind17</v>
      </c>
      <c r="D1570" s="39">
        <v>27</v>
      </c>
      <c r="E1570" s="40" t="s">
        <v>7</v>
      </c>
      <c r="F1570" s="40" t="s">
        <v>7</v>
      </c>
      <c r="G1570" s="21" t="s">
        <v>63</v>
      </c>
      <c r="H1570" s="45">
        <v>2019</v>
      </c>
      <c r="I1570" s="45">
        <v>4623</v>
      </c>
      <c r="J1570" s="45">
        <v>4623</v>
      </c>
      <c r="K1570" s="45"/>
      <c r="L1570" s="62">
        <f>_xlfn.IFNA(VLOOKUP(E1570&amp;"."&amp;H1570,PNIdata!$E$5:$L$263,2,FALSE),"-")</f>
        <v>0.99516899999999997</v>
      </c>
      <c r="M1570" s="62"/>
      <c r="N1570" s="62"/>
      <c r="S1570" s="64">
        <v>487388</v>
      </c>
    </row>
    <row r="1571" spans="2:19" x14ac:dyDescent="0.25">
      <c r="B1571" s="37" t="s">
        <v>493</v>
      </c>
      <c r="C1571" s="38" t="str">
        <f>VLOOKUP(E1571,nusedswatershed,4,FALSE)</f>
        <v>Ind17</v>
      </c>
      <c r="D1571" s="39">
        <v>27</v>
      </c>
      <c r="E1571" s="40" t="s">
        <v>7</v>
      </c>
      <c r="F1571" s="40" t="s">
        <v>7</v>
      </c>
      <c r="G1571" s="21" t="s">
        <v>63</v>
      </c>
      <c r="H1571" s="45">
        <v>2018</v>
      </c>
      <c r="I1571" s="45">
        <v>723</v>
      </c>
      <c r="J1571" s="45">
        <v>723</v>
      </c>
      <c r="K1571" s="45"/>
      <c r="L1571" s="62" t="str">
        <f>_xlfn.IFNA(VLOOKUP(E1571&amp;"."&amp;H1571,PNIdata!$E$5:$L$263,2,FALSE),"-")</f>
        <v>-</v>
      </c>
      <c r="M1571" s="62"/>
      <c r="N1571" s="62"/>
      <c r="S1571" s="64"/>
    </row>
    <row r="1572" spans="2:19" x14ac:dyDescent="0.25">
      <c r="B1572" s="37" t="s">
        <v>493</v>
      </c>
      <c r="C1572" s="38" t="str">
        <f>VLOOKUP(E1572,nusedswatershed,4,FALSE)</f>
        <v>Ind17</v>
      </c>
      <c r="D1572" s="39">
        <v>27</v>
      </c>
      <c r="E1572" s="40" t="s">
        <v>7</v>
      </c>
      <c r="F1572" s="40" t="s">
        <v>7</v>
      </c>
      <c r="G1572" s="21" t="s">
        <v>63</v>
      </c>
      <c r="H1572" s="45">
        <v>2017</v>
      </c>
      <c r="I1572" s="45">
        <v>5078</v>
      </c>
      <c r="J1572" s="45">
        <v>5078</v>
      </c>
      <c r="K1572" s="45"/>
      <c r="L1572" s="62" t="str">
        <f>_xlfn.IFNA(VLOOKUP(E1572&amp;"."&amp;H1572,PNIdata!$E$5:$L$263,2,FALSE),"-")</f>
        <v>-</v>
      </c>
      <c r="M1572" s="62"/>
      <c r="N1572" s="62"/>
      <c r="S1572" s="64">
        <v>813598</v>
      </c>
    </row>
    <row r="1573" spans="2:19" x14ac:dyDescent="0.25">
      <c r="B1573" s="37" t="s">
        <v>493</v>
      </c>
      <c r="C1573" s="38" t="str">
        <f>VLOOKUP(E1573,nusedswatershed,4,FALSE)</f>
        <v>Ind17</v>
      </c>
      <c r="D1573" s="39">
        <v>27</v>
      </c>
      <c r="E1573" s="40" t="s">
        <v>7</v>
      </c>
      <c r="F1573" s="40" t="s">
        <v>7</v>
      </c>
      <c r="G1573" s="21" t="s">
        <v>63</v>
      </c>
      <c r="H1573" s="45">
        <v>2016</v>
      </c>
      <c r="I1573" s="45">
        <v>1606</v>
      </c>
      <c r="J1573" s="45">
        <v>1606</v>
      </c>
      <c r="K1573" s="45"/>
      <c r="L1573" s="62">
        <f>_xlfn.IFNA(VLOOKUP(E1573&amp;"."&amp;H1573,PNIdata!$E$5:$L$263,2,FALSE),"-")</f>
        <v>0.74385999999999997</v>
      </c>
      <c r="M1573" s="62"/>
      <c r="N1573" s="62"/>
      <c r="S1573" s="64">
        <v>669222</v>
      </c>
    </row>
    <row r="1574" spans="2:19" x14ac:dyDescent="0.25">
      <c r="B1574" s="37" t="s">
        <v>493</v>
      </c>
      <c r="C1574" s="38" t="str">
        <f>VLOOKUP(E1574,nusedswatershed,4,FALSE)</f>
        <v>Ind17</v>
      </c>
      <c r="D1574" s="39">
        <v>27</v>
      </c>
      <c r="E1574" s="40" t="s">
        <v>7</v>
      </c>
      <c r="F1574" s="40" t="s">
        <v>7</v>
      </c>
      <c r="G1574" s="21" t="s">
        <v>63</v>
      </c>
      <c r="H1574" s="22">
        <v>2015</v>
      </c>
      <c r="I1574" s="45">
        <v>6516</v>
      </c>
      <c r="J1574" s="45">
        <v>6516</v>
      </c>
      <c r="K1574" s="45"/>
      <c r="L1574" s="62">
        <f>_xlfn.IFNA(VLOOKUP(E1574&amp;"."&amp;H1574,PNIdata!$E$5:$L$263,2,FALSE),"-")</f>
        <v>1</v>
      </c>
      <c r="M1574" s="62"/>
      <c r="N1574" s="62"/>
      <c r="S1574" s="64"/>
    </row>
    <row r="1575" spans="2:19" x14ac:dyDescent="0.25">
      <c r="B1575" s="37" t="s">
        <v>493</v>
      </c>
      <c r="C1575" s="38" t="str">
        <f>VLOOKUP(E1575,nusedswatershed,4,FALSE)</f>
        <v>Ind17</v>
      </c>
      <c r="D1575" s="39">
        <v>27</v>
      </c>
      <c r="E1575" s="40" t="s">
        <v>7</v>
      </c>
      <c r="F1575" s="40" t="s">
        <v>7</v>
      </c>
      <c r="G1575" s="21" t="s">
        <v>63</v>
      </c>
      <c r="H1575" s="22">
        <v>2014</v>
      </c>
      <c r="I1575" s="45">
        <v>1185</v>
      </c>
      <c r="J1575" s="45">
        <v>1185</v>
      </c>
      <c r="K1575" s="45"/>
      <c r="L1575" s="62" t="str">
        <f>_xlfn.IFNA(VLOOKUP(E1575&amp;"."&amp;H1575,PNIdata!$E$5:$L$263,2,FALSE),"-")</f>
        <v>-</v>
      </c>
      <c r="M1575" s="62"/>
      <c r="N1575" s="62"/>
      <c r="S1575" s="64"/>
    </row>
    <row r="1576" spans="2:19" x14ac:dyDescent="0.25">
      <c r="B1576" s="37" t="s">
        <v>493</v>
      </c>
      <c r="C1576" s="38" t="str">
        <f>VLOOKUP(E1576,nusedswatershed,4,FALSE)</f>
        <v>Ind17</v>
      </c>
      <c r="D1576" s="39">
        <v>27</v>
      </c>
      <c r="E1576" s="40" t="s">
        <v>7</v>
      </c>
      <c r="F1576" s="40" t="s">
        <v>7</v>
      </c>
      <c r="G1576" s="21" t="s">
        <v>63</v>
      </c>
      <c r="H1576">
        <v>2013</v>
      </c>
      <c r="I1576" s="45">
        <v>2081</v>
      </c>
      <c r="J1576" s="45">
        <v>2081</v>
      </c>
      <c r="K1576" s="45"/>
      <c r="L1576" s="62">
        <f>_xlfn.IFNA(VLOOKUP(E1576&amp;"."&amp;H1576,PNIdata!$E$5:$L$263,2,FALSE),"-")</f>
        <v>1</v>
      </c>
      <c r="M1576" s="62"/>
      <c r="N1576" s="62"/>
      <c r="S1576" s="64"/>
    </row>
    <row r="1577" spans="2:19" x14ac:dyDescent="0.25">
      <c r="B1577" s="37" t="s">
        <v>493</v>
      </c>
      <c r="C1577" s="38" t="str">
        <f>VLOOKUP(E1577,nusedswatershed,4,FALSE)</f>
        <v>Ind17</v>
      </c>
      <c r="D1577" s="39">
        <v>27</v>
      </c>
      <c r="E1577" s="40" t="s">
        <v>7</v>
      </c>
      <c r="F1577" s="40" t="s">
        <v>7</v>
      </c>
      <c r="G1577" s="21" t="s">
        <v>63</v>
      </c>
      <c r="H1577" s="22">
        <v>2012</v>
      </c>
      <c r="I1577" s="45">
        <v>2364</v>
      </c>
      <c r="J1577" s="45">
        <v>2364</v>
      </c>
      <c r="K1577" s="45"/>
      <c r="L1577" s="62">
        <f>_xlfn.IFNA(VLOOKUP(E1577&amp;"."&amp;H1577,PNIdata!$E$5:$L$263,2,FALSE),"-")</f>
        <v>0.90983599999999998</v>
      </c>
      <c r="M1577" s="62"/>
      <c r="N1577" s="62"/>
      <c r="S1577" s="64">
        <v>601651</v>
      </c>
    </row>
    <row r="1578" spans="2:19" x14ac:dyDescent="0.25">
      <c r="B1578" s="37" t="s">
        <v>493</v>
      </c>
      <c r="C1578" s="38" t="str">
        <f>VLOOKUP(E1578,nusedswatershed,4,FALSE)</f>
        <v>Ind17</v>
      </c>
      <c r="D1578" s="39">
        <v>27</v>
      </c>
      <c r="E1578" s="40" t="s">
        <v>7</v>
      </c>
      <c r="F1578" s="40" t="s">
        <v>7</v>
      </c>
      <c r="G1578" s="21" t="s">
        <v>63</v>
      </c>
      <c r="H1578" s="22">
        <v>2011</v>
      </c>
      <c r="I1578" s="45">
        <v>3905</v>
      </c>
      <c r="J1578" s="45">
        <v>3905</v>
      </c>
      <c r="K1578" s="45"/>
      <c r="L1578" s="62" t="str">
        <f>_xlfn.IFNA(VLOOKUP(E1578&amp;"."&amp;H1578,PNIdata!$E$5:$L$263,2,FALSE),"-")</f>
        <v>-</v>
      </c>
      <c r="M1578" s="62"/>
      <c r="N1578" s="62"/>
      <c r="S1578" s="64"/>
    </row>
    <row r="1579" spans="2:19" x14ac:dyDescent="0.25">
      <c r="B1579" s="37" t="s">
        <v>493</v>
      </c>
      <c r="C1579" s="38" t="str">
        <f>VLOOKUP(E1579,nusedswatershed,4,FALSE)</f>
        <v>Ind17</v>
      </c>
      <c r="D1579" s="39">
        <v>27</v>
      </c>
      <c r="E1579" s="40" t="s">
        <v>7</v>
      </c>
      <c r="F1579" s="40" t="s">
        <v>7</v>
      </c>
      <c r="G1579" s="21" t="s">
        <v>63</v>
      </c>
      <c r="H1579" s="22">
        <v>2010</v>
      </c>
      <c r="I1579" s="45">
        <v>3560</v>
      </c>
      <c r="J1579" s="45">
        <v>3560</v>
      </c>
      <c r="K1579" s="45"/>
      <c r="L1579" s="62" t="str">
        <f>_xlfn.IFNA(VLOOKUP(E1579&amp;"."&amp;H1579,PNIdata!$E$5:$L$263,2,FALSE),"-")</f>
        <v>-</v>
      </c>
      <c r="M1579" s="62"/>
      <c r="N1579" s="62"/>
      <c r="S1579" s="64"/>
    </row>
    <row r="1580" spans="2:19" x14ac:dyDescent="0.25">
      <c r="B1580" s="37" t="s">
        <v>493</v>
      </c>
      <c r="C1580" s="38" t="str">
        <f>VLOOKUP(E1580,nusedswatershed,4,FALSE)</f>
        <v>Ind17</v>
      </c>
      <c r="D1580" s="39">
        <v>27</v>
      </c>
      <c r="E1580" s="40" t="s">
        <v>7</v>
      </c>
      <c r="F1580" s="40" t="s">
        <v>7</v>
      </c>
      <c r="G1580" s="21" t="s">
        <v>63</v>
      </c>
      <c r="H1580" s="22">
        <v>2009</v>
      </c>
      <c r="I1580" s="45">
        <v>3440</v>
      </c>
      <c r="J1580" s="45">
        <v>3440</v>
      </c>
      <c r="K1580" s="45"/>
      <c r="L1580" s="62">
        <f>_xlfn.IFNA(VLOOKUP(E1580&amp;"."&amp;H1580,PNIdata!$E$5:$L$263,2,FALSE),"-")</f>
        <v>0.81632700000000002</v>
      </c>
      <c r="M1580" s="62"/>
      <c r="N1580" s="62"/>
      <c r="S1580" s="64">
        <v>633202</v>
      </c>
    </row>
    <row r="1581" spans="2:19" x14ac:dyDescent="0.25">
      <c r="B1581" s="37" t="s">
        <v>493</v>
      </c>
      <c r="C1581" s="38" t="str">
        <f>VLOOKUP(E1581,nusedswatershed,4,FALSE)</f>
        <v>Ind17</v>
      </c>
      <c r="D1581" s="39">
        <v>27</v>
      </c>
      <c r="E1581" s="40" t="s">
        <v>7</v>
      </c>
      <c r="F1581" s="40" t="s">
        <v>7</v>
      </c>
      <c r="G1581" s="21" t="s">
        <v>63</v>
      </c>
      <c r="H1581">
        <v>2008</v>
      </c>
      <c r="I1581" s="45">
        <v>2298</v>
      </c>
      <c r="J1581" s="45">
        <v>2298</v>
      </c>
      <c r="K1581" s="45"/>
      <c r="L1581" s="62">
        <f>_xlfn.IFNA(VLOOKUP(E1581&amp;"."&amp;H1581,PNIdata!$E$5:$L$263,2,FALSE),"-")</f>
        <v>0.98941800000000002</v>
      </c>
      <c r="M1581" s="62"/>
      <c r="N1581" s="62"/>
      <c r="S1581" s="64">
        <v>461902</v>
      </c>
    </row>
    <row r="1582" spans="2:19" x14ac:dyDescent="0.25">
      <c r="B1582" s="37" t="s">
        <v>493</v>
      </c>
      <c r="C1582" s="38" t="str">
        <f>VLOOKUP(E1582,nusedswatershed,4,FALSE)</f>
        <v>Ind17</v>
      </c>
      <c r="D1582" s="39">
        <v>27</v>
      </c>
      <c r="E1582" s="40" t="s">
        <v>7</v>
      </c>
      <c r="F1582" s="40" t="s">
        <v>7</v>
      </c>
      <c r="G1582" s="21" t="s">
        <v>63</v>
      </c>
      <c r="H1582">
        <v>2007</v>
      </c>
      <c r="I1582" s="45">
        <v>2764</v>
      </c>
      <c r="J1582" s="45">
        <v>2764</v>
      </c>
      <c r="K1582" s="45"/>
      <c r="L1582" s="62" t="str">
        <f>_xlfn.IFNA(VLOOKUP(E1582&amp;"."&amp;H1582,PNIdata!$E$5:$L$263,2,FALSE),"-")</f>
        <v>-</v>
      </c>
      <c r="M1582" s="62"/>
      <c r="N1582" s="62"/>
      <c r="S1582" s="64"/>
    </row>
    <row r="1583" spans="2:19" x14ac:dyDescent="0.25">
      <c r="B1583" s="37" t="s">
        <v>493</v>
      </c>
      <c r="C1583" s="38" t="str">
        <f>VLOOKUP(E1583,nusedswatershed,4,FALSE)</f>
        <v>Ind17</v>
      </c>
      <c r="D1583" s="39">
        <v>27</v>
      </c>
      <c r="E1583" s="40" t="s">
        <v>7</v>
      </c>
      <c r="F1583" s="40" t="s">
        <v>7</v>
      </c>
      <c r="G1583" s="21" t="s">
        <v>63</v>
      </c>
      <c r="H1583">
        <v>2006</v>
      </c>
      <c r="I1583" s="45">
        <v>3071</v>
      </c>
      <c r="J1583" s="45">
        <v>3071</v>
      </c>
      <c r="K1583" s="45"/>
      <c r="L1583" s="62">
        <f>_xlfn.IFNA(VLOOKUP(E1583&amp;"."&amp;H1583,PNIdata!$E$5:$L$263,2,FALSE),"-")</f>
        <v>1</v>
      </c>
      <c r="M1583" s="62"/>
      <c r="N1583" s="62"/>
      <c r="S1583" s="64">
        <v>453515</v>
      </c>
    </row>
    <row r="1584" spans="2:19" x14ac:dyDescent="0.25">
      <c r="B1584" s="37" t="s">
        <v>493</v>
      </c>
      <c r="C1584" s="38" t="str">
        <f>VLOOKUP(E1584,nusedswatershed,4,FALSE)</f>
        <v>Ind17</v>
      </c>
      <c r="D1584" s="39">
        <v>27</v>
      </c>
      <c r="E1584" s="40" t="s">
        <v>7</v>
      </c>
      <c r="F1584" s="40" t="s">
        <v>7</v>
      </c>
      <c r="G1584" s="21" t="s">
        <v>63</v>
      </c>
      <c r="H1584">
        <v>2005</v>
      </c>
      <c r="I1584" s="45">
        <v>2337</v>
      </c>
      <c r="J1584" s="45">
        <v>2337</v>
      </c>
      <c r="K1584" s="45"/>
      <c r="L1584" s="62">
        <f>_xlfn.IFNA(VLOOKUP(E1584&amp;"."&amp;H1584,PNIdata!$E$5:$L$263,2,FALSE),"-")</f>
        <v>1</v>
      </c>
      <c r="M1584" s="62"/>
      <c r="N1584" s="62"/>
      <c r="S1584" s="64">
        <v>30547</v>
      </c>
    </row>
    <row r="1585" spans="2:19" x14ac:dyDescent="0.25">
      <c r="B1585" s="37" t="s">
        <v>493</v>
      </c>
      <c r="C1585" s="38" t="str">
        <f>VLOOKUP(E1585,nusedswatershed,4,FALSE)</f>
        <v>Ind17</v>
      </c>
      <c r="D1585" s="39">
        <v>27</v>
      </c>
      <c r="E1585" s="40" t="s">
        <v>7</v>
      </c>
      <c r="F1585" s="40" t="s">
        <v>7</v>
      </c>
      <c r="G1585" s="21" t="s">
        <v>63</v>
      </c>
      <c r="H1585">
        <v>2004</v>
      </c>
      <c r="I1585" s="45">
        <v>3658</v>
      </c>
      <c r="J1585" s="45">
        <v>3658</v>
      </c>
      <c r="K1585" s="45"/>
      <c r="L1585" s="62" t="str">
        <f>_xlfn.IFNA(VLOOKUP(E1585&amp;"."&amp;H1585,PNIdata!$E$5:$L$263,2,FALSE),"-")</f>
        <v>-</v>
      </c>
      <c r="M1585" s="62"/>
      <c r="N1585" s="62"/>
      <c r="S1585" s="64"/>
    </row>
    <row r="1586" spans="2:19" x14ac:dyDescent="0.25">
      <c r="B1586" s="37" t="s">
        <v>493</v>
      </c>
      <c r="C1586" s="38" t="str">
        <f>VLOOKUP(E1586,nusedswatershed,4,FALSE)</f>
        <v>Ind17</v>
      </c>
      <c r="D1586" s="39">
        <v>27</v>
      </c>
      <c r="E1586" s="40" t="s">
        <v>7</v>
      </c>
      <c r="F1586" s="40" t="s">
        <v>7</v>
      </c>
      <c r="G1586" s="21" t="s">
        <v>63</v>
      </c>
      <c r="H1586">
        <v>2003</v>
      </c>
      <c r="I1586" s="45">
        <v>1554</v>
      </c>
      <c r="J1586" s="45">
        <v>1554</v>
      </c>
      <c r="K1586" s="45"/>
      <c r="L1586" s="62" t="str">
        <f>_xlfn.IFNA(VLOOKUP(E1586&amp;"."&amp;H1586,PNIdata!$E$5:$L$263,2,FALSE),"-")</f>
        <v>-</v>
      </c>
      <c r="M1586" s="62"/>
      <c r="N1586" s="62"/>
      <c r="S1586" s="64">
        <v>212525</v>
      </c>
    </row>
    <row r="1587" spans="2:19" x14ac:dyDescent="0.25">
      <c r="B1587" s="37" t="s">
        <v>493</v>
      </c>
      <c r="C1587" s="38" t="str">
        <f>VLOOKUP(E1587,nusedswatershed,4,FALSE)</f>
        <v>Ind17</v>
      </c>
      <c r="D1587" s="39">
        <v>27</v>
      </c>
      <c r="E1587" s="40" t="s">
        <v>7</v>
      </c>
      <c r="F1587" s="40" t="s">
        <v>7</v>
      </c>
      <c r="G1587" s="21" t="s">
        <v>63</v>
      </c>
      <c r="H1587">
        <v>2002</v>
      </c>
      <c r="I1587" s="45">
        <v>1958</v>
      </c>
      <c r="J1587" s="45">
        <v>1958</v>
      </c>
      <c r="K1587" s="45"/>
      <c r="L1587" s="62" t="str">
        <f>_xlfn.IFNA(VLOOKUP(E1587&amp;"."&amp;H1587,PNIdata!$E$5:$L$263,2,FALSE),"-")</f>
        <v>-</v>
      </c>
      <c r="M1587" s="62"/>
      <c r="N1587" s="62"/>
      <c r="S1587" s="64">
        <v>634241</v>
      </c>
    </row>
    <row r="1588" spans="2:19" x14ac:dyDescent="0.25">
      <c r="B1588" s="37" t="s">
        <v>493</v>
      </c>
      <c r="C1588" s="38" t="str">
        <f>VLOOKUP(E1588,nusedswatershed,4,FALSE)</f>
        <v>Ind17</v>
      </c>
      <c r="D1588" s="39">
        <v>27</v>
      </c>
      <c r="E1588" s="40" t="s">
        <v>7</v>
      </c>
      <c r="F1588" s="40" t="s">
        <v>7</v>
      </c>
      <c r="G1588" s="21" t="s">
        <v>63</v>
      </c>
      <c r="H1588">
        <v>2001</v>
      </c>
      <c r="I1588" s="45">
        <v>1450</v>
      </c>
      <c r="J1588" s="45">
        <v>1450</v>
      </c>
      <c r="K1588" s="45"/>
      <c r="L1588" s="62" t="str">
        <f>_xlfn.IFNA(VLOOKUP(E1588&amp;"."&amp;H1588,PNIdata!$E$5:$L$263,2,FALSE),"-")</f>
        <v>-</v>
      </c>
      <c r="M1588" s="62"/>
      <c r="N1588" s="62"/>
      <c r="S1588" s="64">
        <v>996072</v>
      </c>
    </row>
    <row r="1589" spans="2:19" x14ac:dyDescent="0.25">
      <c r="B1589" s="37" t="s">
        <v>493</v>
      </c>
      <c r="C1589" s="38" t="str">
        <f>VLOOKUP(E1589,nusedswatershed,4,FALSE)</f>
        <v>Ind17</v>
      </c>
      <c r="D1589" s="39">
        <v>27</v>
      </c>
      <c r="E1589" s="40" t="s">
        <v>7</v>
      </c>
      <c r="F1589" s="40" t="s">
        <v>7</v>
      </c>
      <c r="G1589" s="21" t="s">
        <v>63</v>
      </c>
      <c r="H1589">
        <v>2000</v>
      </c>
      <c r="I1589" s="45">
        <v>2282</v>
      </c>
      <c r="J1589" s="45">
        <v>2282</v>
      </c>
      <c r="K1589" s="45"/>
      <c r="L1589" s="62" t="str">
        <f>_xlfn.IFNA(VLOOKUP(E1589&amp;"."&amp;H1589,PNIdata!$E$5:$L$263,2,FALSE),"-")</f>
        <v>-</v>
      </c>
      <c r="M1589" s="62"/>
      <c r="N1589" s="62"/>
      <c r="S1589" s="64">
        <v>773569</v>
      </c>
    </row>
    <row r="1590" spans="2:19" x14ac:dyDescent="0.25">
      <c r="B1590" s="37" t="s">
        <v>493</v>
      </c>
      <c r="C1590" s="38" t="str">
        <f>VLOOKUP(E1590,nusedswatershed,4,FALSE)</f>
        <v>Ind17</v>
      </c>
      <c r="D1590" s="39">
        <v>27</v>
      </c>
      <c r="E1590" s="40" t="s">
        <v>7</v>
      </c>
      <c r="F1590" s="40" t="s">
        <v>7</v>
      </c>
      <c r="G1590" s="21" t="s">
        <v>63</v>
      </c>
      <c r="H1590">
        <v>1999</v>
      </c>
      <c r="I1590" s="45">
        <v>3985</v>
      </c>
      <c r="J1590" s="45">
        <v>3985</v>
      </c>
      <c r="K1590" s="45"/>
      <c r="L1590" s="62" t="str">
        <f>_xlfn.IFNA(VLOOKUP(E1590&amp;"."&amp;H1590,PNIdata!$E$5:$L$263,2,FALSE),"-")</f>
        <v>-</v>
      </c>
      <c r="M1590" s="62"/>
      <c r="N1590" s="62"/>
      <c r="S1590" s="64">
        <v>490081</v>
      </c>
    </row>
    <row r="1591" spans="2:19" x14ac:dyDescent="0.25">
      <c r="B1591" s="37" t="s">
        <v>493</v>
      </c>
      <c r="C1591" s="38" t="str">
        <f>VLOOKUP(E1591,nusedswatershed,4,FALSE)</f>
        <v>Ind17</v>
      </c>
      <c r="D1591" s="39">
        <v>27</v>
      </c>
      <c r="E1591" s="40" t="s">
        <v>7</v>
      </c>
      <c r="F1591" s="40" t="s">
        <v>7</v>
      </c>
      <c r="G1591" s="21" t="s">
        <v>63</v>
      </c>
      <c r="H1591" s="22">
        <v>1998</v>
      </c>
      <c r="I1591" s="45">
        <v>4821</v>
      </c>
      <c r="J1591" s="45">
        <v>4821</v>
      </c>
      <c r="K1591" s="45"/>
      <c r="L1591" s="62" t="str">
        <f>_xlfn.IFNA(VLOOKUP(E1591&amp;"."&amp;H1591,PNIdata!$E$5:$L$263,2,FALSE),"-")</f>
        <v>-</v>
      </c>
      <c r="M1591" s="62"/>
      <c r="N1591" s="62"/>
      <c r="S1591" s="64">
        <v>756551</v>
      </c>
    </row>
    <row r="1592" spans="2:19" x14ac:dyDescent="0.25">
      <c r="B1592" s="37" t="s">
        <v>493</v>
      </c>
      <c r="C1592" s="38" t="str">
        <f>VLOOKUP(E1592,nusedswatershed,4,FALSE)</f>
        <v>Ind17</v>
      </c>
      <c r="D1592" s="39">
        <v>27</v>
      </c>
      <c r="E1592" s="40" t="s">
        <v>7</v>
      </c>
      <c r="F1592" s="40" t="s">
        <v>7</v>
      </c>
      <c r="G1592" s="21" t="s">
        <v>63</v>
      </c>
      <c r="H1592" s="22">
        <v>1997</v>
      </c>
      <c r="I1592" s="45">
        <v>2424</v>
      </c>
      <c r="J1592" s="45">
        <v>2424</v>
      </c>
      <c r="K1592" s="45"/>
      <c r="L1592" s="62" t="str">
        <f>_xlfn.IFNA(VLOOKUP(E1592&amp;"."&amp;H1592,PNIdata!$E$5:$L$263,2,FALSE),"-")</f>
        <v>-</v>
      </c>
      <c r="M1592" s="62"/>
      <c r="N1592" s="62"/>
      <c r="S1592" s="64">
        <v>201379</v>
      </c>
    </row>
    <row r="1593" spans="2:19" x14ac:dyDescent="0.25">
      <c r="B1593" s="37" t="s">
        <v>493</v>
      </c>
      <c r="C1593" s="38" t="str">
        <f>VLOOKUP(E1593,nusedswatershed,4,FALSE)</f>
        <v>Ind17</v>
      </c>
      <c r="D1593" s="39">
        <v>27</v>
      </c>
      <c r="E1593" s="40" t="s">
        <v>7</v>
      </c>
      <c r="F1593" s="40" t="s">
        <v>7</v>
      </c>
      <c r="G1593" s="21" t="s">
        <v>63</v>
      </c>
      <c r="H1593" s="22">
        <v>1996</v>
      </c>
      <c r="I1593" s="45">
        <v>3655</v>
      </c>
      <c r="J1593" s="45">
        <v>3655</v>
      </c>
      <c r="K1593" s="45"/>
      <c r="L1593" s="62" t="str">
        <f>_xlfn.IFNA(VLOOKUP(E1593&amp;"."&amp;H1593,PNIdata!$E$5:$L$263,2,FALSE),"-")</f>
        <v>-</v>
      </c>
      <c r="M1593" s="62"/>
      <c r="N1593" s="62"/>
      <c r="S1593" s="64">
        <v>469388</v>
      </c>
    </row>
    <row r="1594" spans="2:19" x14ac:dyDescent="0.25">
      <c r="B1594" s="37" t="s">
        <v>493</v>
      </c>
      <c r="C1594" s="38" t="str">
        <f>VLOOKUP(E1594,nusedswatershed,4,FALSE)</f>
        <v>Ind17</v>
      </c>
      <c r="D1594" s="39">
        <v>27</v>
      </c>
      <c r="E1594" s="40" t="s">
        <v>7</v>
      </c>
      <c r="F1594" s="40" t="s">
        <v>7</v>
      </c>
      <c r="G1594" s="21" t="s">
        <v>63</v>
      </c>
      <c r="H1594" s="22">
        <v>1995</v>
      </c>
      <c r="I1594" s="45">
        <v>1386</v>
      </c>
      <c r="J1594" s="45">
        <v>1386</v>
      </c>
      <c r="K1594" s="45"/>
      <c r="L1594" s="62" t="str">
        <f>_xlfn.IFNA(VLOOKUP(E1594&amp;"."&amp;H1594,PNIdata!$E$5:$L$263,2,FALSE),"-")</f>
        <v>-</v>
      </c>
      <c r="M1594" s="62"/>
      <c r="N1594" s="62"/>
      <c r="S1594" s="64">
        <v>127194</v>
      </c>
    </row>
    <row r="1595" spans="2:19" x14ac:dyDescent="0.25">
      <c r="B1595" s="37" t="s">
        <v>493</v>
      </c>
      <c r="C1595" s="38" t="str">
        <f>VLOOKUP(E1595,nusedswatershed,4,FALSE)</f>
        <v>Ind17</v>
      </c>
      <c r="D1595" s="39">
        <v>27</v>
      </c>
      <c r="E1595" s="40" t="s">
        <v>7</v>
      </c>
      <c r="F1595" s="40" t="s">
        <v>7</v>
      </c>
      <c r="G1595" s="21" t="s">
        <v>63</v>
      </c>
      <c r="H1595" s="22">
        <v>1994</v>
      </c>
      <c r="I1595" s="45">
        <v>650</v>
      </c>
      <c r="J1595" s="45">
        <v>650</v>
      </c>
      <c r="K1595" s="45"/>
      <c r="L1595" s="62" t="str">
        <f>_xlfn.IFNA(VLOOKUP(E1595&amp;"."&amp;H1595,PNIdata!$E$5:$L$263,2,FALSE),"-")</f>
        <v>-</v>
      </c>
      <c r="M1595" s="62"/>
      <c r="N1595" s="62"/>
      <c r="S1595" s="64">
        <v>294471</v>
      </c>
    </row>
    <row r="1596" spans="2:19" x14ac:dyDescent="0.25">
      <c r="B1596" s="37" t="s">
        <v>493</v>
      </c>
      <c r="C1596" s="38" t="str">
        <f>VLOOKUP(E1596,nusedswatershed,4,FALSE)</f>
        <v>Ind17</v>
      </c>
      <c r="D1596" s="39">
        <v>27</v>
      </c>
      <c r="E1596" s="40" t="s">
        <v>7</v>
      </c>
      <c r="F1596" s="40" t="s">
        <v>7</v>
      </c>
      <c r="G1596" s="21" t="s">
        <v>63</v>
      </c>
      <c r="H1596" s="22">
        <v>1993</v>
      </c>
      <c r="I1596" s="45">
        <v>2000</v>
      </c>
      <c r="J1596" s="45">
        <v>2000</v>
      </c>
      <c r="K1596" s="45"/>
      <c r="L1596" s="62" t="str">
        <f>_xlfn.IFNA(VLOOKUP(E1596&amp;"."&amp;H1596,PNIdata!$E$5:$L$263,2,FALSE),"-")</f>
        <v>-</v>
      </c>
      <c r="M1596" s="62"/>
      <c r="N1596" s="62"/>
      <c r="S1596" s="64">
        <v>647996</v>
      </c>
    </row>
    <row r="1597" spans="2:19" x14ac:dyDescent="0.25">
      <c r="B1597" s="37" t="s">
        <v>493</v>
      </c>
      <c r="C1597" s="38" t="str">
        <f>VLOOKUP(E1597,nusedswatershed,4,FALSE)</f>
        <v>Ind17</v>
      </c>
      <c r="D1597" s="39">
        <v>27</v>
      </c>
      <c r="E1597" s="40" t="s">
        <v>7</v>
      </c>
      <c r="F1597" s="40" t="s">
        <v>7</v>
      </c>
      <c r="G1597" s="21" t="s">
        <v>63</v>
      </c>
      <c r="H1597" s="22">
        <v>1992</v>
      </c>
      <c r="I1597" s="45">
        <v>800</v>
      </c>
      <c r="J1597" s="45">
        <v>800</v>
      </c>
      <c r="K1597" s="45"/>
      <c r="L1597" s="62" t="str">
        <f>_xlfn.IFNA(VLOOKUP(E1597&amp;"."&amp;H1597,PNIdata!$E$5:$L$263,2,FALSE),"-")</f>
        <v>-</v>
      </c>
      <c r="M1597" s="62"/>
      <c r="N1597" s="62"/>
      <c r="S1597" s="64">
        <v>60309</v>
      </c>
    </row>
    <row r="1598" spans="2:19" x14ac:dyDescent="0.25">
      <c r="B1598" s="37" t="s">
        <v>493</v>
      </c>
      <c r="C1598" s="38" t="str">
        <f>VLOOKUP(E1598,nusedswatershed,4,FALSE)</f>
        <v>Ind17</v>
      </c>
      <c r="D1598" s="39">
        <v>27</v>
      </c>
      <c r="E1598" s="40" t="s">
        <v>7</v>
      </c>
      <c r="F1598" s="40" t="s">
        <v>7</v>
      </c>
      <c r="G1598" s="21" t="s">
        <v>63</v>
      </c>
      <c r="H1598" s="22">
        <v>1991</v>
      </c>
      <c r="I1598" s="45">
        <v>710</v>
      </c>
      <c r="J1598" s="45">
        <v>710</v>
      </c>
      <c r="K1598" s="45"/>
      <c r="L1598" s="62" t="str">
        <f>_xlfn.IFNA(VLOOKUP(E1598&amp;"."&amp;H1598,PNIdata!$E$5:$L$263,2,FALSE),"-")</f>
        <v>-</v>
      </c>
      <c r="M1598" s="62"/>
      <c r="N1598" s="62"/>
      <c r="S1598" s="64">
        <v>312210</v>
      </c>
    </row>
    <row r="1599" spans="2:19" x14ac:dyDescent="0.25">
      <c r="B1599" s="37" t="s">
        <v>493</v>
      </c>
      <c r="C1599" s="38" t="str">
        <f>VLOOKUP(E1599,nusedswatershed,4,FALSE)</f>
        <v>Ind17</v>
      </c>
      <c r="D1599" s="39">
        <v>27</v>
      </c>
      <c r="E1599" s="40" t="s">
        <v>7</v>
      </c>
      <c r="F1599" s="40" t="s">
        <v>7</v>
      </c>
      <c r="G1599" s="21" t="s">
        <v>63</v>
      </c>
      <c r="H1599" s="22">
        <v>1990</v>
      </c>
      <c r="I1599" s="45">
        <v>1973</v>
      </c>
      <c r="J1599" s="45">
        <v>1973</v>
      </c>
      <c r="K1599" s="45"/>
      <c r="L1599" s="62" t="str">
        <f>_xlfn.IFNA(VLOOKUP(E1599&amp;"."&amp;H1599,PNIdata!$E$5:$L$263,2,FALSE),"-")</f>
        <v>-</v>
      </c>
      <c r="M1599" s="62"/>
      <c r="N1599" s="62"/>
      <c r="S1599" s="64">
        <v>49755</v>
      </c>
    </row>
    <row r="1600" spans="2:19" x14ac:dyDescent="0.25">
      <c r="B1600" s="37" t="s">
        <v>493</v>
      </c>
      <c r="C1600" s="38" t="str">
        <f>VLOOKUP(E1600,nusedswatershed,4,FALSE)</f>
        <v>Ind17</v>
      </c>
      <c r="D1600" s="39">
        <v>27</v>
      </c>
      <c r="E1600" s="40" t="s">
        <v>7</v>
      </c>
      <c r="F1600" s="40" t="s">
        <v>7</v>
      </c>
      <c r="G1600" s="21" t="s">
        <v>63</v>
      </c>
      <c r="H1600" s="22">
        <v>1989</v>
      </c>
      <c r="I1600" s="45">
        <v>4181</v>
      </c>
      <c r="J1600" s="45">
        <v>4181</v>
      </c>
      <c r="K1600" s="45"/>
      <c r="L1600" s="62" t="str">
        <f>_xlfn.IFNA(VLOOKUP(E1600&amp;"."&amp;H1600,PNIdata!$E$5:$L$263,2,FALSE),"-")</f>
        <v>-</v>
      </c>
      <c r="M1600" s="62"/>
      <c r="N1600" s="62"/>
      <c r="S1600" s="64">
        <v>629804</v>
      </c>
    </row>
    <row r="1601" spans="2:19" x14ac:dyDescent="0.25">
      <c r="B1601" s="37" t="s">
        <v>493</v>
      </c>
      <c r="C1601" s="38" t="str">
        <f>VLOOKUP(E1601,nusedswatershed,4,FALSE)</f>
        <v>Ind17</v>
      </c>
      <c r="D1601" s="39">
        <v>27</v>
      </c>
      <c r="E1601" s="40" t="s">
        <v>7</v>
      </c>
      <c r="F1601" s="40" t="s">
        <v>7</v>
      </c>
      <c r="G1601" s="21" t="s">
        <v>63</v>
      </c>
      <c r="H1601" s="22">
        <v>1988</v>
      </c>
      <c r="I1601" s="45">
        <v>3275</v>
      </c>
      <c r="J1601" s="45">
        <v>3275</v>
      </c>
      <c r="K1601" s="45"/>
      <c r="L1601" s="62" t="str">
        <f>_xlfn.IFNA(VLOOKUP(E1601&amp;"."&amp;H1601,PNIdata!$E$5:$L$263,2,FALSE),"-")</f>
        <v>-</v>
      </c>
      <c r="M1601" s="62"/>
      <c r="N1601" s="62"/>
      <c r="S1601" s="64">
        <v>99562</v>
      </c>
    </row>
    <row r="1602" spans="2:19" x14ac:dyDescent="0.25">
      <c r="B1602" s="37" t="s">
        <v>493</v>
      </c>
      <c r="C1602" s="38" t="str">
        <f>VLOOKUP(E1602,nusedswatershed,4,FALSE)</f>
        <v>Ind17</v>
      </c>
      <c r="D1602" s="39">
        <v>27</v>
      </c>
      <c r="E1602" s="40" t="s">
        <v>7</v>
      </c>
      <c r="F1602" s="40" t="s">
        <v>7</v>
      </c>
      <c r="G1602" s="21" t="s">
        <v>63</v>
      </c>
      <c r="H1602" s="22">
        <v>1987</v>
      </c>
      <c r="I1602" s="45">
        <v>1750</v>
      </c>
      <c r="J1602" s="45">
        <v>1750</v>
      </c>
      <c r="K1602" s="45"/>
      <c r="L1602" s="62" t="str">
        <f>_xlfn.IFNA(VLOOKUP(E1602&amp;"."&amp;H1602,PNIdata!$E$5:$L$263,2,FALSE),"-")</f>
        <v>-</v>
      </c>
      <c r="M1602" s="62"/>
      <c r="N1602" s="62"/>
      <c r="S1602" s="64">
        <v>351789</v>
      </c>
    </row>
    <row r="1603" spans="2:19" x14ac:dyDescent="0.25">
      <c r="B1603" s="37" t="s">
        <v>493</v>
      </c>
      <c r="C1603" s="38" t="str">
        <f>VLOOKUP(E1603,nusedswatershed,4,FALSE)</f>
        <v>Ind17</v>
      </c>
      <c r="D1603" s="39">
        <v>27</v>
      </c>
      <c r="E1603" s="40" t="s">
        <v>7</v>
      </c>
      <c r="F1603" s="40" t="s">
        <v>7</v>
      </c>
      <c r="G1603" s="21" t="s">
        <v>63</v>
      </c>
      <c r="H1603" s="22">
        <v>1986</v>
      </c>
      <c r="I1603" s="45">
        <v>1100</v>
      </c>
      <c r="J1603" s="45">
        <v>1100</v>
      </c>
      <c r="K1603" s="45"/>
      <c r="L1603" s="62" t="str">
        <f>_xlfn.IFNA(VLOOKUP(E1603&amp;"."&amp;H1603,PNIdata!$E$5:$L$263,2,FALSE),"-")</f>
        <v>-</v>
      </c>
      <c r="M1603" s="62"/>
      <c r="N1603" s="62"/>
      <c r="S1603" s="64">
        <v>308580</v>
      </c>
    </row>
    <row r="1604" spans="2:19" x14ac:dyDescent="0.25">
      <c r="B1604" s="37" t="s">
        <v>493</v>
      </c>
      <c r="C1604" s="38" t="str">
        <f>VLOOKUP(E1604,nusedswatershed,4,FALSE)</f>
        <v>Ind17</v>
      </c>
      <c r="D1604" s="39">
        <v>27</v>
      </c>
      <c r="E1604" s="40" t="s">
        <v>7</v>
      </c>
      <c r="F1604" s="40" t="s">
        <v>7</v>
      </c>
      <c r="G1604" s="21" t="s">
        <v>63</v>
      </c>
      <c r="H1604" s="22">
        <v>1985</v>
      </c>
      <c r="I1604" s="45">
        <v>1250</v>
      </c>
      <c r="J1604" s="45">
        <v>1250</v>
      </c>
      <c r="K1604" s="45"/>
      <c r="L1604" s="62" t="str">
        <f>_xlfn.IFNA(VLOOKUP(E1604&amp;"."&amp;H1604,PNIdata!$E$5:$L$263,2,FALSE),"-")</f>
        <v>-</v>
      </c>
      <c r="M1604" s="62"/>
      <c r="N1604" s="62"/>
      <c r="S1604" s="64">
        <v>318296</v>
      </c>
    </row>
    <row r="1605" spans="2:19" x14ac:dyDescent="0.25">
      <c r="B1605" s="37" t="s">
        <v>493</v>
      </c>
      <c r="C1605" s="38" t="str">
        <f>VLOOKUP(E1605,nusedswatershed,4,FALSE)</f>
        <v>Ind17</v>
      </c>
      <c r="D1605" s="39">
        <v>27</v>
      </c>
      <c r="E1605" s="40" t="s">
        <v>7</v>
      </c>
      <c r="F1605" s="40" t="s">
        <v>7</v>
      </c>
      <c r="G1605" s="21" t="s">
        <v>63</v>
      </c>
      <c r="H1605" s="22">
        <v>1984</v>
      </c>
      <c r="I1605" s="45">
        <v>600</v>
      </c>
      <c r="J1605" s="45">
        <v>600</v>
      </c>
      <c r="K1605" s="45"/>
      <c r="L1605" s="62" t="str">
        <f>_xlfn.IFNA(VLOOKUP(E1605&amp;"."&amp;H1605,PNIdata!$E$5:$L$263,2,FALSE),"-")</f>
        <v>-</v>
      </c>
      <c r="M1605" s="62"/>
      <c r="N1605" s="62"/>
      <c r="S1605" s="64">
        <v>171436</v>
      </c>
    </row>
    <row r="1606" spans="2:19" x14ac:dyDescent="0.25">
      <c r="B1606" s="37" t="s">
        <v>493</v>
      </c>
      <c r="C1606" s="38" t="str">
        <f>VLOOKUP(E1606,nusedswatershed,4,FALSE)</f>
        <v>Ind17</v>
      </c>
      <c r="D1606" s="39">
        <v>27</v>
      </c>
      <c r="E1606" s="40" t="s">
        <v>7</v>
      </c>
      <c r="F1606" s="40" t="s">
        <v>7</v>
      </c>
      <c r="G1606" s="21" t="s">
        <v>63</v>
      </c>
      <c r="H1606" s="22">
        <v>1983</v>
      </c>
      <c r="I1606" s="45">
        <v>1000</v>
      </c>
      <c r="J1606" s="45">
        <v>1000</v>
      </c>
      <c r="K1606" s="45"/>
      <c r="L1606" s="62" t="str">
        <f>_xlfn.IFNA(VLOOKUP(E1606&amp;"."&amp;H1606,PNIdata!$E$5:$L$263,2,FALSE),"-")</f>
        <v>-</v>
      </c>
      <c r="M1606" s="62"/>
      <c r="N1606" s="62"/>
      <c r="S1606" s="64">
        <v>242035</v>
      </c>
    </row>
    <row r="1607" spans="2:19" x14ac:dyDescent="0.25">
      <c r="B1607" s="37" t="s">
        <v>493</v>
      </c>
      <c r="C1607" s="38" t="str">
        <f>VLOOKUP(E1607,nusedswatershed,4,FALSE)</f>
        <v>Ind17</v>
      </c>
      <c r="D1607" s="39">
        <v>27</v>
      </c>
      <c r="E1607" s="40" t="s">
        <v>7</v>
      </c>
      <c r="F1607" s="40" t="s">
        <v>7</v>
      </c>
      <c r="G1607" s="21" t="s">
        <v>63</v>
      </c>
      <c r="H1607" s="22">
        <v>1982</v>
      </c>
      <c r="I1607" s="45">
        <v>5000</v>
      </c>
      <c r="J1607" s="45">
        <v>5000</v>
      </c>
      <c r="K1607" s="45"/>
      <c r="L1607" s="62" t="str">
        <f>_xlfn.IFNA(VLOOKUP(E1607&amp;"."&amp;H1607,PNIdata!$E$5:$L$263,2,FALSE),"-")</f>
        <v>-</v>
      </c>
      <c r="M1607" s="62"/>
      <c r="N1607" s="62"/>
      <c r="S1607" s="64">
        <v>200000</v>
      </c>
    </row>
    <row r="1608" spans="2:19" x14ac:dyDescent="0.25">
      <c r="B1608" s="37" t="s">
        <v>493</v>
      </c>
      <c r="C1608" s="38" t="str">
        <f>VLOOKUP(E1608,nusedswatershed,4,FALSE)</f>
        <v>Ind17</v>
      </c>
      <c r="D1608" s="39">
        <v>27</v>
      </c>
      <c r="E1608" s="40" t="s">
        <v>7</v>
      </c>
      <c r="F1608" s="40" t="s">
        <v>7</v>
      </c>
      <c r="G1608" s="21" t="s">
        <v>63</v>
      </c>
      <c r="H1608" s="22">
        <v>1981</v>
      </c>
      <c r="I1608" s="45">
        <v>3000</v>
      </c>
      <c r="J1608" s="45">
        <v>3000</v>
      </c>
      <c r="K1608" s="45"/>
      <c r="L1608" s="62" t="str">
        <f>_xlfn.IFNA(VLOOKUP(E1608&amp;"."&amp;H1608,PNIdata!$E$5:$L$263,2,FALSE),"-")</f>
        <v>-</v>
      </c>
      <c r="M1608" s="62"/>
      <c r="N1608" s="62"/>
      <c r="S1608" s="64"/>
    </row>
    <row r="1609" spans="2:19" x14ac:dyDescent="0.25">
      <c r="B1609" s="37" t="s">
        <v>493</v>
      </c>
      <c r="C1609" s="38" t="str">
        <f>VLOOKUP(E1609,nusedswatershed,4,FALSE)</f>
        <v>Ind17</v>
      </c>
      <c r="D1609" s="39">
        <v>27</v>
      </c>
      <c r="E1609" s="40" t="s">
        <v>7</v>
      </c>
      <c r="F1609" s="40" t="s">
        <v>7</v>
      </c>
      <c r="G1609" s="21" t="s">
        <v>63</v>
      </c>
      <c r="H1609" s="22">
        <v>1980</v>
      </c>
      <c r="I1609" s="45">
        <v>5000</v>
      </c>
      <c r="J1609" s="45">
        <v>5000</v>
      </c>
      <c r="K1609" s="45"/>
      <c r="L1609" s="62" t="str">
        <f>_xlfn.IFNA(VLOOKUP(E1609&amp;"."&amp;H1609,PNIdata!$E$5:$L$263,2,FALSE),"-")</f>
        <v>-</v>
      </c>
      <c r="M1609" s="62"/>
      <c r="N1609" s="62"/>
      <c r="S1609" s="64"/>
    </row>
    <row r="1610" spans="2:19" x14ac:dyDescent="0.25">
      <c r="B1610" s="37" t="s">
        <v>493</v>
      </c>
      <c r="C1610" s="38" t="str">
        <f>VLOOKUP(E1610,nusedswatershed,4,FALSE)</f>
        <v>Ind17</v>
      </c>
      <c r="D1610" s="39">
        <v>27</v>
      </c>
      <c r="E1610" s="40" t="s">
        <v>7</v>
      </c>
      <c r="F1610" s="40" t="s">
        <v>7</v>
      </c>
      <c r="G1610" s="21" t="s">
        <v>63</v>
      </c>
      <c r="H1610" s="22">
        <v>1979</v>
      </c>
      <c r="I1610" s="45">
        <v>750</v>
      </c>
      <c r="J1610" s="45">
        <v>750</v>
      </c>
      <c r="K1610" s="45"/>
      <c r="L1610" s="62" t="str">
        <f>_xlfn.IFNA(VLOOKUP(E1610&amp;"."&amp;H1610,PNIdata!$E$5:$L$263,2,FALSE),"-")</f>
        <v>-</v>
      </c>
      <c r="M1610" s="62"/>
      <c r="N1610" s="62"/>
      <c r="S1610" s="64"/>
    </row>
    <row r="1611" spans="2:19" x14ac:dyDescent="0.25">
      <c r="B1611" s="37" t="s">
        <v>493</v>
      </c>
      <c r="C1611" s="38" t="str">
        <f>VLOOKUP(E1611,nusedswatershed,4,FALSE)</f>
        <v>Ind17</v>
      </c>
      <c r="D1611" s="39">
        <v>27</v>
      </c>
      <c r="E1611" s="40" t="s">
        <v>7</v>
      </c>
      <c r="F1611" s="40" t="s">
        <v>7</v>
      </c>
      <c r="G1611" s="21" t="s">
        <v>63</v>
      </c>
      <c r="H1611" s="22">
        <v>1978</v>
      </c>
      <c r="I1611" s="45">
        <v>1500</v>
      </c>
      <c r="J1611" s="45">
        <v>1500</v>
      </c>
      <c r="K1611" s="45"/>
      <c r="L1611" s="62" t="str">
        <f>_xlfn.IFNA(VLOOKUP(E1611&amp;"."&amp;H1611,PNIdata!$E$5:$L$263,2,FALSE),"-")</f>
        <v>-</v>
      </c>
      <c r="M1611" s="62"/>
      <c r="N1611" s="62"/>
      <c r="S1611" s="64"/>
    </row>
    <row r="1612" spans="2:19" x14ac:dyDescent="0.25">
      <c r="B1612" s="37" t="s">
        <v>493</v>
      </c>
      <c r="C1612" s="38" t="str">
        <f>VLOOKUP(E1612,nusedswatershed,4,FALSE)</f>
        <v>Ind17</v>
      </c>
      <c r="D1612" s="39">
        <v>27</v>
      </c>
      <c r="E1612" s="40" t="s">
        <v>7</v>
      </c>
      <c r="F1612" s="40" t="s">
        <v>7</v>
      </c>
      <c r="G1612" s="21" t="s">
        <v>63</v>
      </c>
      <c r="H1612" s="22">
        <v>1977</v>
      </c>
      <c r="I1612" s="45">
        <v>950</v>
      </c>
      <c r="J1612" s="45">
        <v>950</v>
      </c>
      <c r="K1612" s="45"/>
      <c r="L1612" s="62" t="str">
        <f>_xlfn.IFNA(VLOOKUP(E1612&amp;"."&amp;H1612,PNIdata!$E$5:$L$263,2,FALSE),"-")</f>
        <v>-</v>
      </c>
      <c r="M1612" s="62"/>
      <c r="N1612" s="62"/>
      <c r="S1612" s="64"/>
    </row>
    <row r="1613" spans="2:19" x14ac:dyDescent="0.25">
      <c r="B1613" s="37" t="s">
        <v>493</v>
      </c>
      <c r="C1613" s="38" t="str">
        <f>VLOOKUP(E1613,nusedswatershed,4,FALSE)</f>
        <v>Ind17</v>
      </c>
      <c r="D1613" s="39">
        <v>27</v>
      </c>
      <c r="E1613" s="40" t="s">
        <v>7</v>
      </c>
      <c r="F1613" s="40" t="s">
        <v>7</v>
      </c>
      <c r="G1613" s="21" t="s">
        <v>63</v>
      </c>
      <c r="H1613" s="22">
        <v>1976</v>
      </c>
      <c r="I1613" s="45">
        <v>400</v>
      </c>
      <c r="J1613" s="45">
        <v>400</v>
      </c>
      <c r="K1613" s="45"/>
      <c r="L1613" s="62" t="str">
        <f>_xlfn.IFNA(VLOOKUP(E1613&amp;"."&amp;H1613,PNIdata!$E$5:$L$263,2,FALSE),"-")</f>
        <v>-</v>
      </c>
      <c r="M1613" s="62"/>
      <c r="N1613" s="62"/>
      <c r="S1613" s="64"/>
    </row>
    <row r="1614" spans="2:19" x14ac:dyDescent="0.25">
      <c r="B1614" s="37" t="s">
        <v>493</v>
      </c>
      <c r="C1614" s="38" t="str">
        <f>VLOOKUP(E1614,nusedswatershed,4,FALSE)</f>
        <v>Ind17</v>
      </c>
      <c r="D1614" s="39">
        <v>27</v>
      </c>
      <c r="E1614" s="40" t="s">
        <v>7</v>
      </c>
      <c r="F1614" s="40" t="s">
        <v>7</v>
      </c>
      <c r="G1614" s="21" t="s">
        <v>63</v>
      </c>
      <c r="H1614" s="22">
        <v>1975</v>
      </c>
      <c r="I1614" s="45">
        <v>400</v>
      </c>
      <c r="J1614" s="45">
        <v>400</v>
      </c>
      <c r="K1614" s="45"/>
      <c r="L1614" s="62" t="str">
        <f>_xlfn.IFNA(VLOOKUP(E1614&amp;"."&amp;H1614,PNIdata!$E$5:$L$263,2,FALSE),"-")</f>
        <v>-</v>
      </c>
      <c r="M1614" s="62"/>
      <c r="N1614" s="62"/>
      <c r="S1614" s="64"/>
    </row>
    <row r="1615" spans="2:19" x14ac:dyDescent="0.25">
      <c r="B1615" s="37" t="s">
        <v>493</v>
      </c>
      <c r="C1615" s="38" t="str">
        <f>VLOOKUP(E1615,nusedswatershed,4,FALSE)</f>
        <v>Ind17</v>
      </c>
      <c r="D1615" s="39">
        <v>27</v>
      </c>
      <c r="E1615" s="40" t="s">
        <v>7</v>
      </c>
      <c r="F1615" s="40" t="s">
        <v>7</v>
      </c>
      <c r="G1615" s="21" t="s">
        <v>63</v>
      </c>
      <c r="H1615" s="22">
        <v>1974</v>
      </c>
      <c r="I1615" s="45">
        <v>400</v>
      </c>
      <c r="J1615" s="45">
        <v>400</v>
      </c>
      <c r="K1615" s="45"/>
      <c r="L1615" s="62" t="str">
        <f>_xlfn.IFNA(VLOOKUP(E1615&amp;"."&amp;H1615,PNIdata!$E$5:$L$263,2,FALSE),"-")</f>
        <v>-</v>
      </c>
      <c r="M1615" s="62"/>
      <c r="N1615" s="62"/>
      <c r="S1615" s="64"/>
    </row>
    <row r="1616" spans="2:19" x14ac:dyDescent="0.25">
      <c r="B1616" s="37" t="s">
        <v>493</v>
      </c>
      <c r="C1616" s="38" t="str">
        <f>VLOOKUP(E1616,nusedswatershed,4,FALSE)</f>
        <v>Ind17</v>
      </c>
      <c r="D1616" s="39">
        <v>27</v>
      </c>
      <c r="E1616" s="40" t="s">
        <v>7</v>
      </c>
      <c r="F1616" s="40" t="s">
        <v>7</v>
      </c>
      <c r="G1616" s="21" t="s">
        <v>63</v>
      </c>
      <c r="H1616" s="22">
        <v>1973</v>
      </c>
      <c r="I1616" s="45">
        <v>200</v>
      </c>
      <c r="J1616" s="45">
        <v>200</v>
      </c>
      <c r="K1616" s="45"/>
      <c r="L1616" s="62" t="str">
        <f>_xlfn.IFNA(VLOOKUP(E1616&amp;"."&amp;H1616,PNIdata!$E$5:$L$263,2,FALSE),"-")</f>
        <v>-</v>
      </c>
      <c r="M1616" s="62"/>
      <c r="N1616" s="62"/>
      <c r="S1616" s="64"/>
    </row>
    <row r="1617" spans="2:19" x14ac:dyDescent="0.25">
      <c r="B1617" s="37" t="s">
        <v>493</v>
      </c>
      <c r="C1617" s="38" t="str">
        <f>VLOOKUP(E1617,nusedswatershed,4,FALSE)</f>
        <v>Ind17</v>
      </c>
      <c r="D1617" s="39">
        <v>27</v>
      </c>
      <c r="E1617" s="40" t="s">
        <v>7</v>
      </c>
      <c r="F1617" s="40" t="s">
        <v>7</v>
      </c>
      <c r="G1617" s="21" t="s">
        <v>63</v>
      </c>
      <c r="H1617" s="22">
        <v>1972</v>
      </c>
      <c r="I1617" s="45">
        <v>600</v>
      </c>
      <c r="J1617" s="45">
        <v>600</v>
      </c>
      <c r="K1617" s="45"/>
      <c r="L1617" s="62" t="str">
        <f>_xlfn.IFNA(VLOOKUP(E1617&amp;"."&amp;H1617,PNIdata!$E$5:$L$263,2,FALSE),"-")</f>
        <v>-</v>
      </c>
      <c r="M1617" s="62"/>
      <c r="N1617" s="62"/>
      <c r="S1617" s="64"/>
    </row>
    <row r="1618" spans="2:19" x14ac:dyDescent="0.25">
      <c r="B1618" s="37" t="s">
        <v>493</v>
      </c>
      <c r="C1618" s="38" t="str">
        <f>VLOOKUP(E1618,nusedswatershed,4,FALSE)</f>
        <v>Ind17</v>
      </c>
      <c r="D1618" s="39">
        <v>27</v>
      </c>
      <c r="E1618" s="40" t="s">
        <v>7</v>
      </c>
      <c r="F1618" s="40" t="s">
        <v>7</v>
      </c>
      <c r="G1618" s="21" t="s">
        <v>63</v>
      </c>
      <c r="H1618" s="22">
        <v>1971</v>
      </c>
      <c r="I1618" s="45">
        <v>600</v>
      </c>
      <c r="J1618" s="45">
        <v>600</v>
      </c>
      <c r="K1618" s="45"/>
      <c r="L1618" s="62" t="str">
        <f>_xlfn.IFNA(VLOOKUP(E1618&amp;"."&amp;H1618,PNIdata!$E$5:$L$263,2,FALSE),"-")</f>
        <v>-</v>
      </c>
      <c r="M1618" s="62"/>
      <c r="N1618" s="62"/>
      <c r="S1618" s="64"/>
    </row>
    <row r="1619" spans="2:19" x14ac:dyDescent="0.25">
      <c r="B1619" s="37" t="s">
        <v>493</v>
      </c>
      <c r="C1619" s="38" t="str">
        <f>VLOOKUP(E1619,nusedswatershed,4,FALSE)</f>
        <v>Ind17</v>
      </c>
      <c r="D1619" s="39">
        <v>27</v>
      </c>
      <c r="E1619" s="40" t="s">
        <v>7</v>
      </c>
      <c r="F1619" s="40" t="s">
        <v>7</v>
      </c>
      <c r="G1619" s="21" t="s">
        <v>63</v>
      </c>
      <c r="H1619" s="22">
        <v>1970</v>
      </c>
      <c r="I1619" s="45">
        <v>400</v>
      </c>
      <c r="J1619" s="45">
        <v>400</v>
      </c>
      <c r="K1619" s="45"/>
      <c r="L1619" s="62" t="str">
        <f>_xlfn.IFNA(VLOOKUP(E1619&amp;"."&amp;H1619,PNIdata!$E$5:$L$263,2,FALSE),"-")</f>
        <v>-</v>
      </c>
      <c r="M1619" s="62"/>
      <c r="N1619" s="62"/>
      <c r="S1619" s="64"/>
    </row>
    <row r="1620" spans="2:19" x14ac:dyDescent="0.25">
      <c r="B1620" s="37" t="s">
        <v>493</v>
      </c>
      <c r="C1620" s="38" t="str">
        <f>VLOOKUP(E1620,nusedswatershed,4,FALSE)</f>
        <v>Ind17</v>
      </c>
      <c r="D1620" s="39">
        <v>27</v>
      </c>
      <c r="E1620" s="40" t="s">
        <v>7</v>
      </c>
      <c r="F1620" s="40" t="s">
        <v>7</v>
      </c>
      <c r="G1620" s="21" t="s">
        <v>63</v>
      </c>
      <c r="H1620" s="22">
        <v>1969</v>
      </c>
      <c r="I1620" s="45">
        <v>200</v>
      </c>
      <c r="J1620" s="45">
        <v>200</v>
      </c>
      <c r="K1620" s="45"/>
      <c r="L1620" s="62" t="str">
        <f>_xlfn.IFNA(VLOOKUP(E1620&amp;"."&amp;H1620,PNIdata!$E$5:$L$263,2,FALSE),"-")</f>
        <v>-</v>
      </c>
      <c r="M1620" s="62"/>
      <c r="N1620" s="62"/>
      <c r="S1620" s="64"/>
    </row>
    <row r="1621" spans="2:19" x14ac:dyDescent="0.25">
      <c r="B1621" s="37" t="s">
        <v>493</v>
      </c>
      <c r="C1621" s="38" t="str">
        <f>VLOOKUP(E1621,nusedswatershed,4,FALSE)</f>
        <v>Ind17</v>
      </c>
      <c r="D1621" s="39">
        <v>27</v>
      </c>
      <c r="E1621" s="40" t="s">
        <v>7</v>
      </c>
      <c r="F1621" s="40" t="s">
        <v>7</v>
      </c>
      <c r="G1621" s="21" t="s">
        <v>63</v>
      </c>
      <c r="H1621" s="22">
        <v>1968</v>
      </c>
      <c r="I1621" s="45">
        <v>200</v>
      </c>
      <c r="J1621" s="45">
        <v>200</v>
      </c>
      <c r="K1621" s="45"/>
      <c r="L1621" s="62" t="str">
        <f>_xlfn.IFNA(VLOOKUP(E1621&amp;"."&amp;H1621,PNIdata!$E$5:$L$263,2,FALSE),"-")</f>
        <v>-</v>
      </c>
      <c r="M1621" s="62"/>
      <c r="N1621" s="62"/>
      <c r="S1621" s="64"/>
    </row>
    <row r="1622" spans="2:19" x14ac:dyDescent="0.25">
      <c r="B1622" s="37" t="s">
        <v>493</v>
      </c>
      <c r="C1622" s="38" t="str">
        <f>VLOOKUP(E1622,nusedswatershed,4,FALSE)</f>
        <v>Ind17</v>
      </c>
      <c r="D1622" s="39">
        <v>27</v>
      </c>
      <c r="E1622" s="40" t="s">
        <v>7</v>
      </c>
      <c r="F1622" s="40" t="s">
        <v>7</v>
      </c>
      <c r="G1622" s="21" t="s">
        <v>63</v>
      </c>
      <c r="H1622" s="22">
        <v>1967</v>
      </c>
      <c r="I1622" s="45">
        <v>200</v>
      </c>
      <c r="J1622" s="45">
        <v>200</v>
      </c>
      <c r="K1622" s="45"/>
      <c r="L1622" s="62" t="str">
        <f>_xlfn.IFNA(VLOOKUP(E1622&amp;"."&amp;H1622,PNIdata!$E$5:$L$263,2,FALSE),"-")</f>
        <v>-</v>
      </c>
      <c r="M1622" s="62"/>
      <c r="N1622" s="62"/>
      <c r="S1622" s="64"/>
    </row>
    <row r="1623" spans="2:19" x14ac:dyDescent="0.25">
      <c r="B1623" s="37" t="s">
        <v>493</v>
      </c>
      <c r="C1623" s="38" t="str">
        <f>VLOOKUP(E1623,nusedswatershed,4,FALSE)</f>
        <v>Ind17</v>
      </c>
      <c r="D1623" s="39">
        <v>27</v>
      </c>
      <c r="E1623" s="40" t="s">
        <v>7</v>
      </c>
      <c r="F1623" s="40" t="s">
        <v>7</v>
      </c>
      <c r="G1623" s="21" t="s">
        <v>63</v>
      </c>
      <c r="H1623" s="22">
        <v>1966</v>
      </c>
      <c r="I1623" s="45">
        <v>200</v>
      </c>
      <c r="J1623" s="45">
        <v>200</v>
      </c>
      <c r="K1623" s="45"/>
      <c r="L1623" s="62" t="str">
        <f>_xlfn.IFNA(VLOOKUP(E1623&amp;"."&amp;H1623,PNIdata!$E$5:$L$263,2,FALSE),"-")</f>
        <v>-</v>
      </c>
      <c r="M1623" s="62"/>
      <c r="N1623" s="62"/>
      <c r="S1623" s="64"/>
    </row>
    <row r="1624" spans="2:19" x14ac:dyDescent="0.25">
      <c r="B1624" s="37" t="s">
        <v>493</v>
      </c>
      <c r="C1624" s="38" t="str">
        <f>VLOOKUP(E1624,nusedswatershed,4,FALSE)</f>
        <v>Ind17</v>
      </c>
      <c r="D1624" s="39">
        <v>27</v>
      </c>
      <c r="E1624" s="40" t="s">
        <v>7</v>
      </c>
      <c r="F1624" s="40" t="s">
        <v>7</v>
      </c>
      <c r="G1624" s="21" t="s">
        <v>63</v>
      </c>
      <c r="H1624" s="22">
        <v>1965</v>
      </c>
      <c r="I1624" s="45">
        <v>200</v>
      </c>
      <c r="J1624" s="45">
        <v>200</v>
      </c>
      <c r="K1624" s="45"/>
      <c r="L1624" s="62" t="str">
        <f>_xlfn.IFNA(VLOOKUP(E1624&amp;"."&amp;H1624,PNIdata!$E$5:$L$263,2,FALSE),"-")</f>
        <v>-</v>
      </c>
      <c r="M1624" s="62"/>
      <c r="N1624" s="62"/>
      <c r="S1624" s="64"/>
    </row>
    <row r="1625" spans="2:19" x14ac:dyDescent="0.25">
      <c r="B1625" s="37" t="s">
        <v>493</v>
      </c>
      <c r="C1625" s="38" t="str">
        <f>VLOOKUP(E1625,nusedswatershed,4,FALSE)</f>
        <v>Ind17</v>
      </c>
      <c r="D1625" s="39">
        <v>27</v>
      </c>
      <c r="E1625" s="40" t="s">
        <v>7</v>
      </c>
      <c r="F1625" s="40" t="s">
        <v>7</v>
      </c>
      <c r="G1625" s="21" t="s">
        <v>63</v>
      </c>
      <c r="H1625" s="22">
        <v>1964</v>
      </c>
      <c r="I1625" s="45">
        <v>3000</v>
      </c>
      <c r="J1625" s="45">
        <v>3000</v>
      </c>
      <c r="K1625" s="45"/>
      <c r="L1625" s="62" t="str">
        <f>_xlfn.IFNA(VLOOKUP(E1625&amp;"."&amp;H1625,PNIdata!$E$5:$L$263,2,FALSE),"-")</f>
        <v>-</v>
      </c>
      <c r="M1625" s="62"/>
      <c r="N1625" s="62"/>
      <c r="S1625" s="64"/>
    </row>
    <row r="1626" spans="2:19" x14ac:dyDescent="0.25">
      <c r="B1626" s="37" t="s">
        <v>493</v>
      </c>
      <c r="C1626" s="38" t="str">
        <f>VLOOKUP(E1626,nusedswatershed,4,FALSE)</f>
        <v>Ind17</v>
      </c>
      <c r="D1626" s="39">
        <v>27</v>
      </c>
      <c r="E1626" s="40" t="s">
        <v>7</v>
      </c>
      <c r="F1626" s="40" t="s">
        <v>7</v>
      </c>
      <c r="G1626" s="21" t="s">
        <v>63</v>
      </c>
      <c r="H1626" s="22">
        <v>1963</v>
      </c>
      <c r="I1626" s="45">
        <v>400</v>
      </c>
      <c r="J1626" s="45">
        <v>400</v>
      </c>
      <c r="K1626" s="45"/>
      <c r="L1626" s="62" t="str">
        <f>_xlfn.IFNA(VLOOKUP(E1626&amp;"."&amp;H1626,PNIdata!$E$5:$L$263,2,FALSE),"-")</f>
        <v>-</v>
      </c>
      <c r="M1626" s="62"/>
      <c r="N1626" s="62"/>
      <c r="S1626" s="64"/>
    </row>
    <row r="1627" spans="2:19" x14ac:dyDescent="0.25">
      <c r="B1627" s="37" t="s">
        <v>493</v>
      </c>
      <c r="C1627" s="38" t="str">
        <f>VLOOKUP(E1627,nusedswatershed,4,FALSE)</f>
        <v>Ind17</v>
      </c>
      <c r="D1627" s="39">
        <v>27</v>
      </c>
      <c r="E1627" s="40" t="s">
        <v>7</v>
      </c>
      <c r="F1627" s="40" t="s">
        <v>7</v>
      </c>
      <c r="G1627" s="21" t="s">
        <v>63</v>
      </c>
      <c r="H1627" s="22">
        <v>1962</v>
      </c>
      <c r="I1627" s="45">
        <v>1500</v>
      </c>
      <c r="J1627" s="45">
        <v>1500</v>
      </c>
      <c r="K1627" s="45"/>
      <c r="L1627" s="62" t="str">
        <f>_xlfn.IFNA(VLOOKUP(E1627&amp;"."&amp;H1627,PNIdata!$E$5:$L$263,2,FALSE),"-")</f>
        <v>-</v>
      </c>
      <c r="M1627" s="62"/>
      <c r="N1627" s="62"/>
      <c r="S1627" s="64"/>
    </row>
    <row r="1628" spans="2:19" x14ac:dyDescent="0.25">
      <c r="B1628" s="37" t="s">
        <v>493</v>
      </c>
      <c r="C1628" s="38" t="str">
        <f>VLOOKUP(E1628,nusedswatershed,4,FALSE)</f>
        <v>Ind17</v>
      </c>
      <c r="D1628" s="39">
        <v>27</v>
      </c>
      <c r="E1628" s="40" t="s">
        <v>7</v>
      </c>
      <c r="F1628" s="40" t="s">
        <v>7</v>
      </c>
      <c r="G1628" s="21" t="s">
        <v>63</v>
      </c>
      <c r="H1628" s="22">
        <v>1961</v>
      </c>
      <c r="I1628" s="45">
        <v>200</v>
      </c>
      <c r="J1628" s="45">
        <v>200</v>
      </c>
      <c r="K1628" s="45"/>
      <c r="L1628" s="62" t="str">
        <f>_xlfn.IFNA(VLOOKUP(E1628&amp;"."&amp;H1628,PNIdata!$E$5:$L$263,2,FALSE),"-")</f>
        <v>-</v>
      </c>
      <c r="M1628" s="62"/>
      <c r="N1628" s="62"/>
      <c r="S1628" s="64"/>
    </row>
    <row r="1629" spans="2:19" x14ac:dyDescent="0.25">
      <c r="B1629" s="37" t="s">
        <v>493</v>
      </c>
      <c r="C1629" s="38" t="str">
        <f>VLOOKUP(E1629,nusedswatershed,4,FALSE)</f>
        <v>Ind17</v>
      </c>
      <c r="D1629" s="39">
        <v>27</v>
      </c>
      <c r="E1629" s="40" t="s">
        <v>7</v>
      </c>
      <c r="F1629" s="40" t="s">
        <v>7</v>
      </c>
      <c r="G1629" s="21" t="s">
        <v>63</v>
      </c>
      <c r="H1629" s="22">
        <v>1960</v>
      </c>
      <c r="I1629" s="45">
        <v>40</v>
      </c>
      <c r="J1629" s="45">
        <v>40</v>
      </c>
      <c r="K1629" s="45"/>
      <c r="L1629" s="62" t="str">
        <f>_xlfn.IFNA(VLOOKUP(E1629&amp;"."&amp;H1629,PNIdata!$E$5:$L$263,2,FALSE),"-")</f>
        <v>-</v>
      </c>
      <c r="M1629" s="62"/>
      <c r="N1629" s="62"/>
      <c r="S1629" s="64"/>
    </row>
    <row r="1630" spans="2:19" x14ac:dyDescent="0.25">
      <c r="B1630" s="37" t="s">
        <v>493</v>
      </c>
      <c r="C1630" s="38" t="str">
        <f>VLOOKUP(E1630,nusedswatershed,4,FALSE)</f>
        <v>Ind17</v>
      </c>
      <c r="D1630" s="39">
        <v>27</v>
      </c>
      <c r="E1630" s="40" t="s">
        <v>7</v>
      </c>
      <c r="F1630" s="40" t="s">
        <v>7</v>
      </c>
      <c r="G1630" s="21" t="s">
        <v>63</v>
      </c>
      <c r="H1630" s="22">
        <v>1959</v>
      </c>
      <c r="I1630" s="45">
        <v>250</v>
      </c>
      <c r="J1630" s="45">
        <v>250</v>
      </c>
      <c r="K1630" s="45"/>
      <c r="L1630" s="62" t="str">
        <f>_xlfn.IFNA(VLOOKUP(E1630&amp;"."&amp;H1630,PNIdata!$E$5:$L$263,2,FALSE),"-")</f>
        <v>-</v>
      </c>
      <c r="M1630" s="62"/>
      <c r="N1630" s="62"/>
      <c r="S1630" s="64"/>
    </row>
    <row r="1631" spans="2:19" x14ac:dyDescent="0.25">
      <c r="B1631" s="37" t="s">
        <v>493</v>
      </c>
      <c r="C1631" s="38" t="str">
        <f>VLOOKUP(E1631,nusedswatershed,4,FALSE)</f>
        <v>Ind17</v>
      </c>
      <c r="D1631" s="39">
        <v>27</v>
      </c>
      <c r="E1631" s="40" t="s">
        <v>7</v>
      </c>
      <c r="F1631" s="40" t="s">
        <v>7</v>
      </c>
      <c r="G1631" s="21" t="s">
        <v>63</v>
      </c>
      <c r="H1631" s="22">
        <v>1958</v>
      </c>
      <c r="I1631" s="45">
        <v>100</v>
      </c>
      <c r="J1631" s="45">
        <v>100</v>
      </c>
      <c r="K1631" s="45"/>
      <c r="L1631" s="62" t="str">
        <f>_xlfn.IFNA(VLOOKUP(E1631&amp;"."&amp;H1631,PNIdata!$E$5:$L$263,2,FALSE),"-")</f>
        <v>-</v>
      </c>
      <c r="M1631" s="62"/>
      <c r="N1631" s="62"/>
      <c r="S1631" s="64"/>
    </row>
    <row r="1632" spans="2:19" x14ac:dyDescent="0.25">
      <c r="B1632" s="37" t="s">
        <v>493</v>
      </c>
      <c r="C1632" s="38" t="str">
        <f>VLOOKUP(E1632,nusedswatershed,4,FALSE)</f>
        <v>Ind17</v>
      </c>
      <c r="D1632" s="39">
        <v>27</v>
      </c>
      <c r="E1632" s="40" t="s">
        <v>7</v>
      </c>
      <c r="F1632" s="40" t="s">
        <v>7</v>
      </c>
      <c r="G1632" s="21" t="s">
        <v>63</v>
      </c>
      <c r="H1632" s="22">
        <v>1957</v>
      </c>
      <c r="I1632" s="45">
        <v>3500</v>
      </c>
      <c r="J1632" s="45">
        <v>3500</v>
      </c>
      <c r="K1632" s="45"/>
      <c r="L1632" s="62" t="str">
        <f>_xlfn.IFNA(VLOOKUP(E1632&amp;"."&amp;H1632,PNIdata!$E$5:$L$263,2,FALSE),"-")</f>
        <v>-</v>
      </c>
      <c r="M1632" s="62"/>
      <c r="N1632" s="62"/>
      <c r="S1632" s="64"/>
    </row>
    <row r="1633" spans="2:19" x14ac:dyDescent="0.25">
      <c r="B1633" s="37" t="s">
        <v>493</v>
      </c>
      <c r="C1633" s="38" t="str">
        <f>VLOOKUP(E1633,nusedswatershed,4,FALSE)</f>
        <v>Ind17</v>
      </c>
      <c r="D1633" s="39">
        <v>27</v>
      </c>
      <c r="E1633" s="40" t="s">
        <v>7</v>
      </c>
      <c r="F1633" s="40" t="s">
        <v>7</v>
      </c>
      <c r="G1633" s="21" t="s">
        <v>63</v>
      </c>
      <c r="H1633" s="22">
        <v>1956</v>
      </c>
      <c r="I1633" s="45">
        <v>5000</v>
      </c>
      <c r="J1633" s="45">
        <v>5000</v>
      </c>
      <c r="K1633" s="45"/>
      <c r="L1633" s="62" t="str">
        <f>_xlfn.IFNA(VLOOKUP(E1633&amp;"."&amp;H1633,PNIdata!$E$5:$L$263,2,FALSE),"-")</f>
        <v>-</v>
      </c>
      <c r="M1633" s="62"/>
      <c r="N1633" s="62"/>
      <c r="S1633" s="64"/>
    </row>
    <row r="1634" spans="2:19" x14ac:dyDescent="0.25">
      <c r="B1634" s="37" t="s">
        <v>493</v>
      </c>
      <c r="C1634" s="38" t="str">
        <f>VLOOKUP(E1634,nusedswatershed,4,FALSE)</f>
        <v>Ind17</v>
      </c>
      <c r="D1634" s="39">
        <v>27</v>
      </c>
      <c r="E1634" s="40" t="s">
        <v>7</v>
      </c>
      <c r="F1634" s="40" t="s">
        <v>7</v>
      </c>
      <c r="G1634" s="21" t="s">
        <v>63</v>
      </c>
      <c r="H1634" s="22">
        <v>1955</v>
      </c>
      <c r="I1634" s="45">
        <v>2000</v>
      </c>
      <c r="J1634" s="45">
        <v>2000</v>
      </c>
      <c r="K1634" s="45"/>
      <c r="L1634" s="62" t="str">
        <f>_xlfn.IFNA(VLOOKUP(E1634&amp;"."&amp;H1634,PNIdata!$E$5:$L$263,2,FALSE),"-")</f>
        <v>-</v>
      </c>
      <c r="M1634" s="62"/>
      <c r="N1634" s="62"/>
      <c r="S1634" s="64"/>
    </row>
    <row r="1635" spans="2:19" x14ac:dyDescent="0.25">
      <c r="B1635" s="37" t="s">
        <v>493</v>
      </c>
      <c r="C1635" s="38" t="str">
        <f>VLOOKUP(E1635,nusedswatershed,4,FALSE)</f>
        <v>Ind17</v>
      </c>
      <c r="D1635" s="39">
        <v>27</v>
      </c>
      <c r="E1635" s="40" t="s">
        <v>7</v>
      </c>
      <c r="F1635" s="40" t="s">
        <v>7</v>
      </c>
      <c r="G1635" s="21" t="s">
        <v>63</v>
      </c>
      <c r="H1635" s="22">
        <v>1954</v>
      </c>
      <c r="I1635" s="45">
        <v>7500</v>
      </c>
      <c r="J1635" s="45">
        <v>7500</v>
      </c>
      <c r="K1635" s="45"/>
      <c r="L1635" s="62" t="str">
        <f>_xlfn.IFNA(VLOOKUP(E1635&amp;"."&amp;H1635,PNIdata!$E$5:$L$263,2,FALSE),"-")</f>
        <v>-</v>
      </c>
      <c r="M1635" s="62"/>
      <c r="N1635" s="62"/>
      <c r="S1635" s="64"/>
    </row>
    <row r="1636" spans="2:19" x14ac:dyDescent="0.25">
      <c r="B1636" s="37" t="s">
        <v>493</v>
      </c>
      <c r="C1636" s="38" t="str">
        <f>VLOOKUP(E1636,nusedswatershed,4,FALSE)</f>
        <v>Ind17</v>
      </c>
      <c r="D1636" s="39">
        <v>27</v>
      </c>
      <c r="E1636" s="40" t="s">
        <v>7</v>
      </c>
      <c r="F1636" s="40" t="s">
        <v>7</v>
      </c>
      <c r="G1636" s="21" t="s">
        <v>63</v>
      </c>
      <c r="H1636" s="22">
        <v>1953</v>
      </c>
      <c r="I1636" s="45" t="s">
        <v>523</v>
      </c>
      <c r="J1636" s="45"/>
      <c r="K1636" s="45"/>
      <c r="L1636" s="62" t="str">
        <f>_xlfn.IFNA(VLOOKUP(E1636&amp;"."&amp;H1636,PNIdata!$E$5:$L$263,2,FALSE),"-")</f>
        <v>-</v>
      </c>
      <c r="M1636" s="62"/>
      <c r="N1636" s="62"/>
      <c r="S1636" s="64"/>
    </row>
    <row r="1637" spans="2:19" ht="25.5" x14ac:dyDescent="0.25">
      <c r="B1637" s="37" t="s">
        <v>299</v>
      </c>
      <c r="C1637" s="38" t="str">
        <f>VLOOKUP(E1637,nusedswatershed,4,FALSE)</f>
        <v>Esc</v>
      </c>
      <c r="D1637" s="39">
        <v>26</v>
      </c>
      <c r="E1637" s="40" t="s">
        <v>462</v>
      </c>
      <c r="F1637" s="40" t="s">
        <v>462</v>
      </c>
      <c r="G1637" s="21" t="s">
        <v>63</v>
      </c>
      <c r="H1637" s="45">
        <v>2023</v>
      </c>
      <c r="I1637" s="45" t="s">
        <v>1430</v>
      </c>
      <c r="J1637" s="45"/>
      <c r="K1637" s="45"/>
      <c r="L1637" s="62" t="str">
        <f>_xlfn.IFNA(VLOOKUP(E1637&amp;"."&amp;H1637,PNIdata!$E$5:$L$263,2,FALSE),"-")</f>
        <v>-</v>
      </c>
      <c r="M1637" s="62"/>
      <c r="N1637" s="62"/>
    </row>
    <row r="1638" spans="2:19" ht="25.5" x14ac:dyDescent="0.25">
      <c r="B1638" s="37" t="s">
        <v>299</v>
      </c>
      <c r="C1638" s="38" t="str">
        <f>VLOOKUP(E1638,nusedswatershed,4,FALSE)</f>
        <v>Esc</v>
      </c>
      <c r="D1638" s="39">
        <v>26</v>
      </c>
      <c r="E1638" s="40" t="s">
        <v>462</v>
      </c>
      <c r="F1638" s="40" t="s">
        <v>462</v>
      </c>
      <c r="G1638" s="21" t="s">
        <v>63</v>
      </c>
      <c r="H1638" s="45">
        <v>2022</v>
      </c>
      <c r="I1638" s="45" t="s">
        <v>523</v>
      </c>
      <c r="J1638" s="45"/>
      <c r="K1638" s="45"/>
      <c r="L1638" s="62" t="str">
        <f>_xlfn.IFNA(VLOOKUP(E1638&amp;"."&amp;H1638,PNIdata!$E$5:$L$263,2,FALSE),"-")</f>
        <v>-</v>
      </c>
      <c r="M1638" s="62"/>
      <c r="N1638" s="62"/>
    </row>
    <row r="1639" spans="2:19" ht="25.5" x14ac:dyDescent="0.25">
      <c r="B1639" s="37" t="s">
        <v>299</v>
      </c>
      <c r="C1639" s="38" t="str">
        <f>VLOOKUP(E1639,nusedswatershed,4,FALSE)</f>
        <v>Esc</v>
      </c>
      <c r="D1639" s="39">
        <v>26</v>
      </c>
      <c r="E1639" s="40" t="s">
        <v>462</v>
      </c>
      <c r="F1639" s="40" t="s">
        <v>462</v>
      </c>
      <c r="G1639" s="21" t="s">
        <v>63</v>
      </c>
      <c r="H1639" s="45">
        <v>2021</v>
      </c>
      <c r="I1639" s="45" t="s">
        <v>1430</v>
      </c>
      <c r="J1639" s="45"/>
      <c r="K1639" s="45"/>
      <c r="L1639" s="62" t="str">
        <f>_xlfn.IFNA(VLOOKUP(E1639&amp;"."&amp;H1639,PNIdata!$E$5:$L$263,2,FALSE),"-")</f>
        <v>-</v>
      </c>
      <c r="M1639" s="62"/>
      <c r="N1639" s="62"/>
    </row>
    <row r="1640" spans="2:19" ht="25.5" x14ac:dyDescent="0.25">
      <c r="B1640" s="37" t="s">
        <v>299</v>
      </c>
      <c r="C1640" s="38" t="str">
        <f>VLOOKUP(E1640,nusedswatershed,4,FALSE)</f>
        <v>Esc</v>
      </c>
      <c r="D1640" s="39">
        <v>26</v>
      </c>
      <c r="E1640" s="40" t="s">
        <v>462</v>
      </c>
      <c r="F1640" s="40" t="s">
        <v>462</v>
      </c>
      <c r="G1640" s="21" t="s">
        <v>63</v>
      </c>
      <c r="H1640" s="45">
        <v>2020</v>
      </c>
      <c r="I1640" s="45" t="s">
        <v>1430</v>
      </c>
      <c r="J1640" s="45"/>
      <c r="K1640" s="45"/>
      <c r="L1640" s="62" t="str">
        <f>_xlfn.IFNA(VLOOKUP(E1640&amp;"."&amp;H1640,PNIdata!$E$5:$L$263,2,FALSE),"-")</f>
        <v>-</v>
      </c>
      <c r="M1640" s="62"/>
      <c r="N1640" s="62"/>
    </row>
    <row r="1641" spans="2:19" ht="25.5" x14ac:dyDescent="0.25">
      <c r="B1641" s="37" t="s">
        <v>299</v>
      </c>
      <c r="C1641" s="38" t="str">
        <f>VLOOKUP(E1641,nusedswatershed,4,FALSE)</f>
        <v>Esc</v>
      </c>
      <c r="D1641" s="39">
        <v>26</v>
      </c>
      <c r="E1641" s="40" t="s">
        <v>462</v>
      </c>
      <c r="F1641" s="40" t="s">
        <v>462</v>
      </c>
      <c r="G1641" s="21" t="s">
        <v>63</v>
      </c>
      <c r="H1641" s="45">
        <v>2019</v>
      </c>
      <c r="I1641" s="45" t="s">
        <v>523</v>
      </c>
      <c r="J1641" s="45"/>
      <c r="K1641" s="45"/>
      <c r="L1641" s="62" t="str">
        <f>_xlfn.IFNA(VLOOKUP(E1641&amp;"."&amp;H1641,PNIdata!$E$5:$L$263,2,FALSE),"-")</f>
        <v>-</v>
      </c>
      <c r="M1641" s="62"/>
      <c r="N1641" s="62"/>
    </row>
    <row r="1642" spans="2:19" ht="25.5" x14ac:dyDescent="0.25">
      <c r="B1642" s="37" t="s">
        <v>299</v>
      </c>
      <c r="C1642" s="38" t="str">
        <f>VLOOKUP(E1642,nusedswatershed,4,FALSE)</f>
        <v>Esc</v>
      </c>
      <c r="D1642" s="39">
        <v>26</v>
      </c>
      <c r="E1642" s="40" t="s">
        <v>462</v>
      </c>
      <c r="F1642" s="40" t="s">
        <v>462</v>
      </c>
      <c r="G1642" s="21" t="s">
        <v>63</v>
      </c>
      <c r="H1642" s="45">
        <v>2018</v>
      </c>
      <c r="I1642" s="45" t="s">
        <v>523</v>
      </c>
      <c r="J1642" s="45"/>
      <c r="K1642" s="45"/>
      <c r="L1642" s="62" t="str">
        <f>_xlfn.IFNA(VLOOKUP(E1642&amp;"."&amp;H1642,PNIdata!$E$5:$L$263,2,FALSE),"-")</f>
        <v>-</v>
      </c>
      <c r="M1642" s="62"/>
      <c r="N1642" s="62"/>
    </row>
    <row r="1643" spans="2:19" ht="25.5" x14ac:dyDescent="0.25">
      <c r="B1643" s="37" t="s">
        <v>299</v>
      </c>
      <c r="C1643" s="38" t="str">
        <f>VLOOKUP(E1643,nusedswatershed,4,FALSE)</f>
        <v>Esc</v>
      </c>
      <c r="D1643" s="39">
        <v>26</v>
      </c>
      <c r="E1643" s="40" t="s">
        <v>462</v>
      </c>
      <c r="F1643" s="40" t="s">
        <v>462</v>
      </c>
      <c r="G1643" s="21" t="s">
        <v>63</v>
      </c>
      <c r="H1643" s="45">
        <v>2017</v>
      </c>
      <c r="I1643" s="45" t="s">
        <v>523</v>
      </c>
      <c r="J1643" s="45"/>
      <c r="K1643" s="45"/>
      <c r="L1643" s="62" t="str">
        <f>_xlfn.IFNA(VLOOKUP(E1643&amp;"."&amp;H1643,PNIdata!$E$5:$L$263,2,FALSE),"-")</f>
        <v>-</v>
      </c>
      <c r="M1643" s="62"/>
      <c r="N1643" s="62"/>
    </row>
    <row r="1644" spans="2:19" ht="25.5" x14ac:dyDescent="0.25">
      <c r="B1644" s="37" t="s">
        <v>299</v>
      </c>
      <c r="C1644" s="38" t="str">
        <f>VLOOKUP(E1644,nusedswatershed,4,FALSE)</f>
        <v>Esc</v>
      </c>
      <c r="D1644" s="39">
        <v>26</v>
      </c>
      <c r="E1644" s="40" t="s">
        <v>462</v>
      </c>
      <c r="F1644" s="40" t="s">
        <v>462</v>
      </c>
      <c r="G1644" s="21" t="s">
        <v>63</v>
      </c>
      <c r="H1644" s="45">
        <v>2016</v>
      </c>
      <c r="I1644" s="45" t="s">
        <v>523</v>
      </c>
      <c r="J1644" s="45"/>
      <c r="K1644" s="45"/>
      <c r="L1644" s="62" t="str">
        <f>_xlfn.IFNA(VLOOKUP(E1644&amp;"."&amp;H1644,PNIdata!$E$5:$L$263,2,FALSE),"-")</f>
        <v>-</v>
      </c>
      <c r="M1644" s="62"/>
      <c r="N1644" s="62"/>
    </row>
    <row r="1645" spans="2:19" ht="25.5" x14ac:dyDescent="0.25">
      <c r="B1645" s="37" t="s">
        <v>299</v>
      </c>
      <c r="C1645" s="38" t="str">
        <f>VLOOKUP(E1645,nusedswatershed,4,FALSE)</f>
        <v>Esc</v>
      </c>
      <c r="D1645" s="39">
        <v>26</v>
      </c>
      <c r="E1645" s="40" t="s">
        <v>462</v>
      </c>
      <c r="F1645" s="40" t="s">
        <v>462</v>
      </c>
      <c r="G1645" s="21" t="s">
        <v>63</v>
      </c>
      <c r="H1645" s="22">
        <v>2015</v>
      </c>
      <c r="I1645" s="45" t="s">
        <v>523</v>
      </c>
      <c r="J1645" s="45"/>
      <c r="K1645" s="45"/>
      <c r="L1645" s="62" t="str">
        <f>_xlfn.IFNA(VLOOKUP(E1645&amp;"."&amp;H1645,PNIdata!$E$5:$L$263,2,FALSE),"-")</f>
        <v>-</v>
      </c>
      <c r="M1645" s="62"/>
      <c r="N1645" s="62"/>
    </row>
    <row r="1646" spans="2:19" ht="25.5" x14ac:dyDescent="0.25">
      <c r="B1646" s="37" t="s">
        <v>299</v>
      </c>
      <c r="C1646" s="38" t="str">
        <f>VLOOKUP(E1646,nusedswatershed,4,FALSE)</f>
        <v>Esc</v>
      </c>
      <c r="D1646" s="39">
        <v>26</v>
      </c>
      <c r="E1646" s="40" t="s">
        <v>462</v>
      </c>
      <c r="F1646" s="40" t="s">
        <v>462</v>
      </c>
      <c r="G1646" s="21" t="s">
        <v>63</v>
      </c>
      <c r="H1646" s="22">
        <v>2014</v>
      </c>
      <c r="I1646" s="45" t="s">
        <v>523</v>
      </c>
      <c r="J1646" s="45"/>
      <c r="K1646" s="45"/>
      <c r="L1646" s="62" t="str">
        <f>_xlfn.IFNA(VLOOKUP(E1646&amp;"."&amp;H1646,PNIdata!$E$5:$L$263,2,FALSE),"-")</f>
        <v>-</v>
      </c>
      <c r="M1646" s="62"/>
      <c r="N1646" s="62"/>
    </row>
    <row r="1647" spans="2:19" ht="25.5" x14ac:dyDescent="0.25">
      <c r="B1647" s="37" t="s">
        <v>299</v>
      </c>
      <c r="C1647" s="38" t="str">
        <f>VLOOKUP(E1647,nusedswatershed,4,FALSE)</f>
        <v>Esc</v>
      </c>
      <c r="D1647" s="39">
        <v>26</v>
      </c>
      <c r="E1647" s="40" t="s">
        <v>462</v>
      </c>
      <c r="F1647" s="40" t="s">
        <v>462</v>
      </c>
      <c r="G1647" s="21" t="s">
        <v>63</v>
      </c>
      <c r="H1647">
        <v>2013</v>
      </c>
      <c r="I1647" s="45" t="s">
        <v>523</v>
      </c>
      <c r="J1647" s="45"/>
      <c r="K1647" s="45"/>
      <c r="L1647" s="62" t="str">
        <f>_xlfn.IFNA(VLOOKUP(E1647&amp;"."&amp;H1647,PNIdata!$E$5:$L$263,2,FALSE),"-")</f>
        <v>-</v>
      </c>
      <c r="M1647" s="62"/>
      <c r="N1647" s="62"/>
    </row>
    <row r="1648" spans="2:19" ht="25.5" x14ac:dyDescent="0.25">
      <c r="B1648" s="37" t="s">
        <v>299</v>
      </c>
      <c r="C1648" s="38" t="str">
        <f>VLOOKUP(E1648,nusedswatershed,4,FALSE)</f>
        <v>Esc</v>
      </c>
      <c r="D1648" s="39">
        <v>26</v>
      </c>
      <c r="E1648" s="40" t="s">
        <v>462</v>
      </c>
      <c r="F1648" s="40" t="s">
        <v>462</v>
      </c>
      <c r="G1648" s="21" t="s">
        <v>63</v>
      </c>
      <c r="H1648" s="22">
        <v>2012</v>
      </c>
      <c r="I1648" s="45" t="s">
        <v>523</v>
      </c>
      <c r="J1648" s="45"/>
      <c r="K1648" s="45"/>
      <c r="L1648" s="62" t="str">
        <f>_xlfn.IFNA(VLOOKUP(E1648&amp;"."&amp;H1648,PNIdata!$E$5:$L$263,2,FALSE),"-")</f>
        <v>-</v>
      </c>
      <c r="M1648" s="62"/>
      <c r="N1648" s="62"/>
    </row>
    <row r="1649" spans="2:14" ht="25.5" x14ac:dyDescent="0.25">
      <c r="B1649" s="37" t="s">
        <v>299</v>
      </c>
      <c r="C1649" s="38" t="str">
        <f>VLOOKUP(E1649,nusedswatershed,4,FALSE)</f>
        <v>Esc</v>
      </c>
      <c r="D1649" s="39">
        <v>26</v>
      </c>
      <c r="E1649" s="40" t="s">
        <v>462</v>
      </c>
      <c r="F1649" s="40" t="s">
        <v>462</v>
      </c>
      <c r="G1649" s="21" t="s">
        <v>63</v>
      </c>
      <c r="H1649" s="22">
        <v>2011</v>
      </c>
      <c r="I1649" s="45" t="s">
        <v>523</v>
      </c>
      <c r="J1649" s="45"/>
      <c r="K1649" s="45"/>
      <c r="L1649" s="62" t="str">
        <f>_xlfn.IFNA(VLOOKUP(E1649&amp;"."&amp;H1649,PNIdata!$E$5:$L$263,2,FALSE),"-")</f>
        <v>-</v>
      </c>
      <c r="M1649" s="62"/>
      <c r="N1649" s="62"/>
    </row>
    <row r="1650" spans="2:14" ht="25.5" x14ac:dyDescent="0.25">
      <c r="B1650" s="37" t="s">
        <v>299</v>
      </c>
      <c r="C1650" s="38" t="str">
        <f>VLOOKUP(E1650,nusedswatershed,4,FALSE)</f>
        <v>Esc</v>
      </c>
      <c r="D1650" s="39">
        <v>26</v>
      </c>
      <c r="E1650" s="40" t="s">
        <v>462</v>
      </c>
      <c r="F1650" s="40" t="s">
        <v>462</v>
      </c>
      <c r="G1650" s="21" t="s">
        <v>63</v>
      </c>
      <c r="H1650" s="22">
        <v>2010</v>
      </c>
      <c r="I1650" s="45" t="s">
        <v>523</v>
      </c>
      <c r="J1650" s="45"/>
      <c r="K1650" s="45"/>
      <c r="L1650" s="62" t="str">
        <f>_xlfn.IFNA(VLOOKUP(E1650&amp;"."&amp;H1650,PNIdata!$E$5:$L$263,2,FALSE),"-")</f>
        <v>-</v>
      </c>
      <c r="M1650" s="62"/>
      <c r="N1650" s="62"/>
    </row>
    <row r="1651" spans="2:14" ht="25.5" x14ac:dyDescent="0.25">
      <c r="B1651" s="37" t="s">
        <v>299</v>
      </c>
      <c r="C1651" s="38" t="str">
        <f>VLOOKUP(E1651,nusedswatershed,4,FALSE)</f>
        <v>Esc</v>
      </c>
      <c r="D1651" s="39">
        <v>26</v>
      </c>
      <c r="E1651" s="40" t="s">
        <v>462</v>
      </c>
      <c r="F1651" s="40" t="s">
        <v>462</v>
      </c>
      <c r="G1651" s="21" t="s">
        <v>63</v>
      </c>
      <c r="H1651" s="22">
        <v>2009</v>
      </c>
      <c r="I1651" s="45" t="s">
        <v>523</v>
      </c>
      <c r="J1651" s="45"/>
      <c r="K1651" s="45"/>
      <c r="L1651" s="62" t="str">
        <f>_xlfn.IFNA(VLOOKUP(E1651&amp;"."&amp;H1651,PNIdata!$E$5:$L$263,2,FALSE),"-")</f>
        <v>-</v>
      </c>
      <c r="M1651" s="62"/>
      <c r="N1651" s="62"/>
    </row>
    <row r="1652" spans="2:14" ht="25.5" x14ac:dyDescent="0.25">
      <c r="B1652" s="37" t="s">
        <v>299</v>
      </c>
      <c r="C1652" s="38" t="str">
        <f>VLOOKUP(E1652,nusedswatershed,4,FALSE)</f>
        <v>Esc</v>
      </c>
      <c r="D1652" s="39">
        <v>26</v>
      </c>
      <c r="E1652" s="40" t="s">
        <v>462</v>
      </c>
      <c r="F1652" s="40" t="s">
        <v>462</v>
      </c>
      <c r="G1652" s="21" t="s">
        <v>63</v>
      </c>
      <c r="H1652">
        <v>2008</v>
      </c>
      <c r="I1652" s="45" t="s">
        <v>523</v>
      </c>
      <c r="J1652" s="45"/>
      <c r="K1652" s="45"/>
      <c r="L1652" s="62" t="str">
        <f>_xlfn.IFNA(VLOOKUP(E1652&amp;"."&amp;H1652,PNIdata!$E$5:$L$263,2,FALSE),"-")</f>
        <v>-</v>
      </c>
      <c r="M1652" s="62"/>
      <c r="N1652" s="62"/>
    </row>
    <row r="1653" spans="2:14" ht="25.5" x14ac:dyDescent="0.25">
      <c r="B1653" s="37" t="s">
        <v>299</v>
      </c>
      <c r="C1653" s="38" t="str">
        <f>VLOOKUP(E1653,nusedswatershed,4,FALSE)</f>
        <v>Esc</v>
      </c>
      <c r="D1653" s="39">
        <v>26</v>
      </c>
      <c r="E1653" s="40" t="s">
        <v>462</v>
      </c>
      <c r="F1653" s="40" t="s">
        <v>462</v>
      </c>
      <c r="G1653" s="21" t="s">
        <v>63</v>
      </c>
      <c r="H1653">
        <v>2007</v>
      </c>
      <c r="I1653" s="45" t="s">
        <v>523</v>
      </c>
      <c r="J1653" s="45"/>
      <c r="K1653" s="45"/>
      <c r="L1653" s="62" t="str">
        <f>_xlfn.IFNA(VLOOKUP(E1653&amp;"."&amp;H1653,PNIdata!$E$5:$L$263,2,FALSE),"-")</f>
        <v>-</v>
      </c>
      <c r="M1653" s="62"/>
      <c r="N1653" s="62"/>
    </row>
    <row r="1654" spans="2:14" ht="25.5" x14ac:dyDescent="0.25">
      <c r="B1654" s="37" t="s">
        <v>299</v>
      </c>
      <c r="C1654" s="38" t="str">
        <f>VLOOKUP(E1654,nusedswatershed,4,FALSE)</f>
        <v>Esc</v>
      </c>
      <c r="D1654" s="39">
        <v>26</v>
      </c>
      <c r="E1654" s="40" t="s">
        <v>462</v>
      </c>
      <c r="F1654" s="40" t="s">
        <v>462</v>
      </c>
      <c r="G1654" s="21" t="s">
        <v>63</v>
      </c>
      <c r="H1654">
        <v>2006</v>
      </c>
      <c r="I1654" s="45" t="s">
        <v>523</v>
      </c>
      <c r="J1654" s="45"/>
      <c r="K1654" s="45"/>
      <c r="L1654" s="62" t="str">
        <f>_xlfn.IFNA(VLOOKUP(E1654&amp;"."&amp;H1654,PNIdata!$E$5:$L$263,2,FALSE),"-")</f>
        <v>-</v>
      </c>
      <c r="M1654" s="62"/>
      <c r="N1654" s="62"/>
    </row>
    <row r="1655" spans="2:14" ht="25.5" x14ac:dyDescent="0.25">
      <c r="B1655" s="37" t="s">
        <v>299</v>
      </c>
      <c r="C1655" s="38" t="str">
        <f>VLOOKUP(E1655,nusedswatershed,4,FALSE)</f>
        <v>Esc</v>
      </c>
      <c r="D1655" s="39">
        <v>26</v>
      </c>
      <c r="E1655" s="40" t="s">
        <v>462</v>
      </c>
      <c r="F1655" s="40" t="s">
        <v>462</v>
      </c>
      <c r="G1655" s="21" t="s">
        <v>63</v>
      </c>
      <c r="H1655">
        <v>2005</v>
      </c>
      <c r="I1655" s="45" t="s">
        <v>523</v>
      </c>
      <c r="J1655" s="45"/>
      <c r="K1655" s="45"/>
      <c r="L1655" s="62" t="str">
        <f>_xlfn.IFNA(VLOOKUP(E1655&amp;"."&amp;H1655,PNIdata!$E$5:$L$263,2,FALSE),"-")</f>
        <v>-</v>
      </c>
      <c r="M1655" s="62"/>
      <c r="N1655" s="62"/>
    </row>
    <row r="1656" spans="2:14" ht="25.5" x14ac:dyDescent="0.25">
      <c r="B1656" s="37" t="s">
        <v>299</v>
      </c>
      <c r="C1656" s="38" t="str">
        <f>VLOOKUP(E1656,nusedswatershed,4,FALSE)</f>
        <v>Esc</v>
      </c>
      <c r="D1656" s="39">
        <v>26</v>
      </c>
      <c r="E1656" s="40" t="s">
        <v>462</v>
      </c>
      <c r="F1656" s="40" t="s">
        <v>462</v>
      </c>
      <c r="G1656" s="21" t="s">
        <v>63</v>
      </c>
      <c r="H1656">
        <v>2004</v>
      </c>
      <c r="I1656" s="45" t="s">
        <v>523</v>
      </c>
      <c r="J1656" s="45"/>
      <c r="K1656" s="45"/>
      <c r="L1656" s="62" t="str">
        <f>_xlfn.IFNA(VLOOKUP(E1656&amp;"."&amp;H1656,PNIdata!$E$5:$L$263,2,FALSE),"-")</f>
        <v>-</v>
      </c>
      <c r="M1656" s="62"/>
      <c r="N1656" s="62"/>
    </row>
    <row r="1657" spans="2:14" ht="25.5" x14ac:dyDescent="0.25">
      <c r="B1657" s="37" t="s">
        <v>299</v>
      </c>
      <c r="C1657" s="38" t="str">
        <f>VLOOKUP(E1657,nusedswatershed,4,FALSE)</f>
        <v>Esc</v>
      </c>
      <c r="D1657" s="39">
        <v>26</v>
      </c>
      <c r="E1657" s="40" t="s">
        <v>462</v>
      </c>
      <c r="F1657" s="40" t="s">
        <v>462</v>
      </c>
      <c r="G1657" s="21" t="s">
        <v>63</v>
      </c>
      <c r="H1657">
        <v>2003</v>
      </c>
      <c r="I1657" s="45" t="s">
        <v>523</v>
      </c>
      <c r="J1657" s="45"/>
      <c r="K1657" s="45"/>
      <c r="L1657" s="62" t="str">
        <f>_xlfn.IFNA(VLOOKUP(E1657&amp;"."&amp;H1657,PNIdata!$E$5:$L$263,2,FALSE),"-")</f>
        <v>-</v>
      </c>
      <c r="M1657" s="62"/>
      <c r="N1657" s="62"/>
    </row>
    <row r="1658" spans="2:14" ht="25.5" x14ac:dyDescent="0.25">
      <c r="B1658" s="37" t="s">
        <v>299</v>
      </c>
      <c r="C1658" s="38" t="str">
        <f>VLOOKUP(E1658,nusedswatershed,4,FALSE)</f>
        <v>Esc</v>
      </c>
      <c r="D1658" s="39">
        <v>26</v>
      </c>
      <c r="E1658" s="40" t="s">
        <v>462</v>
      </c>
      <c r="F1658" s="40" t="s">
        <v>462</v>
      </c>
      <c r="G1658" s="21" t="s">
        <v>63</v>
      </c>
      <c r="H1658">
        <v>2002</v>
      </c>
      <c r="I1658" s="45" t="s">
        <v>523</v>
      </c>
      <c r="J1658" s="45"/>
      <c r="K1658" s="45"/>
      <c r="L1658" s="62" t="str">
        <f>_xlfn.IFNA(VLOOKUP(E1658&amp;"."&amp;H1658,PNIdata!$E$5:$L$263,2,FALSE),"-")</f>
        <v>-</v>
      </c>
      <c r="M1658" s="62"/>
      <c r="N1658" s="62"/>
    </row>
    <row r="1659" spans="2:14" ht="25.5" x14ac:dyDescent="0.25">
      <c r="B1659" s="37" t="s">
        <v>299</v>
      </c>
      <c r="C1659" s="38" t="str">
        <f>VLOOKUP(E1659,nusedswatershed,4,FALSE)</f>
        <v>Esc</v>
      </c>
      <c r="D1659" s="39">
        <v>26</v>
      </c>
      <c r="E1659" s="40" t="s">
        <v>462</v>
      </c>
      <c r="F1659" s="40" t="s">
        <v>462</v>
      </c>
      <c r="G1659" s="21" t="s">
        <v>63</v>
      </c>
      <c r="H1659">
        <v>2001</v>
      </c>
      <c r="I1659" s="45" t="s">
        <v>523</v>
      </c>
      <c r="J1659" s="45"/>
      <c r="K1659" s="45"/>
      <c r="L1659" s="62" t="str">
        <f>_xlfn.IFNA(VLOOKUP(E1659&amp;"."&amp;H1659,PNIdata!$E$5:$L$263,2,FALSE),"-")</f>
        <v>-</v>
      </c>
      <c r="M1659" s="62"/>
      <c r="N1659" s="62"/>
    </row>
    <row r="1660" spans="2:14" ht="25.5" x14ac:dyDescent="0.25">
      <c r="B1660" s="37" t="s">
        <v>299</v>
      </c>
      <c r="C1660" s="38" t="str">
        <f>VLOOKUP(E1660,nusedswatershed,4,FALSE)</f>
        <v>Esc</v>
      </c>
      <c r="D1660" s="39">
        <v>26</v>
      </c>
      <c r="E1660" s="40" t="s">
        <v>462</v>
      </c>
      <c r="F1660" s="40" t="s">
        <v>462</v>
      </c>
      <c r="G1660" s="21" t="s">
        <v>63</v>
      </c>
      <c r="H1660">
        <v>2000</v>
      </c>
      <c r="I1660" s="45" t="s">
        <v>523</v>
      </c>
      <c r="J1660" s="45"/>
      <c r="K1660" s="45"/>
      <c r="L1660" s="62" t="str">
        <f>_xlfn.IFNA(VLOOKUP(E1660&amp;"."&amp;H1660,PNIdata!$E$5:$L$263,2,FALSE),"-")</f>
        <v>-</v>
      </c>
      <c r="M1660" s="62"/>
      <c r="N1660" s="62"/>
    </row>
    <row r="1661" spans="2:14" ht="25.5" x14ac:dyDescent="0.25">
      <c r="B1661" s="37" t="s">
        <v>299</v>
      </c>
      <c r="C1661" s="38" t="str">
        <f>VLOOKUP(E1661,nusedswatershed,4,FALSE)</f>
        <v>Esc</v>
      </c>
      <c r="D1661" s="39">
        <v>26</v>
      </c>
      <c r="E1661" s="40" t="s">
        <v>462</v>
      </c>
      <c r="F1661" s="40" t="s">
        <v>462</v>
      </c>
      <c r="G1661" s="21" t="s">
        <v>63</v>
      </c>
      <c r="H1661">
        <v>1999</v>
      </c>
      <c r="I1661" s="45" t="s">
        <v>523</v>
      </c>
      <c r="J1661" s="45"/>
      <c r="K1661" s="45"/>
      <c r="L1661" s="62" t="str">
        <f>_xlfn.IFNA(VLOOKUP(E1661&amp;"."&amp;H1661,PNIdata!$E$5:$L$263,2,FALSE),"-")</f>
        <v>-</v>
      </c>
      <c r="M1661" s="62"/>
      <c r="N1661" s="62"/>
    </row>
    <row r="1662" spans="2:14" ht="25.5" x14ac:dyDescent="0.25">
      <c r="B1662" s="37" t="s">
        <v>299</v>
      </c>
      <c r="C1662" s="38" t="str">
        <f>VLOOKUP(E1662,nusedswatershed,4,FALSE)</f>
        <v>Esc</v>
      </c>
      <c r="D1662" s="39">
        <v>26</v>
      </c>
      <c r="E1662" s="40" t="s">
        <v>462</v>
      </c>
      <c r="F1662" s="40" t="s">
        <v>462</v>
      </c>
      <c r="G1662" s="21" t="s">
        <v>63</v>
      </c>
      <c r="H1662" s="22">
        <v>1998</v>
      </c>
      <c r="I1662" s="45" t="s">
        <v>523</v>
      </c>
      <c r="J1662" s="45"/>
      <c r="K1662" s="45"/>
      <c r="L1662" s="62" t="str">
        <f>_xlfn.IFNA(VLOOKUP(E1662&amp;"."&amp;H1662,PNIdata!$E$5:$L$263,2,FALSE),"-")</f>
        <v>-</v>
      </c>
      <c r="M1662" s="62"/>
      <c r="N1662" s="62"/>
    </row>
    <row r="1663" spans="2:14" ht="25.5" x14ac:dyDescent="0.25">
      <c r="B1663" s="37" t="s">
        <v>299</v>
      </c>
      <c r="C1663" s="38" t="str">
        <f>VLOOKUP(E1663,nusedswatershed,4,FALSE)</f>
        <v>Esc</v>
      </c>
      <c r="D1663" s="39">
        <v>26</v>
      </c>
      <c r="E1663" s="40" t="s">
        <v>462</v>
      </c>
      <c r="F1663" s="40" t="s">
        <v>462</v>
      </c>
      <c r="G1663" s="21" t="s">
        <v>63</v>
      </c>
      <c r="H1663" s="22">
        <v>1997</v>
      </c>
      <c r="I1663" s="45" t="s">
        <v>523</v>
      </c>
      <c r="J1663" s="45"/>
      <c r="K1663" s="45"/>
      <c r="L1663" s="62" t="str">
        <f>_xlfn.IFNA(VLOOKUP(E1663&amp;"."&amp;H1663,PNIdata!$E$5:$L$263,2,FALSE),"-")</f>
        <v>-</v>
      </c>
      <c r="M1663" s="62"/>
      <c r="N1663" s="62"/>
    </row>
    <row r="1664" spans="2:14" ht="25.5" x14ac:dyDescent="0.25">
      <c r="B1664" s="37" t="s">
        <v>299</v>
      </c>
      <c r="C1664" s="38" t="str">
        <f>VLOOKUP(E1664,nusedswatershed,4,FALSE)</f>
        <v>Esc</v>
      </c>
      <c r="D1664" s="39">
        <v>26</v>
      </c>
      <c r="E1664" s="40" t="s">
        <v>462</v>
      </c>
      <c r="F1664" s="40" t="s">
        <v>462</v>
      </c>
      <c r="G1664" s="21" t="s">
        <v>63</v>
      </c>
      <c r="H1664" s="22">
        <v>1996</v>
      </c>
      <c r="I1664" s="45">
        <v>10</v>
      </c>
      <c r="J1664" s="45">
        <v>10</v>
      </c>
      <c r="K1664" s="45"/>
      <c r="L1664" s="62" t="str">
        <f>_xlfn.IFNA(VLOOKUP(E1664&amp;"."&amp;H1664,PNIdata!$E$5:$L$263,2,FALSE),"-")</f>
        <v>-</v>
      </c>
      <c r="M1664" s="62"/>
      <c r="N1664" s="62"/>
    </row>
    <row r="1665" spans="2:14" ht="25.5" x14ac:dyDescent="0.25">
      <c r="B1665" s="37" t="s">
        <v>299</v>
      </c>
      <c r="C1665" s="38" t="str">
        <f>VLOOKUP(E1665,nusedswatershed,4,FALSE)</f>
        <v>Esc</v>
      </c>
      <c r="D1665" s="39">
        <v>26</v>
      </c>
      <c r="E1665" s="40" t="s">
        <v>462</v>
      </c>
      <c r="F1665" s="40" t="s">
        <v>462</v>
      </c>
      <c r="G1665" s="21" t="s">
        <v>63</v>
      </c>
      <c r="H1665" s="22">
        <v>1995</v>
      </c>
      <c r="I1665" s="45" t="s">
        <v>524</v>
      </c>
      <c r="J1665" s="45"/>
      <c r="K1665" s="45"/>
      <c r="L1665" s="62" t="str">
        <f>_xlfn.IFNA(VLOOKUP(E1665&amp;"."&amp;H1665,PNIdata!$E$5:$L$263,2,FALSE),"-")</f>
        <v>-</v>
      </c>
      <c r="M1665" s="62"/>
      <c r="N1665" s="62"/>
    </row>
    <row r="1666" spans="2:14" ht="25.5" x14ac:dyDescent="0.25">
      <c r="B1666" s="37" t="s">
        <v>299</v>
      </c>
      <c r="C1666" s="38" t="str">
        <f>VLOOKUP(E1666,nusedswatershed,4,FALSE)</f>
        <v>Esc</v>
      </c>
      <c r="D1666" s="39">
        <v>26</v>
      </c>
      <c r="E1666" s="40" t="s">
        <v>462</v>
      </c>
      <c r="F1666" s="40" t="s">
        <v>462</v>
      </c>
      <c r="G1666" s="21" t="s">
        <v>63</v>
      </c>
      <c r="H1666" s="22">
        <v>1994</v>
      </c>
      <c r="I1666" s="45" t="s">
        <v>523</v>
      </c>
      <c r="J1666" s="45"/>
      <c r="K1666" s="45"/>
      <c r="L1666" s="62" t="str">
        <f>_xlfn.IFNA(VLOOKUP(E1666&amp;"."&amp;H1666,PNIdata!$E$5:$L$263,2,FALSE),"-")</f>
        <v>-</v>
      </c>
      <c r="M1666" s="62"/>
      <c r="N1666" s="62"/>
    </row>
    <row r="1667" spans="2:14" ht="25.5" x14ac:dyDescent="0.25">
      <c r="B1667" s="37" t="s">
        <v>299</v>
      </c>
      <c r="C1667" s="38" t="str">
        <f>VLOOKUP(E1667,nusedswatershed,4,FALSE)</f>
        <v>Esc</v>
      </c>
      <c r="D1667" s="39">
        <v>26</v>
      </c>
      <c r="E1667" s="40" t="s">
        <v>462</v>
      </c>
      <c r="F1667" s="40" t="s">
        <v>462</v>
      </c>
      <c r="G1667" s="21" t="s">
        <v>63</v>
      </c>
      <c r="H1667" s="22">
        <v>1993</v>
      </c>
      <c r="I1667" s="45" t="s">
        <v>523</v>
      </c>
      <c r="J1667" s="45"/>
      <c r="K1667" s="45"/>
      <c r="L1667" s="62" t="str">
        <f>_xlfn.IFNA(VLOOKUP(E1667&amp;"."&amp;H1667,PNIdata!$E$5:$L$263,2,FALSE),"-")</f>
        <v>-</v>
      </c>
      <c r="M1667" s="62"/>
      <c r="N1667" s="62"/>
    </row>
    <row r="1668" spans="2:14" ht="25.5" x14ac:dyDescent="0.25">
      <c r="B1668" s="37" t="s">
        <v>299</v>
      </c>
      <c r="C1668" s="38" t="str">
        <f>VLOOKUP(E1668,nusedswatershed,4,FALSE)</f>
        <v>Esc</v>
      </c>
      <c r="D1668" s="39">
        <v>26</v>
      </c>
      <c r="E1668" s="40" t="s">
        <v>462</v>
      </c>
      <c r="F1668" s="40" t="s">
        <v>462</v>
      </c>
      <c r="G1668" s="21" t="s">
        <v>63</v>
      </c>
      <c r="H1668" s="22">
        <v>1992</v>
      </c>
      <c r="I1668" s="45" t="s">
        <v>1430</v>
      </c>
      <c r="J1668" s="45"/>
      <c r="K1668" s="45"/>
      <c r="L1668" s="62" t="str">
        <f>_xlfn.IFNA(VLOOKUP(E1668&amp;"."&amp;H1668,PNIdata!$E$5:$L$263,2,FALSE),"-")</f>
        <v>-</v>
      </c>
      <c r="M1668" s="62"/>
      <c r="N1668" s="62"/>
    </row>
    <row r="1669" spans="2:14" ht="25.5" x14ac:dyDescent="0.25">
      <c r="B1669" s="37" t="s">
        <v>299</v>
      </c>
      <c r="C1669" s="38" t="str">
        <f>VLOOKUP(E1669,nusedswatershed,4,FALSE)</f>
        <v>Esc</v>
      </c>
      <c r="D1669" s="39">
        <v>26</v>
      </c>
      <c r="E1669" s="40" t="s">
        <v>462</v>
      </c>
      <c r="F1669" s="40" t="s">
        <v>462</v>
      </c>
      <c r="G1669" s="21" t="s">
        <v>63</v>
      </c>
      <c r="H1669" s="22">
        <v>1991</v>
      </c>
      <c r="I1669" s="45" t="s">
        <v>522</v>
      </c>
      <c r="J1669" s="45"/>
      <c r="K1669" s="45"/>
      <c r="L1669" s="62" t="str">
        <f>_xlfn.IFNA(VLOOKUP(E1669&amp;"."&amp;H1669,PNIdata!$E$5:$L$263,2,FALSE),"-")</f>
        <v>-</v>
      </c>
      <c r="M1669" s="62"/>
      <c r="N1669" s="62"/>
    </row>
    <row r="1670" spans="2:14" ht="25.5" x14ac:dyDescent="0.25">
      <c r="B1670" s="37" t="s">
        <v>299</v>
      </c>
      <c r="C1670" s="38" t="str">
        <f>VLOOKUP(E1670,nusedswatershed,4,FALSE)</f>
        <v>Esc</v>
      </c>
      <c r="D1670" s="39">
        <v>26</v>
      </c>
      <c r="E1670" s="40" t="s">
        <v>462</v>
      </c>
      <c r="F1670" s="40" t="s">
        <v>462</v>
      </c>
      <c r="G1670" s="21" t="s">
        <v>63</v>
      </c>
      <c r="H1670" s="22">
        <v>1990</v>
      </c>
      <c r="I1670" s="45" t="s">
        <v>523</v>
      </c>
      <c r="J1670" s="45"/>
      <c r="K1670" s="45"/>
      <c r="L1670" s="62" t="str">
        <f>_xlfn.IFNA(VLOOKUP(E1670&amp;"."&amp;H1670,PNIdata!$E$5:$L$263,2,FALSE),"-")</f>
        <v>-</v>
      </c>
      <c r="M1670" s="62"/>
      <c r="N1670" s="62"/>
    </row>
    <row r="1671" spans="2:14" ht="25.5" x14ac:dyDescent="0.25">
      <c r="B1671" s="37" t="s">
        <v>299</v>
      </c>
      <c r="C1671" s="38" t="str">
        <f>VLOOKUP(E1671,nusedswatershed,4,FALSE)</f>
        <v>Esc</v>
      </c>
      <c r="D1671" s="39">
        <v>26</v>
      </c>
      <c r="E1671" s="40" t="s">
        <v>462</v>
      </c>
      <c r="F1671" s="40" t="s">
        <v>462</v>
      </c>
      <c r="G1671" s="21" t="s">
        <v>63</v>
      </c>
      <c r="H1671" s="22">
        <v>1989</v>
      </c>
      <c r="I1671" s="45" t="s">
        <v>1430</v>
      </c>
      <c r="J1671" s="45"/>
      <c r="K1671" s="45"/>
      <c r="L1671" s="62" t="str">
        <f>_xlfn.IFNA(VLOOKUP(E1671&amp;"."&amp;H1671,PNIdata!$E$5:$L$263,2,FALSE),"-")</f>
        <v>-</v>
      </c>
      <c r="M1671" s="62"/>
      <c r="N1671" s="62"/>
    </row>
    <row r="1672" spans="2:14" ht="25.5" x14ac:dyDescent="0.25">
      <c r="B1672" s="37" t="s">
        <v>299</v>
      </c>
      <c r="C1672" s="38" t="str">
        <f>VLOOKUP(E1672,nusedswatershed,4,FALSE)</f>
        <v>Esc</v>
      </c>
      <c r="D1672" s="39">
        <v>26</v>
      </c>
      <c r="E1672" s="40" t="s">
        <v>462</v>
      </c>
      <c r="F1672" s="40" t="s">
        <v>462</v>
      </c>
      <c r="G1672" s="21" t="s">
        <v>63</v>
      </c>
      <c r="H1672" s="22">
        <v>1988</v>
      </c>
      <c r="I1672" s="45" t="s">
        <v>523</v>
      </c>
      <c r="J1672" s="45"/>
      <c r="K1672" s="45"/>
      <c r="L1672" s="62" t="str">
        <f>_xlfn.IFNA(VLOOKUP(E1672&amp;"."&amp;H1672,PNIdata!$E$5:$L$263,2,FALSE),"-")</f>
        <v>-</v>
      </c>
      <c r="M1672" s="62"/>
      <c r="N1672" s="62"/>
    </row>
    <row r="1673" spans="2:14" ht="25.5" x14ac:dyDescent="0.25">
      <c r="B1673" s="37" t="s">
        <v>299</v>
      </c>
      <c r="C1673" s="38" t="str">
        <f>VLOOKUP(E1673,nusedswatershed,4,FALSE)</f>
        <v>Esc</v>
      </c>
      <c r="D1673" s="39">
        <v>26</v>
      </c>
      <c r="E1673" s="40" t="s">
        <v>462</v>
      </c>
      <c r="F1673" s="40" t="s">
        <v>462</v>
      </c>
      <c r="G1673" s="21" t="s">
        <v>63</v>
      </c>
      <c r="H1673" s="22">
        <v>1987</v>
      </c>
      <c r="I1673" s="45" t="s">
        <v>1430</v>
      </c>
      <c r="J1673" s="45"/>
      <c r="K1673" s="45"/>
      <c r="L1673" s="62" t="str">
        <f>_xlfn.IFNA(VLOOKUP(E1673&amp;"."&amp;H1673,PNIdata!$E$5:$L$263,2,FALSE),"-")</f>
        <v>-</v>
      </c>
      <c r="M1673" s="62"/>
      <c r="N1673" s="62"/>
    </row>
    <row r="1674" spans="2:14" ht="25.5" x14ac:dyDescent="0.25">
      <c r="B1674" s="37" t="s">
        <v>299</v>
      </c>
      <c r="C1674" s="38" t="str">
        <f>VLOOKUP(E1674,nusedswatershed,4,FALSE)</f>
        <v>Esc</v>
      </c>
      <c r="D1674" s="39">
        <v>26</v>
      </c>
      <c r="E1674" s="40" t="s">
        <v>462</v>
      </c>
      <c r="F1674" s="40" t="s">
        <v>462</v>
      </c>
      <c r="G1674" s="21" t="s">
        <v>63</v>
      </c>
      <c r="H1674" s="22">
        <v>1986</v>
      </c>
      <c r="I1674" s="45" t="s">
        <v>523</v>
      </c>
      <c r="J1674" s="45"/>
      <c r="K1674" s="45"/>
      <c r="L1674" s="62" t="str">
        <f>_xlfn.IFNA(VLOOKUP(E1674&amp;"."&amp;H1674,PNIdata!$E$5:$L$263,2,FALSE),"-")</f>
        <v>-</v>
      </c>
      <c r="M1674" s="62"/>
      <c r="N1674" s="62"/>
    </row>
    <row r="1675" spans="2:14" ht="25.5" x14ac:dyDescent="0.25">
      <c r="B1675" s="37" t="s">
        <v>299</v>
      </c>
      <c r="C1675" s="38" t="str">
        <f>VLOOKUP(E1675,nusedswatershed,4,FALSE)</f>
        <v>Esc</v>
      </c>
      <c r="D1675" s="39">
        <v>26</v>
      </c>
      <c r="E1675" s="40" t="s">
        <v>462</v>
      </c>
      <c r="F1675" s="40" t="s">
        <v>462</v>
      </c>
      <c r="G1675" s="21" t="s">
        <v>63</v>
      </c>
      <c r="H1675" s="22">
        <v>1985</v>
      </c>
      <c r="I1675" s="45" t="s">
        <v>1430</v>
      </c>
      <c r="J1675" s="45"/>
      <c r="K1675" s="45"/>
      <c r="L1675" s="62" t="str">
        <f>_xlfn.IFNA(VLOOKUP(E1675&amp;"."&amp;H1675,PNIdata!$E$5:$L$263,2,FALSE),"-")</f>
        <v>-</v>
      </c>
      <c r="M1675" s="62"/>
      <c r="N1675" s="62"/>
    </row>
    <row r="1676" spans="2:14" ht="25.5" x14ac:dyDescent="0.25">
      <c r="B1676" s="37" t="s">
        <v>299</v>
      </c>
      <c r="C1676" s="38" t="str">
        <f>VLOOKUP(E1676,nusedswatershed,4,FALSE)</f>
        <v>Esc</v>
      </c>
      <c r="D1676" s="39">
        <v>26</v>
      </c>
      <c r="E1676" s="40" t="s">
        <v>462</v>
      </c>
      <c r="F1676" s="40" t="s">
        <v>462</v>
      </c>
      <c r="G1676" s="21" t="s">
        <v>63</v>
      </c>
      <c r="H1676" s="22">
        <v>1984</v>
      </c>
      <c r="I1676" s="45" t="s">
        <v>522</v>
      </c>
      <c r="J1676" s="45"/>
      <c r="K1676" s="45"/>
      <c r="L1676" s="62" t="str">
        <f>_xlfn.IFNA(VLOOKUP(E1676&amp;"."&amp;H1676,PNIdata!$E$5:$L$263,2,FALSE),"-")</f>
        <v>-</v>
      </c>
      <c r="M1676" s="62"/>
      <c r="N1676" s="62"/>
    </row>
    <row r="1677" spans="2:14" ht="25.5" x14ac:dyDescent="0.25">
      <c r="B1677" s="37" t="s">
        <v>299</v>
      </c>
      <c r="C1677" s="38" t="str">
        <f>VLOOKUP(E1677,nusedswatershed,4,FALSE)</f>
        <v>Esc</v>
      </c>
      <c r="D1677" s="39">
        <v>26</v>
      </c>
      <c r="E1677" s="40" t="s">
        <v>462</v>
      </c>
      <c r="F1677" s="40" t="s">
        <v>462</v>
      </c>
      <c r="G1677" s="21" t="s">
        <v>63</v>
      </c>
      <c r="H1677" s="22">
        <v>1983</v>
      </c>
      <c r="I1677" s="45" t="s">
        <v>523</v>
      </c>
      <c r="J1677" s="45"/>
      <c r="K1677" s="45"/>
      <c r="L1677" s="62" t="str">
        <f>_xlfn.IFNA(VLOOKUP(E1677&amp;"."&amp;H1677,PNIdata!$E$5:$L$263,2,FALSE),"-")</f>
        <v>-</v>
      </c>
      <c r="M1677" s="62"/>
      <c r="N1677" s="62"/>
    </row>
    <row r="1678" spans="2:14" ht="25.5" x14ac:dyDescent="0.25">
      <c r="B1678" s="37" t="s">
        <v>299</v>
      </c>
      <c r="C1678" s="38" t="str">
        <f>VLOOKUP(E1678,nusedswatershed,4,FALSE)</f>
        <v>Esc</v>
      </c>
      <c r="D1678" s="39">
        <v>26</v>
      </c>
      <c r="E1678" s="40" t="s">
        <v>462</v>
      </c>
      <c r="F1678" s="40" t="s">
        <v>462</v>
      </c>
      <c r="G1678" s="21" t="s">
        <v>63</v>
      </c>
      <c r="H1678" s="22">
        <v>1982</v>
      </c>
      <c r="I1678" s="45" t="s">
        <v>523</v>
      </c>
      <c r="J1678" s="45"/>
      <c r="K1678" s="45"/>
      <c r="L1678" s="62" t="str">
        <f>_xlfn.IFNA(VLOOKUP(E1678&amp;"."&amp;H1678,PNIdata!$E$5:$L$263,2,FALSE),"-")</f>
        <v>-</v>
      </c>
      <c r="M1678" s="62"/>
      <c r="N1678" s="62"/>
    </row>
    <row r="1679" spans="2:14" ht="25.5" x14ac:dyDescent="0.25">
      <c r="B1679" s="37" t="s">
        <v>299</v>
      </c>
      <c r="C1679" s="38" t="str">
        <f>VLOOKUP(E1679,nusedswatershed,4,FALSE)</f>
        <v>Esc</v>
      </c>
      <c r="D1679" s="39">
        <v>26</v>
      </c>
      <c r="E1679" s="40" t="s">
        <v>462</v>
      </c>
      <c r="F1679" s="40" t="s">
        <v>462</v>
      </c>
      <c r="G1679" s="21" t="s">
        <v>63</v>
      </c>
      <c r="H1679" s="22">
        <v>1981</v>
      </c>
      <c r="I1679" s="45" t="s">
        <v>1430</v>
      </c>
      <c r="J1679" s="45"/>
      <c r="K1679" s="45"/>
      <c r="L1679" s="62" t="str">
        <f>_xlfn.IFNA(VLOOKUP(E1679&amp;"."&amp;H1679,PNIdata!$E$5:$L$263,2,FALSE),"-")</f>
        <v>-</v>
      </c>
      <c r="M1679" s="62"/>
      <c r="N1679" s="62"/>
    </row>
    <row r="1680" spans="2:14" ht="25.5" x14ac:dyDescent="0.25">
      <c r="B1680" s="37" t="s">
        <v>299</v>
      </c>
      <c r="C1680" s="38" t="str">
        <f>VLOOKUP(E1680,nusedswatershed,4,FALSE)</f>
        <v>Esc</v>
      </c>
      <c r="D1680" s="39">
        <v>26</v>
      </c>
      <c r="E1680" s="40" t="s">
        <v>462</v>
      </c>
      <c r="F1680" s="40" t="s">
        <v>462</v>
      </c>
      <c r="G1680" s="21" t="s">
        <v>63</v>
      </c>
      <c r="H1680" s="22">
        <v>1980</v>
      </c>
      <c r="I1680" s="45" t="s">
        <v>1430</v>
      </c>
      <c r="J1680" s="45"/>
      <c r="K1680" s="45"/>
      <c r="L1680" s="62" t="str">
        <f>_xlfn.IFNA(VLOOKUP(E1680&amp;"."&amp;H1680,PNIdata!$E$5:$L$263,2,FALSE),"-")</f>
        <v>-</v>
      </c>
      <c r="M1680" s="62"/>
      <c r="N1680" s="62"/>
    </row>
    <row r="1681" spans="2:14" ht="25.5" x14ac:dyDescent="0.25">
      <c r="B1681" s="37" t="s">
        <v>299</v>
      </c>
      <c r="C1681" s="38" t="str">
        <f>VLOOKUP(E1681,nusedswatershed,4,FALSE)</f>
        <v>Esc</v>
      </c>
      <c r="D1681" s="39">
        <v>26</v>
      </c>
      <c r="E1681" s="40" t="s">
        <v>462</v>
      </c>
      <c r="F1681" s="40" t="s">
        <v>462</v>
      </c>
      <c r="G1681" s="21" t="s">
        <v>63</v>
      </c>
      <c r="H1681" s="22">
        <v>1979</v>
      </c>
      <c r="I1681" s="45">
        <v>3</v>
      </c>
      <c r="J1681" s="45">
        <v>3</v>
      </c>
      <c r="K1681" s="45"/>
      <c r="L1681" s="62" t="str">
        <f>_xlfn.IFNA(VLOOKUP(E1681&amp;"."&amp;H1681,PNIdata!$E$5:$L$263,2,FALSE),"-")</f>
        <v>-</v>
      </c>
      <c r="M1681" s="62"/>
      <c r="N1681" s="62"/>
    </row>
    <row r="1682" spans="2:14" ht="25.5" x14ac:dyDescent="0.25">
      <c r="B1682" s="37" t="s">
        <v>299</v>
      </c>
      <c r="C1682" s="38" t="str">
        <f>VLOOKUP(E1682,nusedswatershed,4,FALSE)</f>
        <v>Esc</v>
      </c>
      <c r="D1682" s="39">
        <v>26</v>
      </c>
      <c r="E1682" s="40" t="s">
        <v>462</v>
      </c>
      <c r="F1682" s="40" t="s">
        <v>462</v>
      </c>
      <c r="G1682" s="21" t="s">
        <v>63</v>
      </c>
      <c r="H1682" s="22">
        <v>1978</v>
      </c>
      <c r="I1682" s="45" t="s">
        <v>522</v>
      </c>
      <c r="J1682" s="45"/>
      <c r="K1682" s="45"/>
      <c r="L1682" s="62" t="str">
        <f>_xlfn.IFNA(VLOOKUP(E1682&amp;"."&amp;H1682,PNIdata!$E$5:$L$263,2,FALSE),"-")</f>
        <v>-</v>
      </c>
      <c r="M1682" s="62"/>
      <c r="N1682" s="62"/>
    </row>
    <row r="1683" spans="2:14" ht="25.5" x14ac:dyDescent="0.25">
      <c r="B1683" s="37" t="s">
        <v>299</v>
      </c>
      <c r="C1683" s="38" t="str">
        <f>VLOOKUP(E1683,nusedswatershed,4,FALSE)</f>
        <v>Esc</v>
      </c>
      <c r="D1683" s="39">
        <v>26</v>
      </c>
      <c r="E1683" s="40" t="s">
        <v>462</v>
      </c>
      <c r="F1683" s="40" t="s">
        <v>462</v>
      </c>
      <c r="G1683" s="21" t="s">
        <v>63</v>
      </c>
      <c r="H1683" s="22">
        <v>1977</v>
      </c>
      <c r="I1683" s="45" t="s">
        <v>1430</v>
      </c>
      <c r="J1683" s="45"/>
      <c r="K1683" s="45"/>
      <c r="L1683" s="62" t="str">
        <f>_xlfn.IFNA(VLOOKUP(E1683&amp;"."&amp;H1683,PNIdata!$E$5:$L$263,2,FALSE),"-")</f>
        <v>-</v>
      </c>
      <c r="M1683" s="62"/>
      <c r="N1683" s="62"/>
    </row>
    <row r="1684" spans="2:14" ht="25.5" x14ac:dyDescent="0.25">
      <c r="B1684" s="37" t="s">
        <v>299</v>
      </c>
      <c r="C1684" s="38" t="str">
        <f>VLOOKUP(E1684,nusedswatershed,4,FALSE)</f>
        <v>Esc</v>
      </c>
      <c r="D1684" s="39">
        <v>26</v>
      </c>
      <c r="E1684" s="40" t="s">
        <v>462</v>
      </c>
      <c r="F1684" s="40" t="s">
        <v>462</v>
      </c>
      <c r="G1684" s="21" t="s">
        <v>63</v>
      </c>
      <c r="H1684" s="22">
        <v>1976</v>
      </c>
      <c r="I1684" s="45" t="s">
        <v>1430</v>
      </c>
      <c r="J1684" s="45"/>
      <c r="K1684" s="45"/>
      <c r="L1684" s="62" t="str">
        <f>_xlfn.IFNA(VLOOKUP(E1684&amp;"."&amp;H1684,PNIdata!$E$5:$L$263,2,FALSE),"-")</f>
        <v>-</v>
      </c>
      <c r="M1684" s="62"/>
      <c r="N1684" s="62"/>
    </row>
    <row r="1685" spans="2:14" ht="25.5" x14ac:dyDescent="0.25">
      <c r="B1685" s="37" t="s">
        <v>299</v>
      </c>
      <c r="C1685" s="38" t="str">
        <f>VLOOKUP(E1685,nusedswatershed,4,FALSE)</f>
        <v>Esc</v>
      </c>
      <c r="D1685" s="39">
        <v>26</v>
      </c>
      <c r="E1685" s="40" t="s">
        <v>462</v>
      </c>
      <c r="F1685" s="40" t="s">
        <v>462</v>
      </c>
      <c r="G1685" s="21" t="s">
        <v>63</v>
      </c>
      <c r="H1685" s="22">
        <v>1975</v>
      </c>
      <c r="I1685" s="45">
        <v>25</v>
      </c>
      <c r="J1685" s="45">
        <v>25</v>
      </c>
      <c r="K1685" s="45"/>
      <c r="L1685" s="62" t="str">
        <f>_xlfn.IFNA(VLOOKUP(E1685&amp;"."&amp;H1685,PNIdata!$E$5:$L$263,2,FALSE),"-")</f>
        <v>-</v>
      </c>
      <c r="M1685" s="62"/>
      <c r="N1685" s="62"/>
    </row>
    <row r="1686" spans="2:14" ht="25.5" x14ac:dyDescent="0.25">
      <c r="B1686" s="37" t="s">
        <v>299</v>
      </c>
      <c r="C1686" s="38" t="str">
        <f>VLOOKUP(E1686,nusedswatershed,4,FALSE)</f>
        <v>Esc</v>
      </c>
      <c r="D1686" s="39">
        <v>26</v>
      </c>
      <c r="E1686" s="40" t="s">
        <v>462</v>
      </c>
      <c r="F1686" s="40" t="s">
        <v>462</v>
      </c>
      <c r="G1686" s="21" t="s">
        <v>63</v>
      </c>
      <c r="H1686" s="22">
        <v>1974</v>
      </c>
      <c r="I1686" s="45" t="s">
        <v>1430</v>
      </c>
      <c r="J1686" s="45"/>
      <c r="K1686" s="45"/>
      <c r="L1686" s="62" t="str">
        <f>_xlfn.IFNA(VLOOKUP(E1686&amp;"."&amp;H1686,PNIdata!$E$5:$L$263,2,FALSE),"-")</f>
        <v>-</v>
      </c>
      <c r="M1686" s="62"/>
      <c r="N1686" s="62"/>
    </row>
    <row r="1687" spans="2:14" ht="25.5" x14ac:dyDescent="0.25">
      <c r="B1687" s="37" t="s">
        <v>299</v>
      </c>
      <c r="C1687" s="38" t="str">
        <f>VLOOKUP(E1687,nusedswatershed,4,FALSE)</f>
        <v>Esc</v>
      </c>
      <c r="D1687" s="39">
        <v>26</v>
      </c>
      <c r="E1687" s="40" t="s">
        <v>462</v>
      </c>
      <c r="F1687" s="40" t="s">
        <v>462</v>
      </c>
      <c r="G1687" s="21" t="s">
        <v>63</v>
      </c>
      <c r="H1687" s="22">
        <v>1973</v>
      </c>
      <c r="I1687" s="45">
        <v>25</v>
      </c>
      <c r="J1687" s="45">
        <v>25</v>
      </c>
      <c r="K1687" s="45"/>
      <c r="L1687" s="62" t="str">
        <f>_xlfn.IFNA(VLOOKUP(E1687&amp;"."&amp;H1687,PNIdata!$E$5:$L$263,2,FALSE),"-")</f>
        <v>-</v>
      </c>
      <c r="M1687" s="62"/>
      <c r="N1687" s="62"/>
    </row>
    <row r="1688" spans="2:14" ht="25.5" x14ac:dyDescent="0.25">
      <c r="B1688" s="37" t="s">
        <v>299</v>
      </c>
      <c r="C1688" s="38" t="str">
        <f>VLOOKUP(E1688,nusedswatershed,4,FALSE)</f>
        <v>Esc</v>
      </c>
      <c r="D1688" s="39">
        <v>26</v>
      </c>
      <c r="E1688" s="40" t="s">
        <v>462</v>
      </c>
      <c r="F1688" s="40" t="s">
        <v>462</v>
      </c>
      <c r="G1688" s="21" t="s">
        <v>63</v>
      </c>
      <c r="H1688" s="22">
        <v>1972</v>
      </c>
      <c r="I1688" s="45">
        <v>25</v>
      </c>
      <c r="J1688" s="45">
        <v>25</v>
      </c>
      <c r="K1688" s="45"/>
      <c r="L1688" s="62" t="str">
        <f>_xlfn.IFNA(VLOOKUP(E1688&amp;"."&amp;H1688,PNIdata!$E$5:$L$263,2,FALSE),"-")</f>
        <v>-</v>
      </c>
      <c r="M1688" s="62"/>
      <c r="N1688" s="62"/>
    </row>
    <row r="1689" spans="2:14" ht="25.5" x14ac:dyDescent="0.25">
      <c r="B1689" s="37" t="s">
        <v>299</v>
      </c>
      <c r="C1689" s="38" t="str">
        <f>VLOOKUP(E1689,nusedswatershed,4,FALSE)</f>
        <v>Esc</v>
      </c>
      <c r="D1689" s="39">
        <v>26</v>
      </c>
      <c r="E1689" s="40" t="s">
        <v>462</v>
      </c>
      <c r="F1689" s="40" t="s">
        <v>462</v>
      </c>
      <c r="G1689" s="21" t="s">
        <v>63</v>
      </c>
      <c r="H1689" s="22">
        <v>1971</v>
      </c>
      <c r="I1689" s="45" t="s">
        <v>1430</v>
      </c>
      <c r="J1689" s="45"/>
      <c r="K1689" s="45"/>
      <c r="L1689" s="62" t="str">
        <f>_xlfn.IFNA(VLOOKUP(E1689&amp;"."&amp;H1689,PNIdata!$E$5:$L$263,2,FALSE),"-")</f>
        <v>-</v>
      </c>
      <c r="M1689" s="62"/>
      <c r="N1689" s="62"/>
    </row>
    <row r="1690" spans="2:14" ht="25.5" x14ac:dyDescent="0.25">
      <c r="B1690" s="37" t="s">
        <v>299</v>
      </c>
      <c r="C1690" s="38" t="str">
        <f>VLOOKUP(E1690,nusedswatershed,4,FALSE)</f>
        <v>Esc</v>
      </c>
      <c r="D1690" s="39">
        <v>26</v>
      </c>
      <c r="E1690" s="40" t="s">
        <v>462</v>
      </c>
      <c r="F1690" s="40" t="s">
        <v>462</v>
      </c>
      <c r="G1690" s="21" t="s">
        <v>63</v>
      </c>
      <c r="H1690" s="22">
        <v>1970</v>
      </c>
      <c r="I1690" s="45">
        <v>25</v>
      </c>
      <c r="J1690" s="45">
        <v>25</v>
      </c>
      <c r="K1690" s="45"/>
      <c r="L1690" s="62" t="str">
        <f>_xlfn.IFNA(VLOOKUP(E1690&amp;"."&amp;H1690,PNIdata!$E$5:$L$263,2,FALSE),"-")</f>
        <v>-</v>
      </c>
      <c r="M1690" s="62"/>
      <c r="N1690" s="62"/>
    </row>
    <row r="1691" spans="2:14" ht="25.5" x14ac:dyDescent="0.25">
      <c r="B1691" s="37" t="s">
        <v>299</v>
      </c>
      <c r="C1691" s="38" t="str">
        <f>VLOOKUP(E1691,nusedswatershed,4,FALSE)</f>
        <v>Esc</v>
      </c>
      <c r="D1691" s="39">
        <v>26</v>
      </c>
      <c r="E1691" s="40" t="s">
        <v>462</v>
      </c>
      <c r="F1691" s="40" t="s">
        <v>462</v>
      </c>
      <c r="G1691" s="21" t="s">
        <v>63</v>
      </c>
      <c r="H1691" s="22">
        <v>1969</v>
      </c>
      <c r="I1691" s="45" t="s">
        <v>1430</v>
      </c>
      <c r="J1691" s="45"/>
      <c r="K1691" s="45"/>
      <c r="L1691" s="62" t="str">
        <f>_xlfn.IFNA(VLOOKUP(E1691&amp;"."&amp;H1691,PNIdata!$E$5:$L$263,2,FALSE),"-")</f>
        <v>-</v>
      </c>
      <c r="M1691" s="62"/>
      <c r="N1691" s="62"/>
    </row>
    <row r="1692" spans="2:14" ht="25.5" x14ac:dyDescent="0.25">
      <c r="B1692" s="37" t="s">
        <v>299</v>
      </c>
      <c r="C1692" s="38" t="str">
        <f>VLOOKUP(E1692,nusedswatershed,4,FALSE)</f>
        <v>Esc</v>
      </c>
      <c r="D1692" s="39">
        <v>26</v>
      </c>
      <c r="E1692" s="40" t="s">
        <v>462</v>
      </c>
      <c r="F1692" s="40" t="s">
        <v>462</v>
      </c>
      <c r="G1692" s="21" t="s">
        <v>63</v>
      </c>
      <c r="H1692" s="22">
        <v>1968</v>
      </c>
      <c r="I1692" s="45" t="s">
        <v>1430</v>
      </c>
      <c r="J1692" s="45"/>
      <c r="K1692" s="45"/>
      <c r="L1692" s="62" t="str">
        <f>_xlfn.IFNA(VLOOKUP(E1692&amp;"."&amp;H1692,PNIdata!$E$5:$L$263,2,FALSE),"-")</f>
        <v>-</v>
      </c>
      <c r="M1692" s="62"/>
      <c r="N1692" s="62"/>
    </row>
    <row r="1693" spans="2:14" ht="25.5" x14ac:dyDescent="0.25">
      <c r="B1693" s="37" t="s">
        <v>299</v>
      </c>
      <c r="C1693" s="38" t="str">
        <f>VLOOKUP(E1693,nusedswatershed,4,FALSE)</f>
        <v>Esc</v>
      </c>
      <c r="D1693" s="39">
        <v>26</v>
      </c>
      <c r="E1693" s="40" t="s">
        <v>462</v>
      </c>
      <c r="F1693" s="40" t="s">
        <v>462</v>
      </c>
      <c r="G1693" s="21" t="s">
        <v>63</v>
      </c>
      <c r="H1693" s="22">
        <v>1967</v>
      </c>
      <c r="I1693" s="45" t="s">
        <v>1430</v>
      </c>
      <c r="J1693" s="45"/>
      <c r="K1693" s="45"/>
      <c r="L1693" s="62" t="str">
        <f>_xlfn.IFNA(VLOOKUP(E1693&amp;"."&amp;H1693,PNIdata!$E$5:$L$263,2,FALSE),"-")</f>
        <v>-</v>
      </c>
      <c r="M1693" s="62"/>
      <c r="N1693" s="62"/>
    </row>
    <row r="1694" spans="2:14" ht="25.5" x14ac:dyDescent="0.25">
      <c r="B1694" s="37" t="s">
        <v>299</v>
      </c>
      <c r="C1694" s="38" t="str">
        <f>VLOOKUP(E1694,nusedswatershed,4,FALSE)</f>
        <v>Esc</v>
      </c>
      <c r="D1694" s="39">
        <v>26</v>
      </c>
      <c r="E1694" s="40" t="s">
        <v>462</v>
      </c>
      <c r="F1694" s="40" t="s">
        <v>462</v>
      </c>
      <c r="G1694" s="21" t="s">
        <v>63</v>
      </c>
      <c r="H1694" s="22">
        <v>1966</v>
      </c>
      <c r="I1694" s="45" t="s">
        <v>522</v>
      </c>
      <c r="J1694" s="45"/>
      <c r="K1694" s="45"/>
      <c r="L1694" s="62" t="str">
        <f>_xlfn.IFNA(VLOOKUP(E1694&amp;"."&amp;H1694,PNIdata!$E$5:$L$263,2,FALSE),"-")</f>
        <v>-</v>
      </c>
      <c r="M1694" s="62"/>
      <c r="N1694" s="62"/>
    </row>
    <row r="1695" spans="2:14" ht="25.5" x14ac:dyDescent="0.25">
      <c r="B1695" s="37" t="s">
        <v>299</v>
      </c>
      <c r="C1695" s="38" t="str">
        <f>VLOOKUP(E1695,nusedswatershed,4,FALSE)</f>
        <v>Esc</v>
      </c>
      <c r="D1695" s="39">
        <v>26</v>
      </c>
      <c r="E1695" s="40" t="s">
        <v>462</v>
      </c>
      <c r="F1695" s="40" t="s">
        <v>462</v>
      </c>
      <c r="G1695" s="21" t="s">
        <v>63</v>
      </c>
      <c r="H1695" s="22">
        <v>1965</v>
      </c>
      <c r="I1695" s="45">
        <v>25</v>
      </c>
      <c r="J1695" s="45">
        <v>25</v>
      </c>
      <c r="K1695" s="45"/>
      <c r="L1695" s="62" t="str">
        <f>_xlfn.IFNA(VLOOKUP(E1695&amp;"."&amp;H1695,PNIdata!$E$5:$L$263,2,FALSE),"-")</f>
        <v>-</v>
      </c>
      <c r="M1695" s="62"/>
      <c r="N1695" s="62"/>
    </row>
    <row r="1696" spans="2:14" ht="25.5" x14ac:dyDescent="0.25">
      <c r="B1696" s="37" t="s">
        <v>299</v>
      </c>
      <c r="C1696" s="38" t="str">
        <f>VLOOKUP(E1696,nusedswatershed,4,FALSE)</f>
        <v>Esc</v>
      </c>
      <c r="D1696" s="39">
        <v>26</v>
      </c>
      <c r="E1696" s="40" t="s">
        <v>462</v>
      </c>
      <c r="F1696" s="40" t="s">
        <v>462</v>
      </c>
      <c r="G1696" s="21" t="s">
        <v>63</v>
      </c>
      <c r="H1696" s="22">
        <v>1964</v>
      </c>
      <c r="I1696" s="45" t="s">
        <v>1430</v>
      </c>
      <c r="J1696" s="45"/>
      <c r="K1696" s="45"/>
      <c r="L1696" s="62" t="str">
        <f>_xlfn.IFNA(VLOOKUP(E1696&amp;"."&amp;H1696,PNIdata!$E$5:$L$263,2,FALSE),"-")</f>
        <v>-</v>
      </c>
      <c r="M1696" s="62"/>
      <c r="N1696" s="62"/>
    </row>
    <row r="1697" spans="2:14" ht="25.5" x14ac:dyDescent="0.25">
      <c r="B1697" s="37" t="s">
        <v>299</v>
      </c>
      <c r="C1697" s="38" t="str">
        <f>VLOOKUP(E1697,nusedswatershed,4,FALSE)</f>
        <v>Esc</v>
      </c>
      <c r="D1697" s="39">
        <v>26</v>
      </c>
      <c r="E1697" s="40" t="s">
        <v>462</v>
      </c>
      <c r="F1697" s="40" t="s">
        <v>462</v>
      </c>
      <c r="G1697" s="21" t="s">
        <v>63</v>
      </c>
      <c r="H1697" s="22">
        <v>1963</v>
      </c>
      <c r="I1697" s="45" t="s">
        <v>1430</v>
      </c>
      <c r="J1697" s="45"/>
      <c r="K1697" s="45"/>
      <c r="L1697" s="62" t="str">
        <f>_xlfn.IFNA(VLOOKUP(E1697&amp;"."&amp;H1697,PNIdata!$E$5:$L$263,2,FALSE),"-")</f>
        <v>-</v>
      </c>
      <c r="M1697" s="62"/>
      <c r="N1697" s="62"/>
    </row>
    <row r="1698" spans="2:14" ht="25.5" x14ac:dyDescent="0.25">
      <c r="B1698" s="37" t="s">
        <v>299</v>
      </c>
      <c r="C1698" s="38" t="str">
        <f>VLOOKUP(E1698,nusedswatershed,4,FALSE)</f>
        <v>Esc</v>
      </c>
      <c r="D1698" s="39">
        <v>26</v>
      </c>
      <c r="E1698" s="40" t="s">
        <v>462</v>
      </c>
      <c r="F1698" s="40" t="s">
        <v>462</v>
      </c>
      <c r="G1698" s="21" t="s">
        <v>63</v>
      </c>
      <c r="H1698" s="22">
        <v>1962</v>
      </c>
      <c r="I1698" s="45">
        <v>25</v>
      </c>
      <c r="J1698" s="45">
        <v>25</v>
      </c>
      <c r="K1698" s="45"/>
      <c r="L1698" s="62" t="str">
        <f>_xlfn.IFNA(VLOOKUP(E1698&amp;"."&amp;H1698,PNIdata!$E$5:$L$263,2,FALSE),"-")</f>
        <v>-</v>
      </c>
      <c r="M1698" s="62"/>
      <c r="N1698" s="62"/>
    </row>
    <row r="1699" spans="2:14" ht="25.5" x14ac:dyDescent="0.25">
      <c r="B1699" s="37" t="s">
        <v>299</v>
      </c>
      <c r="C1699" s="38" t="str">
        <f>VLOOKUP(E1699,nusedswatershed,4,FALSE)</f>
        <v>Esc</v>
      </c>
      <c r="D1699" s="39">
        <v>26</v>
      </c>
      <c r="E1699" s="40" t="s">
        <v>462</v>
      </c>
      <c r="F1699" s="40" t="s">
        <v>462</v>
      </c>
      <c r="G1699" s="21" t="s">
        <v>63</v>
      </c>
      <c r="H1699" s="22">
        <v>1961</v>
      </c>
      <c r="I1699" s="45" t="s">
        <v>522</v>
      </c>
      <c r="J1699" s="45"/>
      <c r="K1699" s="45"/>
      <c r="L1699" s="62" t="str">
        <f>_xlfn.IFNA(VLOOKUP(E1699&amp;"."&amp;H1699,PNIdata!$E$5:$L$263,2,FALSE),"-")</f>
        <v>-</v>
      </c>
      <c r="M1699" s="62"/>
      <c r="N1699" s="62"/>
    </row>
    <row r="1700" spans="2:14" ht="25.5" x14ac:dyDescent="0.25">
      <c r="B1700" s="37" t="s">
        <v>299</v>
      </c>
      <c r="C1700" s="38" t="str">
        <f>VLOOKUP(E1700,nusedswatershed,4,FALSE)</f>
        <v>Esc</v>
      </c>
      <c r="D1700" s="39">
        <v>26</v>
      </c>
      <c r="E1700" s="40" t="s">
        <v>462</v>
      </c>
      <c r="F1700" s="40" t="s">
        <v>462</v>
      </c>
      <c r="G1700" s="21" t="s">
        <v>63</v>
      </c>
      <c r="H1700" s="22">
        <v>1960</v>
      </c>
      <c r="I1700" s="45" t="s">
        <v>522</v>
      </c>
      <c r="J1700" s="45"/>
      <c r="K1700" s="45"/>
      <c r="L1700" s="62" t="str">
        <f>_xlfn.IFNA(VLOOKUP(E1700&amp;"."&amp;H1700,PNIdata!$E$5:$L$263,2,FALSE),"-")</f>
        <v>-</v>
      </c>
      <c r="M1700" s="62"/>
      <c r="N1700" s="62"/>
    </row>
    <row r="1701" spans="2:14" ht="25.5" x14ac:dyDescent="0.25">
      <c r="B1701" s="37" t="s">
        <v>299</v>
      </c>
      <c r="C1701" s="38" t="str">
        <f>VLOOKUP(E1701,nusedswatershed,4,FALSE)</f>
        <v>Esc</v>
      </c>
      <c r="D1701" s="39">
        <v>26</v>
      </c>
      <c r="E1701" s="40" t="s">
        <v>462</v>
      </c>
      <c r="F1701" s="40" t="s">
        <v>462</v>
      </c>
      <c r="G1701" s="21" t="s">
        <v>63</v>
      </c>
      <c r="H1701" s="22">
        <v>1959</v>
      </c>
      <c r="I1701" s="45">
        <v>25</v>
      </c>
      <c r="J1701" s="45">
        <v>25</v>
      </c>
      <c r="K1701" s="45"/>
      <c r="L1701" s="62" t="str">
        <f>_xlfn.IFNA(VLOOKUP(E1701&amp;"."&amp;H1701,PNIdata!$E$5:$L$263,2,FALSE),"-")</f>
        <v>-</v>
      </c>
      <c r="M1701" s="62"/>
      <c r="N1701" s="62"/>
    </row>
    <row r="1702" spans="2:14" ht="25.5" x14ac:dyDescent="0.25">
      <c r="B1702" s="37" t="s">
        <v>299</v>
      </c>
      <c r="C1702" s="38" t="str">
        <f>VLOOKUP(E1702,nusedswatershed,4,FALSE)</f>
        <v>Esc</v>
      </c>
      <c r="D1702" s="39">
        <v>26</v>
      </c>
      <c r="E1702" s="40" t="s">
        <v>462</v>
      </c>
      <c r="F1702" s="40" t="s">
        <v>462</v>
      </c>
      <c r="G1702" s="21" t="s">
        <v>63</v>
      </c>
      <c r="H1702" s="22">
        <v>1958</v>
      </c>
      <c r="I1702" s="45">
        <v>75</v>
      </c>
      <c r="J1702" s="45">
        <v>75</v>
      </c>
      <c r="K1702" s="45"/>
      <c r="L1702" s="62" t="str">
        <f>_xlfn.IFNA(VLOOKUP(E1702&amp;"."&amp;H1702,PNIdata!$E$5:$L$263,2,FALSE),"-")</f>
        <v>-</v>
      </c>
      <c r="M1702" s="62"/>
      <c r="N1702" s="62"/>
    </row>
    <row r="1703" spans="2:14" ht="25.5" x14ac:dyDescent="0.25">
      <c r="B1703" s="37" t="s">
        <v>299</v>
      </c>
      <c r="C1703" s="38" t="str">
        <f>VLOOKUP(E1703,nusedswatershed,4,FALSE)</f>
        <v>Esc</v>
      </c>
      <c r="D1703" s="39">
        <v>26</v>
      </c>
      <c r="E1703" s="40" t="s">
        <v>462</v>
      </c>
      <c r="F1703" s="40" t="s">
        <v>462</v>
      </c>
      <c r="G1703" s="21" t="s">
        <v>63</v>
      </c>
      <c r="H1703" s="22">
        <v>1957</v>
      </c>
      <c r="I1703" s="45">
        <v>25</v>
      </c>
      <c r="J1703" s="45">
        <v>25</v>
      </c>
      <c r="K1703" s="45"/>
      <c r="L1703" s="62" t="str">
        <f>_xlfn.IFNA(VLOOKUP(E1703&amp;"."&amp;H1703,PNIdata!$E$5:$L$263,2,FALSE),"-")</f>
        <v>-</v>
      </c>
      <c r="M1703" s="62"/>
      <c r="N1703" s="62"/>
    </row>
    <row r="1704" spans="2:14" ht="25.5" x14ac:dyDescent="0.25">
      <c r="B1704" s="37" t="s">
        <v>299</v>
      </c>
      <c r="C1704" s="38" t="str">
        <f>VLOOKUP(E1704,nusedswatershed,4,FALSE)</f>
        <v>Esc</v>
      </c>
      <c r="D1704" s="39">
        <v>26</v>
      </c>
      <c r="E1704" s="40" t="s">
        <v>462</v>
      </c>
      <c r="F1704" s="40" t="s">
        <v>462</v>
      </c>
      <c r="G1704" s="21" t="s">
        <v>63</v>
      </c>
      <c r="H1704" s="22">
        <v>1956</v>
      </c>
      <c r="I1704" s="45">
        <v>25</v>
      </c>
      <c r="J1704" s="45">
        <v>25</v>
      </c>
      <c r="K1704" s="45"/>
      <c r="L1704" s="62" t="str">
        <f>_xlfn.IFNA(VLOOKUP(E1704&amp;"."&amp;H1704,PNIdata!$E$5:$L$263,2,FALSE),"-")</f>
        <v>-</v>
      </c>
      <c r="M1704" s="62"/>
      <c r="N1704" s="62"/>
    </row>
    <row r="1705" spans="2:14" ht="25.5" x14ac:dyDescent="0.25">
      <c r="B1705" s="37" t="s">
        <v>299</v>
      </c>
      <c r="C1705" s="38" t="str">
        <f>VLOOKUP(E1705,nusedswatershed,4,FALSE)</f>
        <v>Esc</v>
      </c>
      <c r="D1705" s="39">
        <v>26</v>
      </c>
      <c r="E1705" s="40" t="s">
        <v>462</v>
      </c>
      <c r="F1705" s="40" t="s">
        <v>462</v>
      </c>
      <c r="G1705" s="21" t="s">
        <v>63</v>
      </c>
      <c r="H1705" s="22">
        <v>1955</v>
      </c>
      <c r="I1705" s="45">
        <v>25</v>
      </c>
      <c r="J1705" s="45">
        <v>25</v>
      </c>
      <c r="K1705" s="45"/>
      <c r="L1705" s="62" t="str">
        <f>_xlfn.IFNA(VLOOKUP(E1705&amp;"."&amp;H1705,PNIdata!$E$5:$L$263,2,FALSE),"-")</f>
        <v>-</v>
      </c>
      <c r="M1705" s="62"/>
      <c r="N1705" s="62"/>
    </row>
    <row r="1706" spans="2:14" ht="25.5" x14ac:dyDescent="0.25">
      <c r="B1706" s="37" t="s">
        <v>299</v>
      </c>
      <c r="C1706" s="38" t="str">
        <f>VLOOKUP(E1706,nusedswatershed,4,FALSE)</f>
        <v>Esc</v>
      </c>
      <c r="D1706" s="39">
        <v>26</v>
      </c>
      <c r="E1706" s="40" t="s">
        <v>462</v>
      </c>
      <c r="F1706" s="40" t="s">
        <v>462</v>
      </c>
      <c r="G1706" s="21" t="s">
        <v>63</v>
      </c>
      <c r="H1706" s="22">
        <v>1954</v>
      </c>
      <c r="I1706" s="45">
        <v>25</v>
      </c>
      <c r="J1706" s="45">
        <v>25</v>
      </c>
      <c r="K1706" s="45"/>
      <c r="L1706" s="62" t="str">
        <f>_xlfn.IFNA(VLOOKUP(E1706&amp;"."&amp;H1706,PNIdata!$E$5:$L$263,2,FALSE),"-")</f>
        <v>-</v>
      </c>
      <c r="M1706" s="62"/>
      <c r="N1706" s="62"/>
    </row>
    <row r="1707" spans="2:14" ht="25.5" x14ac:dyDescent="0.25">
      <c r="B1707" s="37" t="s">
        <v>299</v>
      </c>
      <c r="C1707" s="38" t="str">
        <f>VLOOKUP(E1707,nusedswatershed,4,FALSE)</f>
        <v>Esc</v>
      </c>
      <c r="D1707" s="39">
        <v>26</v>
      </c>
      <c r="E1707" s="40" t="s">
        <v>462</v>
      </c>
      <c r="F1707" s="40" t="s">
        <v>462</v>
      </c>
      <c r="G1707" s="21" t="s">
        <v>63</v>
      </c>
      <c r="H1707" s="22">
        <v>1953</v>
      </c>
      <c r="I1707" s="45">
        <v>400</v>
      </c>
      <c r="J1707" s="45">
        <v>400</v>
      </c>
      <c r="K1707" s="45"/>
      <c r="L1707" s="62" t="str">
        <f>_xlfn.IFNA(VLOOKUP(E1707&amp;"."&amp;H1707,PNIdata!$E$5:$L$263,2,FALSE),"-")</f>
        <v>-</v>
      </c>
      <c r="M1707" s="62"/>
      <c r="N1707" s="62"/>
    </row>
    <row r="1708" spans="2:14" x14ac:dyDescent="0.25">
      <c r="B1708" s="37" t="s">
        <v>24</v>
      </c>
      <c r="C1708" s="38" t="str">
        <f>VLOOKUP(E1708,nusedswatershed,4,FALSE)</f>
        <v>Ind7</v>
      </c>
      <c r="D1708" s="39">
        <v>24</v>
      </c>
      <c r="E1708" s="40" t="s">
        <v>22</v>
      </c>
      <c r="F1708" s="40" t="s">
        <v>22</v>
      </c>
      <c r="G1708" s="21" t="s">
        <v>63</v>
      </c>
      <c r="H1708" s="45">
        <v>2023</v>
      </c>
      <c r="I1708" s="45">
        <v>71</v>
      </c>
      <c r="J1708" s="45">
        <v>71</v>
      </c>
      <c r="K1708" s="45"/>
      <c r="L1708" s="62" t="str">
        <f>_xlfn.IFNA(VLOOKUP(E1708&amp;"."&amp;H1708,PNIdata!$E$5:$L$263,2,FALSE),"-")</f>
        <v>-</v>
      </c>
      <c r="M1708" s="62"/>
      <c r="N1708" s="62"/>
    </row>
    <row r="1709" spans="2:14" x14ac:dyDescent="0.25">
      <c r="B1709" s="37" t="s">
        <v>24</v>
      </c>
      <c r="C1709" s="38" t="str">
        <f>VLOOKUP(E1709,nusedswatershed,4,FALSE)</f>
        <v>Ind7</v>
      </c>
      <c r="D1709" s="39">
        <v>24</v>
      </c>
      <c r="E1709" s="40" t="s">
        <v>22</v>
      </c>
      <c r="F1709" s="40" t="s">
        <v>22</v>
      </c>
      <c r="G1709" s="21" t="s">
        <v>63</v>
      </c>
      <c r="H1709" s="45">
        <v>2022</v>
      </c>
      <c r="I1709" s="45">
        <v>87</v>
      </c>
      <c r="J1709" s="45">
        <v>87</v>
      </c>
      <c r="K1709" s="45"/>
      <c r="L1709" s="62" t="str">
        <f>_xlfn.IFNA(VLOOKUP(E1709&amp;"."&amp;H1709,PNIdata!$E$5:$L$263,2,FALSE),"-")</f>
        <v>-</v>
      </c>
      <c r="M1709" s="62"/>
      <c r="N1709" s="62"/>
    </row>
    <row r="1710" spans="2:14" x14ac:dyDescent="0.25">
      <c r="B1710" s="37" t="s">
        <v>24</v>
      </c>
      <c r="C1710" s="38" t="str">
        <f>VLOOKUP(E1710,nusedswatershed,4,FALSE)</f>
        <v>Ind7</v>
      </c>
      <c r="D1710" s="39">
        <v>24</v>
      </c>
      <c r="E1710" s="40" t="s">
        <v>22</v>
      </c>
      <c r="F1710" s="40" t="s">
        <v>22</v>
      </c>
      <c r="G1710" s="21" t="s">
        <v>63</v>
      </c>
      <c r="H1710" s="45">
        <v>2021</v>
      </c>
      <c r="I1710" s="45">
        <v>23</v>
      </c>
      <c r="J1710" s="45">
        <v>23</v>
      </c>
      <c r="K1710" s="45"/>
      <c r="L1710" s="62" t="str">
        <f>_xlfn.IFNA(VLOOKUP(E1710&amp;"."&amp;H1710,PNIdata!$E$5:$L$263,2,FALSE),"-")</f>
        <v>-</v>
      </c>
      <c r="M1710" s="62"/>
      <c r="N1710" s="62"/>
    </row>
    <row r="1711" spans="2:14" x14ac:dyDescent="0.25">
      <c r="B1711" s="37" t="s">
        <v>24</v>
      </c>
      <c r="C1711" s="38" t="str">
        <f>VLOOKUP(E1711,nusedswatershed,4,FALSE)</f>
        <v>Ind7</v>
      </c>
      <c r="D1711" s="39">
        <v>24</v>
      </c>
      <c r="E1711" s="40" t="s">
        <v>22</v>
      </c>
      <c r="F1711" s="40" t="s">
        <v>22</v>
      </c>
      <c r="G1711" s="21" t="s">
        <v>63</v>
      </c>
      <c r="H1711" s="45">
        <v>2020</v>
      </c>
      <c r="I1711" s="45">
        <v>14</v>
      </c>
      <c r="J1711" s="45">
        <v>14</v>
      </c>
      <c r="K1711" s="45"/>
      <c r="L1711" s="62" t="str">
        <f>_xlfn.IFNA(VLOOKUP(E1711&amp;"."&amp;H1711,PNIdata!$E$5:$L$263,2,FALSE),"-")</f>
        <v>-</v>
      </c>
      <c r="M1711" s="62"/>
      <c r="N1711" s="62"/>
    </row>
    <row r="1712" spans="2:14" x14ac:dyDescent="0.25">
      <c r="B1712" s="37" t="s">
        <v>24</v>
      </c>
      <c r="C1712" s="38" t="str">
        <f>VLOOKUP(E1712,nusedswatershed,4,FALSE)</f>
        <v>Ind7</v>
      </c>
      <c r="D1712" s="39">
        <v>24</v>
      </c>
      <c r="E1712" s="40" t="s">
        <v>22</v>
      </c>
      <c r="F1712" s="40" t="s">
        <v>22</v>
      </c>
      <c r="G1712" s="21" t="s">
        <v>63</v>
      </c>
      <c r="H1712" s="45">
        <v>2019</v>
      </c>
      <c r="I1712" s="45">
        <v>14</v>
      </c>
      <c r="J1712" s="45">
        <v>14</v>
      </c>
      <c r="K1712" s="45"/>
      <c r="L1712" s="62" t="str">
        <f>_xlfn.IFNA(VLOOKUP(E1712&amp;"."&amp;H1712,PNIdata!$E$5:$L$263,2,FALSE),"-")</f>
        <v>-</v>
      </c>
      <c r="M1712" s="62"/>
      <c r="N1712" s="62"/>
    </row>
    <row r="1713" spans="2:14" x14ac:dyDescent="0.25">
      <c r="B1713" s="37" t="s">
        <v>24</v>
      </c>
      <c r="C1713" s="38" t="str">
        <f>VLOOKUP(E1713,nusedswatershed,4,FALSE)</f>
        <v>Ind7</v>
      </c>
      <c r="D1713" s="39">
        <v>24</v>
      </c>
      <c r="E1713" s="40" t="s">
        <v>22</v>
      </c>
      <c r="F1713" s="40" t="s">
        <v>22</v>
      </c>
      <c r="G1713" s="21" t="s">
        <v>63</v>
      </c>
      <c r="H1713" s="45">
        <v>2018</v>
      </c>
      <c r="I1713" s="45">
        <v>7</v>
      </c>
      <c r="J1713" s="45">
        <v>7</v>
      </c>
      <c r="K1713" s="45"/>
      <c r="L1713" s="62" t="str">
        <f>_xlfn.IFNA(VLOOKUP(E1713&amp;"."&amp;H1713,PNIdata!$E$5:$L$263,2,FALSE),"-")</f>
        <v>-</v>
      </c>
      <c r="M1713" s="62"/>
      <c r="N1713" s="62"/>
    </row>
    <row r="1714" spans="2:14" x14ac:dyDescent="0.25">
      <c r="B1714" s="37" t="s">
        <v>24</v>
      </c>
      <c r="C1714" s="38" t="str">
        <f>VLOOKUP(E1714,nusedswatershed,4,FALSE)</f>
        <v>Ind7</v>
      </c>
      <c r="D1714" s="39">
        <v>24</v>
      </c>
      <c r="E1714" s="40" t="s">
        <v>22</v>
      </c>
      <c r="F1714" s="40" t="s">
        <v>22</v>
      </c>
      <c r="G1714" s="21" t="s">
        <v>63</v>
      </c>
      <c r="H1714" s="45">
        <v>2017</v>
      </c>
      <c r="I1714" s="45">
        <v>61</v>
      </c>
      <c r="J1714" s="45">
        <v>61</v>
      </c>
      <c r="K1714" s="45"/>
      <c r="L1714" s="62">
        <f>_xlfn.IFNA(VLOOKUP(E1714&amp;"."&amp;H1714,PNIdata!$E$5:$L$263,2,FALSE),"-")</f>
        <v>0.5</v>
      </c>
      <c r="M1714" s="62"/>
      <c r="N1714" s="62"/>
    </row>
    <row r="1715" spans="2:14" x14ac:dyDescent="0.25">
      <c r="B1715" s="37" t="s">
        <v>24</v>
      </c>
      <c r="C1715" s="38" t="str">
        <f>VLOOKUP(E1715,nusedswatershed,4,FALSE)</f>
        <v>Ind7</v>
      </c>
      <c r="D1715" s="39">
        <v>24</v>
      </c>
      <c r="E1715" s="40" t="s">
        <v>22</v>
      </c>
      <c r="F1715" s="40" t="s">
        <v>22</v>
      </c>
      <c r="G1715" s="21" t="s">
        <v>63</v>
      </c>
      <c r="H1715" s="45">
        <v>2016</v>
      </c>
      <c r="I1715" s="45">
        <v>17</v>
      </c>
      <c r="J1715" s="45">
        <v>17</v>
      </c>
      <c r="K1715" s="45"/>
      <c r="L1715" s="62" t="str">
        <f>_xlfn.IFNA(VLOOKUP(E1715&amp;"."&amp;H1715,PNIdata!$E$5:$L$263,2,FALSE),"-")</f>
        <v>-</v>
      </c>
      <c r="M1715" s="62"/>
      <c r="N1715" s="62"/>
    </row>
    <row r="1716" spans="2:14" x14ac:dyDescent="0.25">
      <c r="B1716" s="37" t="s">
        <v>24</v>
      </c>
      <c r="C1716" s="38" t="str">
        <f>VLOOKUP(E1716,nusedswatershed,4,FALSE)</f>
        <v>Ind7</v>
      </c>
      <c r="D1716" s="39">
        <v>24</v>
      </c>
      <c r="E1716" s="40" t="s">
        <v>22</v>
      </c>
      <c r="F1716" s="40" t="s">
        <v>22</v>
      </c>
      <c r="G1716" s="21" t="s">
        <v>63</v>
      </c>
      <c r="H1716" s="22">
        <v>2015</v>
      </c>
      <c r="I1716" s="45">
        <v>49</v>
      </c>
      <c r="J1716" s="45">
        <v>49</v>
      </c>
      <c r="K1716" s="45"/>
      <c r="L1716" s="62">
        <f>_xlfn.IFNA(VLOOKUP(E1716&amp;"."&amp;H1716,PNIdata!$E$5:$L$263,2,FALSE),"-")</f>
        <v>0.33333299999999999</v>
      </c>
      <c r="M1716" s="62"/>
      <c r="N1716" s="62"/>
    </row>
    <row r="1717" spans="2:14" x14ac:dyDescent="0.25">
      <c r="B1717" s="37" t="s">
        <v>24</v>
      </c>
      <c r="C1717" s="38" t="str">
        <f>VLOOKUP(E1717,nusedswatershed,4,FALSE)</f>
        <v>Ind7</v>
      </c>
      <c r="D1717" s="39">
        <v>24</v>
      </c>
      <c r="E1717" s="40" t="s">
        <v>22</v>
      </c>
      <c r="F1717" s="40" t="s">
        <v>22</v>
      </c>
      <c r="G1717" s="21" t="s">
        <v>63</v>
      </c>
      <c r="H1717" s="22">
        <v>2014</v>
      </c>
      <c r="I1717" s="45">
        <v>37</v>
      </c>
      <c r="J1717" s="45">
        <v>37</v>
      </c>
      <c r="K1717" s="45"/>
      <c r="L1717" s="62" t="str">
        <f>_xlfn.IFNA(VLOOKUP(E1717&amp;"."&amp;H1717,PNIdata!$E$5:$L$263,2,FALSE),"-")</f>
        <v>-</v>
      </c>
      <c r="M1717" s="62"/>
      <c r="N1717" s="62"/>
    </row>
    <row r="1718" spans="2:14" x14ac:dyDescent="0.25">
      <c r="B1718" s="37" t="s">
        <v>24</v>
      </c>
      <c r="C1718" s="38" t="str">
        <f>VLOOKUP(E1718,nusedswatershed,4,FALSE)</f>
        <v>Ind7</v>
      </c>
      <c r="D1718" s="39">
        <v>24</v>
      </c>
      <c r="E1718" s="40" t="s">
        <v>22</v>
      </c>
      <c r="F1718" s="40" t="s">
        <v>22</v>
      </c>
      <c r="G1718" s="21" t="s">
        <v>63</v>
      </c>
      <c r="H1718">
        <v>2013</v>
      </c>
      <c r="I1718" s="45">
        <v>73</v>
      </c>
      <c r="J1718" s="45">
        <v>73</v>
      </c>
      <c r="K1718" s="45"/>
      <c r="L1718" s="62" t="str">
        <f>_xlfn.IFNA(VLOOKUP(E1718&amp;"."&amp;H1718,PNIdata!$E$5:$L$263,2,FALSE),"-")</f>
        <v>-</v>
      </c>
      <c r="M1718" s="62"/>
      <c r="N1718" s="62"/>
    </row>
    <row r="1719" spans="2:14" x14ac:dyDescent="0.25">
      <c r="B1719" s="37" t="s">
        <v>24</v>
      </c>
      <c r="C1719" s="38" t="str">
        <f>VLOOKUP(E1719,nusedswatershed,4,FALSE)</f>
        <v>Ind7</v>
      </c>
      <c r="D1719" s="39">
        <v>24</v>
      </c>
      <c r="E1719" s="40" t="s">
        <v>22</v>
      </c>
      <c r="F1719" s="40" t="s">
        <v>22</v>
      </c>
      <c r="G1719" s="21" t="s">
        <v>63</v>
      </c>
      <c r="H1719" s="22">
        <v>2012</v>
      </c>
      <c r="I1719" s="45">
        <v>80</v>
      </c>
      <c r="J1719" s="45">
        <v>80</v>
      </c>
      <c r="K1719" s="45"/>
      <c r="L1719" s="62" t="str">
        <f>_xlfn.IFNA(VLOOKUP(E1719&amp;"."&amp;H1719,PNIdata!$E$5:$L$263,2,FALSE),"-")</f>
        <v>-</v>
      </c>
      <c r="M1719" s="62"/>
      <c r="N1719" s="62"/>
    </row>
    <row r="1720" spans="2:14" x14ac:dyDescent="0.25">
      <c r="B1720" s="37" t="s">
        <v>24</v>
      </c>
      <c r="C1720" s="38" t="str">
        <f>VLOOKUP(E1720,nusedswatershed,4,FALSE)</f>
        <v>Ind7</v>
      </c>
      <c r="D1720" s="39">
        <v>24</v>
      </c>
      <c r="E1720" s="40" t="s">
        <v>22</v>
      </c>
      <c r="F1720" s="40" t="s">
        <v>22</v>
      </c>
      <c r="G1720" s="21" t="s">
        <v>63</v>
      </c>
      <c r="H1720" s="22">
        <v>2011</v>
      </c>
      <c r="I1720" s="45">
        <v>48</v>
      </c>
      <c r="J1720" s="45">
        <v>48</v>
      </c>
      <c r="K1720" s="45"/>
      <c r="L1720" s="62" t="str">
        <f>_xlfn.IFNA(VLOOKUP(E1720&amp;"."&amp;H1720,PNIdata!$E$5:$L$263,2,FALSE),"-")</f>
        <v>-</v>
      </c>
      <c r="M1720" s="62"/>
      <c r="N1720" s="62"/>
    </row>
    <row r="1721" spans="2:14" x14ac:dyDescent="0.25">
      <c r="B1721" s="37" t="s">
        <v>24</v>
      </c>
      <c r="C1721" s="38" t="str">
        <f>VLOOKUP(E1721,nusedswatershed,4,FALSE)</f>
        <v>Ind7</v>
      </c>
      <c r="D1721" s="39">
        <v>24</v>
      </c>
      <c r="E1721" s="40" t="s">
        <v>22</v>
      </c>
      <c r="F1721" s="40" t="s">
        <v>22</v>
      </c>
      <c r="G1721" s="21" t="s">
        <v>63</v>
      </c>
      <c r="H1721" s="22">
        <v>2010</v>
      </c>
      <c r="I1721" s="45">
        <v>9</v>
      </c>
      <c r="J1721" s="45">
        <v>9</v>
      </c>
      <c r="K1721" s="45"/>
      <c r="L1721" s="62" t="str">
        <f>_xlfn.IFNA(VLOOKUP(E1721&amp;"."&amp;H1721,PNIdata!$E$5:$L$263,2,FALSE),"-")</f>
        <v>-</v>
      </c>
      <c r="M1721" s="62"/>
      <c r="N1721" s="62"/>
    </row>
    <row r="1722" spans="2:14" x14ac:dyDescent="0.25">
      <c r="B1722" s="37" t="s">
        <v>24</v>
      </c>
      <c r="C1722" s="38" t="str">
        <f>VLOOKUP(E1722,nusedswatershed,4,FALSE)</f>
        <v>Ind7</v>
      </c>
      <c r="D1722" s="39">
        <v>24</v>
      </c>
      <c r="E1722" s="40" t="s">
        <v>22</v>
      </c>
      <c r="F1722" s="40" t="s">
        <v>22</v>
      </c>
      <c r="G1722" s="21" t="s">
        <v>63</v>
      </c>
      <c r="H1722" s="22">
        <v>2009</v>
      </c>
      <c r="I1722" s="45">
        <v>15</v>
      </c>
      <c r="J1722" s="45">
        <v>15</v>
      </c>
      <c r="K1722" s="45"/>
      <c r="L1722" s="62" t="str">
        <f>_xlfn.IFNA(VLOOKUP(E1722&amp;"."&amp;H1722,PNIdata!$E$5:$L$263,2,FALSE),"-")</f>
        <v>-</v>
      </c>
      <c r="M1722" s="62"/>
      <c r="N1722" s="62"/>
    </row>
    <row r="1723" spans="2:14" x14ac:dyDescent="0.25">
      <c r="B1723" s="37" t="s">
        <v>24</v>
      </c>
      <c r="C1723" s="38" t="str">
        <f>VLOOKUP(E1723,nusedswatershed,4,FALSE)</f>
        <v>Ind7</v>
      </c>
      <c r="D1723" s="39">
        <v>24</v>
      </c>
      <c r="E1723" s="40" t="s">
        <v>22</v>
      </c>
      <c r="F1723" s="40" t="s">
        <v>22</v>
      </c>
      <c r="G1723" s="21" t="s">
        <v>63</v>
      </c>
      <c r="H1723">
        <v>2008</v>
      </c>
      <c r="I1723" s="45">
        <v>24</v>
      </c>
      <c r="J1723" s="45">
        <v>24</v>
      </c>
      <c r="K1723" s="45"/>
      <c r="L1723" s="62" t="str">
        <f>_xlfn.IFNA(VLOOKUP(E1723&amp;"."&amp;H1723,PNIdata!$E$5:$L$263,2,FALSE),"-")</f>
        <v>-</v>
      </c>
      <c r="M1723" s="62"/>
      <c r="N1723" s="62"/>
    </row>
    <row r="1724" spans="2:14" x14ac:dyDescent="0.25">
      <c r="B1724" s="37" t="s">
        <v>24</v>
      </c>
      <c r="C1724" s="38" t="str">
        <f>VLOOKUP(E1724,nusedswatershed,4,FALSE)</f>
        <v>Ind7</v>
      </c>
      <c r="D1724" s="39">
        <v>24</v>
      </c>
      <c r="E1724" s="40" t="s">
        <v>22</v>
      </c>
      <c r="F1724" s="40" t="s">
        <v>22</v>
      </c>
      <c r="G1724" s="21" t="s">
        <v>63</v>
      </c>
      <c r="H1724">
        <v>2007</v>
      </c>
      <c r="I1724" s="45">
        <v>13</v>
      </c>
      <c r="J1724" s="45">
        <v>13</v>
      </c>
      <c r="K1724" s="45"/>
      <c r="L1724" s="62" t="str">
        <f>_xlfn.IFNA(VLOOKUP(E1724&amp;"."&amp;H1724,PNIdata!$E$5:$L$263,2,FALSE),"-")</f>
        <v>-</v>
      </c>
      <c r="M1724" s="62"/>
      <c r="N1724" s="62"/>
    </row>
    <row r="1725" spans="2:14" x14ac:dyDescent="0.25">
      <c r="B1725" s="37" t="s">
        <v>24</v>
      </c>
      <c r="C1725" s="38" t="str">
        <f>VLOOKUP(E1725,nusedswatershed,4,FALSE)</f>
        <v>Ind7</v>
      </c>
      <c r="D1725" s="39">
        <v>24</v>
      </c>
      <c r="E1725" s="40" t="s">
        <v>22</v>
      </c>
      <c r="F1725" s="40" t="s">
        <v>22</v>
      </c>
      <c r="G1725" s="21" t="s">
        <v>63</v>
      </c>
      <c r="H1725">
        <v>2006</v>
      </c>
      <c r="I1725" s="45">
        <v>117</v>
      </c>
      <c r="J1725" s="45">
        <v>117</v>
      </c>
      <c r="K1725" s="45"/>
      <c r="L1725" s="62" t="str">
        <f>_xlfn.IFNA(VLOOKUP(E1725&amp;"."&amp;H1725,PNIdata!$E$5:$L$263,2,FALSE),"-")</f>
        <v>-</v>
      </c>
      <c r="M1725" s="62"/>
      <c r="N1725" s="62"/>
    </row>
    <row r="1726" spans="2:14" x14ac:dyDescent="0.25">
      <c r="B1726" s="37" t="s">
        <v>24</v>
      </c>
      <c r="C1726" s="38" t="str">
        <f>VLOOKUP(E1726,nusedswatershed,4,FALSE)</f>
        <v>Ind7</v>
      </c>
      <c r="D1726" s="39">
        <v>24</v>
      </c>
      <c r="E1726" s="40" t="s">
        <v>22</v>
      </c>
      <c r="F1726" s="40" t="s">
        <v>22</v>
      </c>
      <c r="G1726" s="21" t="s">
        <v>63</v>
      </c>
      <c r="H1726">
        <v>2005</v>
      </c>
      <c r="I1726" s="45">
        <v>36</v>
      </c>
      <c r="J1726" s="45">
        <v>36</v>
      </c>
      <c r="K1726" s="45"/>
      <c r="L1726" s="62" t="str">
        <f>_xlfn.IFNA(VLOOKUP(E1726&amp;"."&amp;H1726,PNIdata!$E$5:$L$263,2,FALSE),"-")</f>
        <v>-</v>
      </c>
      <c r="M1726" s="62"/>
      <c r="N1726" s="62"/>
    </row>
    <row r="1727" spans="2:14" x14ac:dyDescent="0.25">
      <c r="B1727" s="37" t="s">
        <v>24</v>
      </c>
      <c r="C1727" s="38" t="str">
        <f>VLOOKUP(E1727,nusedswatershed,4,FALSE)</f>
        <v>Ind7</v>
      </c>
      <c r="D1727" s="39">
        <v>24</v>
      </c>
      <c r="E1727" s="40" t="s">
        <v>22</v>
      </c>
      <c r="F1727" s="40" t="s">
        <v>22</v>
      </c>
      <c r="G1727" s="21" t="s">
        <v>63</v>
      </c>
      <c r="H1727">
        <v>2004</v>
      </c>
      <c r="I1727" s="45">
        <v>72</v>
      </c>
      <c r="J1727" s="45">
        <v>72</v>
      </c>
      <c r="K1727" s="45"/>
      <c r="L1727" s="62" t="str">
        <f>_xlfn.IFNA(VLOOKUP(E1727&amp;"."&amp;H1727,PNIdata!$E$5:$L$263,2,FALSE),"-")</f>
        <v>-</v>
      </c>
      <c r="M1727" s="62"/>
      <c r="N1727" s="62"/>
    </row>
    <row r="1728" spans="2:14" x14ac:dyDescent="0.25">
      <c r="B1728" s="37" t="s">
        <v>24</v>
      </c>
      <c r="C1728" s="38" t="str">
        <f>VLOOKUP(E1728,nusedswatershed,4,FALSE)</f>
        <v>Ind7</v>
      </c>
      <c r="D1728" s="39">
        <v>24</v>
      </c>
      <c r="E1728" s="40" t="s">
        <v>22</v>
      </c>
      <c r="F1728" s="40" t="s">
        <v>22</v>
      </c>
      <c r="G1728" s="21" t="s">
        <v>63</v>
      </c>
      <c r="H1728">
        <v>2003</v>
      </c>
      <c r="I1728" s="45">
        <v>28</v>
      </c>
      <c r="J1728" s="45">
        <v>28</v>
      </c>
      <c r="K1728" s="45"/>
      <c r="L1728" s="62" t="str">
        <f>_xlfn.IFNA(VLOOKUP(E1728&amp;"."&amp;H1728,PNIdata!$E$5:$L$263,2,FALSE),"-")</f>
        <v>-</v>
      </c>
      <c r="M1728" s="62"/>
      <c r="N1728" s="62"/>
    </row>
    <row r="1729" spans="2:14" x14ac:dyDescent="0.25">
      <c r="B1729" s="37" t="s">
        <v>24</v>
      </c>
      <c r="C1729" s="38" t="str">
        <f>VLOOKUP(E1729,nusedswatershed,4,FALSE)</f>
        <v>Ind7</v>
      </c>
      <c r="D1729" s="39">
        <v>24</v>
      </c>
      <c r="E1729" s="40" t="s">
        <v>22</v>
      </c>
      <c r="F1729" s="40" t="s">
        <v>22</v>
      </c>
      <c r="G1729" s="21" t="s">
        <v>63</v>
      </c>
      <c r="H1729">
        <v>2002</v>
      </c>
      <c r="I1729" s="45">
        <v>23</v>
      </c>
      <c r="J1729" s="45">
        <v>23</v>
      </c>
      <c r="K1729" s="45"/>
      <c r="L1729" s="62" t="str">
        <f>_xlfn.IFNA(VLOOKUP(E1729&amp;"."&amp;H1729,PNIdata!$E$5:$L$263,2,FALSE),"-")</f>
        <v>-</v>
      </c>
      <c r="M1729" s="62"/>
      <c r="N1729" s="62"/>
    </row>
    <row r="1730" spans="2:14" x14ac:dyDescent="0.25">
      <c r="B1730" s="37" t="s">
        <v>24</v>
      </c>
      <c r="C1730" s="38" t="str">
        <f>VLOOKUP(E1730,nusedswatershed,4,FALSE)</f>
        <v>Ind7</v>
      </c>
      <c r="D1730" s="39">
        <v>24</v>
      </c>
      <c r="E1730" s="40" t="s">
        <v>22</v>
      </c>
      <c r="F1730" s="40" t="s">
        <v>22</v>
      </c>
      <c r="G1730" s="21" t="s">
        <v>63</v>
      </c>
      <c r="H1730">
        <v>2001</v>
      </c>
      <c r="I1730" s="45" t="s">
        <v>524</v>
      </c>
      <c r="J1730" s="45"/>
      <c r="K1730" s="45"/>
      <c r="L1730" s="62" t="str">
        <f>_xlfn.IFNA(VLOOKUP(E1730&amp;"."&amp;H1730,PNIdata!$E$5:$L$263,2,FALSE),"-")</f>
        <v>-</v>
      </c>
      <c r="M1730" s="62"/>
      <c r="N1730" s="62"/>
    </row>
    <row r="1731" spans="2:14" x14ac:dyDescent="0.25">
      <c r="B1731" s="37" t="s">
        <v>24</v>
      </c>
      <c r="C1731" s="38" t="str">
        <f>VLOOKUP(E1731,nusedswatershed,4,FALSE)</f>
        <v>Ind7</v>
      </c>
      <c r="D1731" s="39">
        <v>24</v>
      </c>
      <c r="E1731" s="40" t="s">
        <v>22</v>
      </c>
      <c r="F1731" s="40" t="s">
        <v>22</v>
      </c>
      <c r="G1731" s="21" t="s">
        <v>63</v>
      </c>
      <c r="H1731">
        <v>2000</v>
      </c>
      <c r="I1731" s="45">
        <v>160</v>
      </c>
      <c r="J1731" s="45">
        <v>160</v>
      </c>
      <c r="K1731" s="45"/>
      <c r="L1731" s="62" t="str">
        <f>_xlfn.IFNA(VLOOKUP(E1731&amp;"."&amp;H1731,PNIdata!$E$5:$L$263,2,FALSE),"-")</f>
        <v>-</v>
      </c>
      <c r="M1731" s="62"/>
      <c r="N1731" s="62"/>
    </row>
    <row r="1732" spans="2:14" x14ac:dyDescent="0.25">
      <c r="B1732" s="37" t="s">
        <v>24</v>
      </c>
      <c r="C1732" s="38" t="str">
        <f>VLOOKUP(E1732,nusedswatershed,4,FALSE)</f>
        <v>Ind7</v>
      </c>
      <c r="D1732" s="39">
        <v>24</v>
      </c>
      <c r="E1732" s="40" t="s">
        <v>22</v>
      </c>
      <c r="F1732" s="40" t="s">
        <v>22</v>
      </c>
      <c r="G1732" s="21" t="s">
        <v>63</v>
      </c>
      <c r="H1732">
        <v>1999</v>
      </c>
      <c r="I1732" s="45">
        <v>234</v>
      </c>
      <c r="J1732" s="45">
        <v>234</v>
      </c>
      <c r="K1732" s="45"/>
      <c r="L1732" s="62" t="str">
        <f>_xlfn.IFNA(VLOOKUP(E1732&amp;"."&amp;H1732,PNIdata!$E$5:$L$263,2,FALSE),"-")</f>
        <v>-</v>
      </c>
      <c r="M1732" s="62"/>
      <c r="N1732" s="62"/>
    </row>
    <row r="1733" spans="2:14" x14ac:dyDescent="0.25">
      <c r="B1733" s="37" t="s">
        <v>24</v>
      </c>
      <c r="C1733" s="38" t="str">
        <f>VLOOKUP(E1733,nusedswatershed,4,FALSE)</f>
        <v>Ind7</v>
      </c>
      <c r="D1733" s="39">
        <v>24</v>
      </c>
      <c r="E1733" s="40" t="s">
        <v>22</v>
      </c>
      <c r="F1733" s="40" t="s">
        <v>22</v>
      </c>
      <c r="G1733" s="21" t="s">
        <v>63</v>
      </c>
      <c r="H1733" s="22">
        <v>1998</v>
      </c>
      <c r="I1733" s="45">
        <v>370</v>
      </c>
      <c r="J1733" s="45">
        <v>370</v>
      </c>
      <c r="K1733" s="45"/>
      <c r="L1733" s="62" t="str">
        <f>_xlfn.IFNA(VLOOKUP(E1733&amp;"."&amp;H1733,PNIdata!$E$5:$L$263,2,FALSE),"-")</f>
        <v>-</v>
      </c>
      <c r="M1733" s="62"/>
      <c r="N1733" s="62"/>
    </row>
    <row r="1734" spans="2:14" x14ac:dyDescent="0.25">
      <c r="B1734" s="37" t="s">
        <v>24</v>
      </c>
      <c r="C1734" s="38" t="str">
        <f>VLOOKUP(E1734,nusedswatershed,4,FALSE)</f>
        <v>Ind7</v>
      </c>
      <c r="D1734" s="39">
        <v>24</v>
      </c>
      <c r="E1734" s="40" t="s">
        <v>22</v>
      </c>
      <c r="F1734" s="40" t="s">
        <v>22</v>
      </c>
      <c r="G1734" s="21" t="s">
        <v>63</v>
      </c>
      <c r="H1734" s="22">
        <v>1997</v>
      </c>
      <c r="I1734" s="45">
        <v>266</v>
      </c>
      <c r="J1734" s="45">
        <v>266</v>
      </c>
      <c r="K1734" s="45"/>
      <c r="L1734" s="62" t="str">
        <f>_xlfn.IFNA(VLOOKUP(E1734&amp;"."&amp;H1734,PNIdata!$E$5:$L$263,2,FALSE),"-")</f>
        <v>-</v>
      </c>
      <c r="M1734" s="62"/>
      <c r="N1734" s="62"/>
    </row>
    <row r="1735" spans="2:14" x14ac:dyDescent="0.25">
      <c r="B1735" s="37" t="s">
        <v>24</v>
      </c>
      <c r="C1735" s="38" t="str">
        <f>VLOOKUP(E1735,nusedswatershed,4,FALSE)</f>
        <v>Ind7</v>
      </c>
      <c r="D1735" s="39">
        <v>24</v>
      </c>
      <c r="E1735" s="40" t="s">
        <v>22</v>
      </c>
      <c r="F1735" s="40" t="s">
        <v>22</v>
      </c>
      <c r="G1735" s="21" t="s">
        <v>63</v>
      </c>
      <c r="H1735" s="22">
        <v>1996</v>
      </c>
      <c r="I1735" s="45">
        <v>164</v>
      </c>
      <c r="J1735" s="45">
        <v>164</v>
      </c>
      <c r="K1735" s="45"/>
      <c r="L1735" s="62" t="str">
        <f>_xlfn.IFNA(VLOOKUP(E1735&amp;"."&amp;H1735,PNIdata!$E$5:$L$263,2,FALSE),"-")</f>
        <v>-</v>
      </c>
      <c r="M1735" s="62"/>
      <c r="N1735" s="62"/>
    </row>
    <row r="1736" spans="2:14" x14ac:dyDescent="0.25">
      <c r="B1736" s="37" t="s">
        <v>24</v>
      </c>
      <c r="C1736" s="38" t="str">
        <f>VLOOKUP(E1736,nusedswatershed,4,FALSE)</f>
        <v>Ind7</v>
      </c>
      <c r="D1736" s="39">
        <v>24</v>
      </c>
      <c r="E1736" s="40" t="s">
        <v>22</v>
      </c>
      <c r="F1736" s="40" t="s">
        <v>22</v>
      </c>
      <c r="G1736" s="21" t="s">
        <v>63</v>
      </c>
      <c r="H1736" s="22">
        <v>1995</v>
      </c>
      <c r="I1736" s="45">
        <v>323</v>
      </c>
      <c r="J1736" s="45">
        <v>323</v>
      </c>
      <c r="K1736" s="45"/>
      <c r="L1736" s="62" t="str">
        <f>_xlfn.IFNA(VLOOKUP(E1736&amp;"."&amp;H1736,PNIdata!$E$5:$L$263,2,FALSE),"-")</f>
        <v>-</v>
      </c>
      <c r="M1736" s="62"/>
      <c r="N1736" s="62"/>
    </row>
    <row r="1737" spans="2:14" x14ac:dyDescent="0.25">
      <c r="B1737" s="37" t="s">
        <v>24</v>
      </c>
      <c r="C1737" s="38" t="str">
        <f>VLOOKUP(E1737,nusedswatershed,4,FALSE)</f>
        <v>Ind7</v>
      </c>
      <c r="D1737" s="39">
        <v>24</v>
      </c>
      <c r="E1737" s="40" t="s">
        <v>22</v>
      </c>
      <c r="F1737" s="40" t="s">
        <v>22</v>
      </c>
      <c r="G1737" s="21" t="s">
        <v>63</v>
      </c>
      <c r="H1737" s="22">
        <v>1994</v>
      </c>
      <c r="I1737" s="45">
        <v>841</v>
      </c>
      <c r="J1737" s="45">
        <v>841</v>
      </c>
      <c r="K1737" s="45"/>
      <c r="L1737" s="62" t="str">
        <f>_xlfn.IFNA(VLOOKUP(E1737&amp;"."&amp;H1737,PNIdata!$E$5:$L$263,2,FALSE),"-")</f>
        <v>-</v>
      </c>
      <c r="M1737" s="62"/>
      <c r="N1737" s="62"/>
    </row>
    <row r="1738" spans="2:14" x14ac:dyDescent="0.25">
      <c r="B1738" s="37" t="s">
        <v>24</v>
      </c>
      <c r="C1738" s="38" t="str">
        <f>VLOOKUP(E1738,nusedswatershed,4,FALSE)</f>
        <v>Ind7</v>
      </c>
      <c r="D1738" s="39">
        <v>24</v>
      </c>
      <c r="E1738" s="40" t="s">
        <v>22</v>
      </c>
      <c r="F1738" s="40" t="s">
        <v>22</v>
      </c>
      <c r="G1738" s="21" t="s">
        <v>63</v>
      </c>
      <c r="H1738" s="22">
        <v>1993</v>
      </c>
      <c r="I1738" s="45">
        <v>436</v>
      </c>
      <c r="J1738" s="45">
        <v>436</v>
      </c>
      <c r="K1738" s="45"/>
      <c r="L1738" s="62" t="str">
        <f>_xlfn.IFNA(VLOOKUP(E1738&amp;"."&amp;H1738,PNIdata!$E$5:$L$263,2,FALSE),"-")</f>
        <v>-</v>
      </c>
      <c r="M1738" s="62"/>
      <c r="N1738" s="62"/>
    </row>
    <row r="1739" spans="2:14" x14ac:dyDescent="0.25">
      <c r="B1739" s="37" t="s">
        <v>24</v>
      </c>
      <c r="C1739" s="38" t="str">
        <f>VLOOKUP(E1739,nusedswatershed,4,FALSE)</f>
        <v>Ind7</v>
      </c>
      <c r="D1739" s="39">
        <v>24</v>
      </c>
      <c r="E1739" s="40" t="s">
        <v>22</v>
      </c>
      <c r="F1739" s="40" t="s">
        <v>22</v>
      </c>
      <c r="G1739" s="21" t="s">
        <v>63</v>
      </c>
      <c r="H1739" s="22">
        <v>1992</v>
      </c>
      <c r="I1739" s="45">
        <v>150</v>
      </c>
      <c r="J1739" s="45">
        <v>150</v>
      </c>
      <c r="K1739" s="45"/>
      <c r="L1739" s="62" t="str">
        <f>_xlfn.IFNA(VLOOKUP(E1739&amp;"."&amp;H1739,PNIdata!$E$5:$L$263,2,FALSE),"-")</f>
        <v>-</v>
      </c>
      <c r="M1739" s="62"/>
      <c r="N1739" s="62"/>
    </row>
    <row r="1740" spans="2:14" x14ac:dyDescent="0.25">
      <c r="B1740" s="37" t="s">
        <v>24</v>
      </c>
      <c r="C1740" s="38" t="str">
        <f>VLOOKUP(E1740,nusedswatershed,4,FALSE)</f>
        <v>Ind7</v>
      </c>
      <c r="D1740" s="39">
        <v>24</v>
      </c>
      <c r="E1740" s="40" t="s">
        <v>22</v>
      </c>
      <c r="F1740" s="40" t="s">
        <v>22</v>
      </c>
      <c r="G1740" s="21" t="s">
        <v>63</v>
      </c>
      <c r="H1740" s="22">
        <v>1991</v>
      </c>
      <c r="I1740" s="45">
        <v>10</v>
      </c>
      <c r="J1740" s="45">
        <v>10</v>
      </c>
      <c r="K1740" s="45"/>
      <c r="L1740" s="62" t="str">
        <f>_xlfn.IFNA(VLOOKUP(E1740&amp;"."&amp;H1740,PNIdata!$E$5:$L$263,2,FALSE),"-")</f>
        <v>-</v>
      </c>
      <c r="M1740" s="62"/>
      <c r="N1740" s="62"/>
    </row>
    <row r="1741" spans="2:14" x14ac:dyDescent="0.25">
      <c r="B1741" s="37" t="s">
        <v>24</v>
      </c>
      <c r="C1741" s="38" t="str">
        <f>VLOOKUP(E1741,nusedswatershed,4,FALSE)</f>
        <v>Ind7</v>
      </c>
      <c r="D1741" s="39">
        <v>24</v>
      </c>
      <c r="E1741" s="40" t="s">
        <v>22</v>
      </c>
      <c r="F1741" s="40" t="s">
        <v>22</v>
      </c>
      <c r="G1741" s="21" t="s">
        <v>63</v>
      </c>
      <c r="H1741" s="22">
        <v>1990</v>
      </c>
      <c r="I1741" s="45" t="s">
        <v>527</v>
      </c>
      <c r="J1741" s="45"/>
      <c r="K1741" s="45"/>
      <c r="L1741" s="62" t="str">
        <f>_xlfn.IFNA(VLOOKUP(E1741&amp;"."&amp;H1741,PNIdata!$E$5:$L$263,2,FALSE),"-")</f>
        <v>-</v>
      </c>
      <c r="M1741" s="62"/>
      <c r="N1741" s="62"/>
    </row>
    <row r="1742" spans="2:14" x14ac:dyDescent="0.25">
      <c r="B1742" s="37" t="s">
        <v>24</v>
      </c>
      <c r="C1742" s="38" t="str">
        <f>VLOOKUP(E1742,nusedswatershed,4,FALSE)</f>
        <v>Ind7</v>
      </c>
      <c r="D1742" s="39">
        <v>24</v>
      </c>
      <c r="E1742" s="40" t="s">
        <v>22</v>
      </c>
      <c r="F1742" s="40" t="s">
        <v>22</v>
      </c>
      <c r="G1742" s="21" t="s">
        <v>63</v>
      </c>
      <c r="H1742" s="22">
        <v>1989</v>
      </c>
      <c r="I1742" s="45">
        <v>26</v>
      </c>
      <c r="J1742" s="45">
        <v>26</v>
      </c>
      <c r="K1742" s="45"/>
      <c r="L1742" s="62" t="str">
        <f>_xlfn.IFNA(VLOOKUP(E1742&amp;"."&amp;H1742,PNIdata!$E$5:$L$263,2,FALSE),"-")</f>
        <v>-</v>
      </c>
      <c r="M1742" s="62"/>
      <c r="N1742" s="62"/>
    </row>
    <row r="1743" spans="2:14" x14ac:dyDescent="0.25">
      <c r="B1743" s="37" t="s">
        <v>24</v>
      </c>
      <c r="C1743" s="38" t="str">
        <f>VLOOKUP(E1743,nusedswatershed,4,FALSE)</f>
        <v>Ind7</v>
      </c>
      <c r="D1743" s="39">
        <v>24</v>
      </c>
      <c r="E1743" s="40" t="s">
        <v>22</v>
      </c>
      <c r="F1743" s="40" t="s">
        <v>22</v>
      </c>
      <c r="G1743" s="21" t="s">
        <v>63</v>
      </c>
      <c r="H1743" s="22">
        <v>1988</v>
      </c>
      <c r="I1743" s="45">
        <v>30</v>
      </c>
      <c r="J1743" s="45">
        <v>30</v>
      </c>
      <c r="K1743" s="45"/>
      <c r="L1743" s="62" t="str">
        <f>_xlfn.IFNA(VLOOKUP(E1743&amp;"."&amp;H1743,PNIdata!$E$5:$L$263,2,FALSE),"-")</f>
        <v>-</v>
      </c>
      <c r="M1743" s="62"/>
      <c r="N1743" s="62"/>
    </row>
    <row r="1744" spans="2:14" x14ac:dyDescent="0.25">
      <c r="B1744" s="37" t="s">
        <v>24</v>
      </c>
      <c r="C1744" s="38" t="str">
        <f>VLOOKUP(E1744,nusedswatershed,4,FALSE)</f>
        <v>Ind7</v>
      </c>
      <c r="D1744" s="39">
        <v>24</v>
      </c>
      <c r="E1744" s="40" t="s">
        <v>22</v>
      </c>
      <c r="F1744" s="40" t="s">
        <v>22</v>
      </c>
      <c r="G1744" s="21" t="s">
        <v>63</v>
      </c>
      <c r="H1744" s="22">
        <v>1987</v>
      </c>
      <c r="I1744" s="45">
        <v>25</v>
      </c>
      <c r="J1744" s="45">
        <v>25</v>
      </c>
      <c r="K1744" s="45"/>
      <c r="L1744" s="62" t="str">
        <f>_xlfn.IFNA(VLOOKUP(E1744&amp;"."&amp;H1744,PNIdata!$E$5:$L$263,2,FALSE),"-")</f>
        <v>-</v>
      </c>
      <c r="M1744" s="62"/>
      <c r="N1744" s="62"/>
    </row>
    <row r="1745" spans="2:14" x14ac:dyDescent="0.25">
      <c r="B1745" s="37" t="s">
        <v>24</v>
      </c>
      <c r="C1745" s="38" t="str">
        <f>VLOOKUP(E1745,nusedswatershed,4,FALSE)</f>
        <v>Ind7</v>
      </c>
      <c r="D1745" s="39">
        <v>24</v>
      </c>
      <c r="E1745" s="40" t="s">
        <v>22</v>
      </c>
      <c r="F1745" s="40" t="s">
        <v>22</v>
      </c>
      <c r="G1745" s="21" t="s">
        <v>63</v>
      </c>
      <c r="H1745" s="22">
        <v>1986</v>
      </c>
      <c r="I1745" s="45">
        <v>30</v>
      </c>
      <c r="J1745" s="45">
        <v>30</v>
      </c>
      <c r="K1745" s="45"/>
      <c r="L1745" s="62" t="str">
        <f>_xlfn.IFNA(VLOOKUP(E1745&amp;"."&amp;H1745,PNIdata!$E$5:$L$263,2,FALSE),"-")</f>
        <v>-</v>
      </c>
      <c r="M1745" s="62"/>
      <c r="N1745" s="62"/>
    </row>
    <row r="1746" spans="2:14" x14ac:dyDescent="0.25">
      <c r="B1746" s="37" t="s">
        <v>24</v>
      </c>
      <c r="C1746" s="38" t="str">
        <f>VLOOKUP(E1746,nusedswatershed,4,FALSE)</f>
        <v>Ind7</v>
      </c>
      <c r="D1746" s="39">
        <v>24</v>
      </c>
      <c r="E1746" s="40" t="s">
        <v>22</v>
      </c>
      <c r="F1746" s="40" t="s">
        <v>22</v>
      </c>
      <c r="G1746" s="21" t="s">
        <v>63</v>
      </c>
      <c r="H1746" s="22">
        <v>1985</v>
      </c>
      <c r="I1746" s="45" t="s">
        <v>522</v>
      </c>
      <c r="J1746" s="45"/>
      <c r="K1746" s="45"/>
      <c r="L1746" s="62" t="str">
        <f>_xlfn.IFNA(VLOOKUP(E1746&amp;"."&amp;H1746,PNIdata!$E$5:$L$263,2,FALSE),"-")</f>
        <v>-</v>
      </c>
      <c r="M1746" s="62"/>
      <c r="N1746" s="62"/>
    </row>
    <row r="1747" spans="2:14" x14ac:dyDescent="0.25">
      <c r="B1747" s="37" t="s">
        <v>24</v>
      </c>
      <c r="C1747" s="38" t="str">
        <f>VLOOKUP(E1747,nusedswatershed,4,FALSE)</f>
        <v>Ind7</v>
      </c>
      <c r="D1747" s="39">
        <v>24</v>
      </c>
      <c r="E1747" s="40" t="s">
        <v>22</v>
      </c>
      <c r="F1747" s="40" t="s">
        <v>22</v>
      </c>
      <c r="G1747" s="21" t="s">
        <v>63</v>
      </c>
      <c r="H1747" s="22">
        <v>1984</v>
      </c>
      <c r="I1747" s="45" t="s">
        <v>527</v>
      </c>
      <c r="J1747" s="45"/>
      <c r="K1747" s="45"/>
      <c r="L1747" s="62" t="str">
        <f>_xlfn.IFNA(VLOOKUP(E1747&amp;"."&amp;H1747,PNIdata!$E$5:$L$263,2,FALSE),"-")</f>
        <v>-</v>
      </c>
      <c r="M1747" s="62"/>
      <c r="N1747" s="62"/>
    </row>
    <row r="1748" spans="2:14" x14ac:dyDescent="0.25">
      <c r="B1748" s="37" t="s">
        <v>24</v>
      </c>
      <c r="C1748" s="38" t="str">
        <f>VLOOKUP(E1748,nusedswatershed,4,FALSE)</f>
        <v>Ind7</v>
      </c>
      <c r="D1748" s="39">
        <v>24</v>
      </c>
      <c r="E1748" s="40" t="s">
        <v>22</v>
      </c>
      <c r="F1748" s="40" t="s">
        <v>22</v>
      </c>
      <c r="G1748" s="21" t="s">
        <v>63</v>
      </c>
      <c r="H1748" s="22">
        <v>1983</v>
      </c>
      <c r="I1748" s="45" t="s">
        <v>527</v>
      </c>
      <c r="J1748" s="45"/>
      <c r="K1748" s="45"/>
      <c r="L1748" s="62" t="str">
        <f>_xlfn.IFNA(VLOOKUP(E1748&amp;"."&amp;H1748,PNIdata!$E$5:$L$263,2,FALSE),"-")</f>
        <v>-</v>
      </c>
      <c r="M1748" s="62"/>
      <c r="N1748" s="62"/>
    </row>
    <row r="1749" spans="2:14" x14ac:dyDescent="0.25">
      <c r="B1749" s="37" t="s">
        <v>24</v>
      </c>
      <c r="C1749" s="38" t="str">
        <f>VLOOKUP(E1749,nusedswatershed,4,FALSE)</f>
        <v>Ind7</v>
      </c>
      <c r="D1749" s="39">
        <v>24</v>
      </c>
      <c r="E1749" s="40" t="s">
        <v>22</v>
      </c>
      <c r="F1749" s="40" t="s">
        <v>22</v>
      </c>
      <c r="G1749" s="21" t="s">
        <v>63</v>
      </c>
      <c r="H1749" s="22">
        <v>1982</v>
      </c>
      <c r="I1749" s="45">
        <v>100</v>
      </c>
      <c r="J1749" s="45">
        <v>100</v>
      </c>
      <c r="K1749" s="45"/>
      <c r="L1749" s="62" t="str">
        <f>_xlfn.IFNA(VLOOKUP(E1749&amp;"."&amp;H1749,PNIdata!$E$5:$L$263,2,FALSE),"-")</f>
        <v>-</v>
      </c>
      <c r="M1749" s="62"/>
      <c r="N1749" s="62"/>
    </row>
    <row r="1750" spans="2:14" x14ac:dyDescent="0.25">
      <c r="B1750" s="37" t="s">
        <v>24</v>
      </c>
      <c r="C1750" s="38" t="str">
        <f>VLOOKUP(E1750,nusedswatershed,4,FALSE)</f>
        <v>Ind7</v>
      </c>
      <c r="D1750" s="39">
        <v>24</v>
      </c>
      <c r="E1750" s="40" t="s">
        <v>22</v>
      </c>
      <c r="F1750" s="40" t="s">
        <v>22</v>
      </c>
      <c r="G1750" s="21" t="s">
        <v>63</v>
      </c>
      <c r="H1750" s="22">
        <v>1981</v>
      </c>
      <c r="I1750" s="45">
        <v>150</v>
      </c>
      <c r="J1750" s="45">
        <v>150</v>
      </c>
      <c r="K1750" s="45"/>
      <c r="L1750" s="62" t="str">
        <f>_xlfn.IFNA(VLOOKUP(E1750&amp;"."&amp;H1750,PNIdata!$E$5:$L$263,2,FALSE),"-")</f>
        <v>-</v>
      </c>
      <c r="M1750" s="62"/>
      <c r="N1750" s="62"/>
    </row>
    <row r="1751" spans="2:14" x14ac:dyDescent="0.25">
      <c r="B1751" s="37" t="s">
        <v>24</v>
      </c>
      <c r="C1751" s="38" t="str">
        <f>VLOOKUP(E1751,nusedswatershed,4,FALSE)</f>
        <v>Ind7</v>
      </c>
      <c r="D1751" s="39">
        <v>24</v>
      </c>
      <c r="E1751" s="40" t="s">
        <v>22</v>
      </c>
      <c r="F1751" s="40" t="s">
        <v>22</v>
      </c>
      <c r="G1751" s="21" t="s">
        <v>63</v>
      </c>
      <c r="H1751" s="22">
        <v>1980</v>
      </c>
      <c r="I1751" s="45">
        <v>160</v>
      </c>
      <c r="J1751" s="45">
        <v>160</v>
      </c>
      <c r="K1751" s="45"/>
      <c r="L1751" s="62" t="str">
        <f>_xlfn.IFNA(VLOOKUP(E1751&amp;"."&amp;H1751,PNIdata!$E$5:$L$263,2,FALSE),"-")</f>
        <v>-</v>
      </c>
      <c r="M1751" s="62"/>
      <c r="N1751" s="62"/>
    </row>
    <row r="1752" spans="2:14" x14ac:dyDescent="0.25">
      <c r="B1752" s="37" t="s">
        <v>24</v>
      </c>
      <c r="C1752" s="38" t="str">
        <f>VLOOKUP(E1752,nusedswatershed,4,FALSE)</f>
        <v>Ind7</v>
      </c>
      <c r="D1752" s="39">
        <v>24</v>
      </c>
      <c r="E1752" s="40" t="s">
        <v>22</v>
      </c>
      <c r="F1752" s="40" t="s">
        <v>22</v>
      </c>
      <c r="G1752" s="21" t="s">
        <v>63</v>
      </c>
      <c r="H1752" s="22">
        <v>1979</v>
      </c>
      <c r="I1752" s="45">
        <v>50</v>
      </c>
      <c r="J1752" s="45">
        <v>50</v>
      </c>
      <c r="K1752" s="45"/>
      <c r="L1752" s="62" t="str">
        <f>_xlfn.IFNA(VLOOKUP(E1752&amp;"."&amp;H1752,PNIdata!$E$5:$L$263,2,FALSE),"-")</f>
        <v>-</v>
      </c>
      <c r="M1752" s="62"/>
      <c r="N1752" s="62"/>
    </row>
    <row r="1753" spans="2:14" x14ac:dyDescent="0.25">
      <c r="B1753" s="37" t="s">
        <v>24</v>
      </c>
      <c r="C1753" s="38" t="str">
        <f>VLOOKUP(E1753,nusedswatershed,4,FALSE)</f>
        <v>Ind7</v>
      </c>
      <c r="D1753" s="39">
        <v>24</v>
      </c>
      <c r="E1753" s="40" t="s">
        <v>22</v>
      </c>
      <c r="F1753" s="40" t="s">
        <v>22</v>
      </c>
      <c r="G1753" s="21" t="s">
        <v>63</v>
      </c>
      <c r="H1753" s="22">
        <v>1978</v>
      </c>
      <c r="I1753" s="45">
        <v>6</v>
      </c>
      <c r="J1753" s="45">
        <v>6</v>
      </c>
      <c r="K1753" s="45"/>
      <c r="L1753" s="62" t="str">
        <f>_xlfn.IFNA(VLOOKUP(E1753&amp;"."&amp;H1753,PNIdata!$E$5:$L$263,2,FALSE),"-")</f>
        <v>-</v>
      </c>
      <c r="M1753" s="62"/>
      <c r="N1753" s="62"/>
    </row>
    <row r="1754" spans="2:14" x14ac:dyDescent="0.25">
      <c r="B1754" s="37" t="s">
        <v>24</v>
      </c>
      <c r="C1754" s="38" t="str">
        <f>VLOOKUP(E1754,nusedswatershed,4,FALSE)</f>
        <v>Ind7</v>
      </c>
      <c r="D1754" s="39">
        <v>24</v>
      </c>
      <c r="E1754" s="40" t="s">
        <v>22</v>
      </c>
      <c r="F1754" s="40" t="s">
        <v>22</v>
      </c>
      <c r="G1754" s="21" t="s">
        <v>63</v>
      </c>
      <c r="H1754" s="22">
        <v>1977</v>
      </c>
      <c r="I1754" s="45">
        <v>50</v>
      </c>
      <c r="J1754" s="45">
        <v>50</v>
      </c>
      <c r="K1754" s="45"/>
      <c r="L1754" s="62" t="str">
        <f>_xlfn.IFNA(VLOOKUP(E1754&amp;"."&amp;H1754,PNIdata!$E$5:$L$263,2,FALSE),"-")</f>
        <v>-</v>
      </c>
      <c r="M1754" s="62"/>
      <c r="N1754" s="62"/>
    </row>
    <row r="1755" spans="2:14" x14ac:dyDescent="0.25">
      <c r="B1755" s="37" t="s">
        <v>24</v>
      </c>
      <c r="C1755" s="38" t="str">
        <f>VLOOKUP(E1755,nusedswatershed,4,FALSE)</f>
        <v>Ind7</v>
      </c>
      <c r="D1755" s="39">
        <v>24</v>
      </c>
      <c r="E1755" s="40" t="s">
        <v>22</v>
      </c>
      <c r="F1755" s="40" t="s">
        <v>22</v>
      </c>
      <c r="G1755" s="21" t="s">
        <v>63</v>
      </c>
      <c r="H1755" s="22">
        <v>1976</v>
      </c>
      <c r="I1755" s="45">
        <v>50</v>
      </c>
      <c r="J1755" s="45">
        <v>50</v>
      </c>
      <c r="K1755" s="45"/>
      <c r="L1755" s="62" t="str">
        <f>_xlfn.IFNA(VLOOKUP(E1755&amp;"."&amp;H1755,PNIdata!$E$5:$L$263,2,FALSE),"-")</f>
        <v>-</v>
      </c>
      <c r="M1755" s="62"/>
      <c r="N1755" s="62"/>
    </row>
    <row r="1756" spans="2:14" x14ac:dyDescent="0.25">
      <c r="B1756" s="37" t="s">
        <v>24</v>
      </c>
      <c r="C1756" s="38" t="str">
        <f>VLOOKUP(E1756,nusedswatershed,4,FALSE)</f>
        <v>Ind7</v>
      </c>
      <c r="D1756" s="39">
        <v>24</v>
      </c>
      <c r="E1756" s="40" t="s">
        <v>22</v>
      </c>
      <c r="F1756" s="40" t="s">
        <v>22</v>
      </c>
      <c r="G1756" s="21" t="s">
        <v>63</v>
      </c>
      <c r="H1756" s="22">
        <v>1975</v>
      </c>
      <c r="I1756" s="45">
        <v>25</v>
      </c>
      <c r="J1756" s="45">
        <v>25</v>
      </c>
      <c r="K1756" s="45"/>
      <c r="L1756" s="62" t="str">
        <f>_xlfn.IFNA(VLOOKUP(E1756&amp;"."&amp;H1756,PNIdata!$E$5:$L$263,2,FALSE),"-")</f>
        <v>-</v>
      </c>
      <c r="M1756" s="62"/>
      <c r="N1756" s="62"/>
    </row>
    <row r="1757" spans="2:14" x14ac:dyDescent="0.25">
      <c r="B1757" s="37" t="s">
        <v>24</v>
      </c>
      <c r="C1757" s="38" t="str">
        <f>VLOOKUP(E1757,nusedswatershed,4,FALSE)</f>
        <v>Ind7</v>
      </c>
      <c r="D1757" s="39">
        <v>24</v>
      </c>
      <c r="E1757" s="40" t="s">
        <v>22</v>
      </c>
      <c r="F1757" s="40" t="s">
        <v>22</v>
      </c>
      <c r="G1757" s="21" t="s">
        <v>63</v>
      </c>
      <c r="H1757" s="22">
        <v>1974</v>
      </c>
      <c r="I1757" s="45">
        <v>75</v>
      </c>
      <c r="J1757" s="45">
        <v>75</v>
      </c>
      <c r="K1757" s="45"/>
      <c r="L1757" s="62" t="str">
        <f>_xlfn.IFNA(VLOOKUP(E1757&amp;"."&amp;H1757,PNIdata!$E$5:$L$263,2,FALSE),"-")</f>
        <v>-</v>
      </c>
      <c r="M1757" s="62"/>
      <c r="N1757" s="62"/>
    </row>
    <row r="1758" spans="2:14" x14ac:dyDescent="0.25">
      <c r="B1758" s="37" t="s">
        <v>24</v>
      </c>
      <c r="C1758" s="38" t="str">
        <f>VLOOKUP(E1758,nusedswatershed,4,FALSE)</f>
        <v>Ind7</v>
      </c>
      <c r="D1758" s="39">
        <v>24</v>
      </c>
      <c r="E1758" s="40" t="s">
        <v>22</v>
      </c>
      <c r="F1758" s="40" t="s">
        <v>22</v>
      </c>
      <c r="G1758" s="21" t="s">
        <v>63</v>
      </c>
      <c r="H1758" s="22">
        <v>1973</v>
      </c>
      <c r="I1758" s="45">
        <v>75</v>
      </c>
      <c r="J1758" s="45">
        <v>75</v>
      </c>
      <c r="K1758" s="45"/>
      <c r="L1758" s="62" t="str">
        <f>_xlfn.IFNA(VLOOKUP(E1758&amp;"."&amp;H1758,PNIdata!$E$5:$L$263,2,FALSE),"-")</f>
        <v>-</v>
      </c>
      <c r="M1758" s="62"/>
      <c r="N1758" s="62"/>
    </row>
    <row r="1759" spans="2:14" x14ac:dyDescent="0.25">
      <c r="B1759" s="37" t="s">
        <v>24</v>
      </c>
      <c r="C1759" s="38" t="str">
        <f>VLOOKUP(E1759,nusedswatershed,4,FALSE)</f>
        <v>Ind7</v>
      </c>
      <c r="D1759" s="39">
        <v>24</v>
      </c>
      <c r="E1759" s="40" t="s">
        <v>22</v>
      </c>
      <c r="F1759" s="40" t="s">
        <v>22</v>
      </c>
      <c r="G1759" s="21" t="s">
        <v>63</v>
      </c>
      <c r="H1759" s="22">
        <v>1972</v>
      </c>
      <c r="I1759" s="45">
        <v>25</v>
      </c>
      <c r="J1759" s="45">
        <v>25</v>
      </c>
      <c r="K1759" s="45"/>
      <c r="L1759" s="62" t="str">
        <f>_xlfn.IFNA(VLOOKUP(E1759&amp;"."&amp;H1759,PNIdata!$E$5:$L$263,2,FALSE),"-")</f>
        <v>-</v>
      </c>
      <c r="M1759" s="62"/>
      <c r="N1759" s="62"/>
    </row>
    <row r="1760" spans="2:14" x14ac:dyDescent="0.25">
      <c r="B1760" s="37" t="s">
        <v>24</v>
      </c>
      <c r="C1760" s="38" t="str">
        <f>VLOOKUP(E1760,nusedswatershed,4,FALSE)</f>
        <v>Ind7</v>
      </c>
      <c r="D1760" s="39">
        <v>24</v>
      </c>
      <c r="E1760" s="40" t="s">
        <v>22</v>
      </c>
      <c r="F1760" s="40" t="s">
        <v>22</v>
      </c>
      <c r="G1760" s="21" t="s">
        <v>63</v>
      </c>
      <c r="H1760" s="22">
        <v>1971</v>
      </c>
      <c r="I1760" s="45">
        <v>75</v>
      </c>
      <c r="J1760" s="45">
        <v>75</v>
      </c>
      <c r="K1760" s="45"/>
      <c r="L1760" s="62" t="str">
        <f>_xlfn.IFNA(VLOOKUP(E1760&amp;"."&amp;H1760,PNIdata!$E$5:$L$263,2,FALSE),"-")</f>
        <v>-</v>
      </c>
      <c r="M1760" s="62"/>
      <c r="N1760" s="62"/>
    </row>
    <row r="1761" spans="2:14" x14ac:dyDescent="0.25">
      <c r="B1761" s="37" t="s">
        <v>24</v>
      </c>
      <c r="C1761" s="38" t="str">
        <f>VLOOKUP(E1761,nusedswatershed,4,FALSE)</f>
        <v>Ind7</v>
      </c>
      <c r="D1761" s="39">
        <v>24</v>
      </c>
      <c r="E1761" s="40" t="s">
        <v>22</v>
      </c>
      <c r="F1761" s="40" t="s">
        <v>22</v>
      </c>
      <c r="G1761" s="21" t="s">
        <v>63</v>
      </c>
      <c r="H1761" s="22">
        <v>1970</v>
      </c>
      <c r="I1761" s="45">
        <v>25</v>
      </c>
      <c r="J1761" s="45">
        <v>25</v>
      </c>
      <c r="K1761" s="45"/>
      <c r="L1761" s="62" t="str">
        <f>_xlfn.IFNA(VLOOKUP(E1761&amp;"."&amp;H1761,PNIdata!$E$5:$L$263,2,FALSE),"-")</f>
        <v>-</v>
      </c>
      <c r="M1761" s="62"/>
      <c r="N1761" s="62"/>
    </row>
    <row r="1762" spans="2:14" x14ac:dyDescent="0.25">
      <c r="B1762" s="37" t="s">
        <v>24</v>
      </c>
      <c r="C1762" s="38" t="str">
        <f>VLOOKUP(E1762,nusedswatershed,4,FALSE)</f>
        <v>Ind7</v>
      </c>
      <c r="D1762" s="39">
        <v>24</v>
      </c>
      <c r="E1762" s="40" t="s">
        <v>22</v>
      </c>
      <c r="F1762" s="40" t="s">
        <v>22</v>
      </c>
      <c r="G1762" s="21" t="s">
        <v>63</v>
      </c>
      <c r="H1762" s="22">
        <v>1969</v>
      </c>
      <c r="I1762" s="45">
        <v>25</v>
      </c>
      <c r="J1762" s="45">
        <v>25</v>
      </c>
      <c r="K1762" s="45"/>
      <c r="L1762" s="62" t="str">
        <f>_xlfn.IFNA(VLOOKUP(E1762&amp;"."&amp;H1762,PNIdata!$E$5:$L$263,2,FALSE),"-")</f>
        <v>-</v>
      </c>
      <c r="M1762" s="62"/>
      <c r="N1762" s="62"/>
    </row>
    <row r="1763" spans="2:14" x14ac:dyDescent="0.25">
      <c r="B1763" s="37" t="s">
        <v>24</v>
      </c>
      <c r="C1763" s="38" t="str">
        <f>VLOOKUP(E1763,nusedswatershed,4,FALSE)</f>
        <v>Ind7</v>
      </c>
      <c r="D1763" s="39">
        <v>24</v>
      </c>
      <c r="E1763" s="40" t="s">
        <v>22</v>
      </c>
      <c r="F1763" s="40" t="s">
        <v>22</v>
      </c>
      <c r="G1763" s="21" t="s">
        <v>63</v>
      </c>
      <c r="H1763" s="22">
        <v>1968</v>
      </c>
      <c r="I1763" s="45">
        <v>10</v>
      </c>
      <c r="J1763" s="45">
        <v>10</v>
      </c>
      <c r="K1763" s="45"/>
      <c r="L1763" s="62" t="str">
        <f>_xlfn.IFNA(VLOOKUP(E1763&amp;"."&amp;H1763,PNIdata!$E$5:$L$263,2,FALSE),"-")</f>
        <v>-</v>
      </c>
      <c r="M1763" s="62"/>
      <c r="N1763" s="62"/>
    </row>
    <row r="1764" spans="2:14" x14ac:dyDescent="0.25">
      <c r="B1764" s="37" t="s">
        <v>24</v>
      </c>
      <c r="C1764" s="38" t="str">
        <f>VLOOKUP(E1764,nusedswatershed,4,FALSE)</f>
        <v>Ind7</v>
      </c>
      <c r="D1764" s="39">
        <v>24</v>
      </c>
      <c r="E1764" s="40" t="s">
        <v>22</v>
      </c>
      <c r="F1764" s="40" t="s">
        <v>22</v>
      </c>
      <c r="G1764" s="21" t="s">
        <v>63</v>
      </c>
      <c r="H1764" s="22">
        <v>1967</v>
      </c>
      <c r="I1764" s="45">
        <v>25</v>
      </c>
      <c r="J1764" s="45">
        <v>25</v>
      </c>
      <c r="K1764" s="45"/>
      <c r="L1764" s="62" t="str">
        <f>_xlfn.IFNA(VLOOKUP(E1764&amp;"."&amp;H1764,PNIdata!$E$5:$L$263,2,FALSE),"-")</f>
        <v>-</v>
      </c>
      <c r="M1764" s="62"/>
      <c r="N1764" s="62"/>
    </row>
    <row r="1765" spans="2:14" x14ac:dyDescent="0.25">
      <c r="B1765" s="37" t="s">
        <v>24</v>
      </c>
      <c r="C1765" s="38" t="str">
        <f>VLOOKUP(E1765,nusedswatershed,4,FALSE)</f>
        <v>Ind7</v>
      </c>
      <c r="D1765" s="39">
        <v>24</v>
      </c>
      <c r="E1765" s="40" t="s">
        <v>22</v>
      </c>
      <c r="F1765" s="40" t="s">
        <v>22</v>
      </c>
      <c r="G1765" s="21" t="s">
        <v>63</v>
      </c>
      <c r="H1765" s="22">
        <v>1966</v>
      </c>
      <c r="I1765" s="45">
        <v>200</v>
      </c>
      <c r="J1765" s="45">
        <v>200</v>
      </c>
      <c r="K1765" s="45"/>
      <c r="L1765" s="62" t="str">
        <f>_xlfn.IFNA(VLOOKUP(E1765&amp;"."&amp;H1765,PNIdata!$E$5:$L$263,2,FALSE),"-")</f>
        <v>-</v>
      </c>
      <c r="M1765" s="62"/>
      <c r="N1765" s="62"/>
    </row>
    <row r="1766" spans="2:14" x14ac:dyDescent="0.25">
      <c r="B1766" s="37" t="s">
        <v>24</v>
      </c>
      <c r="C1766" s="38" t="str">
        <f>VLOOKUP(E1766,nusedswatershed,4,FALSE)</f>
        <v>Ind7</v>
      </c>
      <c r="D1766" s="39">
        <v>24</v>
      </c>
      <c r="E1766" s="40" t="s">
        <v>22</v>
      </c>
      <c r="F1766" s="40" t="s">
        <v>22</v>
      </c>
      <c r="G1766" s="21" t="s">
        <v>63</v>
      </c>
      <c r="H1766" s="22">
        <v>1965</v>
      </c>
      <c r="I1766" s="45">
        <v>50</v>
      </c>
      <c r="J1766" s="45">
        <v>50</v>
      </c>
      <c r="K1766" s="45"/>
      <c r="L1766" s="62" t="str">
        <f>_xlfn.IFNA(VLOOKUP(E1766&amp;"."&amp;H1766,PNIdata!$E$5:$L$263,2,FALSE),"-")</f>
        <v>-</v>
      </c>
      <c r="M1766" s="62"/>
      <c r="N1766" s="62"/>
    </row>
    <row r="1767" spans="2:14" x14ac:dyDescent="0.25">
      <c r="B1767" s="37" t="s">
        <v>24</v>
      </c>
      <c r="C1767" s="38" t="str">
        <f>VLOOKUP(E1767,nusedswatershed,4,FALSE)</f>
        <v>Ind7</v>
      </c>
      <c r="D1767" s="39">
        <v>24</v>
      </c>
      <c r="E1767" s="40" t="s">
        <v>22</v>
      </c>
      <c r="F1767" s="40" t="s">
        <v>22</v>
      </c>
      <c r="G1767" s="21" t="s">
        <v>63</v>
      </c>
      <c r="H1767" s="22">
        <v>1964</v>
      </c>
      <c r="I1767" s="45">
        <v>300</v>
      </c>
      <c r="J1767" s="45">
        <v>300</v>
      </c>
      <c r="K1767" s="45"/>
      <c r="L1767" s="62" t="str">
        <f>_xlfn.IFNA(VLOOKUP(E1767&amp;"."&amp;H1767,PNIdata!$E$5:$L$263,2,FALSE),"-")</f>
        <v>-</v>
      </c>
      <c r="M1767" s="62"/>
      <c r="N1767" s="62"/>
    </row>
    <row r="1768" spans="2:14" x14ac:dyDescent="0.25">
      <c r="B1768" s="37" t="s">
        <v>24</v>
      </c>
      <c r="C1768" s="38" t="str">
        <f>VLOOKUP(E1768,nusedswatershed,4,FALSE)</f>
        <v>Ind7</v>
      </c>
      <c r="D1768" s="39">
        <v>24</v>
      </c>
      <c r="E1768" s="40" t="s">
        <v>22</v>
      </c>
      <c r="F1768" s="40" t="s">
        <v>22</v>
      </c>
      <c r="G1768" s="21" t="s">
        <v>63</v>
      </c>
      <c r="H1768" s="22">
        <v>1963</v>
      </c>
      <c r="I1768" s="45">
        <v>50</v>
      </c>
      <c r="J1768" s="45">
        <v>50</v>
      </c>
      <c r="K1768" s="45"/>
      <c r="L1768" s="62" t="str">
        <f>_xlfn.IFNA(VLOOKUP(E1768&amp;"."&amp;H1768,PNIdata!$E$5:$L$263,2,FALSE),"-")</f>
        <v>-</v>
      </c>
      <c r="M1768" s="62"/>
      <c r="N1768" s="62"/>
    </row>
    <row r="1769" spans="2:14" x14ac:dyDescent="0.25">
      <c r="B1769" s="37" t="s">
        <v>24</v>
      </c>
      <c r="C1769" s="38" t="str">
        <f>VLOOKUP(E1769,nusedswatershed,4,FALSE)</f>
        <v>Ind7</v>
      </c>
      <c r="D1769" s="39">
        <v>24</v>
      </c>
      <c r="E1769" s="40" t="s">
        <v>22</v>
      </c>
      <c r="F1769" s="40" t="s">
        <v>22</v>
      </c>
      <c r="G1769" s="21" t="s">
        <v>63</v>
      </c>
      <c r="H1769" s="22">
        <v>1962</v>
      </c>
      <c r="I1769" s="45">
        <v>750</v>
      </c>
      <c r="J1769" s="45">
        <v>750</v>
      </c>
      <c r="K1769" s="45"/>
      <c r="L1769" s="62" t="str">
        <f>_xlfn.IFNA(VLOOKUP(E1769&amp;"."&amp;H1769,PNIdata!$E$5:$L$263,2,FALSE),"-")</f>
        <v>-</v>
      </c>
      <c r="M1769" s="62"/>
      <c r="N1769" s="62"/>
    </row>
    <row r="1770" spans="2:14" x14ac:dyDescent="0.25">
      <c r="B1770" s="37" t="s">
        <v>24</v>
      </c>
      <c r="C1770" s="38" t="str">
        <f>VLOOKUP(E1770,nusedswatershed,4,FALSE)</f>
        <v>Ind7</v>
      </c>
      <c r="D1770" s="39">
        <v>24</v>
      </c>
      <c r="E1770" s="40" t="s">
        <v>22</v>
      </c>
      <c r="F1770" s="40" t="s">
        <v>22</v>
      </c>
      <c r="G1770" s="21" t="s">
        <v>63</v>
      </c>
      <c r="H1770" s="22">
        <v>1961</v>
      </c>
      <c r="I1770" s="45">
        <v>750</v>
      </c>
      <c r="J1770" s="45">
        <v>750</v>
      </c>
      <c r="K1770" s="45"/>
      <c r="L1770" s="62" t="str">
        <f>_xlfn.IFNA(VLOOKUP(E1770&amp;"."&amp;H1770,PNIdata!$E$5:$L$263,2,FALSE),"-")</f>
        <v>-</v>
      </c>
      <c r="M1770" s="62"/>
      <c r="N1770" s="62"/>
    </row>
    <row r="1771" spans="2:14" x14ac:dyDescent="0.25">
      <c r="B1771" s="37" t="s">
        <v>24</v>
      </c>
      <c r="C1771" s="38" t="str">
        <f>VLOOKUP(E1771,nusedswatershed,4,FALSE)</f>
        <v>Ind7</v>
      </c>
      <c r="D1771" s="39">
        <v>24</v>
      </c>
      <c r="E1771" s="40" t="s">
        <v>22</v>
      </c>
      <c r="F1771" s="40" t="s">
        <v>22</v>
      </c>
      <c r="G1771" s="21" t="s">
        <v>63</v>
      </c>
      <c r="H1771" s="22">
        <v>1960</v>
      </c>
      <c r="I1771" s="45">
        <v>750</v>
      </c>
      <c r="J1771" s="45">
        <v>750</v>
      </c>
      <c r="K1771" s="45"/>
      <c r="L1771" s="62" t="str">
        <f>_xlfn.IFNA(VLOOKUP(E1771&amp;"."&amp;H1771,PNIdata!$E$5:$L$263,2,FALSE),"-")</f>
        <v>-</v>
      </c>
      <c r="M1771" s="62"/>
      <c r="N1771" s="62"/>
    </row>
    <row r="1772" spans="2:14" x14ac:dyDescent="0.25">
      <c r="B1772" s="37" t="s">
        <v>24</v>
      </c>
      <c r="C1772" s="38" t="str">
        <f>VLOOKUP(E1772,nusedswatershed,4,FALSE)</f>
        <v>Ind7</v>
      </c>
      <c r="D1772" s="39">
        <v>24</v>
      </c>
      <c r="E1772" s="40" t="s">
        <v>22</v>
      </c>
      <c r="F1772" s="40" t="s">
        <v>22</v>
      </c>
      <c r="G1772" s="21" t="s">
        <v>63</v>
      </c>
      <c r="H1772" s="22">
        <v>1959</v>
      </c>
      <c r="I1772" s="45">
        <v>1500</v>
      </c>
      <c r="J1772" s="45">
        <v>1500</v>
      </c>
      <c r="K1772" s="45"/>
      <c r="L1772" s="62" t="str">
        <f>_xlfn.IFNA(VLOOKUP(E1772&amp;"."&amp;H1772,PNIdata!$E$5:$L$263,2,FALSE),"-")</f>
        <v>-</v>
      </c>
      <c r="M1772" s="62"/>
      <c r="N1772" s="62"/>
    </row>
    <row r="1773" spans="2:14" x14ac:dyDescent="0.25">
      <c r="B1773" s="37" t="s">
        <v>24</v>
      </c>
      <c r="C1773" s="38" t="str">
        <f>VLOOKUP(E1773,nusedswatershed,4,FALSE)</f>
        <v>Ind7</v>
      </c>
      <c r="D1773" s="39">
        <v>24</v>
      </c>
      <c r="E1773" s="40" t="s">
        <v>22</v>
      </c>
      <c r="F1773" s="40" t="s">
        <v>22</v>
      </c>
      <c r="G1773" s="21" t="s">
        <v>63</v>
      </c>
      <c r="H1773" s="22">
        <v>1958</v>
      </c>
      <c r="I1773" s="45">
        <v>750</v>
      </c>
      <c r="J1773" s="45">
        <v>750</v>
      </c>
      <c r="K1773" s="45"/>
      <c r="L1773" s="62" t="str">
        <f>_xlfn.IFNA(VLOOKUP(E1773&amp;"."&amp;H1773,PNIdata!$E$5:$L$263,2,FALSE),"-")</f>
        <v>-</v>
      </c>
      <c r="M1773" s="62"/>
      <c r="N1773" s="62"/>
    </row>
    <row r="1774" spans="2:14" x14ac:dyDescent="0.25">
      <c r="B1774" s="37" t="s">
        <v>24</v>
      </c>
      <c r="C1774" s="38" t="str">
        <f>VLOOKUP(E1774,nusedswatershed,4,FALSE)</f>
        <v>Ind7</v>
      </c>
      <c r="D1774" s="39">
        <v>24</v>
      </c>
      <c r="E1774" s="40" t="s">
        <v>22</v>
      </c>
      <c r="F1774" s="40" t="s">
        <v>22</v>
      </c>
      <c r="G1774" s="21" t="s">
        <v>63</v>
      </c>
      <c r="H1774" s="22">
        <v>1957</v>
      </c>
      <c r="I1774" s="45">
        <v>1500</v>
      </c>
      <c r="J1774" s="45">
        <v>1500</v>
      </c>
      <c r="K1774" s="45"/>
      <c r="L1774" s="62" t="str">
        <f>_xlfn.IFNA(VLOOKUP(E1774&amp;"."&amp;H1774,PNIdata!$E$5:$L$263,2,FALSE),"-")</f>
        <v>-</v>
      </c>
      <c r="M1774" s="62"/>
      <c r="N1774" s="62"/>
    </row>
    <row r="1775" spans="2:14" x14ac:dyDescent="0.25">
      <c r="B1775" s="37" t="s">
        <v>24</v>
      </c>
      <c r="C1775" s="38" t="str">
        <f>VLOOKUP(E1775,nusedswatershed,4,FALSE)</f>
        <v>Ind7</v>
      </c>
      <c r="D1775" s="39">
        <v>24</v>
      </c>
      <c r="E1775" s="40" t="s">
        <v>22</v>
      </c>
      <c r="F1775" s="40" t="s">
        <v>22</v>
      </c>
      <c r="G1775" s="21" t="s">
        <v>63</v>
      </c>
      <c r="H1775" s="22">
        <v>1956</v>
      </c>
      <c r="I1775" s="45">
        <v>1500</v>
      </c>
      <c r="J1775" s="45">
        <v>1500</v>
      </c>
      <c r="K1775" s="45"/>
      <c r="L1775" s="62" t="str">
        <f>_xlfn.IFNA(VLOOKUP(E1775&amp;"."&amp;H1775,PNIdata!$E$5:$L$263,2,FALSE),"-")</f>
        <v>-</v>
      </c>
      <c r="M1775" s="62"/>
      <c r="N1775" s="62"/>
    </row>
    <row r="1776" spans="2:14" x14ac:dyDescent="0.25">
      <c r="B1776" s="37" t="s">
        <v>24</v>
      </c>
      <c r="C1776" s="38" t="str">
        <f>VLOOKUP(E1776,nusedswatershed,4,FALSE)</f>
        <v>Ind7</v>
      </c>
      <c r="D1776" s="39">
        <v>24</v>
      </c>
      <c r="E1776" s="40" t="s">
        <v>22</v>
      </c>
      <c r="F1776" s="40" t="s">
        <v>22</v>
      </c>
      <c r="G1776" s="21" t="s">
        <v>63</v>
      </c>
      <c r="H1776" s="22">
        <v>1955</v>
      </c>
      <c r="I1776" s="45">
        <v>1500</v>
      </c>
      <c r="J1776" s="45">
        <v>1500</v>
      </c>
      <c r="K1776" s="45"/>
      <c r="L1776" s="62" t="str">
        <f>_xlfn.IFNA(VLOOKUP(E1776&amp;"."&amp;H1776,PNIdata!$E$5:$L$263,2,FALSE),"-")</f>
        <v>-</v>
      </c>
      <c r="M1776" s="62"/>
      <c r="N1776" s="62"/>
    </row>
    <row r="1777" spans="2:14" x14ac:dyDescent="0.25">
      <c r="B1777" s="37" t="s">
        <v>24</v>
      </c>
      <c r="C1777" s="38" t="str">
        <f>VLOOKUP(E1777,nusedswatershed,4,FALSE)</f>
        <v>Ind7</v>
      </c>
      <c r="D1777" s="39">
        <v>24</v>
      </c>
      <c r="E1777" s="40" t="s">
        <v>22</v>
      </c>
      <c r="F1777" s="40" t="s">
        <v>22</v>
      </c>
      <c r="G1777" s="21" t="s">
        <v>63</v>
      </c>
      <c r="H1777" s="22">
        <v>1954</v>
      </c>
      <c r="I1777" s="45">
        <v>750</v>
      </c>
      <c r="J1777" s="45">
        <v>750</v>
      </c>
      <c r="K1777" s="45"/>
      <c r="L1777" s="62" t="str">
        <f>_xlfn.IFNA(VLOOKUP(E1777&amp;"."&amp;H1777,PNIdata!$E$5:$L$263,2,FALSE),"-")</f>
        <v>-</v>
      </c>
      <c r="M1777" s="62"/>
      <c r="N1777" s="62"/>
    </row>
    <row r="1778" spans="2:14" x14ac:dyDescent="0.25">
      <c r="B1778" s="37" t="s">
        <v>24</v>
      </c>
      <c r="C1778" s="38" t="str">
        <f>VLOOKUP(E1778,nusedswatershed,4,FALSE)</f>
        <v>Ind7</v>
      </c>
      <c r="D1778" s="39">
        <v>24</v>
      </c>
      <c r="E1778" s="40" t="s">
        <v>22</v>
      </c>
      <c r="F1778" s="40" t="s">
        <v>22</v>
      </c>
      <c r="G1778" s="21" t="s">
        <v>63</v>
      </c>
      <c r="H1778" s="22">
        <v>1953</v>
      </c>
      <c r="I1778" s="45">
        <v>1500</v>
      </c>
      <c r="J1778" s="45">
        <v>1500</v>
      </c>
      <c r="K1778" s="45"/>
      <c r="L1778" s="62" t="str">
        <f>_xlfn.IFNA(VLOOKUP(E1778&amp;"."&amp;H1778,PNIdata!$E$5:$L$263,2,FALSE),"-")</f>
        <v>-</v>
      </c>
      <c r="M1778" s="62"/>
      <c r="N1778" s="62"/>
    </row>
    <row r="1779" spans="2:14" x14ac:dyDescent="0.25">
      <c r="B1779" s="37" t="s">
        <v>24</v>
      </c>
      <c r="C1779" s="38" t="str">
        <f>VLOOKUP(E1779,nusedswatershed,4,FALSE)</f>
        <v>Esc</v>
      </c>
      <c r="D1779" s="39">
        <v>23</v>
      </c>
      <c r="E1779" s="40" t="s">
        <v>169</v>
      </c>
      <c r="F1779" s="40" t="s">
        <v>169</v>
      </c>
      <c r="G1779" s="21" t="s">
        <v>63</v>
      </c>
      <c r="H1779" s="45">
        <v>2023</v>
      </c>
      <c r="I1779" s="45" t="s">
        <v>1430</v>
      </c>
      <c r="J1779" s="45"/>
      <c r="K1779" s="45"/>
      <c r="L1779" s="62" t="str">
        <f>_xlfn.IFNA(VLOOKUP(E1779&amp;"."&amp;H1779,PNIdata!$E$5:$L$263,2,FALSE),"-")</f>
        <v>-</v>
      </c>
      <c r="M1779" s="62"/>
      <c r="N1779" s="62"/>
    </row>
    <row r="1780" spans="2:14" x14ac:dyDescent="0.25">
      <c r="B1780" s="37" t="s">
        <v>24</v>
      </c>
      <c r="C1780" s="38" t="str">
        <f>VLOOKUP(E1780,nusedswatershed,4,FALSE)</f>
        <v>Esc</v>
      </c>
      <c r="D1780" s="39">
        <v>23</v>
      </c>
      <c r="E1780" s="40" t="s">
        <v>169</v>
      </c>
      <c r="F1780" s="40" t="s">
        <v>169</v>
      </c>
      <c r="G1780" s="21" t="s">
        <v>63</v>
      </c>
      <c r="H1780" s="45">
        <v>2022</v>
      </c>
      <c r="I1780" s="45" t="s">
        <v>523</v>
      </c>
      <c r="J1780" s="45"/>
      <c r="K1780" s="45"/>
      <c r="L1780" s="62" t="str">
        <f>_xlfn.IFNA(VLOOKUP(E1780&amp;"."&amp;H1780,PNIdata!$E$5:$L$263,2,FALSE),"-")</f>
        <v>-</v>
      </c>
      <c r="M1780" s="62"/>
      <c r="N1780" s="62"/>
    </row>
    <row r="1781" spans="2:14" x14ac:dyDescent="0.25">
      <c r="B1781" s="37" t="s">
        <v>24</v>
      </c>
      <c r="C1781" s="38" t="str">
        <f>VLOOKUP(E1781,nusedswatershed,4,FALSE)</f>
        <v>Esc</v>
      </c>
      <c r="D1781" s="39">
        <v>23</v>
      </c>
      <c r="E1781" s="40" t="s">
        <v>169</v>
      </c>
      <c r="F1781" s="40" t="s">
        <v>169</v>
      </c>
      <c r="G1781" s="21" t="s">
        <v>63</v>
      </c>
      <c r="H1781" s="45">
        <v>2021</v>
      </c>
      <c r="I1781" s="45" t="s">
        <v>523</v>
      </c>
      <c r="J1781" s="45"/>
      <c r="K1781" s="45"/>
      <c r="L1781" s="62" t="str">
        <f>_xlfn.IFNA(VLOOKUP(E1781&amp;"."&amp;H1781,PNIdata!$E$5:$L$263,2,FALSE),"-")</f>
        <v>-</v>
      </c>
      <c r="M1781" s="62"/>
      <c r="N1781" s="62"/>
    </row>
    <row r="1782" spans="2:14" x14ac:dyDescent="0.25">
      <c r="B1782" s="37" t="s">
        <v>24</v>
      </c>
      <c r="C1782" s="38" t="str">
        <f>VLOOKUP(E1782,nusedswatershed,4,FALSE)</f>
        <v>Esc</v>
      </c>
      <c r="D1782" s="39">
        <v>23</v>
      </c>
      <c r="E1782" s="40" t="s">
        <v>169</v>
      </c>
      <c r="F1782" s="40" t="s">
        <v>169</v>
      </c>
      <c r="G1782" s="21" t="s">
        <v>63</v>
      </c>
      <c r="H1782" s="45">
        <v>2020</v>
      </c>
      <c r="I1782" s="45" t="s">
        <v>523</v>
      </c>
      <c r="J1782" s="45"/>
      <c r="K1782" s="45"/>
      <c r="L1782" s="62" t="str">
        <f>_xlfn.IFNA(VLOOKUP(E1782&amp;"."&amp;H1782,PNIdata!$E$5:$L$263,2,FALSE),"-")</f>
        <v>-</v>
      </c>
      <c r="M1782" s="62"/>
      <c r="N1782" s="62"/>
    </row>
    <row r="1783" spans="2:14" x14ac:dyDescent="0.25">
      <c r="B1783" s="37" t="s">
        <v>24</v>
      </c>
      <c r="C1783" s="38" t="str">
        <f>VLOOKUP(E1783,nusedswatershed,4,FALSE)</f>
        <v>Esc</v>
      </c>
      <c r="D1783" s="39">
        <v>23</v>
      </c>
      <c r="E1783" s="40" t="s">
        <v>169</v>
      </c>
      <c r="F1783" s="40" t="s">
        <v>169</v>
      </c>
      <c r="G1783" s="21" t="s">
        <v>63</v>
      </c>
      <c r="H1783" s="45">
        <v>2019</v>
      </c>
      <c r="I1783" s="45" t="s">
        <v>523</v>
      </c>
      <c r="J1783" s="45"/>
      <c r="K1783" s="45"/>
      <c r="L1783" s="62" t="str">
        <f>_xlfn.IFNA(VLOOKUP(E1783&amp;"."&amp;H1783,PNIdata!$E$5:$L$263,2,FALSE),"-")</f>
        <v>-</v>
      </c>
      <c r="M1783" s="62"/>
      <c r="N1783" s="62"/>
    </row>
    <row r="1784" spans="2:14" x14ac:dyDescent="0.25">
      <c r="B1784" s="37" t="s">
        <v>24</v>
      </c>
      <c r="C1784" s="38" t="str">
        <f>VLOOKUP(E1784,nusedswatershed,4,FALSE)</f>
        <v>Esc</v>
      </c>
      <c r="D1784" s="39">
        <v>23</v>
      </c>
      <c r="E1784" s="40" t="s">
        <v>169</v>
      </c>
      <c r="F1784" s="40" t="s">
        <v>169</v>
      </c>
      <c r="G1784" s="21" t="s">
        <v>63</v>
      </c>
      <c r="H1784" s="45">
        <v>2018</v>
      </c>
      <c r="I1784" s="45" t="s">
        <v>523</v>
      </c>
      <c r="J1784" s="45"/>
      <c r="K1784" s="45"/>
      <c r="L1784" s="62" t="str">
        <f>_xlfn.IFNA(VLOOKUP(E1784&amp;"."&amp;H1784,PNIdata!$E$5:$L$263,2,FALSE),"-")</f>
        <v>-</v>
      </c>
      <c r="M1784" s="62"/>
      <c r="N1784" s="62"/>
    </row>
    <row r="1785" spans="2:14" x14ac:dyDescent="0.25">
      <c r="B1785" s="37" t="s">
        <v>24</v>
      </c>
      <c r="C1785" s="38" t="str">
        <f>VLOOKUP(E1785,nusedswatershed,4,FALSE)</f>
        <v>Esc</v>
      </c>
      <c r="D1785" s="39">
        <v>23</v>
      </c>
      <c r="E1785" s="40" t="s">
        <v>169</v>
      </c>
      <c r="F1785" s="40" t="s">
        <v>169</v>
      </c>
      <c r="G1785" s="21" t="s">
        <v>63</v>
      </c>
      <c r="H1785" s="45">
        <v>2017</v>
      </c>
      <c r="I1785" s="45" t="s">
        <v>523</v>
      </c>
      <c r="J1785" s="45"/>
      <c r="K1785" s="45"/>
      <c r="L1785" s="62" t="str">
        <f>_xlfn.IFNA(VLOOKUP(E1785&amp;"."&amp;H1785,PNIdata!$E$5:$L$263,2,FALSE),"-")</f>
        <v>-</v>
      </c>
      <c r="M1785" s="62"/>
      <c r="N1785" s="62"/>
    </row>
    <row r="1786" spans="2:14" x14ac:dyDescent="0.25">
      <c r="B1786" s="37" t="s">
        <v>24</v>
      </c>
      <c r="C1786" s="38" t="str">
        <f>VLOOKUP(E1786,nusedswatershed,4,FALSE)</f>
        <v>Esc</v>
      </c>
      <c r="D1786" s="39">
        <v>23</v>
      </c>
      <c r="E1786" s="40" t="s">
        <v>169</v>
      </c>
      <c r="F1786" s="40" t="s">
        <v>169</v>
      </c>
      <c r="G1786" s="21" t="s">
        <v>63</v>
      </c>
      <c r="H1786" s="45">
        <v>2016</v>
      </c>
      <c r="I1786" s="45" t="s">
        <v>523</v>
      </c>
      <c r="J1786" s="45"/>
      <c r="K1786" s="45"/>
      <c r="L1786" s="62" t="str">
        <f>_xlfn.IFNA(VLOOKUP(E1786&amp;"."&amp;H1786,PNIdata!$E$5:$L$263,2,FALSE),"-")</f>
        <v>-</v>
      </c>
      <c r="M1786" s="62"/>
      <c r="N1786" s="62"/>
    </row>
    <row r="1787" spans="2:14" x14ac:dyDescent="0.25">
      <c r="B1787" s="37" t="s">
        <v>24</v>
      </c>
      <c r="C1787" s="38" t="str">
        <f>VLOOKUP(E1787,nusedswatershed,4,FALSE)</f>
        <v>Esc</v>
      </c>
      <c r="D1787" s="39">
        <v>23</v>
      </c>
      <c r="E1787" s="40" t="s">
        <v>169</v>
      </c>
      <c r="F1787" s="40" t="s">
        <v>169</v>
      </c>
      <c r="G1787" s="21" t="s">
        <v>63</v>
      </c>
      <c r="H1787" s="22">
        <v>2015</v>
      </c>
      <c r="I1787" s="45" t="s">
        <v>523</v>
      </c>
      <c r="J1787" s="45"/>
      <c r="K1787" s="45"/>
      <c r="L1787" s="62" t="str">
        <f>_xlfn.IFNA(VLOOKUP(E1787&amp;"."&amp;H1787,PNIdata!$E$5:$L$263,2,FALSE),"-")</f>
        <v>-</v>
      </c>
      <c r="M1787" s="62"/>
      <c r="N1787" s="62"/>
    </row>
    <row r="1788" spans="2:14" x14ac:dyDescent="0.25">
      <c r="B1788" s="37" t="s">
        <v>24</v>
      </c>
      <c r="C1788" s="38" t="str">
        <f>VLOOKUP(E1788,nusedswatershed,4,FALSE)</f>
        <v>Esc</v>
      </c>
      <c r="D1788" s="39">
        <v>23</v>
      </c>
      <c r="E1788" s="40" t="s">
        <v>169</v>
      </c>
      <c r="F1788" s="40" t="s">
        <v>169</v>
      </c>
      <c r="G1788" s="21" t="s">
        <v>63</v>
      </c>
      <c r="H1788" s="22">
        <v>2014</v>
      </c>
      <c r="I1788" s="45" t="s">
        <v>523</v>
      </c>
      <c r="J1788" s="45"/>
      <c r="K1788" s="45"/>
      <c r="L1788" s="62" t="str">
        <f>_xlfn.IFNA(VLOOKUP(E1788&amp;"."&amp;H1788,PNIdata!$E$5:$L$263,2,FALSE),"-")</f>
        <v>-</v>
      </c>
      <c r="M1788" s="62"/>
      <c r="N1788" s="62"/>
    </row>
    <row r="1789" spans="2:14" x14ac:dyDescent="0.25">
      <c r="B1789" s="37" t="s">
        <v>24</v>
      </c>
      <c r="C1789" s="38" t="str">
        <f>VLOOKUP(E1789,nusedswatershed,4,FALSE)</f>
        <v>Esc</v>
      </c>
      <c r="D1789" s="39">
        <v>23</v>
      </c>
      <c r="E1789" s="40" t="s">
        <v>169</v>
      </c>
      <c r="F1789" s="40" t="s">
        <v>169</v>
      </c>
      <c r="G1789" s="21" t="s">
        <v>63</v>
      </c>
      <c r="H1789">
        <v>2013</v>
      </c>
      <c r="I1789" s="45">
        <v>25</v>
      </c>
      <c r="J1789" s="45">
        <v>25</v>
      </c>
      <c r="K1789" s="45"/>
      <c r="L1789" s="62" t="str">
        <f>_xlfn.IFNA(VLOOKUP(E1789&amp;"."&amp;H1789,PNIdata!$E$5:$L$263,2,FALSE),"-")</f>
        <v>-</v>
      </c>
      <c r="M1789" s="62"/>
      <c r="N1789" s="62"/>
    </row>
    <row r="1790" spans="2:14" x14ac:dyDescent="0.25">
      <c r="B1790" s="37" t="s">
        <v>24</v>
      </c>
      <c r="C1790" s="38" t="str">
        <f>VLOOKUP(E1790,nusedswatershed,4,FALSE)</f>
        <v>Esc</v>
      </c>
      <c r="D1790" s="39">
        <v>23</v>
      </c>
      <c r="E1790" s="40" t="s">
        <v>169</v>
      </c>
      <c r="F1790" s="40" t="s">
        <v>169</v>
      </c>
      <c r="G1790" s="21" t="s">
        <v>63</v>
      </c>
      <c r="H1790" s="22">
        <v>2012</v>
      </c>
      <c r="I1790" s="45" t="s">
        <v>523</v>
      </c>
      <c r="J1790" s="45"/>
      <c r="K1790" s="45"/>
      <c r="L1790" s="62" t="str">
        <f>_xlfn.IFNA(VLOOKUP(E1790&amp;"."&amp;H1790,PNIdata!$E$5:$L$263,2,FALSE),"-")</f>
        <v>-</v>
      </c>
      <c r="M1790" s="62"/>
      <c r="N1790" s="62"/>
    </row>
    <row r="1791" spans="2:14" x14ac:dyDescent="0.25">
      <c r="B1791" s="37" t="s">
        <v>24</v>
      </c>
      <c r="C1791" s="38" t="str">
        <f>VLOOKUP(E1791,nusedswatershed,4,FALSE)</f>
        <v>Esc</v>
      </c>
      <c r="D1791" s="39">
        <v>23</v>
      </c>
      <c r="E1791" s="40" t="s">
        <v>169</v>
      </c>
      <c r="F1791" s="40" t="s">
        <v>169</v>
      </c>
      <c r="G1791" s="21" t="s">
        <v>63</v>
      </c>
      <c r="H1791" s="22">
        <v>2011</v>
      </c>
      <c r="I1791" s="45" t="s">
        <v>523</v>
      </c>
      <c r="J1791" s="45"/>
      <c r="K1791" s="45"/>
      <c r="L1791" s="62" t="str">
        <f>_xlfn.IFNA(VLOOKUP(E1791&amp;"."&amp;H1791,PNIdata!$E$5:$L$263,2,FALSE),"-")</f>
        <v>-</v>
      </c>
      <c r="M1791" s="62"/>
      <c r="N1791" s="62"/>
    </row>
    <row r="1792" spans="2:14" x14ac:dyDescent="0.25">
      <c r="B1792" s="37" t="s">
        <v>24</v>
      </c>
      <c r="C1792" s="38" t="str">
        <f>VLOOKUP(E1792,nusedswatershed,4,FALSE)</f>
        <v>Esc</v>
      </c>
      <c r="D1792" s="39">
        <v>23</v>
      </c>
      <c r="E1792" s="40" t="s">
        <v>169</v>
      </c>
      <c r="F1792" s="40" t="s">
        <v>169</v>
      </c>
      <c r="G1792" s="21" t="s">
        <v>63</v>
      </c>
      <c r="H1792" s="22">
        <v>2010</v>
      </c>
      <c r="I1792" s="45" t="s">
        <v>523</v>
      </c>
      <c r="J1792" s="45"/>
      <c r="K1792" s="45"/>
      <c r="L1792" s="62" t="str">
        <f>_xlfn.IFNA(VLOOKUP(E1792&amp;"."&amp;H1792,PNIdata!$E$5:$L$263,2,FALSE),"-")</f>
        <v>-</v>
      </c>
      <c r="M1792" s="62"/>
      <c r="N1792" s="62"/>
    </row>
    <row r="1793" spans="2:14" x14ac:dyDescent="0.25">
      <c r="B1793" s="37" t="s">
        <v>24</v>
      </c>
      <c r="C1793" s="38" t="str">
        <f>VLOOKUP(E1793,nusedswatershed,4,FALSE)</f>
        <v>Esc</v>
      </c>
      <c r="D1793" s="39">
        <v>23</v>
      </c>
      <c r="E1793" s="40" t="s">
        <v>169</v>
      </c>
      <c r="F1793" s="40" t="s">
        <v>169</v>
      </c>
      <c r="G1793" s="21" t="s">
        <v>63</v>
      </c>
      <c r="H1793" s="22">
        <v>2009</v>
      </c>
      <c r="I1793" s="45" t="s">
        <v>523</v>
      </c>
      <c r="J1793" s="45"/>
      <c r="K1793" s="45"/>
      <c r="L1793" s="62" t="str">
        <f>_xlfn.IFNA(VLOOKUP(E1793&amp;"."&amp;H1793,PNIdata!$E$5:$L$263,2,FALSE),"-")</f>
        <v>-</v>
      </c>
      <c r="M1793" s="62"/>
      <c r="N1793" s="62"/>
    </row>
    <row r="1794" spans="2:14" x14ac:dyDescent="0.25">
      <c r="B1794" s="37" t="s">
        <v>24</v>
      </c>
      <c r="C1794" s="38" t="str">
        <f>VLOOKUP(E1794,nusedswatershed,4,FALSE)</f>
        <v>Esc</v>
      </c>
      <c r="D1794" s="39">
        <v>23</v>
      </c>
      <c r="E1794" s="40" t="s">
        <v>169</v>
      </c>
      <c r="F1794" s="40" t="s">
        <v>169</v>
      </c>
      <c r="G1794" s="21" t="s">
        <v>63</v>
      </c>
      <c r="H1794">
        <v>2008</v>
      </c>
      <c r="I1794" s="45" t="s">
        <v>523</v>
      </c>
      <c r="J1794" s="45"/>
      <c r="K1794" s="45"/>
      <c r="L1794" s="62" t="str">
        <f>_xlfn.IFNA(VLOOKUP(E1794&amp;"."&amp;H1794,PNIdata!$E$5:$L$263,2,FALSE),"-")</f>
        <v>-</v>
      </c>
      <c r="M1794" s="62"/>
      <c r="N1794" s="62"/>
    </row>
    <row r="1795" spans="2:14" x14ac:dyDescent="0.25">
      <c r="B1795" s="37" t="s">
        <v>24</v>
      </c>
      <c r="C1795" s="38" t="str">
        <f>VLOOKUP(E1795,nusedswatershed,4,FALSE)</f>
        <v>Esc</v>
      </c>
      <c r="D1795" s="39">
        <v>23</v>
      </c>
      <c r="E1795" s="40" t="s">
        <v>169</v>
      </c>
      <c r="F1795" s="40" t="s">
        <v>169</v>
      </c>
      <c r="G1795" s="21" t="s">
        <v>63</v>
      </c>
      <c r="H1795">
        <v>2007</v>
      </c>
      <c r="I1795" s="45">
        <v>35</v>
      </c>
      <c r="J1795" s="45">
        <v>35</v>
      </c>
      <c r="K1795" s="45"/>
      <c r="L1795" s="62" t="str">
        <f>_xlfn.IFNA(VLOOKUP(E1795&amp;"."&amp;H1795,PNIdata!$E$5:$L$263,2,FALSE),"-")</f>
        <v>-</v>
      </c>
      <c r="M1795" s="62"/>
      <c r="N1795" s="62"/>
    </row>
    <row r="1796" spans="2:14" x14ac:dyDescent="0.25">
      <c r="B1796" s="37" t="s">
        <v>24</v>
      </c>
      <c r="C1796" s="38" t="str">
        <f>VLOOKUP(E1796,nusedswatershed,4,FALSE)</f>
        <v>Esc</v>
      </c>
      <c r="D1796" s="39">
        <v>23</v>
      </c>
      <c r="E1796" s="40" t="s">
        <v>169</v>
      </c>
      <c r="F1796" s="40" t="s">
        <v>169</v>
      </c>
      <c r="G1796" s="21" t="s">
        <v>63</v>
      </c>
      <c r="H1796">
        <v>2006</v>
      </c>
      <c r="I1796" s="45">
        <v>24</v>
      </c>
      <c r="J1796" s="45">
        <v>24</v>
      </c>
      <c r="K1796" s="45"/>
      <c r="L1796" s="62" t="str">
        <f>_xlfn.IFNA(VLOOKUP(E1796&amp;"."&amp;H1796,PNIdata!$E$5:$L$263,2,FALSE),"-")</f>
        <v>-</v>
      </c>
      <c r="M1796" s="62"/>
      <c r="N1796" s="62"/>
    </row>
    <row r="1797" spans="2:14" x14ac:dyDescent="0.25">
      <c r="B1797" s="37" t="s">
        <v>24</v>
      </c>
      <c r="C1797" s="38" t="str">
        <f>VLOOKUP(E1797,nusedswatershed,4,FALSE)</f>
        <v>Esc</v>
      </c>
      <c r="D1797" s="39">
        <v>23</v>
      </c>
      <c r="E1797" s="40" t="s">
        <v>169</v>
      </c>
      <c r="F1797" s="40" t="s">
        <v>169</v>
      </c>
      <c r="G1797" s="21" t="s">
        <v>63</v>
      </c>
      <c r="H1797">
        <v>2005</v>
      </c>
      <c r="I1797" s="45">
        <v>54</v>
      </c>
      <c r="J1797" s="45">
        <v>54</v>
      </c>
      <c r="K1797" s="45"/>
      <c r="L1797" s="62" t="str">
        <f>_xlfn.IFNA(VLOOKUP(E1797&amp;"."&amp;H1797,PNIdata!$E$5:$L$263,2,FALSE),"-")</f>
        <v>-</v>
      </c>
      <c r="M1797" s="62"/>
      <c r="N1797" s="62"/>
    </row>
    <row r="1798" spans="2:14" x14ac:dyDescent="0.25">
      <c r="B1798" s="37" t="s">
        <v>24</v>
      </c>
      <c r="C1798" s="38" t="str">
        <f>VLOOKUP(E1798,nusedswatershed,4,FALSE)</f>
        <v>Esc</v>
      </c>
      <c r="D1798" s="39">
        <v>23</v>
      </c>
      <c r="E1798" s="40" t="s">
        <v>169</v>
      </c>
      <c r="F1798" s="40" t="s">
        <v>169</v>
      </c>
      <c r="G1798" s="21" t="s">
        <v>63</v>
      </c>
      <c r="H1798">
        <v>2004</v>
      </c>
      <c r="I1798" s="45">
        <v>55</v>
      </c>
      <c r="J1798" s="45">
        <v>55</v>
      </c>
      <c r="K1798" s="45"/>
      <c r="L1798" s="62" t="str">
        <f>_xlfn.IFNA(VLOOKUP(E1798&amp;"."&amp;H1798,PNIdata!$E$5:$L$263,2,FALSE),"-")</f>
        <v>-</v>
      </c>
      <c r="M1798" s="62"/>
      <c r="N1798" s="62"/>
    </row>
    <row r="1799" spans="2:14" x14ac:dyDescent="0.25">
      <c r="B1799" s="37" t="s">
        <v>24</v>
      </c>
      <c r="C1799" s="38" t="str">
        <f>VLOOKUP(E1799,nusedswatershed,4,FALSE)</f>
        <v>Esc</v>
      </c>
      <c r="D1799" s="39">
        <v>23</v>
      </c>
      <c r="E1799" s="40" t="s">
        <v>169</v>
      </c>
      <c r="F1799" s="40" t="s">
        <v>169</v>
      </c>
      <c r="G1799" s="21" t="s">
        <v>63</v>
      </c>
      <c r="H1799">
        <v>2003</v>
      </c>
      <c r="I1799" s="45" t="s">
        <v>523</v>
      </c>
      <c r="J1799" s="45"/>
      <c r="K1799" s="45"/>
      <c r="L1799" s="62" t="str">
        <f>_xlfn.IFNA(VLOOKUP(E1799&amp;"."&amp;H1799,PNIdata!$E$5:$L$263,2,FALSE),"-")</f>
        <v>-</v>
      </c>
      <c r="M1799" s="62"/>
      <c r="N1799" s="62"/>
    </row>
    <row r="1800" spans="2:14" x14ac:dyDescent="0.25">
      <c r="B1800" s="37" t="s">
        <v>24</v>
      </c>
      <c r="C1800" s="38" t="str">
        <f>VLOOKUP(E1800,nusedswatershed,4,FALSE)</f>
        <v>Esc</v>
      </c>
      <c r="D1800" s="39">
        <v>23</v>
      </c>
      <c r="E1800" s="40" t="s">
        <v>169</v>
      </c>
      <c r="F1800" s="40" t="s">
        <v>169</v>
      </c>
      <c r="G1800" s="21" t="s">
        <v>63</v>
      </c>
      <c r="H1800">
        <v>2002</v>
      </c>
      <c r="I1800" s="45">
        <v>135</v>
      </c>
      <c r="J1800" s="45">
        <v>135</v>
      </c>
      <c r="K1800" s="45"/>
      <c r="L1800" s="62" t="str">
        <f>_xlfn.IFNA(VLOOKUP(E1800&amp;"."&amp;H1800,PNIdata!$E$5:$L$263,2,FALSE),"-")</f>
        <v>-</v>
      </c>
      <c r="M1800" s="62"/>
      <c r="N1800" s="62"/>
    </row>
    <row r="1801" spans="2:14" x14ac:dyDescent="0.25">
      <c r="B1801" s="37" t="s">
        <v>24</v>
      </c>
      <c r="C1801" s="38" t="str">
        <f>VLOOKUP(E1801,nusedswatershed,4,FALSE)</f>
        <v>Esc</v>
      </c>
      <c r="D1801" s="39">
        <v>23</v>
      </c>
      <c r="E1801" s="40" t="s">
        <v>169</v>
      </c>
      <c r="F1801" s="40" t="s">
        <v>169</v>
      </c>
      <c r="G1801" s="21" t="s">
        <v>63</v>
      </c>
      <c r="H1801">
        <v>2001</v>
      </c>
      <c r="I1801" s="45">
        <v>120</v>
      </c>
      <c r="J1801" s="45">
        <v>120</v>
      </c>
      <c r="K1801" s="45"/>
      <c r="L1801" s="62" t="str">
        <f>_xlfn.IFNA(VLOOKUP(E1801&amp;"."&amp;H1801,PNIdata!$E$5:$L$263,2,FALSE),"-")</f>
        <v>-</v>
      </c>
      <c r="M1801" s="62"/>
      <c r="N1801" s="62"/>
    </row>
    <row r="1802" spans="2:14" x14ac:dyDescent="0.25">
      <c r="B1802" s="37" t="s">
        <v>24</v>
      </c>
      <c r="C1802" s="38" t="str">
        <f>VLOOKUP(E1802,nusedswatershed,4,FALSE)</f>
        <v>Esc</v>
      </c>
      <c r="D1802" s="39">
        <v>23</v>
      </c>
      <c r="E1802" s="40" t="s">
        <v>169</v>
      </c>
      <c r="F1802" s="40" t="s">
        <v>169</v>
      </c>
      <c r="G1802" s="21" t="s">
        <v>63</v>
      </c>
      <c r="H1802">
        <v>2000</v>
      </c>
      <c r="I1802" s="45">
        <v>40</v>
      </c>
      <c r="J1802" s="45">
        <v>40</v>
      </c>
      <c r="K1802" s="45"/>
      <c r="L1802" s="62" t="str">
        <f>_xlfn.IFNA(VLOOKUP(E1802&amp;"."&amp;H1802,PNIdata!$E$5:$L$263,2,FALSE),"-")</f>
        <v>-</v>
      </c>
      <c r="M1802" s="62"/>
      <c r="N1802" s="62"/>
    </row>
    <row r="1803" spans="2:14" x14ac:dyDescent="0.25">
      <c r="B1803" s="37" t="s">
        <v>24</v>
      </c>
      <c r="C1803" s="38" t="str">
        <f>VLOOKUP(E1803,nusedswatershed,4,FALSE)</f>
        <v>Esc</v>
      </c>
      <c r="D1803" s="39">
        <v>23</v>
      </c>
      <c r="E1803" s="40" t="s">
        <v>169</v>
      </c>
      <c r="F1803" s="40" t="s">
        <v>169</v>
      </c>
      <c r="G1803" s="21" t="s">
        <v>63</v>
      </c>
      <c r="H1803">
        <v>1999</v>
      </c>
      <c r="I1803" s="45">
        <v>16</v>
      </c>
      <c r="J1803" s="45">
        <v>16</v>
      </c>
      <c r="K1803" s="45"/>
      <c r="L1803" s="62" t="str">
        <f>_xlfn.IFNA(VLOOKUP(E1803&amp;"."&amp;H1803,PNIdata!$E$5:$L$263,2,FALSE),"-")</f>
        <v>-</v>
      </c>
      <c r="M1803" s="62"/>
      <c r="N1803" s="62"/>
    </row>
    <row r="1804" spans="2:14" x14ac:dyDescent="0.25">
      <c r="B1804" s="37" t="s">
        <v>24</v>
      </c>
      <c r="C1804" s="38" t="str">
        <f>VLOOKUP(E1804,nusedswatershed,4,FALSE)</f>
        <v>Esc</v>
      </c>
      <c r="D1804" s="39">
        <v>23</v>
      </c>
      <c r="E1804" s="40" t="s">
        <v>169</v>
      </c>
      <c r="F1804" s="40" t="s">
        <v>169</v>
      </c>
      <c r="G1804" s="21" t="s">
        <v>63</v>
      </c>
      <c r="H1804" s="22">
        <v>1998</v>
      </c>
      <c r="I1804" s="45">
        <v>125</v>
      </c>
      <c r="J1804" s="45">
        <v>125</v>
      </c>
      <c r="K1804" s="45"/>
      <c r="L1804" s="62" t="str">
        <f>_xlfn.IFNA(VLOOKUP(E1804&amp;"."&amp;H1804,PNIdata!$E$5:$L$263,2,FALSE),"-")</f>
        <v>-</v>
      </c>
      <c r="M1804" s="62"/>
      <c r="N1804" s="62"/>
    </row>
    <row r="1805" spans="2:14" x14ac:dyDescent="0.25">
      <c r="B1805" s="37" t="s">
        <v>24</v>
      </c>
      <c r="C1805" s="38" t="str">
        <f>VLOOKUP(E1805,nusedswatershed,4,FALSE)</f>
        <v>Esc</v>
      </c>
      <c r="D1805" s="39">
        <v>23</v>
      </c>
      <c r="E1805" s="40" t="s">
        <v>169</v>
      </c>
      <c r="F1805" s="40" t="s">
        <v>169</v>
      </c>
      <c r="G1805" s="21" t="s">
        <v>63</v>
      </c>
      <c r="H1805" s="22">
        <v>1997</v>
      </c>
      <c r="I1805" s="45">
        <v>60</v>
      </c>
      <c r="J1805" s="45">
        <v>60</v>
      </c>
      <c r="K1805" s="45"/>
      <c r="L1805" s="62" t="str">
        <f>_xlfn.IFNA(VLOOKUP(E1805&amp;"."&amp;H1805,PNIdata!$E$5:$L$263,2,FALSE),"-")</f>
        <v>-</v>
      </c>
      <c r="M1805" s="62"/>
      <c r="N1805" s="62"/>
    </row>
    <row r="1806" spans="2:14" x14ac:dyDescent="0.25">
      <c r="B1806" s="37" t="s">
        <v>24</v>
      </c>
      <c r="C1806" s="38" t="str">
        <f>VLOOKUP(E1806,nusedswatershed,4,FALSE)</f>
        <v>Esc</v>
      </c>
      <c r="D1806" s="39">
        <v>23</v>
      </c>
      <c r="E1806" s="40" t="s">
        <v>169</v>
      </c>
      <c r="F1806" s="40" t="s">
        <v>169</v>
      </c>
      <c r="G1806" s="21" t="s">
        <v>63</v>
      </c>
      <c r="H1806" s="22">
        <v>1996</v>
      </c>
      <c r="I1806" s="45">
        <v>20</v>
      </c>
      <c r="J1806" s="45">
        <v>20</v>
      </c>
      <c r="K1806" s="45"/>
      <c r="L1806" s="62" t="str">
        <f>_xlfn.IFNA(VLOOKUP(E1806&amp;"."&amp;H1806,PNIdata!$E$5:$L$263,2,FALSE),"-")</f>
        <v>-</v>
      </c>
      <c r="M1806" s="62"/>
      <c r="N1806" s="62"/>
    </row>
    <row r="1807" spans="2:14" x14ac:dyDescent="0.25">
      <c r="B1807" s="37" t="s">
        <v>24</v>
      </c>
      <c r="C1807" s="38" t="str">
        <f>VLOOKUP(E1807,nusedswatershed,4,FALSE)</f>
        <v>Esc</v>
      </c>
      <c r="D1807" s="39">
        <v>23</v>
      </c>
      <c r="E1807" s="40" t="s">
        <v>169</v>
      </c>
      <c r="F1807" s="40" t="s">
        <v>169</v>
      </c>
      <c r="G1807" s="21" t="s">
        <v>63</v>
      </c>
      <c r="H1807" s="22">
        <v>1995</v>
      </c>
      <c r="I1807" s="45">
        <v>1</v>
      </c>
      <c r="J1807" s="45">
        <v>1</v>
      </c>
      <c r="K1807" s="45"/>
      <c r="L1807" s="62" t="str">
        <f>_xlfn.IFNA(VLOOKUP(E1807&amp;"."&amp;H1807,PNIdata!$E$5:$L$263,2,FALSE),"-")</f>
        <v>-</v>
      </c>
      <c r="M1807" s="62"/>
      <c r="N1807" s="62"/>
    </row>
    <row r="1808" spans="2:14" x14ac:dyDescent="0.25">
      <c r="B1808" s="37" t="s">
        <v>24</v>
      </c>
      <c r="C1808" s="38" t="str">
        <f>VLOOKUP(E1808,nusedswatershed,4,FALSE)</f>
        <v>Esc</v>
      </c>
      <c r="D1808" s="39">
        <v>23</v>
      </c>
      <c r="E1808" s="40" t="s">
        <v>169</v>
      </c>
      <c r="F1808" s="40" t="s">
        <v>169</v>
      </c>
      <c r="G1808" s="21" t="s">
        <v>63</v>
      </c>
      <c r="H1808" s="22">
        <v>1994</v>
      </c>
      <c r="I1808" s="45">
        <v>4</v>
      </c>
      <c r="J1808" s="45">
        <v>4</v>
      </c>
      <c r="K1808" s="45"/>
      <c r="L1808" s="62" t="str">
        <f>_xlfn.IFNA(VLOOKUP(E1808&amp;"."&amp;H1808,PNIdata!$E$5:$L$263,2,FALSE),"-")</f>
        <v>-</v>
      </c>
      <c r="M1808" s="62"/>
      <c r="N1808" s="62"/>
    </row>
    <row r="1809" spans="2:14" x14ac:dyDescent="0.25">
      <c r="B1809" s="37" t="s">
        <v>24</v>
      </c>
      <c r="C1809" s="38" t="str">
        <f>VLOOKUP(E1809,nusedswatershed,4,FALSE)</f>
        <v>Esc</v>
      </c>
      <c r="D1809" s="39">
        <v>23</v>
      </c>
      <c r="E1809" s="40" t="s">
        <v>169</v>
      </c>
      <c r="F1809" s="40" t="s">
        <v>169</v>
      </c>
      <c r="G1809" s="21" t="s">
        <v>63</v>
      </c>
      <c r="H1809" s="22">
        <v>1993</v>
      </c>
      <c r="I1809" s="45" t="s">
        <v>524</v>
      </c>
      <c r="J1809" s="45"/>
      <c r="K1809" s="45"/>
      <c r="L1809" s="62" t="str">
        <f>_xlfn.IFNA(VLOOKUP(E1809&amp;"."&amp;H1809,PNIdata!$E$5:$L$263,2,FALSE),"-")</f>
        <v>-</v>
      </c>
      <c r="M1809" s="62"/>
      <c r="N1809" s="62"/>
    </row>
    <row r="1810" spans="2:14" x14ac:dyDescent="0.25">
      <c r="B1810" s="37" t="s">
        <v>24</v>
      </c>
      <c r="C1810" s="38" t="str">
        <f>VLOOKUP(E1810,nusedswatershed,4,FALSE)</f>
        <v>Esc</v>
      </c>
      <c r="D1810" s="39">
        <v>23</v>
      </c>
      <c r="E1810" s="40" t="s">
        <v>169</v>
      </c>
      <c r="F1810" s="40" t="s">
        <v>169</v>
      </c>
      <c r="G1810" s="21" t="s">
        <v>63</v>
      </c>
      <c r="H1810" s="22">
        <v>1992</v>
      </c>
      <c r="I1810" s="45">
        <v>30</v>
      </c>
      <c r="J1810" s="45">
        <v>30</v>
      </c>
      <c r="K1810" s="45"/>
      <c r="L1810" s="62" t="str">
        <f>_xlfn.IFNA(VLOOKUP(E1810&amp;"."&amp;H1810,PNIdata!$E$5:$L$263,2,FALSE),"-")</f>
        <v>-</v>
      </c>
      <c r="M1810" s="62"/>
      <c r="N1810" s="62"/>
    </row>
    <row r="1811" spans="2:14" x14ac:dyDescent="0.25">
      <c r="B1811" s="37" t="s">
        <v>24</v>
      </c>
      <c r="C1811" s="38" t="str">
        <f>VLOOKUP(E1811,nusedswatershed,4,FALSE)</f>
        <v>Esc</v>
      </c>
      <c r="D1811" s="39">
        <v>23</v>
      </c>
      <c r="E1811" s="40" t="s">
        <v>169</v>
      </c>
      <c r="F1811" s="40" t="s">
        <v>169</v>
      </c>
      <c r="G1811" s="21" t="s">
        <v>63</v>
      </c>
      <c r="H1811" s="22">
        <v>1991</v>
      </c>
      <c r="I1811" s="45">
        <v>30</v>
      </c>
      <c r="J1811" s="45">
        <v>30</v>
      </c>
      <c r="K1811" s="45"/>
      <c r="L1811" s="62" t="str">
        <f>_xlfn.IFNA(VLOOKUP(E1811&amp;"."&amp;H1811,PNIdata!$E$5:$L$263,2,FALSE),"-")</f>
        <v>-</v>
      </c>
      <c r="M1811" s="62"/>
      <c r="N1811" s="62"/>
    </row>
    <row r="1812" spans="2:14" x14ac:dyDescent="0.25">
      <c r="B1812" s="37" t="s">
        <v>24</v>
      </c>
      <c r="C1812" s="38" t="str">
        <f>VLOOKUP(E1812,nusedswatershed,4,FALSE)</f>
        <v>Esc</v>
      </c>
      <c r="D1812" s="39">
        <v>23</v>
      </c>
      <c r="E1812" s="40" t="s">
        <v>169</v>
      </c>
      <c r="F1812" s="40" t="s">
        <v>169</v>
      </c>
      <c r="G1812" s="21" t="s">
        <v>63</v>
      </c>
      <c r="H1812" s="22">
        <v>1990</v>
      </c>
      <c r="I1812" s="45">
        <v>5</v>
      </c>
      <c r="J1812" s="45">
        <v>5</v>
      </c>
      <c r="K1812" s="45"/>
      <c r="L1812" s="62" t="str">
        <f>_xlfn.IFNA(VLOOKUP(E1812&amp;"."&amp;H1812,PNIdata!$E$5:$L$263,2,FALSE),"-")</f>
        <v>-</v>
      </c>
      <c r="M1812" s="62"/>
      <c r="N1812" s="62"/>
    </row>
    <row r="1813" spans="2:14" x14ac:dyDescent="0.25">
      <c r="B1813" s="37" t="s">
        <v>24</v>
      </c>
      <c r="C1813" s="38" t="str">
        <f>VLOOKUP(E1813,nusedswatershed,4,FALSE)</f>
        <v>Esc</v>
      </c>
      <c r="D1813" s="39">
        <v>23</v>
      </c>
      <c r="E1813" s="40" t="s">
        <v>169</v>
      </c>
      <c r="F1813" s="40" t="s">
        <v>169</v>
      </c>
      <c r="G1813" s="21" t="s">
        <v>63</v>
      </c>
      <c r="H1813" s="22">
        <v>1989</v>
      </c>
      <c r="I1813" s="45" t="s">
        <v>527</v>
      </c>
      <c r="J1813" s="45"/>
      <c r="K1813" s="45"/>
      <c r="L1813" s="62" t="str">
        <f>_xlfn.IFNA(VLOOKUP(E1813&amp;"."&amp;H1813,PNIdata!$E$5:$L$263,2,FALSE),"-")</f>
        <v>-</v>
      </c>
      <c r="M1813" s="62"/>
      <c r="N1813" s="62"/>
    </row>
    <row r="1814" spans="2:14" x14ac:dyDescent="0.25">
      <c r="B1814" s="37" t="s">
        <v>24</v>
      </c>
      <c r="C1814" s="38" t="str">
        <f>VLOOKUP(E1814,nusedswatershed,4,FALSE)</f>
        <v>Esc</v>
      </c>
      <c r="D1814" s="39">
        <v>23</v>
      </c>
      <c r="E1814" s="40" t="s">
        <v>169</v>
      </c>
      <c r="F1814" s="40" t="s">
        <v>169</v>
      </c>
      <c r="G1814" s="21" t="s">
        <v>63</v>
      </c>
      <c r="H1814" s="22">
        <v>1988</v>
      </c>
      <c r="I1814" s="45" t="s">
        <v>527</v>
      </c>
      <c r="J1814" s="45"/>
      <c r="K1814" s="45"/>
      <c r="L1814" s="62" t="str">
        <f>_xlfn.IFNA(VLOOKUP(E1814&amp;"."&amp;H1814,PNIdata!$E$5:$L$263,2,FALSE),"-")</f>
        <v>-</v>
      </c>
      <c r="M1814" s="62"/>
      <c r="N1814" s="62"/>
    </row>
    <row r="1815" spans="2:14" x14ac:dyDescent="0.25">
      <c r="B1815" s="37" t="s">
        <v>24</v>
      </c>
      <c r="C1815" s="38" t="str">
        <f>VLOOKUP(E1815,nusedswatershed,4,FALSE)</f>
        <v>Esc</v>
      </c>
      <c r="D1815" s="39">
        <v>23</v>
      </c>
      <c r="E1815" s="40" t="s">
        <v>169</v>
      </c>
      <c r="F1815" s="40" t="s">
        <v>169</v>
      </c>
      <c r="G1815" s="21" t="s">
        <v>63</v>
      </c>
      <c r="H1815" s="22">
        <v>1987</v>
      </c>
      <c r="I1815" s="45" t="s">
        <v>523</v>
      </c>
      <c r="J1815" s="45"/>
      <c r="K1815" s="45"/>
      <c r="L1815" s="62" t="str">
        <f>_xlfn.IFNA(VLOOKUP(E1815&amp;"."&amp;H1815,PNIdata!$E$5:$L$263,2,FALSE),"-")</f>
        <v>-</v>
      </c>
      <c r="M1815" s="62"/>
      <c r="N1815" s="62"/>
    </row>
    <row r="1816" spans="2:14" x14ac:dyDescent="0.25">
      <c r="B1816" s="37" t="s">
        <v>24</v>
      </c>
      <c r="C1816" s="38" t="str">
        <f>VLOOKUP(E1816,nusedswatershed,4,FALSE)</f>
        <v>Esc</v>
      </c>
      <c r="D1816" s="39">
        <v>23</v>
      </c>
      <c r="E1816" s="40" t="s">
        <v>169</v>
      </c>
      <c r="F1816" s="40" t="s">
        <v>169</v>
      </c>
      <c r="G1816" s="21" t="s">
        <v>63</v>
      </c>
      <c r="H1816" s="22">
        <v>1986</v>
      </c>
      <c r="I1816" s="45" t="s">
        <v>523</v>
      </c>
      <c r="J1816" s="45"/>
      <c r="K1816" s="45"/>
      <c r="L1816" s="62" t="str">
        <f>_xlfn.IFNA(VLOOKUP(E1816&amp;"."&amp;H1816,PNIdata!$E$5:$L$263,2,FALSE),"-")</f>
        <v>-</v>
      </c>
      <c r="M1816" s="62"/>
      <c r="N1816" s="62"/>
    </row>
    <row r="1817" spans="2:14" x14ac:dyDescent="0.25">
      <c r="B1817" s="37" t="s">
        <v>24</v>
      </c>
      <c r="C1817" s="38" t="str">
        <f>VLOOKUP(E1817,nusedswatershed,4,FALSE)</f>
        <v>Esc</v>
      </c>
      <c r="D1817" s="39">
        <v>23</v>
      </c>
      <c r="E1817" s="40" t="s">
        <v>169</v>
      </c>
      <c r="F1817" s="40" t="s">
        <v>169</v>
      </c>
      <c r="G1817" s="21" t="s">
        <v>63</v>
      </c>
      <c r="H1817" s="22">
        <v>1985</v>
      </c>
      <c r="I1817" s="45">
        <v>2</v>
      </c>
      <c r="J1817" s="45">
        <v>2</v>
      </c>
      <c r="K1817" s="45"/>
      <c r="L1817" s="62" t="str">
        <f>_xlfn.IFNA(VLOOKUP(E1817&amp;"."&amp;H1817,PNIdata!$E$5:$L$263,2,FALSE),"-")</f>
        <v>-</v>
      </c>
      <c r="M1817" s="62"/>
      <c r="N1817" s="62"/>
    </row>
    <row r="1818" spans="2:14" x14ac:dyDescent="0.25">
      <c r="B1818" s="37" t="s">
        <v>24</v>
      </c>
      <c r="C1818" s="38" t="str">
        <f>VLOOKUP(E1818,nusedswatershed,4,FALSE)</f>
        <v>Esc</v>
      </c>
      <c r="D1818" s="39">
        <v>23</v>
      </c>
      <c r="E1818" s="40" t="s">
        <v>169</v>
      </c>
      <c r="F1818" s="40" t="s">
        <v>169</v>
      </c>
      <c r="G1818" s="21" t="s">
        <v>63</v>
      </c>
      <c r="H1818" s="22">
        <v>1984</v>
      </c>
      <c r="I1818" s="45" t="s">
        <v>527</v>
      </c>
      <c r="J1818" s="45"/>
      <c r="K1818" s="45"/>
      <c r="L1818" s="62" t="str">
        <f>_xlfn.IFNA(VLOOKUP(E1818&amp;"."&amp;H1818,PNIdata!$E$5:$L$263,2,FALSE),"-")</f>
        <v>-</v>
      </c>
      <c r="M1818" s="62"/>
      <c r="N1818" s="62"/>
    </row>
    <row r="1819" spans="2:14" x14ac:dyDescent="0.25">
      <c r="B1819" s="37" t="s">
        <v>24</v>
      </c>
      <c r="C1819" s="38" t="str">
        <f>VLOOKUP(E1819,nusedswatershed,4,FALSE)</f>
        <v>Esc</v>
      </c>
      <c r="D1819" s="39">
        <v>23</v>
      </c>
      <c r="E1819" s="40" t="s">
        <v>169</v>
      </c>
      <c r="F1819" s="40" t="s">
        <v>169</v>
      </c>
      <c r="G1819" s="21" t="s">
        <v>63</v>
      </c>
      <c r="H1819" s="22">
        <v>1983</v>
      </c>
      <c r="I1819" s="45" t="s">
        <v>523</v>
      </c>
      <c r="J1819" s="45"/>
      <c r="K1819" s="45"/>
      <c r="L1819" s="62" t="str">
        <f>_xlfn.IFNA(VLOOKUP(E1819&amp;"."&amp;H1819,PNIdata!$E$5:$L$263,2,FALSE),"-")</f>
        <v>-</v>
      </c>
      <c r="M1819" s="62"/>
      <c r="N1819" s="62"/>
    </row>
    <row r="1820" spans="2:14" x14ac:dyDescent="0.25">
      <c r="B1820" s="37" t="s">
        <v>24</v>
      </c>
      <c r="C1820" s="38" t="str">
        <f>VLOOKUP(E1820,nusedswatershed,4,FALSE)</f>
        <v>Esc</v>
      </c>
      <c r="D1820" s="39">
        <v>23</v>
      </c>
      <c r="E1820" s="40" t="s">
        <v>169</v>
      </c>
      <c r="F1820" s="40" t="s">
        <v>169</v>
      </c>
      <c r="G1820" s="21" t="s">
        <v>63</v>
      </c>
      <c r="H1820" s="22">
        <v>1982</v>
      </c>
      <c r="I1820" s="45" t="s">
        <v>527</v>
      </c>
      <c r="J1820" s="45"/>
      <c r="K1820" s="45"/>
      <c r="L1820" s="62" t="str">
        <f>_xlfn.IFNA(VLOOKUP(E1820&amp;"."&amp;H1820,PNIdata!$E$5:$L$263,2,FALSE),"-")</f>
        <v>-</v>
      </c>
      <c r="M1820" s="62"/>
      <c r="N1820" s="62"/>
    </row>
    <row r="1821" spans="2:14" x14ac:dyDescent="0.25">
      <c r="B1821" s="37" t="s">
        <v>24</v>
      </c>
      <c r="C1821" s="38" t="str">
        <f>VLOOKUP(E1821,nusedswatershed,4,FALSE)</f>
        <v>Esc</v>
      </c>
      <c r="D1821" s="39">
        <v>23</v>
      </c>
      <c r="E1821" s="40" t="s">
        <v>169</v>
      </c>
      <c r="F1821" s="40" t="s">
        <v>169</v>
      </c>
      <c r="G1821" s="21" t="s">
        <v>63</v>
      </c>
      <c r="H1821" s="22">
        <v>1981</v>
      </c>
      <c r="I1821" s="45" t="s">
        <v>523</v>
      </c>
      <c r="J1821" s="45"/>
      <c r="K1821" s="45"/>
      <c r="L1821" s="62" t="str">
        <f>_xlfn.IFNA(VLOOKUP(E1821&amp;"."&amp;H1821,PNIdata!$E$5:$L$263,2,FALSE),"-")</f>
        <v>-</v>
      </c>
      <c r="M1821" s="62"/>
      <c r="N1821" s="62"/>
    </row>
    <row r="1822" spans="2:14" x14ac:dyDescent="0.25">
      <c r="B1822" s="37" t="s">
        <v>24</v>
      </c>
      <c r="C1822" s="38" t="str">
        <f>VLOOKUP(E1822,nusedswatershed,4,FALSE)</f>
        <v>Esc</v>
      </c>
      <c r="D1822" s="39">
        <v>23</v>
      </c>
      <c r="E1822" s="40" t="s">
        <v>169</v>
      </c>
      <c r="F1822" s="40" t="s">
        <v>169</v>
      </c>
      <c r="G1822" s="21" t="s">
        <v>63</v>
      </c>
      <c r="H1822" s="22">
        <v>1980</v>
      </c>
      <c r="I1822" s="45" t="s">
        <v>523</v>
      </c>
      <c r="J1822" s="45"/>
      <c r="K1822" s="45"/>
      <c r="L1822" s="62" t="str">
        <f>_xlfn.IFNA(VLOOKUP(E1822&amp;"."&amp;H1822,PNIdata!$E$5:$L$263,2,FALSE),"-")</f>
        <v>-</v>
      </c>
      <c r="M1822" s="62"/>
      <c r="N1822" s="62"/>
    </row>
    <row r="1823" spans="2:14" x14ac:dyDescent="0.25">
      <c r="B1823" s="37" t="s">
        <v>24</v>
      </c>
      <c r="C1823" s="38" t="str">
        <f>VLOOKUP(E1823,nusedswatershed,4,FALSE)</f>
        <v>Esc</v>
      </c>
      <c r="D1823" s="39">
        <v>23</v>
      </c>
      <c r="E1823" s="40" t="s">
        <v>169</v>
      </c>
      <c r="F1823" s="40" t="s">
        <v>169</v>
      </c>
      <c r="G1823" s="21" t="s">
        <v>63</v>
      </c>
      <c r="H1823" s="22">
        <v>1979</v>
      </c>
      <c r="I1823" s="45" t="s">
        <v>527</v>
      </c>
      <c r="J1823" s="45"/>
      <c r="K1823" s="45"/>
      <c r="L1823" s="62" t="str">
        <f>_xlfn.IFNA(VLOOKUP(E1823&amp;"."&amp;H1823,PNIdata!$E$5:$L$263,2,FALSE),"-")</f>
        <v>-</v>
      </c>
      <c r="M1823" s="62"/>
      <c r="N1823" s="62"/>
    </row>
    <row r="1824" spans="2:14" x14ac:dyDescent="0.25">
      <c r="B1824" s="37" t="s">
        <v>24</v>
      </c>
      <c r="C1824" s="38" t="str">
        <f>VLOOKUP(E1824,nusedswatershed,4,FALSE)</f>
        <v>Esc</v>
      </c>
      <c r="D1824" s="39">
        <v>23</v>
      </c>
      <c r="E1824" s="40" t="s">
        <v>169</v>
      </c>
      <c r="F1824" s="40" t="s">
        <v>169</v>
      </c>
      <c r="G1824" s="21" t="s">
        <v>63</v>
      </c>
      <c r="H1824" s="22">
        <v>1978</v>
      </c>
      <c r="I1824" s="45" t="s">
        <v>527</v>
      </c>
      <c r="J1824" s="45"/>
      <c r="K1824" s="45"/>
      <c r="L1824" s="62" t="str">
        <f>_xlfn.IFNA(VLOOKUP(E1824&amp;"."&amp;H1824,PNIdata!$E$5:$L$263,2,FALSE),"-")</f>
        <v>-</v>
      </c>
      <c r="M1824" s="62"/>
      <c r="N1824" s="62"/>
    </row>
    <row r="1825" spans="2:14" x14ac:dyDescent="0.25">
      <c r="B1825" s="37" t="s">
        <v>24</v>
      </c>
      <c r="C1825" s="38" t="str">
        <f>VLOOKUP(E1825,nusedswatershed,4,FALSE)</f>
        <v>Esc</v>
      </c>
      <c r="D1825" s="39">
        <v>23</v>
      </c>
      <c r="E1825" s="40" t="s">
        <v>169</v>
      </c>
      <c r="F1825" s="40" t="s">
        <v>169</v>
      </c>
      <c r="G1825" s="21" t="s">
        <v>63</v>
      </c>
      <c r="H1825" s="22">
        <v>1977</v>
      </c>
      <c r="I1825" s="45" t="s">
        <v>527</v>
      </c>
      <c r="J1825" s="45"/>
      <c r="K1825" s="45"/>
      <c r="L1825" s="62" t="str">
        <f>_xlfn.IFNA(VLOOKUP(E1825&amp;"."&amp;H1825,PNIdata!$E$5:$L$263,2,FALSE),"-")</f>
        <v>-</v>
      </c>
      <c r="M1825" s="62"/>
      <c r="N1825" s="62"/>
    </row>
    <row r="1826" spans="2:14" x14ac:dyDescent="0.25">
      <c r="B1826" s="37" t="s">
        <v>24</v>
      </c>
      <c r="C1826" s="38" t="str">
        <f>VLOOKUP(E1826,nusedswatershed,4,FALSE)</f>
        <v>Esc</v>
      </c>
      <c r="D1826" s="39">
        <v>23</v>
      </c>
      <c r="E1826" s="40" t="s">
        <v>169</v>
      </c>
      <c r="F1826" s="40" t="s">
        <v>169</v>
      </c>
      <c r="G1826" s="21" t="s">
        <v>63</v>
      </c>
      <c r="H1826" s="22">
        <v>1976</v>
      </c>
      <c r="I1826" s="45" t="s">
        <v>527</v>
      </c>
      <c r="J1826" s="45"/>
      <c r="K1826" s="45"/>
      <c r="L1826" s="62" t="str">
        <f>_xlfn.IFNA(VLOOKUP(E1826&amp;"."&amp;H1826,PNIdata!$E$5:$L$263,2,FALSE),"-")</f>
        <v>-</v>
      </c>
      <c r="M1826" s="62"/>
      <c r="N1826" s="62"/>
    </row>
    <row r="1827" spans="2:14" x14ac:dyDescent="0.25">
      <c r="B1827" s="37" t="s">
        <v>24</v>
      </c>
      <c r="C1827" s="38" t="str">
        <f>VLOOKUP(E1827,nusedswatershed,4,FALSE)</f>
        <v>Esc</v>
      </c>
      <c r="D1827" s="39">
        <v>23</v>
      </c>
      <c r="E1827" s="40" t="s">
        <v>169</v>
      </c>
      <c r="F1827" s="40" t="s">
        <v>169</v>
      </c>
      <c r="G1827" s="21" t="s">
        <v>63</v>
      </c>
      <c r="H1827" s="22">
        <v>1975</v>
      </c>
      <c r="I1827" s="45" t="s">
        <v>527</v>
      </c>
      <c r="J1827" s="45"/>
      <c r="K1827" s="45"/>
      <c r="L1827" s="62" t="str">
        <f>_xlfn.IFNA(VLOOKUP(E1827&amp;"."&amp;H1827,PNIdata!$E$5:$L$263,2,FALSE),"-")</f>
        <v>-</v>
      </c>
      <c r="M1827" s="62"/>
      <c r="N1827" s="62"/>
    </row>
    <row r="1828" spans="2:14" x14ac:dyDescent="0.25">
      <c r="B1828" s="37" t="s">
        <v>24</v>
      </c>
      <c r="C1828" s="38" t="str">
        <f>VLOOKUP(E1828,nusedswatershed,4,FALSE)</f>
        <v>Esc</v>
      </c>
      <c r="D1828" s="39">
        <v>23</v>
      </c>
      <c r="E1828" s="40" t="s">
        <v>169</v>
      </c>
      <c r="F1828" s="40" t="s">
        <v>169</v>
      </c>
      <c r="G1828" s="21" t="s">
        <v>63</v>
      </c>
      <c r="H1828" s="22">
        <v>1974</v>
      </c>
      <c r="I1828" s="45" t="s">
        <v>527</v>
      </c>
      <c r="J1828" s="45"/>
      <c r="K1828" s="45"/>
      <c r="L1828" s="62" t="str">
        <f>_xlfn.IFNA(VLOOKUP(E1828&amp;"."&amp;H1828,PNIdata!$E$5:$L$263,2,FALSE),"-")</f>
        <v>-</v>
      </c>
      <c r="M1828" s="62"/>
      <c r="N1828" s="62"/>
    </row>
    <row r="1829" spans="2:14" x14ac:dyDescent="0.25">
      <c r="B1829" s="37" t="s">
        <v>24</v>
      </c>
      <c r="C1829" s="38" t="str">
        <f>VLOOKUP(E1829,nusedswatershed,4,FALSE)</f>
        <v>Esc</v>
      </c>
      <c r="D1829" s="39">
        <v>23</v>
      </c>
      <c r="E1829" s="40" t="s">
        <v>169</v>
      </c>
      <c r="F1829" s="40" t="s">
        <v>169</v>
      </c>
      <c r="G1829" s="21" t="s">
        <v>63</v>
      </c>
      <c r="H1829" s="22">
        <v>1973</v>
      </c>
      <c r="I1829" s="45" t="s">
        <v>527</v>
      </c>
      <c r="J1829" s="45"/>
      <c r="K1829" s="45"/>
      <c r="L1829" s="62" t="str">
        <f>_xlfn.IFNA(VLOOKUP(E1829&amp;"."&amp;H1829,PNIdata!$E$5:$L$263,2,FALSE),"-")</f>
        <v>-</v>
      </c>
      <c r="M1829" s="62"/>
      <c r="N1829" s="62"/>
    </row>
    <row r="1830" spans="2:14" x14ac:dyDescent="0.25">
      <c r="B1830" s="37" t="s">
        <v>24</v>
      </c>
      <c r="C1830" s="38" t="str">
        <f>VLOOKUP(E1830,nusedswatershed,4,FALSE)</f>
        <v>Esc</v>
      </c>
      <c r="D1830" s="39">
        <v>23</v>
      </c>
      <c r="E1830" s="40" t="s">
        <v>169</v>
      </c>
      <c r="F1830" s="40" t="s">
        <v>169</v>
      </c>
      <c r="G1830" s="21" t="s">
        <v>63</v>
      </c>
      <c r="H1830" s="22">
        <v>1972</v>
      </c>
      <c r="I1830" s="45" t="s">
        <v>527</v>
      </c>
      <c r="J1830" s="45"/>
      <c r="K1830" s="45"/>
      <c r="L1830" s="62" t="str">
        <f>_xlfn.IFNA(VLOOKUP(E1830&amp;"."&amp;H1830,PNIdata!$E$5:$L$263,2,FALSE),"-")</f>
        <v>-</v>
      </c>
      <c r="M1830" s="62"/>
      <c r="N1830" s="62"/>
    </row>
    <row r="1831" spans="2:14" x14ac:dyDescent="0.25">
      <c r="B1831" s="37" t="s">
        <v>24</v>
      </c>
      <c r="C1831" s="38" t="str">
        <f>VLOOKUP(E1831,nusedswatershed,4,FALSE)</f>
        <v>Esc</v>
      </c>
      <c r="D1831" s="39">
        <v>23</v>
      </c>
      <c r="E1831" s="40" t="s">
        <v>169</v>
      </c>
      <c r="F1831" s="40" t="s">
        <v>169</v>
      </c>
      <c r="G1831" s="21" t="s">
        <v>63</v>
      </c>
      <c r="H1831" s="22">
        <v>1971</v>
      </c>
      <c r="I1831" s="45" t="s">
        <v>527</v>
      </c>
      <c r="J1831" s="45"/>
      <c r="K1831" s="45"/>
      <c r="L1831" s="62" t="str">
        <f>_xlfn.IFNA(VLOOKUP(E1831&amp;"."&amp;H1831,PNIdata!$E$5:$L$263,2,FALSE),"-")</f>
        <v>-</v>
      </c>
      <c r="M1831" s="62"/>
      <c r="N1831" s="62"/>
    </row>
    <row r="1832" spans="2:14" x14ac:dyDescent="0.25">
      <c r="B1832" s="37" t="s">
        <v>24</v>
      </c>
      <c r="C1832" s="38" t="str">
        <f>VLOOKUP(E1832,nusedswatershed,4,FALSE)</f>
        <v>Esc</v>
      </c>
      <c r="D1832" s="39">
        <v>23</v>
      </c>
      <c r="E1832" s="40" t="s">
        <v>169</v>
      </c>
      <c r="F1832" s="40" t="s">
        <v>169</v>
      </c>
      <c r="G1832" s="21" t="s">
        <v>63</v>
      </c>
      <c r="H1832" s="22">
        <v>1970</v>
      </c>
      <c r="I1832" s="45" t="s">
        <v>527</v>
      </c>
      <c r="J1832" s="45"/>
      <c r="K1832" s="45"/>
      <c r="L1832" s="62" t="str">
        <f>_xlfn.IFNA(VLOOKUP(E1832&amp;"."&amp;H1832,PNIdata!$E$5:$L$263,2,FALSE),"-")</f>
        <v>-</v>
      </c>
      <c r="M1832" s="62"/>
      <c r="N1832" s="62"/>
    </row>
    <row r="1833" spans="2:14" x14ac:dyDescent="0.25">
      <c r="B1833" s="37" t="s">
        <v>24</v>
      </c>
      <c r="C1833" s="38" t="str">
        <f>VLOOKUP(E1833,nusedswatershed,4,FALSE)</f>
        <v>Esc</v>
      </c>
      <c r="D1833" s="39">
        <v>23</v>
      </c>
      <c r="E1833" s="40" t="s">
        <v>169</v>
      </c>
      <c r="F1833" s="40" t="s">
        <v>169</v>
      </c>
      <c r="G1833" s="21" t="s">
        <v>63</v>
      </c>
      <c r="H1833" s="22">
        <v>1969</v>
      </c>
      <c r="I1833" s="45" t="s">
        <v>527</v>
      </c>
      <c r="J1833" s="45"/>
      <c r="K1833" s="45"/>
      <c r="L1833" s="62" t="str">
        <f>_xlfn.IFNA(VLOOKUP(E1833&amp;"."&amp;H1833,PNIdata!$E$5:$L$263,2,FALSE),"-")</f>
        <v>-</v>
      </c>
      <c r="M1833" s="62"/>
      <c r="N1833" s="62"/>
    </row>
    <row r="1834" spans="2:14" x14ac:dyDescent="0.25">
      <c r="B1834" s="37" t="s">
        <v>24</v>
      </c>
      <c r="C1834" s="38" t="str">
        <f>VLOOKUP(E1834,nusedswatershed,4,FALSE)</f>
        <v>Esc</v>
      </c>
      <c r="D1834" s="39">
        <v>23</v>
      </c>
      <c r="E1834" s="40" t="s">
        <v>169</v>
      </c>
      <c r="F1834" s="40" t="s">
        <v>169</v>
      </c>
      <c r="G1834" s="21" t="s">
        <v>63</v>
      </c>
      <c r="H1834" s="22">
        <v>1968</v>
      </c>
      <c r="I1834" s="45" t="s">
        <v>527</v>
      </c>
      <c r="J1834" s="45"/>
      <c r="K1834" s="45"/>
      <c r="L1834" s="62" t="str">
        <f>_xlfn.IFNA(VLOOKUP(E1834&amp;"."&amp;H1834,PNIdata!$E$5:$L$263,2,FALSE),"-")</f>
        <v>-</v>
      </c>
      <c r="M1834" s="62"/>
      <c r="N1834" s="62"/>
    </row>
    <row r="1835" spans="2:14" x14ac:dyDescent="0.25">
      <c r="B1835" s="37" t="s">
        <v>24</v>
      </c>
      <c r="C1835" s="38" t="str">
        <f>VLOOKUP(E1835,nusedswatershed,4,FALSE)</f>
        <v>Esc</v>
      </c>
      <c r="D1835" s="39">
        <v>23</v>
      </c>
      <c r="E1835" s="40" t="s">
        <v>169</v>
      </c>
      <c r="F1835" s="40" t="s">
        <v>169</v>
      </c>
      <c r="G1835" s="21" t="s">
        <v>63</v>
      </c>
      <c r="H1835" s="22">
        <v>1967</v>
      </c>
      <c r="I1835" s="45" t="s">
        <v>527</v>
      </c>
      <c r="J1835" s="45"/>
      <c r="K1835" s="45"/>
      <c r="L1835" s="62" t="str">
        <f>_xlfn.IFNA(VLOOKUP(E1835&amp;"."&amp;H1835,PNIdata!$E$5:$L$263,2,FALSE),"-")</f>
        <v>-</v>
      </c>
      <c r="M1835" s="62"/>
      <c r="N1835" s="62"/>
    </row>
    <row r="1836" spans="2:14" x14ac:dyDescent="0.25">
      <c r="B1836" s="37" t="s">
        <v>24</v>
      </c>
      <c r="C1836" s="38" t="str">
        <f>VLOOKUP(E1836,nusedswatershed,4,FALSE)</f>
        <v>Esc</v>
      </c>
      <c r="D1836" s="39">
        <v>23</v>
      </c>
      <c r="E1836" s="40" t="s">
        <v>169</v>
      </c>
      <c r="F1836" s="40" t="s">
        <v>169</v>
      </c>
      <c r="G1836" s="21" t="s">
        <v>63</v>
      </c>
      <c r="H1836" s="22">
        <v>1966</v>
      </c>
      <c r="I1836" s="45" t="s">
        <v>527</v>
      </c>
      <c r="J1836" s="45"/>
      <c r="K1836" s="45"/>
      <c r="L1836" s="62" t="str">
        <f>_xlfn.IFNA(VLOOKUP(E1836&amp;"."&amp;H1836,PNIdata!$E$5:$L$263,2,FALSE),"-")</f>
        <v>-</v>
      </c>
      <c r="M1836" s="62"/>
      <c r="N1836" s="62"/>
    </row>
    <row r="1837" spans="2:14" x14ac:dyDescent="0.25">
      <c r="B1837" s="37" t="s">
        <v>24</v>
      </c>
      <c r="C1837" s="38" t="str">
        <f>VLOOKUP(E1837,nusedswatershed,4,FALSE)</f>
        <v>Esc</v>
      </c>
      <c r="D1837" s="39">
        <v>23</v>
      </c>
      <c r="E1837" s="40" t="s">
        <v>169</v>
      </c>
      <c r="F1837" s="40" t="s">
        <v>169</v>
      </c>
      <c r="G1837" s="21" t="s">
        <v>63</v>
      </c>
      <c r="H1837" s="22">
        <v>1965</v>
      </c>
      <c r="I1837" s="45" t="s">
        <v>527</v>
      </c>
      <c r="J1837" s="45"/>
      <c r="K1837" s="45"/>
      <c r="L1837" s="62" t="str">
        <f>_xlfn.IFNA(VLOOKUP(E1837&amp;"."&amp;H1837,PNIdata!$E$5:$L$263,2,FALSE),"-")</f>
        <v>-</v>
      </c>
      <c r="M1837" s="62"/>
      <c r="N1837" s="62"/>
    </row>
    <row r="1838" spans="2:14" x14ac:dyDescent="0.25">
      <c r="B1838" s="37" t="s">
        <v>24</v>
      </c>
      <c r="C1838" s="38" t="str">
        <f>VLOOKUP(E1838,nusedswatershed,4,FALSE)</f>
        <v>Esc</v>
      </c>
      <c r="D1838" s="39">
        <v>23</v>
      </c>
      <c r="E1838" s="40" t="s">
        <v>169</v>
      </c>
      <c r="F1838" s="40" t="s">
        <v>169</v>
      </c>
      <c r="G1838" s="21" t="s">
        <v>63</v>
      </c>
      <c r="H1838" s="22">
        <v>1964</v>
      </c>
      <c r="I1838" s="45" t="s">
        <v>527</v>
      </c>
      <c r="J1838" s="45"/>
      <c r="K1838" s="45"/>
      <c r="L1838" s="62" t="str">
        <f>_xlfn.IFNA(VLOOKUP(E1838&amp;"."&amp;H1838,PNIdata!$E$5:$L$263,2,FALSE),"-")</f>
        <v>-</v>
      </c>
      <c r="M1838" s="62"/>
      <c r="N1838" s="62"/>
    </row>
    <row r="1839" spans="2:14" x14ac:dyDescent="0.25">
      <c r="B1839" s="37" t="s">
        <v>24</v>
      </c>
      <c r="C1839" s="38" t="str">
        <f>VLOOKUP(E1839,nusedswatershed,4,FALSE)</f>
        <v>Esc</v>
      </c>
      <c r="D1839" s="39">
        <v>23</v>
      </c>
      <c r="E1839" s="40" t="s">
        <v>169</v>
      </c>
      <c r="F1839" s="40" t="s">
        <v>169</v>
      </c>
      <c r="G1839" s="21" t="s">
        <v>63</v>
      </c>
      <c r="H1839" s="22">
        <v>1963</v>
      </c>
      <c r="I1839" s="45" t="s">
        <v>527</v>
      </c>
      <c r="J1839" s="45"/>
      <c r="K1839" s="45"/>
      <c r="L1839" s="62" t="str">
        <f>_xlfn.IFNA(VLOOKUP(E1839&amp;"."&amp;H1839,PNIdata!$E$5:$L$263,2,FALSE),"-")</f>
        <v>-</v>
      </c>
      <c r="M1839" s="62"/>
      <c r="N1839" s="62"/>
    </row>
    <row r="1840" spans="2:14" x14ac:dyDescent="0.25">
      <c r="B1840" s="37" t="s">
        <v>24</v>
      </c>
      <c r="C1840" s="38" t="str">
        <f>VLOOKUP(E1840,nusedswatershed,4,FALSE)</f>
        <v>Esc</v>
      </c>
      <c r="D1840" s="39">
        <v>23</v>
      </c>
      <c r="E1840" s="40" t="s">
        <v>169</v>
      </c>
      <c r="F1840" s="40" t="s">
        <v>169</v>
      </c>
      <c r="G1840" s="21" t="s">
        <v>63</v>
      </c>
      <c r="H1840" s="22">
        <v>1962</v>
      </c>
      <c r="I1840" s="45" t="s">
        <v>527</v>
      </c>
      <c r="J1840" s="45"/>
      <c r="K1840" s="45"/>
      <c r="L1840" s="62" t="str">
        <f>_xlfn.IFNA(VLOOKUP(E1840&amp;"."&amp;H1840,PNIdata!$E$5:$L$263,2,FALSE),"-")</f>
        <v>-</v>
      </c>
      <c r="M1840" s="62"/>
      <c r="N1840" s="62"/>
    </row>
    <row r="1841" spans="2:19" x14ac:dyDescent="0.25">
      <c r="B1841" s="37" t="s">
        <v>24</v>
      </c>
      <c r="C1841" s="38" t="str">
        <f>VLOOKUP(E1841,nusedswatershed,4,FALSE)</f>
        <v>Esc</v>
      </c>
      <c r="D1841" s="39">
        <v>23</v>
      </c>
      <c r="E1841" s="40" t="s">
        <v>169</v>
      </c>
      <c r="F1841" s="40" t="s">
        <v>169</v>
      </c>
      <c r="G1841" s="21" t="s">
        <v>63</v>
      </c>
      <c r="H1841" s="22">
        <v>1961</v>
      </c>
      <c r="I1841" s="45" t="s">
        <v>527</v>
      </c>
      <c r="J1841" s="45"/>
      <c r="K1841" s="45"/>
      <c r="L1841" s="62" t="str">
        <f>_xlfn.IFNA(VLOOKUP(E1841&amp;"."&amp;H1841,PNIdata!$E$5:$L$263,2,FALSE),"-")</f>
        <v>-</v>
      </c>
      <c r="M1841" s="62"/>
      <c r="N1841" s="62"/>
    </row>
    <row r="1842" spans="2:19" x14ac:dyDescent="0.25">
      <c r="B1842" s="37" t="s">
        <v>24</v>
      </c>
      <c r="C1842" s="38" t="str">
        <f>VLOOKUP(E1842,nusedswatershed,4,FALSE)</f>
        <v>Esc</v>
      </c>
      <c r="D1842" s="39">
        <v>23</v>
      </c>
      <c r="E1842" s="40" t="s">
        <v>169</v>
      </c>
      <c r="F1842" s="40" t="s">
        <v>169</v>
      </c>
      <c r="G1842" s="21" t="s">
        <v>63</v>
      </c>
      <c r="H1842" s="22">
        <v>1960</v>
      </c>
      <c r="I1842" s="45" t="s">
        <v>527</v>
      </c>
      <c r="J1842" s="45"/>
      <c r="K1842" s="45"/>
      <c r="L1842" s="62" t="str">
        <f>_xlfn.IFNA(VLOOKUP(E1842&amp;"."&amp;H1842,PNIdata!$E$5:$L$263,2,FALSE),"-")</f>
        <v>-</v>
      </c>
      <c r="M1842" s="62"/>
      <c r="N1842" s="62"/>
    </row>
    <row r="1843" spans="2:19" x14ac:dyDescent="0.25">
      <c r="B1843" s="37" t="s">
        <v>24</v>
      </c>
      <c r="C1843" s="38" t="str">
        <f>VLOOKUP(E1843,nusedswatershed,4,FALSE)</f>
        <v>Esc</v>
      </c>
      <c r="D1843" s="39">
        <v>23</v>
      </c>
      <c r="E1843" s="40" t="s">
        <v>169</v>
      </c>
      <c r="F1843" s="40" t="s">
        <v>169</v>
      </c>
      <c r="G1843" s="21" t="s">
        <v>63</v>
      </c>
      <c r="H1843" s="22">
        <v>1959</v>
      </c>
      <c r="I1843" s="45" t="s">
        <v>527</v>
      </c>
      <c r="J1843" s="45"/>
      <c r="K1843" s="45"/>
      <c r="L1843" s="62" t="str">
        <f>_xlfn.IFNA(VLOOKUP(E1843&amp;"."&amp;H1843,PNIdata!$E$5:$L$263,2,FALSE),"-")</f>
        <v>-</v>
      </c>
      <c r="M1843" s="62"/>
      <c r="N1843" s="62"/>
    </row>
    <row r="1844" spans="2:19" x14ac:dyDescent="0.25">
      <c r="B1844" s="37" t="s">
        <v>24</v>
      </c>
      <c r="C1844" s="38" t="str">
        <f>VLOOKUP(E1844,nusedswatershed,4,FALSE)</f>
        <v>Esc</v>
      </c>
      <c r="D1844" s="39">
        <v>23</v>
      </c>
      <c r="E1844" s="40" t="s">
        <v>169</v>
      </c>
      <c r="F1844" s="40" t="s">
        <v>169</v>
      </c>
      <c r="G1844" s="21" t="s">
        <v>63</v>
      </c>
      <c r="H1844" s="22">
        <v>1958</v>
      </c>
      <c r="I1844" s="45" t="s">
        <v>527</v>
      </c>
      <c r="J1844" s="45"/>
      <c r="K1844" s="45"/>
      <c r="L1844" s="62" t="str">
        <f>_xlfn.IFNA(VLOOKUP(E1844&amp;"."&amp;H1844,PNIdata!$E$5:$L$263,2,FALSE),"-")</f>
        <v>-</v>
      </c>
      <c r="M1844" s="62"/>
      <c r="N1844" s="62"/>
    </row>
    <row r="1845" spans="2:19" x14ac:dyDescent="0.25">
      <c r="B1845" s="37" t="s">
        <v>24</v>
      </c>
      <c r="C1845" s="38" t="str">
        <f>VLOOKUP(E1845,nusedswatershed,4,FALSE)</f>
        <v>Esc</v>
      </c>
      <c r="D1845" s="39">
        <v>23</v>
      </c>
      <c r="E1845" s="40" t="s">
        <v>169</v>
      </c>
      <c r="F1845" s="40" t="s">
        <v>169</v>
      </c>
      <c r="G1845" s="21" t="s">
        <v>63</v>
      </c>
      <c r="H1845" s="22">
        <v>1957</v>
      </c>
      <c r="I1845" s="45" t="s">
        <v>527</v>
      </c>
      <c r="J1845" s="45"/>
      <c r="K1845" s="45"/>
      <c r="L1845" s="62" t="str">
        <f>_xlfn.IFNA(VLOOKUP(E1845&amp;"."&amp;H1845,PNIdata!$E$5:$L$263,2,FALSE),"-")</f>
        <v>-</v>
      </c>
      <c r="M1845" s="62"/>
      <c r="N1845" s="62"/>
    </row>
    <row r="1846" spans="2:19" x14ac:dyDescent="0.25">
      <c r="B1846" s="37" t="s">
        <v>24</v>
      </c>
      <c r="C1846" s="38" t="str">
        <f>VLOOKUP(E1846,nusedswatershed,4,FALSE)</f>
        <v>Esc</v>
      </c>
      <c r="D1846" s="39">
        <v>23</v>
      </c>
      <c r="E1846" s="40" t="s">
        <v>169</v>
      </c>
      <c r="F1846" s="40" t="s">
        <v>169</v>
      </c>
      <c r="G1846" s="21" t="s">
        <v>63</v>
      </c>
      <c r="H1846" s="22">
        <v>1956</v>
      </c>
      <c r="I1846" s="45" t="s">
        <v>527</v>
      </c>
      <c r="J1846" s="45"/>
      <c r="K1846" s="45"/>
      <c r="L1846" s="62" t="str">
        <f>_xlfn.IFNA(VLOOKUP(E1846&amp;"."&amp;H1846,PNIdata!$E$5:$L$263,2,FALSE),"-")</f>
        <v>-</v>
      </c>
      <c r="M1846" s="62"/>
      <c r="N1846" s="62"/>
    </row>
    <row r="1847" spans="2:19" x14ac:dyDescent="0.25">
      <c r="B1847" s="37" t="s">
        <v>24</v>
      </c>
      <c r="C1847" s="38" t="str">
        <f>VLOOKUP(E1847,nusedswatershed,4,FALSE)</f>
        <v>Esc</v>
      </c>
      <c r="D1847" s="39">
        <v>23</v>
      </c>
      <c r="E1847" s="40" t="s">
        <v>169</v>
      </c>
      <c r="F1847" s="40" t="s">
        <v>169</v>
      </c>
      <c r="G1847" s="21" t="s">
        <v>63</v>
      </c>
      <c r="H1847" s="22">
        <v>1955</v>
      </c>
      <c r="I1847" s="45" t="s">
        <v>527</v>
      </c>
      <c r="J1847" s="45"/>
      <c r="K1847" s="45"/>
      <c r="L1847" s="62" t="str">
        <f>_xlfn.IFNA(VLOOKUP(E1847&amp;"."&amp;H1847,PNIdata!$E$5:$L$263,2,FALSE),"-")</f>
        <v>-</v>
      </c>
      <c r="M1847" s="62"/>
      <c r="N1847" s="62"/>
    </row>
    <row r="1848" spans="2:19" x14ac:dyDescent="0.25">
      <c r="B1848" s="37" t="s">
        <v>24</v>
      </c>
      <c r="C1848" s="38" t="str">
        <f>VLOOKUP(E1848,nusedswatershed,4,FALSE)</f>
        <v>Esc</v>
      </c>
      <c r="D1848" s="39">
        <v>23</v>
      </c>
      <c r="E1848" s="40" t="s">
        <v>169</v>
      </c>
      <c r="F1848" s="40" t="s">
        <v>169</v>
      </c>
      <c r="G1848" s="21" t="s">
        <v>63</v>
      </c>
      <c r="H1848" s="22">
        <v>1954</v>
      </c>
      <c r="I1848" s="45" t="s">
        <v>527</v>
      </c>
      <c r="J1848" s="45"/>
      <c r="K1848" s="45"/>
      <c r="L1848" s="62" t="str">
        <f>_xlfn.IFNA(VLOOKUP(E1848&amp;"."&amp;H1848,PNIdata!$E$5:$L$263,2,FALSE),"-")</f>
        <v>-</v>
      </c>
      <c r="M1848" s="62"/>
      <c r="N1848" s="62"/>
    </row>
    <row r="1849" spans="2:19" x14ac:dyDescent="0.25">
      <c r="B1849" s="37" t="s">
        <v>24</v>
      </c>
      <c r="C1849" s="38" t="str">
        <f>VLOOKUP(E1849,nusedswatershed,4,FALSE)</f>
        <v>Esc</v>
      </c>
      <c r="D1849" s="39">
        <v>23</v>
      </c>
      <c r="E1849" s="40" t="s">
        <v>169</v>
      </c>
      <c r="F1849" s="40" t="s">
        <v>169</v>
      </c>
      <c r="G1849" s="21" t="s">
        <v>63</v>
      </c>
      <c r="H1849" s="22">
        <v>1953</v>
      </c>
      <c r="I1849" s="45" t="s">
        <v>527</v>
      </c>
      <c r="J1849" s="45"/>
      <c r="K1849" s="45"/>
      <c r="L1849" s="62" t="str">
        <f>_xlfn.IFNA(VLOOKUP(E1849&amp;"."&amp;H1849,PNIdata!$E$5:$L$263,2,FALSE),"-")</f>
        <v>-</v>
      </c>
      <c r="M1849" s="62"/>
      <c r="N1849" s="62"/>
    </row>
    <row r="1850" spans="2:19" x14ac:dyDescent="0.25">
      <c r="B1850" s="37" t="s">
        <v>299</v>
      </c>
      <c r="C1850" s="38" t="str">
        <f>VLOOKUP(E1850,nusedswatershed,4,FALSE)</f>
        <v>Esc</v>
      </c>
      <c r="D1850" s="39">
        <v>25</v>
      </c>
      <c r="E1850" s="40" t="s">
        <v>366</v>
      </c>
      <c r="F1850" s="40" t="s">
        <v>366</v>
      </c>
      <c r="G1850" s="21" t="s">
        <v>63</v>
      </c>
      <c r="H1850" s="45">
        <v>2023</v>
      </c>
      <c r="I1850" s="45" t="s">
        <v>1430</v>
      </c>
      <c r="J1850" s="45"/>
      <c r="K1850" s="45"/>
      <c r="L1850" s="62" t="str">
        <f>_xlfn.IFNA(VLOOKUP(E1850&amp;"."&amp;H1850,PNIdata!$E$5:$L$263,2,FALSE),"-")</f>
        <v>-</v>
      </c>
      <c r="M1850" s="62"/>
      <c r="N1850" s="62"/>
      <c r="S1850" s="64"/>
    </row>
    <row r="1851" spans="2:19" x14ac:dyDescent="0.25">
      <c r="B1851" s="37" t="s">
        <v>299</v>
      </c>
      <c r="C1851" s="38" t="str">
        <f>VLOOKUP(E1851,nusedswatershed,4,FALSE)</f>
        <v>Esc</v>
      </c>
      <c r="D1851" s="39">
        <v>25</v>
      </c>
      <c r="E1851" s="40" t="s">
        <v>366</v>
      </c>
      <c r="F1851" s="40" t="s">
        <v>366</v>
      </c>
      <c r="G1851" s="21" t="s">
        <v>63</v>
      </c>
      <c r="H1851" s="45">
        <v>2022</v>
      </c>
      <c r="I1851" s="45" t="s">
        <v>522</v>
      </c>
      <c r="J1851" s="45"/>
      <c r="K1851" s="45"/>
      <c r="L1851" s="62" t="str">
        <f>_xlfn.IFNA(VLOOKUP(E1851&amp;"."&amp;H1851,PNIdata!$E$5:$L$263,2,FALSE),"-")</f>
        <v>-</v>
      </c>
      <c r="M1851" s="62"/>
      <c r="N1851" s="62"/>
      <c r="S1851" s="64"/>
    </row>
    <row r="1852" spans="2:19" x14ac:dyDescent="0.25">
      <c r="B1852" s="37" t="s">
        <v>299</v>
      </c>
      <c r="C1852" s="38" t="str">
        <f>VLOOKUP(E1852,nusedswatershed,4,FALSE)</f>
        <v>Esc</v>
      </c>
      <c r="D1852" s="39">
        <v>25</v>
      </c>
      <c r="E1852" s="40" t="s">
        <v>366</v>
      </c>
      <c r="F1852" s="40" t="s">
        <v>366</v>
      </c>
      <c r="G1852" s="21" t="s">
        <v>63</v>
      </c>
      <c r="H1852" s="45">
        <v>2021</v>
      </c>
      <c r="I1852" s="45" t="s">
        <v>523</v>
      </c>
      <c r="J1852" s="45"/>
      <c r="K1852" s="45"/>
      <c r="L1852" s="62" t="str">
        <f>_xlfn.IFNA(VLOOKUP(E1852&amp;"."&amp;H1852,PNIdata!$E$5:$L$263,2,FALSE),"-")</f>
        <v>-</v>
      </c>
      <c r="M1852" s="62"/>
      <c r="N1852" s="62"/>
      <c r="S1852" s="64"/>
    </row>
    <row r="1853" spans="2:19" x14ac:dyDescent="0.25">
      <c r="B1853" s="37" t="s">
        <v>299</v>
      </c>
      <c r="C1853" s="38" t="str">
        <f>VLOOKUP(E1853,nusedswatershed,4,FALSE)</f>
        <v>Esc</v>
      </c>
      <c r="D1853" s="39">
        <v>25</v>
      </c>
      <c r="E1853" s="40" t="s">
        <v>366</v>
      </c>
      <c r="F1853" s="40" t="s">
        <v>366</v>
      </c>
      <c r="G1853" s="21" t="s">
        <v>63</v>
      </c>
      <c r="H1853" s="45">
        <v>2020</v>
      </c>
      <c r="I1853" s="45" t="s">
        <v>523</v>
      </c>
      <c r="J1853" s="45"/>
      <c r="K1853" s="45"/>
      <c r="L1853" s="62" t="str">
        <f>_xlfn.IFNA(VLOOKUP(E1853&amp;"."&amp;H1853,PNIdata!$E$5:$L$263,2,FALSE),"-")</f>
        <v>-</v>
      </c>
      <c r="M1853" s="62"/>
      <c r="N1853" s="62"/>
      <c r="S1853" s="64"/>
    </row>
    <row r="1854" spans="2:19" x14ac:dyDescent="0.25">
      <c r="B1854" s="37" t="s">
        <v>299</v>
      </c>
      <c r="C1854" s="38" t="str">
        <f>VLOOKUP(E1854,nusedswatershed,4,FALSE)</f>
        <v>Esc</v>
      </c>
      <c r="D1854" s="39">
        <v>25</v>
      </c>
      <c r="E1854" s="40" t="s">
        <v>366</v>
      </c>
      <c r="F1854" s="40" t="s">
        <v>366</v>
      </c>
      <c r="G1854" s="21" t="s">
        <v>63</v>
      </c>
      <c r="H1854" s="45">
        <v>2019</v>
      </c>
      <c r="I1854" s="45" t="s">
        <v>523</v>
      </c>
      <c r="J1854" s="45"/>
      <c r="K1854" s="45"/>
      <c r="L1854" s="62" t="str">
        <f>_xlfn.IFNA(VLOOKUP(E1854&amp;"."&amp;H1854,PNIdata!$E$5:$L$263,2,FALSE),"-")</f>
        <v>-</v>
      </c>
      <c r="M1854" s="62"/>
      <c r="N1854" s="62"/>
      <c r="S1854" s="64"/>
    </row>
    <row r="1855" spans="2:19" x14ac:dyDescent="0.25">
      <c r="B1855" s="37" t="s">
        <v>299</v>
      </c>
      <c r="C1855" s="38" t="str">
        <f>VLOOKUP(E1855,nusedswatershed,4,FALSE)</f>
        <v>Esc</v>
      </c>
      <c r="D1855" s="39">
        <v>25</v>
      </c>
      <c r="E1855" s="40" t="s">
        <v>366</v>
      </c>
      <c r="F1855" s="40" t="s">
        <v>366</v>
      </c>
      <c r="G1855" s="21" t="s">
        <v>63</v>
      </c>
      <c r="H1855" s="45">
        <v>2018</v>
      </c>
      <c r="I1855" s="45" t="s">
        <v>523</v>
      </c>
      <c r="J1855" s="45"/>
      <c r="K1855" s="45"/>
      <c r="L1855" s="62" t="str">
        <f>_xlfn.IFNA(VLOOKUP(E1855&amp;"."&amp;H1855,PNIdata!$E$5:$L$263,2,FALSE),"-")</f>
        <v>-</v>
      </c>
      <c r="M1855" s="62"/>
      <c r="N1855" s="62"/>
      <c r="S1855" s="64"/>
    </row>
    <row r="1856" spans="2:19" x14ac:dyDescent="0.25">
      <c r="B1856" s="37" t="s">
        <v>299</v>
      </c>
      <c r="C1856" s="38" t="str">
        <f>VLOOKUP(E1856,nusedswatershed,4,FALSE)</f>
        <v>Esc</v>
      </c>
      <c r="D1856" s="39">
        <v>25</v>
      </c>
      <c r="E1856" s="40" t="s">
        <v>366</v>
      </c>
      <c r="F1856" s="40" t="s">
        <v>366</v>
      </c>
      <c r="G1856" s="21" t="s">
        <v>63</v>
      </c>
      <c r="H1856" s="45">
        <v>2017</v>
      </c>
      <c r="I1856" s="45" t="s">
        <v>523</v>
      </c>
      <c r="J1856" s="45"/>
      <c r="K1856" s="45"/>
      <c r="L1856" s="62" t="str">
        <f>_xlfn.IFNA(VLOOKUP(E1856&amp;"."&amp;H1856,PNIdata!$E$5:$L$263,2,FALSE),"-")</f>
        <v>-</v>
      </c>
      <c r="M1856" s="62"/>
      <c r="N1856" s="62"/>
      <c r="S1856" s="64"/>
    </row>
    <row r="1857" spans="2:19" x14ac:dyDescent="0.25">
      <c r="B1857" s="37" t="s">
        <v>299</v>
      </c>
      <c r="C1857" s="38" t="str">
        <f>VLOOKUP(E1857,nusedswatershed,4,FALSE)</f>
        <v>Esc</v>
      </c>
      <c r="D1857" s="39">
        <v>25</v>
      </c>
      <c r="E1857" s="40" t="s">
        <v>366</v>
      </c>
      <c r="F1857" s="40" t="s">
        <v>366</v>
      </c>
      <c r="G1857" s="21" t="s">
        <v>63</v>
      </c>
      <c r="H1857" s="45">
        <v>2016</v>
      </c>
      <c r="I1857" s="45" t="s">
        <v>523</v>
      </c>
      <c r="J1857" s="45"/>
      <c r="K1857" s="45"/>
      <c r="L1857" s="62" t="str">
        <f>_xlfn.IFNA(VLOOKUP(E1857&amp;"."&amp;H1857,PNIdata!$E$5:$L$263,2,FALSE),"-")</f>
        <v>-</v>
      </c>
      <c r="M1857" s="62"/>
      <c r="N1857" s="62"/>
      <c r="S1857" s="64"/>
    </row>
    <row r="1858" spans="2:19" x14ac:dyDescent="0.25">
      <c r="B1858" s="37" t="s">
        <v>299</v>
      </c>
      <c r="C1858" s="38" t="str">
        <f>VLOOKUP(E1858,nusedswatershed,4,FALSE)</f>
        <v>Esc</v>
      </c>
      <c r="D1858" s="39">
        <v>25</v>
      </c>
      <c r="E1858" s="40" t="s">
        <v>366</v>
      </c>
      <c r="F1858" s="40" t="s">
        <v>366</v>
      </c>
      <c r="G1858" s="21" t="s">
        <v>63</v>
      </c>
      <c r="H1858" s="22">
        <v>2015</v>
      </c>
      <c r="I1858" s="45" t="s">
        <v>523</v>
      </c>
      <c r="J1858" s="45"/>
      <c r="K1858" s="45"/>
      <c r="L1858" s="62" t="str">
        <f>_xlfn.IFNA(VLOOKUP(E1858&amp;"."&amp;H1858,PNIdata!$E$5:$L$263,2,FALSE),"-")</f>
        <v>-</v>
      </c>
      <c r="M1858" s="62"/>
      <c r="N1858" s="62"/>
      <c r="S1858" s="64"/>
    </row>
    <row r="1859" spans="2:19" x14ac:dyDescent="0.25">
      <c r="B1859" s="37" t="s">
        <v>299</v>
      </c>
      <c r="C1859" s="38" t="str">
        <f>VLOOKUP(E1859,nusedswatershed,4,FALSE)</f>
        <v>Esc</v>
      </c>
      <c r="D1859" s="39">
        <v>25</v>
      </c>
      <c r="E1859" s="40" t="s">
        <v>366</v>
      </c>
      <c r="F1859" s="40" t="s">
        <v>366</v>
      </c>
      <c r="G1859" s="21" t="s">
        <v>63</v>
      </c>
      <c r="H1859" s="22">
        <v>2014</v>
      </c>
      <c r="I1859" s="45" t="s">
        <v>523</v>
      </c>
      <c r="J1859" s="45"/>
      <c r="K1859" s="45"/>
      <c r="L1859" s="62" t="str">
        <f>_xlfn.IFNA(VLOOKUP(E1859&amp;"."&amp;H1859,PNIdata!$E$5:$L$263,2,FALSE),"-")</f>
        <v>-</v>
      </c>
      <c r="M1859" s="62"/>
      <c r="N1859" s="62"/>
      <c r="S1859" s="64"/>
    </row>
    <row r="1860" spans="2:19" x14ac:dyDescent="0.25">
      <c r="B1860" s="37" t="s">
        <v>299</v>
      </c>
      <c r="C1860" s="38" t="str">
        <f>VLOOKUP(E1860,nusedswatershed,4,FALSE)</f>
        <v>Esc</v>
      </c>
      <c r="D1860" s="39">
        <v>25</v>
      </c>
      <c r="E1860" s="40" t="s">
        <v>366</v>
      </c>
      <c r="F1860" s="40" t="s">
        <v>366</v>
      </c>
      <c r="G1860" s="21" t="s">
        <v>63</v>
      </c>
      <c r="H1860">
        <v>2013</v>
      </c>
      <c r="I1860" s="45" t="s">
        <v>523</v>
      </c>
      <c r="J1860" s="45"/>
      <c r="K1860" s="45"/>
      <c r="L1860" s="62" t="str">
        <f>_xlfn.IFNA(VLOOKUP(E1860&amp;"."&amp;H1860,PNIdata!$E$5:$L$263,2,FALSE),"-")</f>
        <v>-</v>
      </c>
      <c r="M1860" s="62"/>
      <c r="N1860" s="62"/>
      <c r="S1860" s="64"/>
    </row>
    <row r="1861" spans="2:19" x14ac:dyDescent="0.25">
      <c r="B1861" s="37" t="s">
        <v>299</v>
      </c>
      <c r="C1861" s="38" t="str">
        <f>VLOOKUP(E1861,nusedswatershed,4,FALSE)</f>
        <v>Esc</v>
      </c>
      <c r="D1861" s="39">
        <v>25</v>
      </c>
      <c r="E1861" s="40" t="s">
        <v>366</v>
      </c>
      <c r="F1861" s="40" t="s">
        <v>366</v>
      </c>
      <c r="G1861" s="21" t="s">
        <v>63</v>
      </c>
      <c r="H1861" s="22">
        <v>2012</v>
      </c>
      <c r="I1861" s="45" t="s">
        <v>522</v>
      </c>
      <c r="J1861" s="45"/>
      <c r="K1861" s="45"/>
      <c r="L1861" s="62" t="str">
        <f>_xlfn.IFNA(VLOOKUP(E1861&amp;"."&amp;H1861,PNIdata!$E$5:$L$263,2,FALSE),"-")</f>
        <v>-</v>
      </c>
      <c r="M1861" s="62"/>
      <c r="N1861" s="62"/>
      <c r="S1861" s="64"/>
    </row>
    <row r="1862" spans="2:19" x14ac:dyDescent="0.25">
      <c r="B1862" s="37" t="s">
        <v>299</v>
      </c>
      <c r="C1862" s="38" t="str">
        <f>VLOOKUP(E1862,nusedswatershed,4,FALSE)</f>
        <v>Esc</v>
      </c>
      <c r="D1862" s="39">
        <v>25</v>
      </c>
      <c r="E1862" s="40" t="s">
        <v>366</v>
      </c>
      <c r="F1862" s="40" t="s">
        <v>366</v>
      </c>
      <c r="G1862" s="21" t="s">
        <v>63</v>
      </c>
      <c r="H1862" s="22">
        <v>2011</v>
      </c>
      <c r="I1862" s="45">
        <v>17</v>
      </c>
      <c r="J1862" s="45">
        <v>17</v>
      </c>
      <c r="K1862" s="45"/>
      <c r="L1862" s="62" t="str">
        <f>_xlfn.IFNA(VLOOKUP(E1862&amp;"."&amp;H1862,PNIdata!$E$5:$L$263,2,FALSE),"-")</f>
        <v>-</v>
      </c>
      <c r="M1862" s="62"/>
      <c r="N1862" s="62"/>
      <c r="S1862" s="64"/>
    </row>
    <row r="1863" spans="2:19" x14ac:dyDescent="0.25">
      <c r="B1863" s="37" t="s">
        <v>299</v>
      </c>
      <c r="C1863" s="38" t="str">
        <f>VLOOKUP(E1863,nusedswatershed,4,FALSE)</f>
        <v>Esc</v>
      </c>
      <c r="D1863" s="39">
        <v>25</v>
      </c>
      <c r="E1863" s="40" t="s">
        <v>366</v>
      </c>
      <c r="F1863" s="40" t="s">
        <v>366</v>
      </c>
      <c r="G1863" s="21" t="s">
        <v>63</v>
      </c>
      <c r="H1863" s="22">
        <v>2010</v>
      </c>
      <c r="I1863" s="45">
        <v>78</v>
      </c>
      <c r="J1863" s="45">
        <v>78</v>
      </c>
      <c r="K1863" s="45"/>
      <c r="L1863" s="62" t="str">
        <f>_xlfn.IFNA(VLOOKUP(E1863&amp;"."&amp;H1863,PNIdata!$E$5:$L$263,2,FALSE),"-")</f>
        <v>-</v>
      </c>
      <c r="M1863" s="62"/>
      <c r="N1863" s="62"/>
      <c r="S1863" s="64"/>
    </row>
    <row r="1864" spans="2:19" x14ac:dyDescent="0.25">
      <c r="B1864" s="37" t="s">
        <v>299</v>
      </c>
      <c r="C1864" s="38" t="str">
        <f>VLOOKUP(E1864,nusedswatershed,4,FALSE)</f>
        <v>Esc</v>
      </c>
      <c r="D1864" s="39">
        <v>25</v>
      </c>
      <c r="E1864" s="40" t="s">
        <v>366</v>
      </c>
      <c r="F1864" s="40" t="s">
        <v>366</v>
      </c>
      <c r="G1864" s="21" t="s">
        <v>63</v>
      </c>
      <c r="H1864" s="22">
        <v>2009</v>
      </c>
      <c r="I1864" s="45">
        <v>4</v>
      </c>
      <c r="J1864" s="45">
        <v>4</v>
      </c>
      <c r="K1864" s="45"/>
      <c r="L1864" s="62" t="str">
        <f>_xlfn.IFNA(VLOOKUP(E1864&amp;"."&amp;H1864,PNIdata!$E$5:$L$263,2,FALSE),"-")</f>
        <v>-</v>
      </c>
      <c r="M1864" s="62"/>
      <c r="N1864" s="62"/>
      <c r="S1864" s="64"/>
    </row>
    <row r="1865" spans="2:19" x14ac:dyDescent="0.25">
      <c r="B1865" s="37" t="s">
        <v>299</v>
      </c>
      <c r="C1865" s="38" t="str">
        <f>VLOOKUP(E1865,nusedswatershed,4,FALSE)</f>
        <v>Esc</v>
      </c>
      <c r="D1865" s="39">
        <v>25</v>
      </c>
      <c r="E1865" s="40" t="s">
        <v>366</v>
      </c>
      <c r="F1865" s="40" t="s">
        <v>366</v>
      </c>
      <c r="G1865" s="21" t="s">
        <v>63</v>
      </c>
      <c r="H1865">
        <v>2008</v>
      </c>
      <c r="I1865" s="45">
        <v>2</v>
      </c>
      <c r="J1865" s="45">
        <v>2</v>
      </c>
      <c r="K1865" s="45"/>
      <c r="L1865" s="62" t="str">
        <f>_xlfn.IFNA(VLOOKUP(E1865&amp;"."&amp;H1865,PNIdata!$E$5:$L$263,2,FALSE),"-")</f>
        <v>-</v>
      </c>
      <c r="M1865" s="62"/>
      <c r="N1865" s="62"/>
      <c r="S1865" s="64"/>
    </row>
    <row r="1866" spans="2:19" x14ac:dyDescent="0.25">
      <c r="B1866" s="37" t="s">
        <v>299</v>
      </c>
      <c r="C1866" s="38" t="str">
        <f>VLOOKUP(E1866,nusedswatershed,4,FALSE)</f>
        <v>Esc</v>
      </c>
      <c r="D1866" s="39">
        <v>25</v>
      </c>
      <c r="E1866" s="40" t="s">
        <v>366</v>
      </c>
      <c r="F1866" s="40" t="s">
        <v>366</v>
      </c>
      <c r="G1866" s="21" t="s">
        <v>63</v>
      </c>
      <c r="H1866">
        <v>2007</v>
      </c>
      <c r="I1866" s="45" t="s">
        <v>522</v>
      </c>
      <c r="J1866" s="45"/>
      <c r="K1866" s="45"/>
      <c r="L1866" s="62" t="str">
        <f>_xlfn.IFNA(VLOOKUP(E1866&amp;"."&amp;H1866,PNIdata!$E$5:$L$263,2,FALSE),"-")</f>
        <v>-</v>
      </c>
      <c r="M1866" s="62"/>
      <c r="N1866" s="62"/>
      <c r="S1866" s="64"/>
    </row>
    <row r="1867" spans="2:19" x14ac:dyDescent="0.25">
      <c r="B1867" s="37" t="s">
        <v>299</v>
      </c>
      <c r="C1867" s="38" t="str">
        <f>VLOOKUP(E1867,nusedswatershed,4,FALSE)</f>
        <v>Esc</v>
      </c>
      <c r="D1867" s="39">
        <v>25</v>
      </c>
      <c r="E1867" s="40" t="s">
        <v>366</v>
      </c>
      <c r="F1867" s="40" t="s">
        <v>366</v>
      </c>
      <c r="G1867" s="21" t="s">
        <v>63</v>
      </c>
      <c r="H1867">
        <v>2006</v>
      </c>
      <c r="I1867" s="45">
        <v>5</v>
      </c>
      <c r="J1867" s="45">
        <v>5</v>
      </c>
      <c r="K1867" s="45"/>
      <c r="L1867" s="62" t="str">
        <f>_xlfn.IFNA(VLOOKUP(E1867&amp;"."&amp;H1867,PNIdata!$E$5:$L$263,2,FALSE),"-")</f>
        <v>-</v>
      </c>
      <c r="M1867" s="62"/>
      <c r="N1867" s="62"/>
      <c r="S1867" s="64"/>
    </row>
    <row r="1868" spans="2:19" x14ac:dyDescent="0.25">
      <c r="B1868" s="37" t="s">
        <v>299</v>
      </c>
      <c r="C1868" s="38" t="str">
        <f>VLOOKUP(E1868,nusedswatershed,4,FALSE)</f>
        <v>Esc</v>
      </c>
      <c r="D1868" s="39">
        <v>25</v>
      </c>
      <c r="E1868" s="40" t="s">
        <v>366</v>
      </c>
      <c r="F1868" s="40" t="s">
        <v>366</v>
      </c>
      <c r="G1868" s="21" t="s">
        <v>63</v>
      </c>
      <c r="H1868">
        <v>2005</v>
      </c>
      <c r="I1868" s="45" t="s">
        <v>522</v>
      </c>
      <c r="J1868" s="45"/>
      <c r="K1868" s="45"/>
      <c r="L1868" s="62" t="str">
        <f>_xlfn.IFNA(VLOOKUP(E1868&amp;"."&amp;H1868,PNIdata!$E$5:$L$263,2,FALSE),"-")</f>
        <v>-</v>
      </c>
      <c r="M1868" s="62"/>
      <c r="N1868" s="62"/>
      <c r="S1868" s="64"/>
    </row>
    <row r="1869" spans="2:19" x14ac:dyDescent="0.25">
      <c r="B1869" s="37" t="s">
        <v>299</v>
      </c>
      <c r="C1869" s="38" t="str">
        <f>VLOOKUP(E1869,nusedswatershed,4,FALSE)</f>
        <v>Esc</v>
      </c>
      <c r="D1869" s="39">
        <v>25</v>
      </c>
      <c r="E1869" s="40" t="s">
        <v>366</v>
      </c>
      <c r="F1869" s="40" t="s">
        <v>366</v>
      </c>
      <c r="G1869" s="21" t="s">
        <v>63</v>
      </c>
      <c r="H1869">
        <v>2004</v>
      </c>
      <c r="I1869" s="45">
        <v>24</v>
      </c>
      <c r="J1869" s="45">
        <v>24</v>
      </c>
      <c r="K1869" s="45"/>
      <c r="L1869" s="62" t="str">
        <f>_xlfn.IFNA(VLOOKUP(E1869&amp;"."&amp;H1869,PNIdata!$E$5:$L$263,2,FALSE),"-")</f>
        <v>-</v>
      </c>
      <c r="M1869" s="62"/>
      <c r="N1869" s="62"/>
      <c r="S1869" s="64"/>
    </row>
    <row r="1870" spans="2:19" x14ac:dyDescent="0.25">
      <c r="B1870" s="37" t="s">
        <v>299</v>
      </c>
      <c r="C1870" s="38" t="str">
        <f>VLOOKUP(E1870,nusedswatershed,4,FALSE)</f>
        <v>Esc</v>
      </c>
      <c r="D1870" s="39">
        <v>25</v>
      </c>
      <c r="E1870" s="40" t="s">
        <v>366</v>
      </c>
      <c r="F1870" s="40" t="s">
        <v>366</v>
      </c>
      <c r="G1870" s="21" t="s">
        <v>63</v>
      </c>
      <c r="H1870">
        <v>2003</v>
      </c>
      <c r="I1870" s="45">
        <v>11</v>
      </c>
      <c r="J1870" s="45">
        <v>11</v>
      </c>
      <c r="K1870" s="45"/>
      <c r="L1870" s="62" t="str">
        <f>_xlfn.IFNA(VLOOKUP(E1870&amp;"."&amp;H1870,PNIdata!$E$5:$L$263,2,FALSE),"-")</f>
        <v>-</v>
      </c>
      <c r="M1870" s="62"/>
      <c r="N1870" s="62"/>
      <c r="S1870" s="64"/>
    </row>
    <row r="1871" spans="2:19" x14ac:dyDescent="0.25">
      <c r="B1871" s="37" t="s">
        <v>299</v>
      </c>
      <c r="C1871" s="38" t="str">
        <f>VLOOKUP(E1871,nusedswatershed,4,FALSE)</f>
        <v>Esc</v>
      </c>
      <c r="D1871" s="39">
        <v>25</v>
      </c>
      <c r="E1871" s="40" t="s">
        <v>366</v>
      </c>
      <c r="F1871" s="40" t="s">
        <v>366</v>
      </c>
      <c r="G1871" s="21" t="s">
        <v>63</v>
      </c>
      <c r="H1871">
        <v>2002</v>
      </c>
      <c r="I1871" s="45">
        <v>214</v>
      </c>
      <c r="J1871" s="45">
        <v>214</v>
      </c>
      <c r="K1871" s="45"/>
      <c r="L1871" s="62" t="str">
        <f>_xlfn.IFNA(VLOOKUP(E1871&amp;"."&amp;H1871,PNIdata!$E$5:$L$263,2,FALSE),"-")</f>
        <v>-</v>
      </c>
      <c r="M1871" s="62"/>
      <c r="N1871" s="62"/>
      <c r="S1871" s="64"/>
    </row>
    <row r="1872" spans="2:19" x14ac:dyDescent="0.25">
      <c r="B1872" s="37" t="s">
        <v>299</v>
      </c>
      <c r="C1872" s="38" t="str">
        <f>VLOOKUP(E1872,nusedswatershed,4,FALSE)</f>
        <v>Esc</v>
      </c>
      <c r="D1872" s="39">
        <v>25</v>
      </c>
      <c r="E1872" s="40" t="s">
        <v>366</v>
      </c>
      <c r="F1872" s="40" t="s">
        <v>366</v>
      </c>
      <c r="G1872" s="21" t="s">
        <v>63</v>
      </c>
      <c r="H1872">
        <v>2001</v>
      </c>
      <c r="I1872" s="45">
        <v>80</v>
      </c>
      <c r="J1872" s="45">
        <v>80</v>
      </c>
      <c r="K1872" s="45"/>
      <c r="L1872" s="62" t="str">
        <f>_xlfn.IFNA(VLOOKUP(E1872&amp;"."&amp;H1872,PNIdata!$E$5:$L$263,2,FALSE),"-")</f>
        <v>-</v>
      </c>
      <c r="M1872" s="62"/>
      <c r="N1872" s="62"/>
      <c r="S1872" s="64"/>
    </row>
    <row r="1873" spans="2:19" x14ac:dyDescent="0.25">
      <c r="B1873" s="37" t="s">
        <v>299</v>
      </c>
      <c r="C1873" s="38" t="str">
        <f>VLOOKUP(E1873,nusedswatershed,4,FALSE)</f>
        <v>Esc</v>
      </c>
      <c r="D1873" s="39">
        <v>25</v>
      </c>
      <c r="E1873" s="40" t="s">
        <v>366</v>
      </c>
      <c r="F1873" s="40" t="s">
        <v>366</v>
      </c>
      <c r="G1873" s="21" t="s">
        <v>63</v>
      </c>
      <c r="H1873">
        <v>2000</v>
      </c>
      <c r="I1873" s="45">
        <v>15</v>
      </c>
      <c r="J1873" s="45">
        <v>15</v>
      </c>
      <c r="K1873" s="45"/>
      <c r="L1873" s="62" t="str">
        <f>_xlfn.IFNA(VLOOKUP(E1873&amp;"."&amp;H1873,PNIdata!$E$5:$L$263,2,FALSE),"-")</f>
        <v>-</v>
      </c>
      <c r="M1873" s="62"/>
      <c r="N1873" s="62"/>
      <c r="S1873" s="64"/>
    </row>
    <row r="1874" spans="2:19" x14ac:dyDescent="0.25">
      <c r="B1874" s="37" t="s">
        <v>299</v>
      </c>
      <c r="C1874" s="38" t="str">
        <f>VLOOKUP(E1874,nusedswatershed,4,FALSE)</f>
        <v>Esc</v>
      </c>
      <c r="D1874" s="39">
        <v>25</v>
      </c>
      <c r="E1874" s="40" t="s">
        <v>366</v>
      </c>
      <c r="F1874" s="40" t="s">
        <v>366</v>
      </c>
      <c r="G1874" s="21" t="s">
        <v>63</v>
      </c>
      <c r="H1874">
        <v>1999</v>
      </c>
      <c r="I1874" s="45">
        <v>10</v>
      </c>
      <c r="J1874" s="45">
        <v>10</v>
      </c>
      <c r="K1874" s="45"/>
      <c r="L1874" s="62" t="str">
        <f>_xlfn.IFNA(VLOOKUP(E1874&amp;"."&amp;H1874,PNIdata!$E$5:$L$263,2,FALSE),"-")</f>
        <v>-</v>
      </c>
      <c r="M1874" s="62"/>
      <c r="N1874" s="62"/>
      <c r="S1874" s="64"/>
    </row>
    <row r="1875" spans="2:19" x14ac:dyDescent="0.25">
      <c r="B1875" s="37" t="s">
        <v>299</v>
      </c>
      <c r="C1875" s="38" t="str">
        <f>VLOOKUP(E1875,nusedswatershed,4,FALSE)</f>
        <v>Esc</v>
      </c>
      <c r="D1875" s="39">
        <v>25</v>
      </c>
      <c r="E1875" s="40" t="s">
        <v>366</v>
      </c>
      <c r="F1875" s="40" t="s">
        <v>366</v>
      </c>
      <c r="G1875" s="21" t="s">
        <v>63</v>
      </c>
      <c r="H1875" s="22">
        <v>1998</v>
      </c>
      <c r="I1875" s="45" t="s">
        <v>523</v>
      </c>
      <c r="J1875" s="45"/>
      <c r="K1875" s="45"/>
      <c r="L1875" s="62" t="str">
        <f>_xlfn.IFNA(VLOOKUP(E1875&amp;"."&amp;H1875,PNIdata!$E$5:$L$263,2,FALSE),"-")</f>
        <v>-</v>
      </c>
      <c r="M1875" s="62"/>
      <c r="N1875" s="62"/>
      <c r="S1875" s="64">
        <v>13736</v>
      </c>
    </row>
    <row r="1876" spans="2:19" x14ac:dyDescent="0.25">
      <c r="B1876" s="37" t="s">
        <v>299</v>
      </c>
      <c r="C1876" s="38" t="str">
        <f>VLOOKUP(E1876,nusedswatershed,4,FALSE)</f>
        <v>Esc</v>
      </c>
      <c r="D1876" s="39">
        <v>25</v>
      </c>
      <c r="E1876" s="40" t="s">
        <v>366</v>
      </c>
      <c r="F1876" s="40" t="s">
        <v>366</v>
      </c>
      <c r="G1876" s="21" t="s">
        <v>63</v>
      </c>
      <c r="H1876" s="22">
        <v>1997</v>
      </c>
      <c r="I1876" s="45" t="s">
        <v>522</v>
      </c>
      <c r="J1876" s="45"/>
      <c r="K1876" s="45"/>
      <c r="L1876" s="62" t="str">
        <f>_xlfn.IFNA(VLOOKUP(E1876&amp;"."&amp;H1876,PNIdata!$E$5:$L$263,2,FALSE),"-")</f>
        <v>-</v>
      </c>
      <c r="M1876" s="62"/>
      <c r="N1876" s="62"/>
      <c r="S1876" s="64"/>
    </row>
    <row r="1877" spans="2:19" x14ac:dyDescent="0.25">
      <c r="B1877" s="37" t="s">
        <v>299</v>
      </c>
      <c r="C1877" s="38" t="str">
        <f>VLOOKUP(E1877,nusedswatershed,4,FALSE)</f>
        <v>Esc</v>
      </c>
      <c r="D1877" s="39">
        <v>25</v>
      </c>
      <c r="E1877" s="40" t="s">
        <v>366</v>
      </c>
      <c r="F1877" s="40" t="s">
        <v>366</v>
      </c>
      <c r="G1877" s="21" t="s">
        <v>63</v>
      </c>
      <c r="H1877" s="22">
        <v>1996</v>
      </c>
      <c r="I1877" s="45" t="s">
        <v>523</v>
      </c>
      <c r="J1877" s="45"/>
      <c r="K1877" s="45"/>
      <c r="L1877" s="62" t="str">
        <f>_xlfn.IFNA(VLOOKUP(E1877&amp;"."&amp;H1877,PNIdata!$E$5:$L$263,2,FALSE),"-")</f>
        <v>-</v>
      </c>
      <c r="M1877" s="62"/>
      <c r="N1877" s="62"/>
      <c r="S1877" s="64">
        <v>8802</v>
      </c>
    </row>
    <row r="1878" spans="2:19" x14ac:dyDescent="0.25">
      <c r="B1878" s="37" t="s">
        <v>299</v>
      </c>
      <c r="C1878" s="38" t="str">
        <f>VLOOKUP(E1878,nusedswatershed,4,FALSE)</f>
        <v>Esc</v>
      </c>
      <c r="D1878" s="39">
        <v>25</v>
      </c>
      <c r="E1878" s="40" t="s">
        <v>366</v>
      </c>
      <c r="F1878" s="40" t="s">
        <v>366</v>
      </c>
      <c r="G1878" s="21" t="s">
        <v>63</v>
      </c>
      <c r="H1878" s="22">
        <v>1995</v>
      </c>
      <c r="I1878" s="45">
        <v>42</v>
      </c>
      <c r="J1878" s="45">
        <v>42</v>
      </c>
      <c r="K1878" s="45"/>
      <c r="L1878" s="62" t="str">
        <f>_xlfn.IFNA(VLOOKUP(E1878&amp;"."&amp;H1878,PNIdata!$E$5:$L$263,2,FALSE),"-")</f>
        <v>-</v>
      </c>
      <c r="M1878" s="62"/>
      <c r="N1878" s="62"/>
      <c r="S1878" s="64">
        <v>25935</v>
      </c>
    </row>
    <row r="1879" spans="2:19" x14ac:dyDescent="0.25">
      <c r="B1879" s="37" t="s">
        <v>299</v>
      </c>
      <c r="C1879" s="38" t="str">
        <f>VLOOKUP(E1879,nusedswatershed,4,FALSE)</f>
        <v>Esc</v>
      </c>
      <c r="D1879" s="39">
        <v>25</v>
      </c>
      <c r="E1879" s="40" t="s">
        <v>366</v>
      </c>
      <c r="F1879" s="40" t="s">
        <v>366</v>
      </c>
      <c r="G1879" s="21" t="s">
        <v>63</v>
      </c>
      <c r="H1879" s="22">
        <v>1994</v>
      </c>
      <c r="I1879" s="45" t="s">
        <v>527</v>
      </c>
      <c r="J1879" s="45"/>
      <c r="K1879" s="45"/>
      <c r="L1879" s="62" t="str">
        <f>_xlfn.IFNA(VLOOKUP(E1879&amp;"."&amp;H1879,PNIdata!$E$5:$L$263,2,FALSE),"-")</f>
        <v>-</v>
      </c>
      <c r="M1879" s="62"/>
      <c r="N1879" s="62"/>
      <c r="S1879" s="64"/>
    </row>
    <row r="1880" spans="2:19" x14ac:dyDescent="0.25">
      <c r="B1880" s="37" t="s">
        <v>299</v>
      </c>
      <c r="C1880" s="38" t="str">
        <f>VLOOKUP(E1880,nusedswatershed,4,FALSE)</f>
        <v>Esc</v>
      </c>
      <c r="D1880" s="39">
        <v>25</v>
      </c>
      <c r="E1880" s="40" t="s">
        <v>366</v>
      </c>
      <c r="F1880" s="40" t="s">
        <v>366</v>
      </c>
      <c r="G1880" s="21" t="s">
        <v>63</v>
      </c>
      <c r="H1880" s="22">
        <v>1993</v>
      </c>
      <c r="I1880" s="45" t="s">
        <v>522</v>
      </c>
      <c r="J1880" s="45"/>
      <c r="K1880" s="45"/>
      <c r="L1880" s="62" t="str">
        <f>_xlfn.IFNA(VLOOKUP(E1880&amp;"."&amp;H1880,PNIdata!$E$5:$L$263,2,FALSE),"-")</f>
        <v>-</v>
      </c>
      <c r="M1880" s="62"/>
      <c r="N1880" s="62"/>
      <c r="S1880" s="64"/>
    </row>
    <row r="1881" spans="2:19" x14ac:dyDescent="0.25">
      <c r="B1881" s="37" t="s">
        <v>299</v>
      </c>
      <c r="C1881" s="38" t="str">
        <f>VLOOKUP(E1881,nusedswatershed,4,FALSE)</f>
        <v>Esc</v>
      </c>
      <c r="D1881" s="39">
        <v>25</v>
      </c>
      <c r="E1881" s="40" t="s">
        <v>366</v>
      </c>
      <c r="F1881" s="40" t="s">
        <v>366</v>
      </c>
      <c r="G1881" s="21" t="s">
        <v>63</v>
      </c>
      <c r="H1881" s="22">
        <v>1992</v>
      </c>
      <c r="I1881" s="45" t="s">
        <v>523</v>
      </c>
      <c r="J1881" s="45"/>
      <c r="K1881" s="45"/>
      <c r="L1881" s="62" t="str">
        <f>_xlfn.IFNA(VLOOKUP(E1881&amp;"."&amp;H1881,PNIdata!$E$5:$L$263,2,FALSE),"-")</f>
        <v>-</v>
      </c>
      <c r="M1881" s="62"/>
      <c r="N1881" s="62"/>
      <c r="S1881" s="64"/>
    </row>
    <row r="1882" spans="2:19" x14ac:dyDescent="0.25">
      <c r="B1882" s="37" t="s">
        <v>299</v>
      </c>
      <c r="C1882" s="38" t="str">
        <f>VLOOKUP(E1882,nusedswatershed,4,FALSE)</f>
        <v>Esc</v>
      </c>
      <c r="D1882" s="39">
        <v>25</v>
      </c>
      <c r="E1882" s="40" t="s">
        <v>366</v>
      </c>
      <c r="F1882" s="40" t="s">
        <v>366</v>
      </c>
      <c r="G1882" s="21" t="s">
        <v>63</v>
      </c>
      <c r="H1882" s="22">
        <v>1991</v>
      </c>
      <c r="I1882" s="45" t="s">
        <v>527</v>
      </c>
      <c r="J1882" s="45"/>
      <c r="K1882" s="45"/>
      <c r="L1882" s="62" t="str">
        <f>_xlfn.IFNA(VLOOKUP(E1882&amp;"."&amp;H1882,PNIdata!$E$5:$L$263,2,FALSE),"-")</f>
        <v>-</v>
      </c>
      <c r="M1882" s="62"/>
      <c r="N1882" s="62"/>
      <c r="S1882" s="64"/>
    </row>
    <row r="1883" spans="2:19" x14ac:dyDescent="0.25">
      <c r="B1883" s="37" t="s">
        <v>299</v>
      </c>
      <c r="C1883" s="38" t="str">
        <f>VLOOKUP(E1883,nusedswatershed,4,FALSE)</f>
        <v>Esc</v>
      </c>
      <c r="D1883" s="39">
        <v>25</v>
      </c>
      <c r="E1883" s="40" t="s">
        <v>366</v>
      </c>
      <c r="F1883" s="40" t="s">
        <v>366</v>
      </c>
      <c r="G1883" s="21" t="s">
        <v>63</v>
      </c>
      <c r="H1883" s="22">
        <v>1990</v>
      </c>
      <c r="I1883" s="45" t="s">
        <v>527</v>
      </c>
      <c r="J1883" s="45"/>
      <c r="K1883" s="45"/>
      <c r="L1883" s="62" t="str">
        <f>_xlfn.IFNA(VLOOKUP(E1883&amp;"."&amp;H1883,PNIdata!$E$5:$L$263,2,FALSE),"-")</f>
        <v>-</v>
      </c>
      <c r="M1883" s="62"/>
      <c r="N1883" s="62"/>
      <c r="S1883" s="64"/>
    </row>
    <row r="1884" spans="2:19" x14ac:dyDescent="0.25">
      <c r="B1884" s="37" t="s">
        <v>299</v>
      </c>
      <c r="C1884" s="38" t="str">
        <f>VLOOKUP(E1884,nusedswatershed,4,FALSE)</f>
        <v>Esc</v>
      </c>
      <c r="D1884" s="39">
        <v>25</v>
      </c>
      <c r="E1884" s="40" t="s">
        <v>366</v>
      </c>
      <c r="F1884" s="40" t="s">
        <v>366</v>
      </c>
      <c r="G1884" s="21" t="s">
        <v>63</v>
      </c>
      <c r="H1884" s="22">
        <v>1989</v>
      </c>
      <c r="I1884" s="45" t="s">
        <v>527</v>
      </c>
      <c r="J1884" s="45"/>
      <c r="K1884" s="45"/>
      <c r="L1884" s="62" t="str">
        <f>_xlfn.IFNA(VLOOKUP(E1884&amp;"."&amp;H1884,PNIdata!$E$5:$L$263,2,FALSE),"-")</f>
        <v>-</v>
      </c>
      <c r="M1884" s="62"/>
      <c r="N1884" s="62"/>
      <c r="S1884" s="64"/>
    </row>
    <row r="1885" spans="2:19" x14ac:dyDescent="0.25">
      <c r="B1885" s="37" t="s">
        <v>299</v>
      </c>
      <c r="C1885" s="38" t="str">
        <f>VLOOKUP(E1885,nusedswatershed,4,FALSE)</f>
        <v>Esc</v>
      </c>
      <c r="D1885" s="39">
        <v>25</v>
      </c>
      <c r="E1885" s="40" t="s">
        <v>366</v>
      </c>
      <c r="F1885" s="40" t="s">
        <v>366</v>
      </c>
      <c r="G1885" s="21" t="s">
        <v>63</v>
      </c>
      <c r="H1885" s="22">
        <v>1988</v>
      </c>
      <c r="I1885" s="45" t="s">
        <v>527</v>
      </c>
      <c r="J1885" s="45"/>
      <c r="K1885" s="45"/>
      <c r="L1885" s="62" t="str">
        <f>_xlfn.IFNA(VLOOKUP(E1885&amp;"."&amp;H1885,PNIdata!$E$5:$L$263,2,FALSE),"-")</f>
        <v>-</v>
      </c>
      <c r="M1885" s="62"/>
      <c r="N1885" s="62"/>
      <c r="S1885" s="64"/>
    </row>
    <row r="1886" spans="2:19" x14ac:dyDescent="0.25">
      <c r="B1886" s="37" t="s">
        <v>299</v>
      </c>
      <c r="C1886" s="38" t="str">
        <f>VLOOKUP(E1886,nusedswatershed,4,FALSE)</f>
        <v>Esc</v>
      </c>
      <c r="D1886" s="39">
        <v>25</v>
      </c>
      <c r="E1886" s="40" t="s">
        <v>366</v>
      </c>
      <c r="F1886" s="40" t="s">
        <v>366</v>
      </c>
      <c r="G1886" s="21" t="s">
        <v>63</v>
      </c>
      <c r="H1886" s="22">
        <v>1987</v>
      </c>
      <c r="I1886" s="45">
        <v>3</v>
      </c>
      <c r="J1886" s="45">
        <v>3</v>
      </c>
      <c r="K1886" s="45"/>
      <c r="L1886" s="62" t="str">
        <f>_xlfn.IFNA(VLOOKUP(E1886&amp;"."&amp;H1886,PNIdata!$E$5:$L$263,2,FALSE),"-")</f>
        <v>-</v>
      </c>
      <c r="M1886" s="62"/>
      <c r="N1886" s="62"/>
      <c r="S1886" s="64"/>
    </row>
    <row r="1887" spans="2:19" x14ac:dyDescent="0.25">
      <c r="B1887" s="37" t="s">
        <v>299</v>
      </c>
      <c r="C1887" s="38" t="str">
        <f>VLOOKUP(E1887,nusedswatershed,4,FALSE)</f>
        <v>Esc</v>
      </c>
      <c r="D1887" s="39">
        <v>25</v>
      </c>
      <c r="E1887" s="40" t="s">
        <v>366</v>
      </c>
      <c r="F1887" s="40" t="s">
        <v>366</v>
      </c>
      <c r="G1887" s="21" t="s">
        <v>63</v>
      </c>
      <c r="H1887" s="22">
        <v>1986</v>
      </c>
      <c r="I1887" s="45" t="s">
        <v>522</v>
      </c>
      <c r="J1887" s="45"/>
      <c r="K1887" s="45"/>
      <c r="L1887" s="62" t="str">
        <f>_xlfn.IFNA(VLOOKUP(E1887&amp;"."&amp;H1887,PNIdata!$E$5:$L$263,2,FALSE),"-")</f>
        <v>-</v>
      </c>
      <c r="M1887" s="62"/>
      <c r="N1887" s="62"/>
      <c r="S1887" s="64"/>
    </row>
    <row r="1888" spans="2:19" x14ac:dyDescent="0.25">
      <c r="B1888" s="37" t="s">
        <v>299</v>
      </c>
      <c r="C1888" s="38" t="str">
        <f>VLOOKUP(E1888,nusedswatershed,4,FALSE)</f>
        <v>Esc</v>
      </c>
      <c r="D1888" s="39">
        <v>25</v>
      </c>
      <c r="E1888" s="40" t="s">
        <v>366</v>
      </c>
      <c r="F1888" s="40" t="s">
        <v>366</v>
      </c>
      <c r="G1888" s="21" t="s">
        <v>63</v>
      </c>
      <c r="H1888" s="22">
        <v>1985</v>
      </c>
      <c r="I1888" s="45" t="s">
        <v>522</v>
      </c>
      <c r="J1888" s="45"/>
      <c r="K1888" s="45"/>
      <c r="L1888" s="62" t="str">
        <f>_xlfn.IFNA(VLOOKUP(E1888&amp;"."&amp;H1888,PNIdata!$E$5:$L$263,2,FALSE),"-")</f>
        <v>-</v>
      </c>
      <c r="M1888" s="62"/>
      <c r="N1888" s="62"/>
      <c r="S1888" s="64"/>
    </row>
    <row r="1889" spans="2:19" x14ac:dyDescent="0.25">
      <c r="B1889" s="37" t="s">
        <v>299</v>
      </c>
      <c r="C1889" s="38" t="str">
        <f>VLOOKUP(E1889,nusedswatershed,4,FALSE)</f>
        <v>Esc</v>
      </c>
      <c r="D1889" s="39">
        <v>25</v>
      </c>
      <c r="E1889" s="40" t="s">
        <v>366</v>
      </c>
      <c r="F1889" s="40" t="s">
        <v>366</v>
      </c>
      <c r="G1889" s="21" t="s">
        <v>63</v>
      </c>
      <c r="H1889" s="22">
        <v>1984</v>
      </c>
      <c r="I1889" s="45" t="s">
        <v>522</v>
      </c>
      <c r="J1889" s="45"/>
      <c r="K1889" s="45"/>
      <c r="L1889" s="62" t="str">
        <f>_xlfn.IFNA(VLOOKUP(E1889&amp;"."&amp;H1889,PNIdata!$E$5:$L$263,2,FALSE),"-")</f>
        <v>-</v>
      </c>
      <c r="M1889" s="62"/>
      <c r="N1889" s="62"/>
      <c r="S1889" s="64"/>
    </row>
    <row r="1890" spans="2:19" x14ac:dyDescent="0.25">
      <c r="B1890" s="37" t="s">
        <v>299</v>
      </c>
      <c r="C1890" s="38" t="str">
        <f>VLOOKUP(E1890,nusedswatershed,4,FALSE)</f>
        <v>Esc</v>
      </c>
      <c r="D1890" s="39">
        <v>25</v>
      </c>
      <c r="E1890" s="40" t="s">
        <v>366</v>
      </c>
      <c r="F1890" s="40" t="s">
        <v>366</v>
      </c>
      <c r="G1890" s="21" t="s">
        <v>63</v>
      </c>
      <c r="H1890" s="22">
        <v>1983</v>
      </c>
      <c r="I1890" s="45" t="s">
        <v>527</v>
      </c>
      <c r="J1890" s="45"/>
      <c r="K1890" s="45"/>
      <c r="L1890" s="62" t="str">
        <f>_xlfn.IFNA(VLOOKUP(E1890&amp;"."&amp;H1890,PNIdata!$E$5:$L$263,2,FALSE),"-")</f>
        <v>-</v>
      </c>
      <c r="M1890" s="62"/>
      <c r="N1890" s="62"/>
      <c r="S1890" s="64"/>
    </row>
    <row r="1891" spans="2:19" x14ac:dyDescent="0.25">
      <c r="B1891" s="37" t="s">
        <v>299</v>
      </c>
      <c r="C1891" s="38" t="str">
        <f>VLOOKUP(E1891,nusedswatershed,4,FALSE)</f>
        <v>Esc</v>
      </c>
      <c r="D1891" s="39">
        <v>25</v>
      </c>
      <c r="E1891" s="40" t="s">
        <v>366</v>
      </c>
      <c r="F1891" s="40" t="s">
        <v>366</v>
      </c>
      <c r="G1891" s="21" t="s">
        <v>63</v>
      </c>
      <c r="H1891" s="22">
        <v>1982</v>
      </c>
      <c r="I1891" s="45" t="s">
        <v>523</v>
      </c>
      <c r="J1891" s="45"/>
      <c r="K1891" s="45"/>
      <c r="L1891" s="62" t="str">
        <f>_xlfn.IFNA(VLOOKUP(E1891&amp;"."&amp;H1891,PNIdata!$E$5:$L$263,2,FALSE),"-")</f>
        <v>-</v>
      </c>
      <c r="M1891" s="62"/>
      <c r="N1891" s="62"/>
      <c r="S1891" s="64"/>
    </row>
    <row r="1892" spans="2:19" x14ac:dyDescent="0.25">
      <c r="B1892" s="37" t="s">
        <v>299</v>
      </c>
      <c r="C1892" s="38" t="str">
        <f>VLOOKUP(E1892,nusedswatershed,4,FALSE)</f>
        <v>Esc</v>
      </c>
      <c r="D1892" s="39">
        <v>25</v>
      </c>
      <c r="E1892" s="40" t="s">
        <v>366</v>
      </c>
      <c r="F1892" s="40" t="s">
        <v>366</v>
      </c>
      <c r="G1892" s="21" t="s">
        <v>63</v>
      </c>
      <c r="H1892" s="22">
        <v>1981</v>
      </c>
      <c r="I1892" s="45" t="s">
        <v>527</v>
      </c>
      <c r="J1892" s="45"/>
      <c r="K1892" s="45"/>
      <c r="L1892" s="62" t="str">
        <f>_xlfn.IFNA(VLOOKUP(E1892&amp;"."&amp;H1892,PNIdata!$E$5:$L$263,2,FALSE),"-")</f>
        <v>-</v>
      </c>
      <c r="M1892" s="62"/>
      <c r="N1892" s="62"/>
      <c r="S1892" s="64"/>
    </row>
    <row r="1893" spans="2:19" x14ac:dyDescent="0.25">
      <c r="B1893" s="37" t="s">
        <v>299</v>
      </c>
      <c r="C1893" s="38" t="str">
        <f>VLOOKUP(E1893,nusedswatershed,4,FALSE)</f>
        <v>Esc</v>
      </c>
      <c r="D1893" s="39">
        <v>25</v>
      </c>
      <c r="E1893" s="40" t="s">
        <v>366</v>
      </c>
      <c r="F1893" s="40" t="s">
        <v>366</v>
      </c>
      <c r="G1893" s="21" t="s">
        <v>63</v>
      </c>
      <c r="H1893" s="22">
        <v>1980</v>
      </c>
      <c r="I1893" s="45" t="s">
        <v>527</v>
      </c>
      <c r="J1893" s="45"/>
      <c r="K1893" s="45"/>
      <c r="L1893" s="62" t="str">
        <f>_xlfn.IFNA(VLOOKUP(E1893&amp;"."&amp;H1893,PNIdata!$E$5:$L$263,2,FALSE),"-")</f>
        <v>-</v>
      </c>
      <c r="M1893" s="62"/>
      <c r="N1893" s="62"/>
      <c r="S1893" s="64"/>
    </row>
    <row r="1894" spans="2:19" x14ac:dyDescent="0.25">
      <c r="B1894" s="37" t="s">
        <v>299</v>
      </c>
      <c r="C1894" s="38" t="str">
        <f>VLOOKUP(E1894,nusedswatershed,4,FALSE)</f>
        <v>Esc</v>
      </c>
      <c r="D1894" s="39">
        <v>25</v>
      </c>
      <c r="E1894" s="40" t="s">
        <v>366</v>
      </c>
      <c r="F1894" s="40" t="s">
        <v>366</v>
      </c>
      <c r="G1894" s="21" t="s">
        <v>63</v>
      </c>
      <c r="H1894" s="22">
        <v>1979</v>
      </c>
      <c r="I1894" s="45">
        <v>12</v>
      </c>
      <c r="J1894" s="45">
        <v>12</v>
      </c>
      <c r="K1894" s="45"/>
      <c r="L1894" s="62" t="str">
        <f>_xlfn.IFNA(VLOOKUP(E1894&amp;"."&amp;H1894,PNIdata!$E$5:$L$263,2,FALSE),"-")</f>
        <v>-</v>
      </c>
      <c r="M1894" s="62"/>
      <c r="N1894" s="62"/>
      <c r="S1894" s="64"/>
    </row>
    <row r="1895" spans="2:19" x14ac:dyDescent="0.25">
      <c r="B1895" s="37" t="s">
        <v>299</v>
      </c>
      <c r="C1895" s="38" t="str">
        <f>VLOOKUP(E1895,nusedswatershed,4,FALSE)</f>
        <v>Esc</v>
      </c>
      <c r="D1895" s="39">
        <v>25</v>
      </c>
      <c r="E1895" s="40" t="s">
        <v>366</v>
      </c>
      <c r="F1895" s="40" t="s">
        <v>366</v>
      </c>
      <c r="G1895" s="21" t="s">
        <v>63</v>
      </c>
      <c r="H1895" s="22">
        <v>1978</v>
      </c>
      <c r="I1895" s="45">
        <v>2</v>
      </c>
      <c r="J1895" s="45">
        <v>2</v>
      </c>
      <c r="K1895" s="45"/>
      <c r="L1895" s="62" t="str">
        <f>_xlfn.IFNA(VLOOKUP(E1895&amp;"."&amp;H1895,PNIdata!$E$5:$L$263,2,FALSE),"-")</f>
        <v>-</v>
      </c>
      <c r="M1895" s="62"/>
      <c r="N1895" s="62"/>
      <c r="S1895" s="64"/>
    </row>
    <row r="1896" spans="2:19" x14ac:dyDescent="0.25">
      <c r="B1896" s="37" t="s">
        <v>299</v>
      </c>
      <c r="C1896" s="38" t="str">
        <f>VLOOKUP(E1896,nusedswatershed,4,FALSE)</f>
        <v>Esc</v>
      </c>
      <c r="D1896" s="39">
        <v>25</v>
      </c>
      <c r="E1896" s="40" t="s">
        <v>366</v>
      </c>
      <c r="F1896" s="40" t="s">
        <v>366</v>
      </c>
      <c r="G1896" s="21" t="s">
        <v>63</v>
      </c>
      <c r="H1896" s="22">
        <v>1977</v>
      </c>
      <c r="I1896" s="45">
        <v>1</v>
      </c>
      <c r="J1896" s="45">
        <v>1</v>
      </c>
      <c r="K1896" s="45"/>
      <c r="L1896" s="62" t="str">
        <f>_xlfn.IFNA(VLOOKUP(E1896&amp;"."&amp;H1896,PNIdata!$E$5:$L$263,2,FALSE),"-")</f>
        <v>-</v>
      </c>
      <c r="M1896" s="62"/>
      <c r="N1896" s="62"/>
      <c r="S1896" s="64"/>
    </row>
    <row r="1897" spans="2:19" x14ac:dyDescent="0.25">
      <c r="B1897" s="37" t="s">
        <v>299</v>
      </c>
      <c r="C1897" s="38" t="str">
        <f>VLOOKUP(E1897,nusedswatershed,4,FALSE)</f>
        <v>Esc</v>
      </c>
      <c r="D1897" s="39">
        <v>25</v>
      </c>
      <c r="E1897" s="40" t="s">
        <v>366</v>
      </c>
      <c r="F1897" s="40" t="s">
        <v>366</v>
      </c>
      <c r="G1897" s="21" t="s">
        <v>63</v>
      </c>
      <c r="H1897" s="22">
        <v>1976</v>
      </c>
      <c r="I1897" s="45" t="s">
        <v>523</v>
      </c>
      <c r="J1897" s="45"/>
      <c r="K1897" s="45"/>
      <c r="L1897" s="62" t="str">
        <f>_xlfn.IFNA(VLOOKUP(E1897&amp;"."&amp;H1897,PNIdata!$E$5:$L$263,2,FALSE),"-")</f>
        <v>-</v>
      </c>
      <c r="M1897" s="62"/>
      <c r="N1897" s="62"/>
      <c r="S1897" s="64"/>
    </row>
    <row r="1898" spans="2:19" x14ac:dyDescent="0.25">
      <c r="B1898" s="37" t="s">
        <v>299</v>
      </c>
      <c r="C1898" s="38" t="str">
        <f>VLOOKUP(E1898,nusedswatershed,4,FALSE)</f>
        <v>Esc</v>
      </c>
      <c r="D1898" s="39">
        <v>25</v>
      </c>
      <c r="E1898" s="40" t="s">
        <v>366</v>
      </c>
      <c r="F1898" s="40" t="s">
        <v>366</v>
      </c>
      <c r="G1898" s="21" t="s">
        <v>63</v>
      </c>
      <c r="H1898" s="22">
        <v>1975</v>
      </c>
      <c r="I1898" s="45">
        <v>25</v>
      </c>
      <c r="J1898" s="45">
        <v>25</v>
      </c>
      <c r="K1898" s="45"/>
      <c r="L1898" s="62" t="str">
        <f>_xlfn.IFNA(VLOOKUP(E1898&amp;"."&amp;H1898,PNIdata!$E$5:$L$263,2,FALSE),"-")</f>
        <v>-</v>
      </c>
      <c r="M1898" s="62"/>
      <c r="N1898" s="62"/>
      <c r="S1898" s="64"/>
    </row>
    <row r="1899" spans="2:19" x14ac:dyDescent="0.25">
      <c r="B1899" s="37" t="s">
        <v>299</v>
      </c>
      <c r="C1899" s="38" t="str">
        <f>VLOOKUP(E1899,nusedswatershed,4,FALSE)</f>
        <v>Esc</v>
      </c>
      <c r="D1899" s="39">
        <v>25</v>
      </c>
      <c r="E1899" s="40" t="s">
        <v>366</v>
      </c>
      <c r="F1899" s="40" t="s">
        <v>366</v>
      </c>
      <c r="G1899" s="21" t="s">
        <v>63</v>
      </c>
      <c r="H1899" s="22">
        <v>1974</v>
      </c>
      <c r="I1899" s="45">
        <v>25</v>
      </c>
      <c r="J1899" s="45">
        <v>25</v>
      </c>
      <c r="K1899" s="45"/>
      <c r="L1899" s="62" t="str">
        <f>_xlfn.IFNA(VLOOKUP(E1899&amp;"."&amp;H1899,PNIdata!$E$5:$L$263,2,FALSE),"-")</f>
        <v>-</v>
      </c>
      <c r="M1899" s="62"/>
      <c r="N1899" s="62"/>
      <c r="S1899" s="64"/>
    </row>
    <row r="1900" spans="2:19" x14ac:dyDescent="0.25">
      <c r="B1900" s="37" t="s">
        <v>299</v>
      </c>
      <c r="C1900" s="38" t="str">
        <f>VLOOKUP(E1900,nusedswatershed,4,FALSE)</f>
        <v>Esc</v>
      </c>
      <c r="D1900" s="39">
        <v>25</v>
      </c>
      <c r="E1900" s="40" t="s">
        <v>366</v>
      </c>
      <c r="F1900" s="40" t="s">
        <v>366</v>
      </c>
      <c r="G1900" s="21" t="s">
        <v>63</v>
      </c>
      <c r="H1900" s="22">
        <v>1973</v>
      </c>
      <c r="I1900" s="45">
        <v>75</v>
      </c>
      <c r="J1900" s="45">
        <v>75</v>
      </c>
      <c r="K1900" s="45"/>
      <c r="L1900" s="62" t="str">
        <f>_xlfn.IFNA(VLOOKUP(E1900&amp;"."&amp;H1900,PNIdata!$E$5:$L$263,2,FALSE),"-")</f>
        <v>-</v>
      </c>
      <c r="M1900" s="62"/>
      <c r="N1900" s="62"/>
      <c r="S1900" s="64"/>
    </row>
    <row r="1901" spans="2:19" x14ac:dyDescent="0.25">
      <c r="B1901" s="37" t="s">
        <v>299</v>
      </c>
      <c r="C1901" s="38" t="str">
        <f>VLOOKUP(E1901,nusedswatershed,4,FALSE)</f>
        <v>Esc</v>
      </c>
      <c r="D1901" s="39">
        <v>25</v>
      </c>
      <c r="E1901" s="40" t="s">
        <v>366</v>
      </c>
      <c r="F1901" s="40" t="s">
        <v>366</v>
      </c>
      <c r="G1901" s="21" t="s">
        <v>63</v>
      </c>
      <c r="H1901" s="22">
        <v>1972</v>
      </c>
      <c r="I1901" s="45">
        <v>150</v>
      </c>
      <c r="J1901" s="45">
        <v>150</v>
      </c>
      <c r="K1901" s="45"/>
      <c r="L1901" s="62" t="str">
        <f>_xlfn.IFNA(VLOOKUP(E1901&amp;"."&amp;H1901,PNIdata!$E$5:$L$263,2,FALSE),"-")</f>
        <v>-</v>
      </c>
      <c r="M1901" s="62"/>
      <c r="N1901" s="62"/>
      <c r="S1901" s="64"/>
    </row>
    <row r="1902" spans="2:19" x14ac:dyDescent="0.25">
      <c r="B1902" s="37" t="s">
        <v>299</v>
      </c>
      <c r="C1902" s="38" t="str">
        <f>VLOOKUP(E1902,nusedswatershed,4,FALSE)</f>
        <v>Esc</v>
      </c>
      <c r="D1902" s="39">
        <v>25</v>
      </c>
      <c r="E1902" s="40" t="s">
        <v>366</v>
      </c>
      <c r="F1902" s="40" t="s">
        <v>366</v>
      </c>
      <c r="G1902" s="21" t="s">
        <v>63</v>
      </c>
      <c r="H1902" s="22">
        <v>1971</v>
      </c>
      <c r="I1902" s="45">
        <v>75</v>
      </c>
      <c r="J1902" s="45">
        <v>75</v>
      </c>
      <c r="K1902" s="45"/>
      <c r="L1902" s="62" t="str">
        <f>_xlfn.IFNA(VLOOKUP(E1902&amp;"."&amp;H1902,PNIdata!$E$5:$L$263,2,FALSE),"-")</f>
        <v>-</v>
      </c>
      <c r="M1902" s="62"/>
      <c r="N1902" s="62"/>
      <c r="S1902" s="64"/>
    </row>
    <row r="1903" spans="2:19" x14ac:dyDescent="0.25">
      <c r="B1903" s="37" t="s">
        <v>299</v>
      </c>
      <c r="C1903" s="38" t="str">
        <f>VLOOKUP(E1903,nusedswatershed,4,FALSE)</f>
        <v>Esc</v>
      </c>
      <c r="D1903" s="39">
        <v>25</v>
      </c>
      <c r="E1903" s="40" t="s">
        <v>366</v>
      </c>
      <c r="F1903" s="40" t="s">
        <v>366</v>
      </c>
      <c r="G1903" s="21" t="s">
        <v>63</v>
      </c>
      <c r="H1903" s="22">
        <v>1970</v>
      </c>
      <c r="I1903" s="45">
        <v>200</v>
      </c>
      <c r="J1903" s="45">
        <v>200</v>
      </c>
      <c r="K1903" s="45"/>
      <c r="L1903" s="62" t="str">
        <f>_xlfn.IFNA(VLOOKUP(E1903&amp;"."&amp;H1903,PNIdata!$E$5:$L$263,2,FALSE),"-")</f>
        <v>-</v>
      </c>
      <c r="M1903" s="62"/>
      <c r="N1903" s="62"/>
      <c r="S1903" s="64"/>
    </row>
    <row r="1904" spans="2:19" x14ac:dyDescent="0.25">
      <c r="B1904" s="37" t="s">
        <v>299</v>
      </c>
      <c r="C1904" s="38" t="str">
        <f>VLOOKUP(E1904,nusedswatershed,4,FALSE)</f>
        <v>Esc</v>
      </c>
      <c r="D1904" s="39">
        <v>25</v>
      </c>
      <c r="E1904" s="40" t="s">
        <v>366</v>
      </c>
      <c r="F1904" s="40" t="s">
        <v>366</v>
      </c>
      <c r="G1904" s="21" t="s">
        <v>63</v>
      </c>
      <c r="H1904" s="22">
        <v>1969</v>
      </c>
      <c r="I1904" s="45">
        <v>200</v>
      </c>
      <c r="J1904" s="45">
        <v>200</v>
      </c>
      <c r="K1904" s="45"/>
      <c r="L1904" s="62" t="str">
        <f>_xlfn.IFNA(VLOOKUP(E1904&amp;"."&amp;H1904,PNIdata!$E$5:$L$263,2,FALSE),"-")</f>
        <v>-</v>
      </c>
      <c r="M1904" s="62"/>
      <c r="N1904" s="62"/>
      <c r="S1904" s="64"/>
    </row>
    <row r="1905" spans="2:19" x14ac:dyDescent="0.25">
      <c r="B1905" s="37" t="s">
        <v>299</v>
      </c>
      <c r="C1905" s="38" t="str">
        <f>VLOOKUP(E1905,nusedswatershed,4,FALSE)</f>
        <v>Esc</v>
      </c>
      <c r="D1905" s="39">
        <v>25</v>
      </c>
      <c r="E1905" s="40" t="s">
        <v>366</v>
      </c>
      <c r="F1905" s="40" t="s">
        <v>366</v>
      </c>
      <c r="G1905" s="21" t="s">
        <v>63</v>
      </c>
      <c r="H1905" s="22">
        <v>1968</v>
      </c>
      <c r="I1905" s="45">
        <v>400</v>
      </c>
      <c r="J1905" s="45">
        <v>400</v>
      </c>
      <c r="K1905" s="45"/>
      <c r="L1905" s="62" t="str">
        <f>_xlfn.IFNA(VLOOKUP(E1905&amp;"."&amp;H1905,PNIdata!$E$5:$L$263,2,FALSE),"-")</f>
        <v>-</v>
      </c>
      <c r="M1905" s="62"/>
      <c r="N1905" s="62"/>
      <c r="S1905" s="64"/>
    </row>
    <row r="1906" spans="2:19" x14ac:dyDescent="0.25">
      <c r="B1906" s="37" t="s">
        <v>299</v>
      </c>
      <c r="C1906" s="38" t="str">
        <f>VLOOKUP(E1906,nusedswatershed,4,FALSE)</f>
        <v>Esc</v>
      </c>
      <c r="D1906" s="39">
        <v>25</v>
      </c>
      <c r="E1906" s="40" t="s">
        <v>366</v>
      </c>
      <c r="F1906" s="40" t="s">
        <v>366</v>
      </c>
      <c r="G1906" s="21" t="s">
        <v>63</v>
      </c>
      <c r="H1906" s="22">
        <v>1967</v>
      </c>
      <c r="I1906" s="45">
        <v>200</v>
      </c>
      <c r="J1906" s="45">
        <v>200</v>
      </c>
      <c r="K1906" s="45"/>
      <c r="L1906" s="62" t="str">
        <f>_xlfn.IFNA(VLOOKUP(E1906&amp;"."&amp;H1906,PNIdata!$E$5:$L$263,2,FALSE),"-")</f>
        <v>-</v>
      </c>
      <c r="M1906" s="62"/>
      <c r="N1906" s="62"/>
      <c r="S1906" s="64"/>
    </row>
    <row r="1907" spans="2:19" x14ac:dyDescent="0.25">
      <c r="B1907" s="37" t="s">
        <v>299</v>
      </c>
      <c r="C1907" s="38" t="str">
        <f>VLOOKUP(E1907,nusedswatershed,4,FALSE)</f>
        <v>Esc</v>
      </c>
      <c r="D1907" s="39">
        <v>25</v>
      </c>
      <c r="E1907" s="40" t="s">
        <v>366</v>
      </c>
      <c r="F1907" s="40" t="s">
        <v>366</v>
      </c>
      <c r="G1907" s="21" t="s">
        <v>63</v>
      </c>
      <c r="H1907" s="22">
        <v>1966</v>
      </c>
      <c r="I1907" s="45">
        <v>700</v>
      </c>
      <c r="J1907" s="45">
        <v>700</v>
      </c>
      <c r="K1907" s="45"/>
      <c r="L1907" s="62" t="str">
        <f>_xlfn.IFNA(VLOOKUP(E1907&amp;"."&amp;H1907,PNIdata!$E$5:$L$263,2,FALSE),"-")</f>
        <v>-</v>
      </c>
      <c r="M1907" s="62"/>
      <c r="N1907" s="62"/>
      <c r="S1907" s="64"/>
    </row>
    <row r="1908" spans="2:19" x14ac:dyDescent="0.25">
      <c r="B1908" s="37" t="s">
        <v>299</v>
      </c>
      <c r="C1908" s="38" t="str">
        <f>VLOOKUP(E1908,nusedswatershed,4,FALSE)</f>
        <v>Esc</v>
      </c>
      <c r="D1908" s="39">
        <v>25</v>
      </c>
      <c r="E1908" s="40" t="s">
        <v>366</v>
      </c>
      <c r="F1908" s="40" t="s">
        <v>366</v>
      </c>
      <c r="G1908" s="21" t="s">
        <v>63</v>
      </c>
      <c r="H1908" s="22">
        <v>1965</v>
      </c>
      <c r="I1908" s="45">
        <v>75</v>
      </c>
      <c r="J1908" s="45">
        <v>75</v>
      </c>
      <c r="K1908" s="45"/>
      <c r="L1908" s="62" t="str">
        <f>_xlfn.IFNA(VLOOKUP(E1908&amp;"."&amp;H1908,PNIdata!$E$5:$L$263,2,FALSE),"-")</f>
        <v>-</v>
      </c>
      <c r="M1908" s="62"/>
      <c r="N1908" s="62"/>
      <c r="S1908" s="64"/>
    </row>
    <row r="1909" spans="2:19" x14ac:dyDescent="0.25">
      <c r="B1909" s="37" t="s">
        <v>299</v>
      </c>
      <c r="C1909" s="38" t="str">
        <f>VLOOKUP(E1909,nusedswatershed,4,FALSE)</f>
        <v>Esc</v>
      </c>
      <c r="D1909" s="39">
        <v>25</v>
      </c>
      <c r="E1909" s="40" t="s">
        <v>366</v>
      </c>
      <c r="F1909" s="40" t="s">
        <v>366</v>
      </c>
      <c r="G1909" s="21" t="s">
        <v>63</v>
      </c>
      <c r="H1909" s="22">
        <v>1964</v>
      </c>
      <c r="I1909" s="45">
        <v>400</v>
      </c>
      <c r="J1909" s="45">
        <v>400</v>
      </c>
      <c r="K1909" s="45"/>
      <c r="L1909" s="62" t="str">
        <f>_xlfn.IFNA(VLOOKUP(E1909&amp;"."&amp;H1909,PNIdata!$E$5:$L$263,2,FALSE),"-")</f>
        <v>-</v>
      </c>
      <c r="M1909" s="62"/>
      <c r="N1909" s="62"/>
      <c r="S1909" s="64"/>
    </row>
    <row r="1910" spans="2:19" x14ac:dyDescent="0.25">
      <c r="B1910" s="37" t="s">
        <v>299</v>
      </c>
      <c r="C1910" s="38" t="str">
        <f>VLOOKUP(E1910,nusedswatershed,4,FALSE)</f>
        <v>Esc</v>
      </c>
      <c r="D1910" s="39">
        <v>25</v>
      </c>
      <c r="E1910" s="40" t="s">
        <v>366</v>
      </c>
      <c r="F1910" s="40" t="s">
        <v>366</v>
      </c>
      <c r="G1910" s="21" t="s">
        <v>63</v>
      </c>
      <c r="H1910" s="22">
        <v>1963</v>
      </c>
      <c r="I1910" s="45">
        <v>200</v>
      </c>
      <c r="J1910" s="45">
        <v>200</v>
      </c>
      <c r="K1910" s="45"/>
      <c r="L1910" s="62" t="str">
        <f>_xlfn.IFNA(VLOOKUP(E1910&amp;"."&amp;H1910,PNIdata!$E$5:$L$263,2,FALSE),"-")</f>
        <v>-</v>
      </c>
      <c r="M1910" s="62"/>
      <c r="N1910" s="62"/>
      <c r="S1910" s="64"/>
    </row>
    <row r="1911" spans="2:19" x14ac:dyDescent="0.25">
      <c r="B1911" s="37" t="s">
        <v>299</v>
      </c>
      <c r="C1911" s="38" t="str">
        <f>VLOOKUP(E1911,nusedswatershed,4,FALSE)</f>
        <v>Esc</v>
      </c>
      <c r="D1911" s="39">
        <v>25</v>
      </c>
      <c r="E1911" s="40" t="s">
        <v>366</v>
      </c>
      <c r="F1911" s="40" t="s">
        <v>366</v>
      </c>
      <c r="G1911" s="21" t="s">
        <v>63</v>
      </c>
      <c r="H1911" s="22">
        <v>1962</v>
      </c>
      <c r="I1911" s="45">
        <v>75</v>
      </c>
      <c r="J1911" s="45">
        <v>75</v>
      </c>
      <c r="K1911" s="45"/>
      <c r="L1911" s="62" t="str">
        <f>_xlfn.IFNA(VLOOKUP(E1911&amp;"."&amp;H1911,PNIdata!$E$5:$L$263,2,FALSE),"-")</f>
        <v>-</v>
      </c>
      <c r="M1911" s="62"/>
      <c r="N1911" s="62"/>
      <c r="S1911" s="64"/>
    </row>
    <row r="1912" spans="2:19" x14ac:dyDescent="0.25">
      <c r="B1912" s="37" t="s">
        <v>299</v>
      </c>
      <c r="C1912" s="38" t="str">
        <f>VLOOKUP(E1912,nusedswatershed,4,FALSE)</f>
        <v>Esc</v>
      </c>
      <c r="D1912" s="39">
        <v>25</v>
      </c>
      <c r="E1912" s="40" t="s">
        <v>366</v>
      </c>
      <c r="F1912" s="40" t="s">
        <v>366</v>
      </c>
      <c r="G1912" s="21" t="s">
        <v>63</v>
      </c>
      <c r="H1912" s="22">
        <v>1961</v>
      </c>
      <c r="I1912" s="45" t="s">
        <v>522</v>
      </c>
      <c r="J1912" s="45"/>
      <c r="K1912" s="45"/>
      <c r="L1912" s="62" t="str">
        <f>_xlfn.IFNA(VLOOKUP(E1912&amp;"."&amp;H1912,PNIdata!$E$5:$L$263,2,FALSE),"-")</f>
        <v>-</v>
      </c>
      <c r="M1912" s="62"/>
      <c r="N1912" s="62"/>
      <c r="S1912" s="64"/>
    </row>
    <row r="1913" spans="2:19" x14ac:dyDescent="0.25">
      <c r="B1913" s="37" t="s">
        <v>299</v>
      </c>
      <c r="C1913" s="38" t="str">
        <f>VLOOKUP(E1913,nusedswatershed,4,FALSE)</f>
        <v>Esc</v>
      </c>
      <c r="D1913" s="39">
        <v>25</v>
      </c>
      <c r="E1913" s="40" t="s">
        <v>366</v>
      </c>
      <c r="F1913" s="40" t="s">
        <v>366</v>
      </c>
      <c r="G1913" s="21" t="s">
        <v>63</v>
      </c>
      <c r="H1913" s="22">
        <v>1960</v>
      </c>
      <c r="I1913" s="45">
        <v>200</v>
      </c>
      <c r="J1913" s="45">
        <v>200</v>
      </c>
      <c r="K1913" s="45"/>
      <c r="L1913" s="62" t="str">
        <f>_xlfn.IFNA(VLOOKUP(E1913&amp;"."&amp;H1913,PNIdata!$E$5:$L$263,2,FALSE),"-")</f>
        <v>-</v>
      </c>
      <c r="M1913" s="62"/>
      <c r="N1913" s="62"/>
      <c r="S1913" s="64"/>
    </row>
    <row r="1914" spans="2:19" x14ac:dyDescent="0.25">
      <c r="B1914" s="37" t="s">
        <v>299</v>
      </c>
      <c r="C1914" s="38" t="str">
        <f>VLOOKUP(E1914,nusedswatershed,4,FALSE)</f>
        <v>Esc</v>
      </c>
      <c r="D1914" s="39">
        <v>25</v>
      </c>
      <c r="E1914" s="40" t="s">
        <v>366</v>
      </c>
      <c r="F1914" s="40" t="s">
        <v>366</v>
      </c>
      <c r="G1914" s="21" t="s">
        <v>63</v>
      </c>
      <c r="H1914" s="22">
        <v>1959</v>
      </c>
      <c r="I1914" s="45">
        <v>25</v>
      </c>
      <c r="J1914" s="45">
        <v>25</v>
      </c>
      <c r="K1914" s="45"/>
      <c r="L1914" s="62" t="str">
        <f>_xlfn.IFNA(VLOOKUP(E1914&amp;"."&amp;H1914,PNIdata!$E$5:$L$263,2,FALSE),"-")</f>
        <v>-</v>
      </c>
      <c r="M1914" s="62"/>
      <c r="N1914" s="62"/>
      <c r="S1914" s="64"/>
    </row>
    <row r="1915" spans="2:19" x14ac:dyDescent="0.25">
      <c r="B1915" s="37" t="s">
        <v>299</v>
      </c>
      <c r="C1915" s="38" t="str">
        <f>VLOOKUP(E1915,nusedswatershed,4,FALSE)</f>
        <v>Esc</v>
      </c>
      <c r="D1915" s="39">
        <v>25</v>
      </c>
      <c r="E1915" s="40" t="s">
        <v>366</v>
      </c>
      <c r="F1915" s="40" t="s">
        <v>366</v>
      </c>
      <c r="G1915" s="21" t="s">
        <v>63</v>
      </c>
      <c r="H1915" s="22">
        <v>1958</v>
      </c>
      <c r="I1915" s="45" t="s">
        <v>522</v>
      </c>
      <c r="J1915" s="45"/>
      <c r="K1915" s="45"/>
      <c r="L1915" s="62" t="str">
        <f>_xlfn.IFNA(VLOOKUP(E1915&amp;"."&amp;H1915,PNIdata!$E$5:$L$263,2,FALSE),"-")</f>
        <v>-</v>
      </c>
      <c r="M1915" s="62"/>
      <c r="N1915" s="62"/>
      <c r="S1915" s="64"/>
    </row>
    <row r="1916" spans="2:19" x14ac:dyDescent="0.25">
      <c r="B1916" s="37" t="s">
        <v>299</v>
      </c>
      <c r="C1916" s="38" t="str">
        <f>VLOOKUP(E1916,nusedswatershed,4,FALSE)</f>
        <v>Esc</v>
      </c>
      <c r="D1916" s="39">
        <v>25</v>
      </c>
      <c r="E1916" s="40" t="s">
        <v>366</v>
      </c>
      <c r="F1916" s="40" t="s">
        <v>366</v>
      </c>
      <c r="G1916" s="21" t="s">
        <v>63</v>
      </c>
      <c r="H1916" s="22">
        <v>1957</v>
      </c>
      <c r="I1916" s="45">
        <v>75</v>
      </c>
      <c r="J1916" s="45">
        <v>75</v>
      </c>
      <c r="K1916" s="45"/>
      <c r="L1916" s="62" t="str">
        <f>_xlfn.IFNA(VLOOKUP(E1916&amp;"."&amp;H1916,PNIdata!$E$5:$L$263,2,FALSE),"-")</f>
        <v>-</v>
      </c>
      <c r="M1916" s="62"/>
      <c r="N1916" s="62"/>
      <c r="S1916" s="64"/>
    </row>
    <row r="1917" spans="2:19" x14ac:dyDescent="0.25">
      <c r="B1917" s="37" t="s">
        <v>299</v>
      </c>
      <c r="C1917" s="38" t="str">
        <f>VLOOKUP(E1917,nusedswatershed,4,FALSE)</f>
        <v>Esc</v>
      </c>
      <c r="D1917" s="39">
        <v>25</v>
      </c>
      <c r="E1917" s="40" t="s">
        <v>366</v>
      </c>
      <c r="F1917" s="40" t="s">
        <v>366</v>
      </c>
      <c r="G1917" s="21" t="s">
        <v>63</v>
      </c>
      <c r="H1917" s="22">
        <v>1956</v>
      </c>
      <c r="I1917" s="45">
        <v>25</v>
      </c>
      <c r="J1917" s="45">
        <v>25</v>
      </c>
      <c r="K1917" s="45"/>
      <c r="L1917" s="62" t="str">
        <f>_xlfn.IFNA(VLOOKUP(E1917&amp;"."&amp;H1917,PNIdata!$E$5:$L$263,2,FALSE),"-")</f>
        <v>-</v>
      </c>
      <c r="M1917" s="62"/>
      <c r="N1917" s="62"/>
      <c r="S1917" s="64"/>
    </row>
    <row r="1918" spans="2:19" x14ac:dyDescent="0.25">
      <c r="B1918" s="37" t="s">
        <v>299</v>
      </c>
      <c r="C1918" s="38" t="str">
        <f>VLOOKUP(E1918,nusedswatershed,4,FALSE)</f>
        <v>Esc</v>
      </c>
      <c r="D1918" s="39">
        <v>25</v>
      </c>
      <c r="E1918" s="40" t="s">
        <v>366</v>
      </c>
      <c r="F1918" s="40" t="s">
        <v>366</v>
      </c>
      <c r="G1918" s="21" t="s">
        <v>63</v>
      </c>
      <c r="H1918" s="22">
        <v>1955</v>
      </c>
      <c r="I1918" s="45" t="s">
        <v>522</v>
      </c>
      <c r="J1918" s="45"/>
      <c r="K1918" s="45"/>
      <c r="L1918" s="62" t="str">
        <f>_xlfn.IFNA(VLOOKUP(E1918&amp;"."&amp;H1918,PNIdata!$E$5:$L$263,2,FALSE),"-")</f>
        <v>-</v>
      </c>
      <c r="M1918" s="62"/>
      <c r="N1918" s="62"/>
      <c r="S1918" s="64"/>
    </row>
    <row r="1919" spans="2:19" x14ac:dyDescent="0.25">
      <c r="B1919" s="37" t="s">
        <v>299</v>
      </c>
      <c r="C1919" s="38" t="str">
        <f>VLOOKUP(E1919,nusedswatershed,4,FALSE)</f>
        <v>Esc</v>
      </c>
      <c r="D1919" s="39">
        <v>25</v>
      </c>
      <c r="E1919" s="40" t="s">
        <v>366</v>
      </c>
      <c r="F1919" s="40" t="s">
        <v>366</v>
      </c>
      <c r="G1919" s="21" t="s">
        <v>63</v>
      </c>
      <c r="H1919" s="22">
        <v>1954</v>
      </c>
      <c r="I1919" s="45">
        <v>250</v>
      </c>
      <c r="J1919" s="45">
        <v>250</v>
      </c>
      <c r="K1919" s="45"/>
      <c r="L1919" s="62" t="str">
        <f>_xlfn.IFNA(VLOOKUP(E1919&amp;"."&amp;H1919,PNIdata!$E$5:$L$263,2,FALSE),"-")</f>
        <v>-</v>
      </c>
      <c r="M1919" s="62"/>
      <c r="N1919" s="62"/>
      <c r="S1919" s="64"/>
    </row>
    <row r="1920" spans="2:19" x14ac:dyDescent="0.25">
      <c r="B1920" s="37" t="s">
        <v>299</v>
      </c>
      <c r="C1920" s="38" t="str">
        <f>VLOOKUP(E1920,nusedswatershed,4,FALSE)</f>
        <v>Esc</v>
      </c>
      <c r="D1920" s="39">
        <v>25</v>
      </c>
      <c r="E1920" s="40" t="s">
        <v>366</v>
      </c>
      <c r="F1920" s="40" t="s">
        <v>366</v>
      </c>
      <c r="G1920" s="21" t="s">
        <v>63</v>
      </c>
      <c r="H1920" s="22">
        <v>1953</v>
      </c>
      <c r="I1920" s="45">
        <v>200</v>
      </c>
      <c r="J1920" s="45">
        <v>200</v>
      </c>
      <c r="K1920" s="45"/>
      <c r="L1920" s="62" t="str">
        <f>_xlfn.IFNA(VLOOKUP(E1920&amp;"."&amp;H1920,PNIdata!$E$5:$L$263,2,FALSE),"-")</f>
        <v>-</v>
      </c>
      <c r="M1920" s="62"/>
      <c r="N1920" s="62"/>
      <c r="S1920" s="64"/>
    </row>
    <row r="1921" spans="2:14" x14ac:dyDescent="0.25">
      <c r="B1921" s="37" t="s">
        <v>24</v>
      </c>
      <c r="C1921" s="38" t="str">
        <f>VLOOKUP(E1921,nusedswatershed,4,FALSE)</f>
        <v>Ind7</v>
      </c>
      <c r="D1921" s="39">
        <v>24</v>
      </c>
      <c r="E1921" s="40" t="s">
        <v>21</v>
      </c>
      <c r="F1921" s="40" t="s">
        <v>21</v>
      </c>
      <c r="G1921" s="21" t="s">
        <v>63</v>
      </c>
      <c r="H1921" s="45">
        <v>2023</v>
      </c>
      <c r="I1921" s="45">
        <v>228</v>
      </c>
      <c r="J1921" s="45">
        <v>228</v>
      </c>
      <c r="K1921" s="45"/>
      <c r="L1921" s="62" t="str">
        <f>_xlfn.IFNA(VLOOKUP(E1921&amp;"."&amp;H1921,PNIdata!$E$5:$L$263,2,FALSE),"-")</f>
        <v>-</v>
      </c>
      <c r="M1921" s="62"/>
      <c r="N1921" s="62"/>
    </row>
    <row r="1922" spans="2:14" x14ac:dyDescent="0.25">
      <c r="B1922" s="37" t="s">
        <v>24</v>
      </c>
      <c r="C1922" s="38" t="str">
        <f>VLOOKUP(E1922,nusedswatershed,4,FALSE)</f>
        <v>Ind7</v>
      </c>
      <c r="D1922" s="39">
        <v>24</v>
      </c>
      <c r="E1922" s="40" t="s">
        <v>21</v>
      </c>
      <c r="F1922" s="40" t="s">
        <v>21</v>
      </c>
      <c r="G1922" s="21" t="s">
        <v>63</v>
      </c>
      <c r="H1922" s="45">
        <v>2022</v>
      </c>
      <c r="I1922" s="45">
        <v>131</v>
      </c>
      <c r="J1922" s="45">
        <v>131</v>
      </c>
      <c r="K1922" s="45"/>
      <c r="L1922" s="62" t="str">
        <f>_xlfn.IFNA(VLOOKUP(E1922&amp;"."&amp;H1922,PNIdata!$E$5:$L$263,2,FALSE),"-")</f>
        <v>-</v>
      </c>
      <c r="M1922" s="62"/>
      <c r="N1922" s="62"/>
    </row>
    <row r="1923" spans="2:14" x14ac:dyDescent="0.25">
      <c r="B1923" s="37" t="s">
        <v>24</v>
      </c>
      <c r="C1923" s="38" t="str">
        <f>VLOOKUP(E1923,nusedswatershed,4,FALSE)</f>
        <v>Ind7</v>
      </c>
      <c r="D1923" s="39">
        <v>24</v>
      </c>
      <c r="E1923" s="40" t="s">
        <v>21</v>
      </c>
      <c r="F1923" s="40" t="s">
        <v>21</v>
      </c>
      <c r="G1923" s="21" t="s">
        <v>63</v>
      </c>
      <c r="H1923" s="45">
        <v>2021</v>
      </c>
      <c r="I1923" s="45">
        <v>99</v>
      </c>
      <c r="J1923" s="45">
        <v>99</v>
      </c>
      <c r="K1923" s="45"/>
      <c r="L1923" s="62" t="str">
        <f>_xlfn.IFNA(VLOOKUP(E1923&amp;"."&amp;H1923,PNIdata!$E$5:$L$263,2,FALSE),"-")</f>
        <v>-</v>
      </c>
      <c r="M1923" s="62"/>
      <c r="N1923" s="62"/>
    </row>
    <row r="1924" spans="2:14" x14ac:dyDescent="0.25">
      <c r="B1924" s="37" t="s">
        <v>24</v>
      </c>
      <c r="C1924" s="38" t="str">
        <f>VLOOKUP(E1924,nusedswatershed,4,FALSE)</f>
        <v>Ind7</v>
      </c>
      <c r="D1924" s="39">
        <v>24</v>
      </c>
      <c r="E1924" s="40" t="s">
        <v>21</v>
      </c>
      <c r="F1924" s="40" t="s">
        <v>21</v>
      </c>
      <c r="G1924" s="21" t="s">
        <v>63</v>
      </c>
      <c r="H1924" s="45">
        <v>2020</v>
      </c>
      <c r="I1924" s="45">
        <v>43</v>
      </c>
      <c r="J1924" s="45">
        <v>43</v>
      </c>
      <c r="K1924" s="45"/>
      <c r="L1924" s="62" t="str">
        <f>_xlfn.IFNA(VLOOKUP(E1924&amp;"."&amp;H1924,PNIdata!$E$5:$L$263,2,FALSE),"-")</f>
        <v>-</v>
      </c>
      <c r="M1924" s="62"/>
      <c r="N1924" s="62"/>
    </row>
    <row r="1925" spans="2:14" x14ac:dyDescent="0.25">
      <c r="B1925" s="37" t="s">
        <v>24</v>
      </c>
      <c r="C1925" s="38" t="str">
        <f>VLOOKUP(E1925,nusedswatershed,4,FALSE)</f>
        <v>Ind7</v>
      </c>
      <c r="D1925" s="39">
        <v>24</v>
      </c>
      <c r="E1925" s="40" t="s">
        <v>21</v>
      </c>
      <c r="F1925" s="40" t="s">
        <v>21</v>
      </c>
      <c r="G1925" s="21" t="s">
        <v>63</v>
      </c>
      <c r="H1925" s="45">
        <v>2019</v>
      </c>
      <c r="I1925" s="45">
        <v>22</v>
      </c>
      <c r="J1925" s="45">
        <v>22</v>
      </c>
      <c r="K1925" s="45"/>
      <c r="L1925" s="62" t="str">
        <f>_xlfn.IFNA(VLOOKUP(E1925&amp;"."&amp;H1925,PNIdata!$E$5:$L$263,2,FALSE),"-")</f>
        <v>-</v>
      </c>
      <c r="M1925" s="62"/>
      <c r="N1925" s="62"/>
    </row>
    <row r="1926" spans="2:14" x14ac:dyDescent="0.25">
      <c r="B1926" s="37" t="s">
        <v>24</v>
      </c>
      <c r="C1926" s="38" t="str">
        <f>VLOOKUP(E1926,nusedswatershed,4,FALSE)</f>
        <v>Ind7</v>
      </c>
      <c r="D1926" s="39">
        <v>24</v>
      </c>
      <c r="E1926" s="40" t="s">
        <v>21</v>
      </c>
      <c r="F1926" s="40" t="s">
        <v>21</v>
      </c>
      <c r="G1926" s="21" t="s">
        <v>63</v>
      </c>
      <c r="H1926" s="45">
        <v>2018</v>
      </c>
      <c r="I1926" s="45">
        <v>20</v>
      </c>
      <c r="J1926" s="45">
        <v>20</v>
      </c>
      <c r="K1926" s="45"/>
      <c r="L1926" s="62" t="str">
        <f>_xlfn.IFNA(VLOOKUP(E1926&amp;"."&amp;H1926,PNIdata!$E$5:$L$263,2,FALSE),"-")</f>
        <v>-</v>
      </c>
      <c r="M1926" s="62"/>
      <c r="N1926" s="62"/>
    </row>
    <row r="1927" spans="2:14" x14ac:dyDescent="0.25">
      <c r="B1927" s="37" t="s">
        <v>24</v>
      </c>
      <c r="C1927" s="38" t="str">
        <f>VLOOKUP(E1927,nusedswatershed,4,FALSE)</f>
        <v>Ind7</v>
      </c>
      <c r="D1927" s="39">
        <v>24</v>
      </c>
      <c r="E1927" s="40" t="s">
        <v>21</v>
      </c>
      <c r="F1927" s="40" t="s">
        <v>21</v>
      </c>
      <c r="G1927" s="21" t="s">
        <v>63</v>
      </c>
      <c r="H1927" s="45">
        <v>2017</v>
      </c>
      <c r="I1927" s="45">
        <v>136</v>
      </c>
      <c r="J1927" s="45">
        <v>136</v>
      </c>
      <c r="K1927" s="45"/>
      <c r="L1927" s="62">
        <f>_xlfn.IFNA(VLOOKUP(E1927&amp;"."&amp;H1927,PNIdata!$E$5:$L$263,2,FALSE),"-")</f>
        <v>1</v>
      </c>
      <c r="M1927" s="62"/>
      <c r="N1927" s="62"/>
    </row>
    <row r="1928" spans="2:14" x14ac:dyDescent="0.25">
      <c r="B1928" s="37" t="s">
        <v>24</v>
      </c>
      <c r="C1928" s="38" t="str">
        <f>VLOOKUP(E1928,nusedswatershed,4,FALSE)</f>
        <v>Ind7</v>
      </c>
      <c r="D1928" s="39">
        <v>24</v>
      </c>
      <c r="E1928" s="40" t="s">
        <v>21</v>
      </c>
      <c r="F1928" s="40" t="s">
        <v>21</v>
      </c>
      <c r="G1928" s="21" t="s">
        <v>63</v>
      </c>
      <c r="H1928" s="45">
        <v>2016</v>
      </c>
      <c r="I1928" s="45">
        <v>139</v>
      </c>
      <c r="J1928" s="45">
        <v>139</v>
      </c>
      <c r="K1928" s="45"/>
      <c r="L1928" s="62" t="str">
        <f>_xlfn.IFNA(VLOOKUP(E1928&amp;"."&amp;H1928,PNIdata!$E$5:$L$263,2,FALSE),"-")</f>
        <v>-</v>
      </c>
      <c r="M1928" s="62"/>
      <c r="N1928" s="62"/>
    </row>
    <row r="1929" spans="2:14" x14ac:dyDescent="0.25">
      <c r="B1929" s="37" t="s">
        <v>24</v>
      </c>
      <c r="C1929" s="38" t="str">
        <f>VLOOKUP(E1929,nusedswatershed,4,FALSE)</f>
        <v>Ind7</v>
      </c>
      <c r="D1929" s="39">
        <v>24</v>
      </c>
      <c r="E1929" s="40" t="s">
        <v>21</v>
      </c>
      <c r="F1929" s="40" t="s">
        <v>21</v>
      </c>
      <c r="G1929" s="21" t="s">
        <v>63</v>
      </c>
      <c r="H1929" s="22">
        <v>2015</v>
      </c>
      <c r="I1929" s="45" t="s">
        <v>523</v>
      </c>
      <c r="J1929" s="45"/>
      <c r="K1929" s="45"/>
      <c r="L1929" s="62" t="str">
        <f>_xlfn.IFNA(VLOOKUP(E1929&amp;"."&amp;H1929,PNIdata!$E$5:$L$263,2,FALSE),"-")</f>
        <v>-</v>
      </c>
      <c r="M1929" s="62"/>
      <c r="N1929" s="62"/>
    </row>
    <row r="1930" spans="2:14" x14ac:dyDescent="0.25">
      <c r="B1930" s="37" t="s">
        <v>24</v>
      </c>
      <c r="C1930" s="38" t="str">
        <f>VLOOKUP(E1930,nusedswatershed,4,FALSE)</f>
        <v>Ind7</v>
      </c>
      <c r="D1930" s="39">
        <v>24</v>
      </c>
      <c r="E1930" s="40" t="s">
        <v>21</v>
      </c>
      <c r="F1930" s="40" t="s">
        <v>21</v>
      </c>
      <c r="G1930" s="21" t="s">
        <v>63</v>
      </c>
      <c r="H1930" s="22">
        <v>2014</v>
      </c>
      <c r="I1930" s="45">
        <v>44</v>
      </c>
      <c r="J1930" s="45">
        <v>44</v>
      </c>
      <c r="K1930" s="45"/>
      <c r="L1930" s="62" t="str">
        <f>_xlfn.IFNA(VLOOKUP(E1930&amp;"."&amp;H1930,PNIdata!$E$5:$L$263,2,FALSE),"-")</f>
        <v>-</v>
      </c>
      <c r="M1930" s="62"/>
      <c r="N1930" s="62"/>
    </row>
    <row r="1931" spans="2:14" x14ac:dyDescent="0.25">
      <c r="B1931" s="37" t="s">
        <v>24</v>
      </c>
      <c r="C1931" s="38" t="str">
        <f>VLOOKUP(E1931,nusedswatershed,4,FALSE)</f>
        <v>Ind7</v>
      </c>
      <c r="D1931" s="39">
        <v>24</v>
      </c>
      <c r="E1931" s="40" t="s">
        <v>21</v>
      </c>
      <c r="F1931" s="40" t="s">
        <v>21</v>
      </c>
      <c r="G1931" s="21" t="s">
        <v>63</v>
      </c>
      <c r="H1931">
        <v>2013</v>
      </c>
      <c r="I1931" s="45">
        <v>5</v>
      </c>
      <c r="J1931" s="45">
        <v>5</v>
      </c>
      <c r="K1931" s="45"/>
      <c r="L1931" s="62" t="str">
        <f>_xlfn.IFNA(VLOOKUP(E1931&amp;"."&amp;H1931,PNIdata!$E$5:$L$263,2,FALSE),"-")</f>
        <v>-</v>
      </c>
      <c r="M1931" s="62"/>
      <c r="N1931" s="62"/>
    </row>
    <row r="1932" spans="2:14" x14ac:dyDescent="0.25">
      <c r="B1932" s="37" t="s">
        <v>24</v>
      </c>
      <c r="C1932" s="38" t="str">
        <f>VLOOKUP(E1932,nusedswatershed,4,FALSE)</f>
        <v>Ind7</v>
      </c>
      <c r="D1932" s="39">
        <v>24</v>
      </c>
      <c r="E1932" s="40" t="s">
        <v>21</v>
      </c>
      <c r="F1932" s="40" t="s">
        <v>21</v>
      </c>
      <c r="G1932" s="21" t="s">
        <v>63</v>
      </c>
      <c r="H1932" s="22">
        <v>2012</v>
      </c>
      <c r="I1932" s="45" t="s">
        <v>523</v>
      </c>
      <c r="J1932" s="45"/>
      <c r="K1932" s="45"/>
      <c r="L1932" s="62" t="str">
        <f>_xlfn.IFNA(VLOOKUP(E1932&amp;"."&amp;H1932,PNIdata!$E$5:$L$263,2,FALSE),"-")</f>
        <v>-</v>
      </c>
      <c r="M1932" s="62"/>
      <c r="N1932" s="62"/>
    </row>
    <row r="1933" spans="2:14" x14ac:dyDescent="0.25">
      <c r="B1933" s="37" t="s">
        <v>24</v>
      </c>
      <c r="C1933" s="38" t="str">
        <f>VLOOKUP(E1933,nusedswatershed,4,FALSE)</f>
        <v>Ind7</v>
      </c>
      <c r="D1933" s="39">
        <v>24</v>
      </c>
      <c r="E1933" s="40" t="s">
        <v>21</v>
      </c>
      <c r="F1933" s="40" t="s">
        <v>21</v>
      </c>
      <c r="G1933" s="21" t="s">
        <v>63</v>
      </c>
      <c r="H1933" s="22">
        <v>2011</v>
      </c>
      <c r="I1933" s="45">
        <v>67</v>
      </c>
      <c r="J1933" s="45">
        <v>67</v>
      </c>
      <c r="K1933" s="45"/>
      <c r="L1933" s="62">
        <f>_xlfn.IFNA(VLOOKUP(E1933&amp;"."&amp;H1933,PNIdata!$E$5:$L$263,2,FALSE),"-")</f>
        <v>1</v>
      </c>
      <c r="M1933" s="62"/>
      <c r="N1933" s="62"/>
    </row>
    <row r="1934" spans="2:14" x14ac:dyDescent="0.25">
      <c r="B1934" s="37" t="s">
        <v>24</v>
      </c>
      <c r="C1934" s="38" t="str">
        <f>VLOOKUP(E1934,nusedswatershed,4,FALSE)</f>
        <v>Ind7</v>
      </c>
      <c r="D1934" s="39">
        <v>24</v>
      </c>
      <c r="E1934" s="40" t="s">
        <v>21</v>
      </c>
      <c r="F1934" s="40" t="s">
        <v>21</v>
      </c>
      <c r="G1934" s="21" t="s">
        <v>63</v>
      </c>
      <c r="H1934" s="22">
        <v>2010</v>
      </c>
      <c r="I1934" s="45">
        <v>185</v>
      </c>
      <c r="J1934" s="45">
        <v>185</v>
      </c>
      <c r="K1934" s="45"/>
      <c r="L1934" s="62">
        <f>_xlfn.IFNA(VLOOKUP(E1934&amp;"."&amp;H1934,PNIdata!$E$5:$L$263,2,FALSE),"-")</f>
        <v>0.45454499999999998</v>
      </c>
      <c r="M1934" s="62"/>
      <c r="N1934" s="62"/>
    </row>
    <row r="1935" spans="2:14" x14ac:dyDescent="0.25">
      <c r="B1935" s="37" t="s">
        <v>24</v>
      </c>
      <c r="C1935" s="38" t="str">
        <f>VLOOKUP(E1935,nusedswatershed,4,FALSE)</f>
        <v>Ind7</v>
      </c>
      <c r="D1935" s="39">
        <v>24</v>
      </c>
      <c r="E1935" s="40" t="s">
        <v>21</v>
      </c>
      <c r="F1935" s="40" t="s">
        <v>21</v>
      </c>
      <c r="G1935" s="21" t="s">
        <v>63</v>
      </c>
      <c r="H1935" s="22">
        <v>2009</v>
      </c>
      <c r="I1935" s="45">
        <v>60</v>
      </c>
      <c r="J1935" s="45">
        <v>60</v>
      </c>
      <c r="K1935" s="45"/>
      <c r="L1935" s="62" t="str">
        <f>_xlfn.IFNA(VLOOKUP(E1935&amp;"."&amp;H1935,PNIdata!$E$5:$L$263,2,FALSE),"-")</f>
        <v>-</v>
      </c>
      <c r="M1935" s="62"/>
      <c r="N1935" s="62"/>
    </row>
    <row r="1936" spans="2:14" x14ac:dyDescent="0.25">
      <c r="B1936" s="37" t="s">
        <v>24</v>
      </c>
      <c r="C1936" s="38" t="str">
        <f>VLOOKUP(E1936,nusedswatershed,4,FALSE)</f>
        <v>Ind7</v>
      </c>
      <c r="D1936" s="39">
        <v>24</v>
      </c>
      <c r="E1936" s="40" t="s">
        <v>21</v>
      </c>
      <c r="F1936" s="40" t="s">
        <v>21</v>
      </c>
      <c r="G1936" s="21" t="s">
        <v>63</v>
      </c>
      <c r="H1936">
        <v>2008</v>
      </c>
      <c r="I1936" s="45">
        <v>149</v>
      </c>
      <c r="J1936" s="45">
        <v>149</v>
      </c>
      <c r="K1936" s="45"/>
      <c r="L1936" s="62" t="str">
        <f>_xlfn.IFNA(VLOOKUP(E1936&amp;"."&amp;H1936,PNIdata!$E$5:$L$263,2,FALSE),"-")</f>
        <v>-</v>
      </c>
      <c r="M1936" s="62"/>
      <c r="N1936" s="62"/>
    </row>
    <row r="1937" spans="2:14" x14ac:dyDescent="0.25">
      <c r="B1937" s="37" t="s">
        <v>24</v>
      </c>
      <c r="C1937" s="38" t="str">
        <f>VLOOKUP(E1937,nusedswatershed,4,FALSE)</f>
        <v>Ind7</v>
      </c>
      <c r="D1937" s="39">
        <v>24</v>
      </c>
      <c r="E1937" s="40" t="s">
        <v>21</v>
      </c>
      <c r="F1937" s="40" t="s">
        <v>21</v>
      </c>
      <c r="G1937" s="21" t="s">
        <v>63</v>
      </c>
      <c r="H1937">
        <v>2007</v>
      </c>
      <c r="I1937" s="45">
        <v>112</v>
      </c>
      <c r="J1937" s="45">
        <v>112</v>
      </c>
      <c r="K1937" s="45"/>
      <c r="L1937" s="62" t="str">
        <f>_xlfn.IFNA(VLOOKUP(E1937&amp;"."&amp;H1937,PNIdata!$E$5:$L$263,2,FALSE),"-")</f>
        <v>-</v>
      </c>
      <c r="M1937" s="62"/>
      <c r="N1937" s="62"/>
    </row>
    <row r="1938" spans="2:14" x14ac:dyDescent="0.25">
      <c r="B1938" s="37" t="s">
        <v>24</v>
      </c>
      <c r="C1938" s="38" t="str">
        <f>VLOOKUP(E1938,nusedswatershed,4,FALSE)</f>
        <v>Ind7</v>
      </c>
      <c r="D1938" s="39">
        <v>24</v>
      </c>
      <c r="E1938" s="40" t="s">
        <v>21</v>
      </c>
      <c r="F1938" s="40" t="s">
        <v>21</v>
      </c>
      <c r="G1938" s="21" t="s">
        <v>63</v>
      </c>
      <c r="H1938">
        <v>2006</v>
      </c>
      <c r="I1938" s="45">
        <v>85</v>
      </c>
      <c r="J1938" s="45">
        <v>85</v>
      </c>
      <c r="K1938" s="45"/>
      <c r="L1938" s="62" t="str">
        <f>_xlfn.IFNA(VLOOKUP(E1938&amp;"."&amp;H1938,PNIdata!$E$5:$L$263,2,FALSE),"-")</f>
        <v>-</v>
      </c>
      <c r="M1938" s="62"/>
      <c r="N1938" s="62"/>
    </row>
    <row r="1939" spans="2:14" x14ac:dyDescent="0.25">
      <c r="B1939" s="37" t="s">
        <v>24</v>
      </c>
      <c r="C1939" s="38" t="str">
        <f>VLOOKUP(E1939,nusedswatershed,4,FALSE)</f>
        <v>Ind7</v>
      </c>
      <c r="D1939" s="39">
        <v>24</v>
      </c>
      <c r="E1939" s="40" t="s">
        <v>21</v>
      </c>
      <c r="F1939" s="40" t="s">
        <v>21</v>
      </c>
      <c r="G1939" s="21" t="s">
        <v>63</v>
      </c>
      <c r="H1939">
        <v>2005</v>
      </c>
      <c r="I1939" s="45">
        <v>115</v>
      </c>
      <c r="J1939" s="45">
        <v>115</v>
      </c>
      <c r="K1939" s="45"/>
      <c r="L1939" s="62" t="str">
        <f>_xlfn.IFNA(VLOOKUP(E1939&amp;"."&amp;H1939,PNIdata!$E$5:$L$263,2,FALSE),"-")</f>
        <v>-</v>
      </c>
      <c r="M1939" s="62"/>
      <c r="N1939" s="62"/>
    </row>
    <row r="1940" spans="2:14" x14ac:dyDescent="0.25">
      <c r="B1940" s="37" t="s">
        <v>24</v>
      </c>
      <c r="C1940" s="38" t="str">
        <f>VLOOKUP(E1940,nusedswatershed,4,FALSE)</f>
        <v>Ind7</v>
      </c>
      <c r="D1940" s="39">
        <v>24</v>
      </c>
      <c r="E1940" s="40" t="s">
        <v>21</v>
      </c>
      <c r="F1940" s="40" t="s">
        <v>21</v>
      </c>
      <c r="G1940" s="21" t="s">
        <v>63</v>
      </c>
      <c r="H1940">
        <v>2004</v>
      </c>
      <c r="I1940" s="45">
        <v>362</v>
      </c>
      <c r="J1940" s="45">
        <v>362</v>
      </c>
      <c r="K1940" s="45"/>
      <c r="L1940" s="62" t="str">
        <f>_xlfn.IFNA(VLOOKUP(E1940&amp;"."&amp;H1940,PNIdata!$E$5:$L$263,2,FALSE),"-")</f>
        <v>-</v>
      </c>
      <c r="M1940" s="62"/>
      <c r="N1940" s="62"/>
    </row>
    <row r="1941" spans="2:14" x14ac:dyDescent="0.25">
      <c r="B1941" s="37" t="s">
        <v>24</v>
      </c>
      <c r="C1941" s="38" t="str">
        <f>VLOOKUP(E1941,nusedswatershed,4,FALSE)</f>
        <v>Ind7</v>
      </c>
      <c r="D1941" s="39">
        <v>24</v>
      </c>
      <c r="E1941" s="40" t="s">
        <v>21</v>
      </c>
      <c r="F1941" s="40" t="s">
        <v>21</v>
      </c>
      <c r="G1941" s="21" t="s">
        <v>63</v>
      </c>
      <c r="H1941">
        <v>2003</v>
      </c>
      <c r="I1941" s="45">
        <v>155</v>
      </c>
      <c r="J1941" s="45">
        <v>155</v>
      </c>
      <c r="K1941" s="45"/>
      <c r="L1941" s="62" t="str">
        <f>_xlfn.IFNA(VLOOKUP(E1941&amp;"."&amp;H1941,PNIdata!$E$5:$L$263,2,FALSE),"-")</f>
        <v>-</v>
      </c>
      <c r="M1941" s="62"/>
      <c r="N1941" s="62"/>
    </row>
    <row r="1942" spans="2:14" x14ac:dyDescent="0.25">
      <c r="B1942" s="37" t="s">
        <v>24</v>
      </c>
      <c r="C1942" s="38" t="str">
        <f>VLOOKUP(E1942,nusedswatershed,4,FALSE)</f>
        <v>Ind7</v>
      </c>
      <c r="D1942" s="39">
        <v>24</v>
      </c>
      <c r="E1942" s="40" t="s">
        <v>21</v>
      </c>
      <c r="F1942" s="40" t="s">
        <v>21</v>
      </c>
      <c r="G1942" s="21" t="s">
        <v>63</v>
      </c>
      <c r="H1942">
        <v>2002</v>
      </c>
      <c r="I1942" s="45">
        <v>54</v>
      </c>
      <c r="J1942" s="45">
        <v>54</v>
      </c>
      <c r="K1942" s="45"/>
      <c r="L1942" s="62" t="str">
        <f>_xlfn.IFNA(VLOOKUP(E1942&amp;"."&amp;H1942,PNIdata!$E$5:$L$263,2,FALSE),"-")</f>
        <v>-</v>
      </c>
      <c r="M1942" s="62"/>
      <c r="N1942" s="62"/>
    </row>
    <row r="1943" spans="2:14" x14ac:dyDescent="0.25">
      <c r="B1943" s="37" t="s">
        <v>24</v>
      </c>
      <c r="C1943" s="38" t="str">
        <f>VLOOKUP(E1943,nusedswatershed,4,FALSE)</f>
        <v>Ind7</v>
      </c>
      <c r="D1943" s="39">
        <v>24</v>
      </c>
      <c r="E1943" s="40" t="s">
        <v>21</v>
      </c>
      <c r="F1943" s="40" t="s">
        <v>21</v>
      </c>
      <c r="G1943" s="21" t="s">
        <v>63</v>
      </c>
      <c r="H1943">
        <v>2001</v>
      </c>
      <c r="I1943" s="45">
        <v>115</v>
      </c>
      <c r="J1943" s="45">
        <v>115</v>
      </c>
      <c r="K1943" s="45"/>
      <c r="L1943" s="62" t="str">
        <f>_xlfn.IFNA(VLOOKUP(E1943&amp;"."&amp;H1943,PNIdata!$E$5:$L$263,2,FALSE),"-")</f>
        <v>-</v>
      </c>
      <c r="M1943" s="62"/>
      <c r="N1943" s="62"/>
    </row>
    <row r="1944" spans="2:14" x14ac:dyDescent="0.25">
      <c r="B1944" s="37" t="s">
        <v>24</v>
      </c>
      <c r="C1944" s="38" t="str">
        <f>VLOOKUP(E1944,nusedswatershed,4,FALSE)</f>
        <v>Ind7</v>
      </c>
      <c r="D1944" s="39">
        <v>24</v>
      </c>
      <c r="E1944" s="40" t="s">
        <v>21</v>
      </c>
      <c r="F1944" s="40" t="s">
        <v>21</v>
      </c>
      <c r="G1944" s="21" t="s">
        <v>63</v>
      </c>
      <c r="H1944">
        <v>2000</v>
      </c>
      <c r="I1944" s="45">
        <v>94</v>
      </c>
      <c r="J1944" s="45">
        <v>94</v>
      </c>
      <c r="K1944" s="45"/>
      <c r="L1944" s="62" t="str">
        <f>_xlfn.IFNA(VLOOKUP(E1944&amp;"."&amp;H1944,PNIdata!$E$5:$L$263,2,FALSE),"-")</f>
        <v>-</v>
      </c>
      <c r="M1944" s="62"/>
      <c r="N1944" s="62"/>
    </row>
    <row r="1945" spans="2:14" x14ac:dyDescent="0.25">
      <c r="B1945" s="37" t="s">
        <v>24</v>
      </c>
      <c r="C1945" s="38" t="str">
        <f>VLOOKUP(E1945,nusedswatershed,4,FALSE)</f>
        <v>Ind7</v>
      </c>
      <c r="D1945" s="39">
        <v>24</v>
      </c>
      <c r="E1945" s="40" t="s">
        <v>21</v>
      </c>
      <c r="F1945" s="40" t="s">
        <v>21</v>
      </c>
      <c r="G1945" s="21" t="s">
        <v>63</v>
      </c>
      <c r="H1945">
        <v>1999</v>
      </c>
      <c r="I1945" s="45">
        <v>239</v>
      </c>
      <c r="J1945" s="45">
        <v>239</v>
      </c>
      <c r="K1945" s="45"/>
      <c r="L1945" s="62" t="str">
        <f>_xlfn.IFNA(VLOOKUP(E1945&amp;"."&amp;H1945,PNIdata!$E$5:$L$263,2,FALSE),"-")</f>
        <v>-</v>
      </c>
      <c r="M1945" s="62"/>
      <c r="N1945" s="62"/>
    </row>
    <row r="1946" spans="2:14" x14ac:dyDescent="0.25">
      <c r="B1946" s="37" t="s">
        <v>24</v>
      </c>
      <c r="C1946" s="38" t="str">
        <f>VLOOKUP(E1946,nusedswatershed,4,FALSE)</f>
        <v>Ind7</v>
      </c>
      <c r="D1946" s="39">
        <v>24</v>
      </c>
      <c r="E1946" s="40" t="s">
        <v>21</v>
      </c>
      <c r="F1946" s="40" t="s">
        <v>21</v>
      </c>
      <c r="G1946" s="21" t="s">
        <v>63</v>
      </c>
      <c r="H1946" s="22">
        <v>1998</v>
      </c>
      <c r="I1946" s="45">
        <v>155</v>
      </c>
      <c r="J1946" s="45">
        <v>155</v>
      </c>
      <c r="K1946" s="45"/>
      <c r="L1946" s="62" t="str">
        <f>_xlfn.IFNA(VLOOKUP(E1946&amp;"."&amp;H1946,PNIdata!$E$5:$L$263,2,FALSE),"-")</f>
        <v>-</v>
      </c>
      <c r="M1946" s="62"/>
      <c r="N1946" s="62"/>
    </row>
    <row r="1947" spans="2:14" x14ac:dyDescent="0.25">
      <c r="B1947" s="37" t="s">
        <v>24</v>
      </c>
      <c r="C1947" s="38" t="str">
        <f>VLOOKUP(E1947,nusedswatershed,4,FALSE)</f>
        <v>Ind7</v>
      </c>
      <c r="D1947" s="39">
        <v>24</v>
      </c>
      <c r="E1947" s="40" t="s">
        <v>21</v>
      </c>
      <c r="F1947" s="40" t="s">
        <v>21</v>
      </c>
      <c r="G1947" s="21" t="s">
        <v>63</v>
      </c>
      <c r="H1947" s="22">
        <v>1997</v>
      </c>
      <c r="I1947" s="45">
        <v>84</v>
      </c>
      <c r="J1947" s="45">
        <v>84</v>
      </c>
      <c r="K1947" s="45"/>
      <c r="L1947" s="62" t="str">
        <f>_xlfn.IFNA(VLOOKUP(E1947&amp;"."&amp;H1947,PNIdata!$E$5:$L$263,2,FALSE),"-")</f>
        <v>-</v>
      </c>
      <c r="M1947" s="62"/>
      <c r="N1947" s="62"/>
    </row>
    <row r="1948" spans="2:14" x14ac:dyDescent="0.25">
      <c r="B1948" s="37" t="s">
        <v>24</v>
      </c>
      <c r="C1948" s="38" t="str">
        <f>VLOOKUP(E1948,nusedswatershed,4,FALSE)</f>
        <v>Ind7</v>
      </c>
      <c r="D1948" s="39">
        <v>24</v>
      </c>
      <c r="E1948" s="40" t="s">
        <v>21</v>
      </c>
      <c r="F1948" s="40" t="s">
        <v>21</v>
      </c>
      <c r="G1948" s="21" t="s">
        <v>63</v>
      </c>
      <c r="H1948" s="22">
        <v>1996</v>
      </c>
      <c r="I1948" s="45">
        <v>243</v>
      </c>
      <c r="J1948" s="45">
        <v>243</v>
      </c>
      <c r="K1948" s="45"/>
      <c r="L1948" s="62" t="str">
        <f>_xlfn.IFNA(VLOOKUP(E1948&amp;"."&amp;H1948,PNIdata!$E$5:$L$263,2,FALSE),"-")</f>
        <v>-</v>
      </c>
      <c r="M1948" s="62"/>
      <c r="N1948" s="62"/>
    </row>
    <row r="1949" spans="2:14" x14ac:dyDescent="0.25">
      <c r="B1949" s="37" t="s">
        <v>24</v>
      </c>
      <c r="C1949" s="38" t="str">
        <f>VLOOKUP(E1949,nusedswatershed,4,FALSE)</f>
        <v>Ind7</v>
      </c>
      <c r="D1949" s="39">
        <v>24</v>
      </c>
      <c r="E1949" s="40" t="s">
        <v>21</v>
      </c>
      <c r="F1949" s="40" t="s">
        <v>21</v>
      </c>
      <c r="G1949" s="21" t="s">
        <v>63</v>
      </c>
      <c r="H1949" s="22">
        <v>1995</v>
      </c>
      <c r="I1949" s="45">
        <v>89</v>
      </c>
      <c r="J1949" s="45">
        <v>89</v>
      </c>
      <c r="K1949" s="45"/>
      <c r="L1949" s="62" t="str">
        <f>_xlfn.IFNA(VLOOKUP(E1949&amp;"."&amp;H1949,PNIdata!$E$5:$L$263,2,FALSE),"-")</f>
        <v>-</v>
      </c>
      <c r="M1949" s="62"/>
      <c r="N1949" s="62"/>
    </row>
    <row r="1950" spans="2:14" x14ac:dyDescent="0.25">
      <c r="B1950" s="37" t="s">
        <v>24</v>
      </c>
      <c r="C1950" s="38" t="str">
        <f>VLOOKUP(E1950,nusedswatershed,4,FALSE)</f>
        <v>Ind7</v>
      </c>
      <c r="D1950" s="39">
        <v>24</v>
      </c>
      <c r="E1950" s="40" t="s">
        <v>21</v>
      </c>
      <c r="F1950" s="40" t="s">
        <v>21</v>
      </c>
      <c r="G1950" s="21" t="s">
        <v>63</v>
      </c>
      <c r="H1950" s="22">
        <v>1994</v>
      </c>
      <c r="I1950" s="45">
        <v>420</v>
      </c>
      <c r="J1950" s="45">
        <v>420</v>
      </c>
      <c r="K1950" s="45"/>
      <c r="L1950" s="62" t="str">
        <f>_xlfn.IFNA(VLOOKUP(E1950&amp;"."&amp;H1950,PNIdata!$E$5:$L$263,2,FALSE),"-")</f>
        <v>-</v>
      </c>
      <c r="M1950" s="62"/>
      <c r="N1950" s="62"/>
    </row>
    <row r="1951" spans="2:14" x14ac:dyDescent="0.25">
      <c r="B1951" s="37" t="s">
        <v>24</v>
      </c>
      <c r="C1951" s="38" t="str">
        <f>VLOOKUP(E1951,nusedswatershed,4,FALSE)</f>
        <v>Ind7</v>
      </c>
      <c r="D1951" s="39">
        <v>24</v>
      </c>
      <c r="E1951" s="40" t="s">
        <v>21</v>
      </c>
      <c r="F1951" s="40" t="s">
        <v>21</v>
      </c>
      <c r="G1951" s="21" t="s">
        <v>63</v>
      </c>
      <c r="H1951" s="22">
        <v>1993</v>
      </c>
      <c r="I1951" s="45">
        <v>250</v>
      </c>
      <c r="J1951" s="45">
        <v>250</v>
      </c>
      <c r="K1951" s="45"/>
      <c r="L1951" s="62" t="str">
        <f>_xlfn.IFNA(VLOOKUP(E1951&amp;"."&amp;H1951,PNIdata!$E$5:$L$263,2,FALSE),"-")</f>
        <v>-</v>
      </c>
      <c r="M1951" s="62"/>
      <c r="N1951" s="62"/>
    </row>
    <row r="1952" spans="2:14" x14ac:dyDescent="0.25">
      <c r="B1952" s="37" t="s">
        <v>24</v>
      </c>
      <c r="C1952" s="38" t="str">
        <f>VLOOKUP(E1952,nusedswatershed,4,FALSE)</f>
        <v>Ind7</v>
      </c>
      <c r="D1952" s="39">
        <v>24</v>
      </c>
      <c r="E1952" s="40" t="s">
        <v>21</v>
      </c>
      <c r="F1952" s="40" t="s">
        <v>21</v>
      </c>
      <c r="G1952" s="21" t="s">
        <v>63</v>
      </c>
      <c r="H1952" s="22">
        <v>1992</v>
      </c>
      <c r="I1952" s="45" t="s">
        <v>527</v>
      </c>
      <c r="J1952" s="45"/>
      <c r="K1952" s="45"/>
      <c r="L1952" s="62" t="str">
        <f>_xlfn.IFNA(VLOOKUP(E1952&amp;"."&amp;H1952,PNIdata!$E$5:$L$263,2,FALSE),"-")</f>
        <v>-</v>
      </c>
      <c r="M1952" s="62"/>
      <c r="N1952" s="62"/>
    </row>
    <row r="1953" spans="2:14" x14ac:dyDescent="0.25">
      <c r="B1953" s="37" t="s">
        <v>24</v>
      </c>
      <c r="C1953" s="38" t="str">
        <f>VLOOKUP(E1953,nusedswatershed,4,FALSE)</f>
        <v>Ind7</v>
      </c>
      <c r="D1953" s="39">
        <v>24</v>
      </c>
      <c r="E1953" s="40" t="s">
        <v>21</v>
      </c>
      <c r="F1953" s="40" t="s">
        <v>21</v>
      </c>
      <c r="G1953" s="21" t="s">
        <v>63</v>
      </c>
      <c r="H1953" s="22">
        <v>1991</v>
      </c>
      <c r="I1953" s="45" t="s">
        <v>527</v>
      </c>
      <c r="J1953" s="45"/>
      <c r="K1953" s="45"/>
      <c r="L1953" s="62" t="str">
        <f>_xlfn.IFNA(VLOOKUP(E1953&amp;"."&amp;H1953,PNIdata!$E$5:$L$263,2,FALSE),"-")</f>
        <v>-</v>
      </c>
      <c r="M1953" s="62"/>
      <c r="N1953" s="62"/>
    </row>
    <row r="1954" spans="2:14" x14ac:dyDescent="0.25">
      <c r="B1954" s="37" t="s">
        <v>24</v>
      </c>
      <c r="C1954" s="38" t="str">
        <f>VLOOKUP(E1954,nusedswatershed,4,FALSE)</f>
        <v>Ind7</v>
      </c>
      <c r="D1954" s="39">
        <v>24</v>
      </c>
      <c r="E1954" s="40" t="s">
        <v>21</v>
      </c>
      <c r="F1954" s="40" t="s">
        <v>21</v>
      </c>
      <c r="G1954" s="21" t="s">
        <v>63</v>
      </c>
      <c r="H1954" s="22">
        <v>1990</v>
      </c>
      <c r="I1954" s="45" t="s">
        <v>527</v>
      </c>
      <c r="J1954" s="45"/>
      <c r="K1954" s="45"/>
      <c r="L1954" s="62" t="str">
        <f>_xlfn.IFNA(VLOOKUP(E1954&amp;"."&amp;H1954,PNIdata!$E$5:$L$263,2,FALSE),"-")</f>
        <v>-</v>
      </c>
      <c r="M1954" s="62"/>
      <c r="N1954" s="62"/>
    </row>
    <row r="1955" spans="2:14" x14ac:dyDescent="0.25">
      <c r="B1955" s="37" t="s">
        <v>24</v>
      </c>
      <c r="C1955" s="38" t="str">
        <f>VLOOKUP(E1955,nusedswatershed,4,FALSE)</f>
        <v>Ind7</v>
      </c>
      <c r="D1955" s="39">
        <v>24</v>
      </c>
      <c r="E1955" s="40" t="s">
        <v>21</v>
      </c>
      <c r="F1955" s="40" t="s">
        <v>21</v>
      </c>
      <c r="G1955" s="21" t="s">
        <v>63</v>
      </c>
      <c r="H1955" s="22">
        <v>1989</v>
      </c>
      <c r="I1955" s="45">
        <v>80</v>
      </c>
      <c r="J1955" s="45">
        <v>80</v>
      </c>
      <c r="K1955" s="45"/>
      <c r="L1955" s="62" t="str">
        <f>_xlfn.IFNA(VLOOKUP(E1955&amp;"."&amp;H1955,PNIdata!$E$5:$L$263,2,FALSE),"-")</f>
        <v>-</v>
      </c>
      <c r="M1955" s="62"/>
      <c r="N1955" s="62"/>
    </row>
    <row r="1956" spans="2:14" x14ac:dyDescent="0.25">
      <c r="B1956" s="37" t="s">
        <v>24</v>
      </c>
      <c r="C1956" s="38" t="str">
        <f>VLOOKUP(E1956,nusedswatershed,4,FALSE)</f>
        <v>Ind7</v>
      </c>
      <c r="D1956" s="39">
        <v>24</v>
      </c>
      <c r="E1956" s="40" t="s">
        <v>21</v>
      </c>
      <c r="F1956" s="40" t="s">
        <v>21</v>
      </c>
      <c r="G1956" s="21" t="s">
        <v>63</v>
      </c>
      <c r="H1956" s="22">
        <v>1988</v>
      </c>
      <c r="I1956" s="45" t="s">
        <v>522</v>
      </c>
      <c r="J1956" s="45"/>
      <c r="K1956" s="45"/>
      <c r="L1956" s="62" t="str">
        <f>_xlfn.IFNA(VLOOKUP(E1956&amp;"."&amp;H1956,PNIdata!$E$5:$L$263,2,FALSE),"-")</f>
        <v>-</v>
      </c>
      <c r="M1956" s="62"/>
      <c r="N1956" s="62"/>
    </row>
    <row r="1957" spans="2:14" x14ac:dyDescent="0.25">
      <c r="B1957" s="37" t="s">
        <v>24</v>
      </c>
      <c r="C1957" s="38" t="str">
        <f>VLOOKUP(E1957,nusedswatershed,4,FALSE)</f>
        <v>Ind7</v>
      </c>
      <c r="D1957" s="39">
        <v>24</v>
      </c>
      <c r="E1957" s="40" t="s">
        <v>21</v>
      </c>
      <c r="F1957" s="40" t="s">
        <v>21</v>
      </c>
      <c r="G1957" s="21" t="s">
        <v>63</v>
      </c>
      <c r="H1957" s="22">
        <v>1987</v>
      </c>
      <c r="I1957" s="45" t="s">
        <v>522</v>
      </c>
      <c r="J1957" s="45"/>
      <c r="K1957" s="45"/>
      <c r="L1957" s="62" t="str">
        <f>_xlfn.IFNA(VLOOKUP(E1957&amp;"."&amp;H1957,PNIdata!$E$5:$L$263,2,FALSE),"-")</f>
        <v>-</v>
      </c>
      <c r="M1957" s="62"/>
      <c r="N1957" s="62"/>
    </row>
    <row r="1958" spans="2:14" x14ac:dyDescent="0.25">
      <c r="B1958" s="37" t="s">
        <v>24</v>
      </c>
      <c r="C1958" s="38" t="str">
        <f>VLOOKUP(E1958,nusedswatershed,4,FALSE)</f>
        <v>Ind7</v>
      </c>
      <c r="D1958" s="39">
        <v>24</v>
      </c>
      <c r="E1958" s="40" t="s">
        <v>21</v>
      </c>
      <c r="F1958" s="40" t="s">
        <v>21</v>
      </c>
      <c r="G1958" s="21" t="s">
        <v>63</v>
      </c>
      <c r="H1958" s="22">
        <v>1986</v>
      </c>
      <c r="I1958" s="45" t="s">
        <v>527</v>
      </c>
      <c r="J1958" s="45"/>
      <c r="K1958" s="45"/>
      <c r="L1958" s="62" t="str">
        <f>_xlfn.IFNA(VLOOKUP(E1958&amp;"."&amp;H1958,PNIdata!$E$5:$L$263,2,FALSE),"-")</f>
        <v>-</v>
      </c>
      <c r="M1958" s="62"/>
      <c r="N1958" s="62"/>
    </row>
    <row r="1959" spans="2:14" x14ac:dyDescent="0.25">
      <c r="B1959" s="37" t="s">
        <v>24</v>
      </c>
      <c r="C1959" s="38" t="str">
        <f>VLOOKUP(E1959,nusedswatershed,4,FALSE)</f>
        <v>Ind7</v>
      </c>
      <c r="D1959" s="39">
        <v>24</v>
      </c>
      <c r="E1959" s="40" t="s">
        <v>21</v>
      </c>
      <c r="F1959" s="40" t="s">
        <v>21</v>
      </c>
      <c r="G1959" s="21" t="s">
        <v>63</v>
      </c>
      <c r="H1959" s="22">
        <v>1985</v>
      </c>
      <c r="I1959" s="45" t="s">
        <v>522</v>
      </c>
      <c r="J1959" s="45"/>
      <c r="K1959" s="45"/>
      <c r="L1959" s="62" t="str">
        <f>_xlfn.IFNA(VLOOKUP(E1959&amp;"."&amp;H1959,PNIdata!$E$5:$L$263,2,FALSE),"-")</f>
        <v>-</v>
      </c>
      <c r="M1959" s="62"/>
      <c r="N1959" s="62"/>
    </row>
    <row r="1960" spans="2:14" x14ac:dyDescent="0.25">
      <c r="B1960" s="37" t="s">
        <v>24</v>
      </c>
      <c r="C1960" s="38" t="str">
        <f>VLOOKUP(E1960,nusedswatershed,4,FALSE)</f>
        <v>Ind7</v>
      </c>
      <c r="D1960" s="39">
        <v>24</v>
      </c>
      <c r="E1960" s="40" t="s">
        <v>21</v>
      </c>
      <c r="F1960" s="40" t="s">
        <v>21</v>
      </c>
      <c r="G1960" s="21" t="s">
        <v>63</v>
      </c>
      <c r="H1960" s="22">
        <v>1984</v>
      </c>
      <c r="I1960" s="45" t="s">
        <v>522</v>
      </c>
      <c r="J1960" s="45"/>
      <c r="K1960" s="45"/>
      <c r="L1960" s="62" t="str">
        <f>_xlfn.IFNA(VLOOKUP(E1960&amp;"."&amp;H1960,PNIdata!$E$5:$L$263,2,FALSE),"-")</f>
        <v>-</v>
      </c>
      <c r="M1960" s="62"/>
      <c r="N1960" s="62"/>
    </row>
    <row r="1961" spans="2:14" x14ac:dyDescent="0.25">
      <c r="B1961" s="37" t="s">
        <v>24</v>
      </c>
      <c r="C1961" s="38" t="str">
        <f>VLOOKUP(E1961,nusedswatershed,4,FALSE)</f>
        <v>Ind7</v>
      </c>
      <c r="D1961" s="39">
        <v>24</v>
      </c>
      <c r="E1961" s="40" t="s">
        <v>21</v>
      </c>
      <c r="F1961" s="40" t="s">
        <v>21</v>
      </c>
      <c r="G1961" s="21" t="s">
        <v>63</v>
      </c>
      <c r="H1961" s="22">
        <v>1983</v>
      </c>
      <c r="I1961" s="45" t="s">
        <v>527</v>
      </c>
      <c r="J1961" s="45"/>
      <c r="K1961" s="45"/>
      <c r="L1961" s="62" t="str">
        <f>_xlfn.IFNA(VLOOKUP(E1961&amp;"."&amp;H1961,PNIdata!$E$5:$L$263,2,FALSE),"-")</f>
        <v>-</v>
      </c>
      <c r="M1961" s="62"/>
      <c r="N1961" s="62"/>
    </row>
    <row r="1962" spans="2:14" x14ac:dyDescent="0.25">
      <c r="B1962" s="37" t="s">
        <v>24</v>
      </c>
      <c r="C1962" s="38" t="str">
        <f>VLOOKUP(E1962,nusedswatershed,4,FALSE)</f>
        <v>Ind7</v>
      </c>
      <c r="D1962" s="39">
        <v>24</v>
      </c>
      <c r="E1962" s="40" t="s">
        <v>21</v>
      </c>
      <c r="F1962" s="40" t="s">
        <v>21</v>
      </c>
      <c r="G1962" s="21" t="s">
        <v>63</v>
      </c>
      <c r="H1962" s="22">
        <v>1982</v>
      </c>
      <c r="I1962" s="45" t="s">
        <v>522</v>
      </c>
      <c r="J1962" s="45"/>
      <c r="K1962" s="45"/>
      <c r="L1962" s="62" t="str">
        <f>_xlfn.IFNA(VLOOKUP(E1962&amp;"."&amp;H1962,PNIdata!$E$5:$L$263,2,FALSE),"-")</f>
        <v>-</v>
      </c>
      <c r="M1962" s="62"/>
      <c r="N1962" s="62"/>
    </row>
    <row r="1963" spans="2:14" x14ac:dyDescent="0.25">
      <c r="B1963" s="37" t="s">
        <v>24</v>
      </c>
      <c r="C1963" s="38" t="str">
        <f>VLOOKUP(E1963,nusedswatershed,4,FALSE)</f>
        <v>Ind7</v>
      </c>
      <c r="D1963" s="39">
        <v>24</v>
      </c>
      <c r="E1963" s="40" t="s">
        <v>21</v>
      </c>
      <c r="F1963" s="40" t="s">
        <v>21</v>
      </c>
      <c r="G1963" s="21" t="s">
        <v>63</v>
      </c>
      <c r="H1963" s="22">
        <v>1981</v>
      </c>
      <c r="I1963" s="45">
        <v>25</v>
      </c>
      <c r="J1963" s="45">
        <v>25</v>
      </c>
      <c r="K1963" s="45"/>
      <c r="L1963" s="62" t="str">
        <f>_xlfn.IFNA(VLOOKUP(E1963&amp;"."&amp;H1963,PNIdata!$E$5:$L$263,2,FALSE),"-")</f>
        <v>-</v>
      </c>
      <c r="M1963" s="62"/>
      <c r="N1963" s="62"/>
    </row>
    <row r="1964" spans="2:14" x14ac:dyDescent="0.25">
      <c r="B1964" s="37" t="s">
        <v>24</v>
      </c>
      <c r="C1964" s="38" t="str">
        <f>VLOOKUP(E1964,nusedswatershed,4,FALSE)</f>
        <v>Ind7</v>
      </c>
      <c r="D1964" s="39">
        <v>24</v>
      </c>
      <c r="E1964" s="40" t="s">
        <v>21</v>
      </c>
      <c r="F1964" s="40" t="s">
        <v>21</v>
      </c>
      <c r="G1964" s="21" t="s">
        <v>63</v>
      </c>
      <c r="H1964" s="22">
        <v>1980</v>
      </c>
      <c r="I1964" s="45">
        <v>25</v>
      </c>
      <c r="J1964" s="45">
        <v>25</v>
      </c>
      <c r="K1964" s="45"/>
      <c r="L1964" s="62" t="str">
        <f>_xlfn.IFNA(VLOOKUP(E1964&amp;"."&amp;H1964,PNIdata!$E$5:$L$263,2,FALSE),"-")</f>
        <v>-</v>
      </c>
      <c r="M1964" s="62"/>
      <c r="N1964" s="62"/>
    </row>
    <row r="1965" spans="2:14" x14ac:dyDescent="0.25">
      <c r="B1965" s="37" t="s">
        <v>24</v>
      </c>
      <c r="C1965" s="38" t="str">
        <f>VLOOKUP(E1965,nusedswatershed,4,FALSE)</f>
        <v>Ind7</v>
      </c>
      <c r="D1965" s="39">
        <v>24</v>
      </c>
      <c r="E1965" s="40" t="s">
        <v>21</v>
      </c>
      <c r="F1965" s="40" t="s">
        <v>21</v>
      </c>
      <c r="G1965" s="21" t="s">
        <v>63</v>
      </c>
      <c r="H1965" s="22">
        <v>1979</v>
      </c>
      <c r="I1965" s="45">
        <v>6</v>
      </c>
      <c r="J1965" s="45">
        <v>6</v>
      </c>
      <c r="K1965" s="45"/>
      <c r="L1965" s="62" t="str">
        <f>_xlfn.IFNA(VLOOKUP(E1965&amp;"."&amp;H1965,PNIdata!$E$5:$L$263,2,FALSE),"-")</f>
        <v>-</v>
      </c>
      <c r="M1965" s="62"/>
      <c r="N1965" s="62"/>
    </row>
    <row r="1966" spans="2:14" x14ac:dyDescent="0.25">
      <c r="B1966" s="37" t="s">
        <v>24</v>
      </c>
      <c r="C1966" s="38" t="str">
        <f>VLOOKUP(E1966,nusedswatershed,4,FALSE)</f>
        <v>Ind7</v>
      </c>
      <c r="D1966" s="39">
        <v>24</v>
      </c>
      <c r="E1966" s="40" t="s">
        <v>21</v>
      </c>
      <c r="F1966" s="40" t="s">
        <v>21</v>
      </c>
      <c r="G1966" s="21" t="s">
        <v>63</v>
      </c>
      <c r="H1966" s="22">
        <v>1978</v>
      </c>
      <c r="I1966" s="45">
        <v>10</v>
      </c>
      <c r="J1966" s="45">
        <v>10</v>
      </c>
      <c r="K1966" s="45"/>
      <c r="L1966" s="62" t="str">
        <f>_xlfn.IFNA(VLOOKUP(E1966&amp;"."&amp;H1966,PNIdata!$E$5:$L$263,2,FALSE),"-")</f>
        <v>-</v>
      </c>
      <c r="M1966" s="62"/>
      <c r="N1966" s="62"/>
    </row>
    <row r="1967" spans="2:14" x14ac:dyDescent="0.25">
      <c r="B1967" s="37" t="s">
        <v>24</v>
      </c>
      <c r="C1967" s="38" t="str">
        <f>VLOOKUP(E1967,nusedswatershed,4,FALSE)</f>
        <v>Ind7</v>
      </c>
      <c r="D1967" s="39">
        <v>24</v>
      </c>
      <c r="E1967" s="40" t="s">
        <v>21</v>
      </c>
      <c r="F1967" s="40" t="s">
        <v>21</v>
      </c>
      <c r="G1967" s="21" t="s">
        <v>63</v>
      </c>
      <c r="H1967" s="22">
        <v>1977</v>
      </c>
      <c r="I1967" s="45">
        <v>50</v>
      </c>
      <c r="J1967" s="45">
        <v>50</v>
      </c>
      <c r="K1967" s="45"/>
      <c r="L1967" s="62" t="str">
        <f>_xlfn.IFNA(VLOOKUP(E1967&amp;"."&amp;H1967,PNIdata!$E$5:$L$263,2,FALSE),"-")</f>
        <v>-</v>
      </c>
      <c r="M1967" s="62"/>
      <c r="N1967" s="62"/>
    </row>
    <row r="1968" spans="2:14" x14ac:dyDescent="0.25">
      <c r="B1968" s="37" t="s">
        <v>24</v>
      </c>
      <c r="C1968" s="38" t="str">
        <f>VLOOKUP(E1968,nusedswatershed,4,FALSE)</f>
        <v>Ind7</v>
      </c>
      <c r="D1968" s="39">
        <v>24</v>
      </c>
      <c r="E1968" s="40" t="s">
        <v>21</v>
      </c>
      <c r="F1968" s="40" t="s">
        <v>21</v>
      </c>
      <c r="G1968" s="21" t="s">
        <v>63</v>
      </c>
      <c r="H1968" s="22">
        <v>1976</v>
      </c>
      <c r="I1968" s="45">
        <v>25</v>
      </c>
      <c r="J1968" s="45">
        <v>25</v>
      </c>
      <c r="K1968" s="45"/>
      <c r="L1968" s="62" t="str">
        <f>_xlfn.IFNA(VLOOKUP(E1968&amp;"."&amp;H1968,PNIdata!$E$5:$L$263,2,FALSE),"-")</f>
        <v>-</v>
      </c>
      <c r="M1968" s="62"/>
      <c r="N1968" s="62"/>
    </row>
    <row r="1969" spans="2:14" x14ac:dyDescent="0.25">
      <c r="B1969" s="37" t="s">
        <v>24</v>
      </c>
      <c r="C1969" s="38" t="str">
        <f>VLOOKUP(E1969,nusedswatershed,4,FALSE)</f>
        <v>Ind7</v>
      </c>
      <c r="D1969" s="39">
        <v>24</v>
      </c>
      <c r="E1969" s="40" t="s">
        <v>21</v>
      </c>
      <c r="F1969" s="40" t="s">
        <v>21</v>
      </c>
      <c r="G1969" s="21" t="s">
        <v>63</v>
      </c>
      <c r="H1969" s="22">
        <v>1975</v>
      </c>
      <c r="I1969" s="45">
        <v>25</v>
      </c>
      <c r="J1969" s="45">
        <v>25</v>
      </c>
      <c r="K1969" s="45"/>
      <c r="L1969" s="62" t="str">
        <f>_xlfn.IFNA(VLOOKUP(E1969&amp;"."&amp;H1969,PNIdata!$E$5:$L$263,2,FALSE),"-")</f>
        <v>-</v>
      </c>
      <c r="M1969" s="62"/>
      <c r="N1969" s="62"/>
    </row>
    <row r="1970" spans="2:14" x14ac:dyDescent="0.25">
      <c r="B1970" s="37" t="s">
        <v>24</v>
      </c>
      <c r="C1970" s="38" t="str">
        <f>VLOOKUP(E1970,nusedswatershed,4,FALSE)</f>
        <v>Ind7</v>
      </c>
      <c r="D1970" s="39">
        <v>24</v>
      </c>
      <c r="E1970" s="40" t="s">
        <v>21</v>
      </c>
      <c r="F1970" s="40" t="s">
        <v>21</v>
      </c>
      <c r="G1970" s="21" t="s">
        <v>63</v>
      </c>
      <c r="H1970" s="22">
        <v>1974</v>
      </c>
      <c r="I1970" s="45">
        <v>50</v>
      </c>
      <c r="J1970" s="45">
        <v>50</v>
      </c>
      <c r="K1970" s="45"/>
      <c r="L1970" s="62" t="str">
        <f>_xlfn.IFNA(VLOOKUP(E1970&amp;"."&amp;H1970,PNIdata!$E$5:$L$263,2,FALSE),"-")</f>
        <v>-</v>
      </c>
      <c r="M1970" s="62"/>
      <c r="N1970" s="62"/>
    </row>
    <row r="1971" spans="2:14" x14ac:dyDescent="0.25">
      <c r="B1971" s="37" t="s">
        <v>24</v>
      </c>
      <c r="C1971" s="38" t="str">
        <f>VLOOKUP(E1971,nusedswatershed,4,FALSE)</f>
        <v>Ind7</v>
      </c>
      <c r="D1971" s="39">
        <v>24</v>
      </c>
      <c r="E1971" s="40" t="s">
        <v>21</v>
      </c>
      <c r="F1971" s="40" t="s">
        <v>21</v>
      </c>
      <c r="G1971" s="21" t="s">
        <v>63</v>
      </c>
      <c r="H1971" s="22">
        <v>1973</v>
      </c>
      <c r="I1971" s="45">
        <v>75</v>
      </c>
      <c r="J1971" s="45">
        <v>75</v>
      </c>
      <c r="K1971" s="45"/>
      <c r="L1971" s="62" t="str">
        <f>_xlfn.IFNA(VLOOKUP(E1971&amp;"."&amp;H1971,PNIdata!$E$5:$L$263,2,FALSE),"-")</f>
        <v>-</v>
      </c>
      <c r="M1971" s="62"/>
      <c r="N1971" s="62"/>
    </row>
    <row r="1972" spans="2:14" x14ac:dyDescent="0.25">
      <c r="B1972" s="37" t="s">
        <v>24</v>
      </c>
      <c r="C1972" s="38" t="str">
        <f>VLOOKUP(E1972,nusedswatershed,4,FALSE)</f>
        <v>Ind7</v>
      </c>
      <c r="D1972" s="39">
        <v>24</v>
      </c>
      <c r="E1972" s="40" t="s">
        <v>21</v>
      </c>
      <c r="F1972" s="40" t="s">
        <v>21</v>
      </c>
      <c r="G1972" s="21" t="s">
        <v>63</v>
      </c>
      <c r="H1972" s="22">
        <v>1972</v>
      </c>
      <c r="I1972" s="45">
        <v>75</v>
      </c>
      <c r="J1972" s="45">
        <v>75</v>
      </c>
      <c r="K1972" s="45"/>
      <c r="L1972" s="62" t="str">
        <f>_xlfn.IFNA(VLOOKUP(E1972&amp;"."&amp;H1972,PNIdata!$E$5:$L$263,2,FALSE),"-")</f>
        <v>-</v>
      </c>
      <c r="M1972" s="62"/>
      <c r="N1972" s="62"/>
    </row>
    <row r="1973" spans="2:14" x14ac:dyDescent="0.25">
      <c r="B1973" s="37" t="s">
        <v>24</v>
      </c>
      <c r="C1973" s="38" t="str">
        <f>VLOOKUP(E1973,nusedswatershed,4,FALSE)</f>
        <v>Ind7</v>
      </c>
      <c r="D1973" s="39">
        <v>24</v>
      </c>
      <c r="E1973" s="40" t="s">
        <v>21</v>
      </c>
      <c r="F1973" s="40" t="s">
        <v>21</v>
      </c>
      <c r="G1973" s="21" t="s">
        <v>63</v>
      </c>
      <c r="H1973" s="22">
        <v>1971</v>
      </c>
      <c r="I1973" s="45">
        <v>75</v>
      </c>
      <c r="J1973" s="45">
        <v>75</v>
      </c>
      <c r="K1973" s="45"/>
      <c r="L1973" s="62" t="str">
        <f>_xlfn.IFNA(VLOOKUP(E1973&amp;"."&amp;H1973,PNIdata!$E$5:$L$263,2,FALSE),"-")</f>
        <v>-</v>
      </c>
      <c r="M1973" s="62"/>
      <c r="N1973" s="62"/>
    </row>
    <row r="1974" spans="2:14" x14ac:dyDescent="0.25">
      <c r="B1974" s="37" t="s">
        <v>24</v>
      </c>
      <c r="C1974" s="38" t="str">
        <f>VLOOKUP(E1974,nusedswatershed,4,FALSE)</f>
        <v>Ind7</v>
      </c>
      <c r="D1974" s="39">
        <v>24</v>
      </c>
      <c r="E1974" s="40" t="s">
        <v>21</v>
      </c>
      <c r="F1974" s="40" t="s">
        <v>21</v>
      </c>
      <c r="G1974" s="21" t="s">
        <v>63</v>
      </c>
      <c r="H1974" s="22">
        <v>1970</v>
      </c>
      <c r="I1974" s="45">
        <v>25</v>
      </c>
      <c r="J1974" s="45">
        <v>25</v>
      </c>
      <c r="K1974" s="45"/>
      <c r="L1974" s="62" t="str">
        <f>_xlfn.IFNA(VLOOKUP(E1974&amp;"."&amp;H1974,PNIdata!$E$5:$L$263,2,FALSE),"-")</f>
        <v>-</v>
      </c>
      <c r="M1974" s="62"/>
      <c r="N1974" s="62"/>
    </row>
    <row r="1975" spans="2:14" x14ac:dyDescent="0.25">
      <c r="B1975" s="37" t="s">
        <v>24</v>
      </c>
      <c r="C1975" s="38" t="str">
        <f>VLOOKUP(E1975,nusedswatershed,4,FALSE)</f>
        <v>Ind7</v>
      </c>
      <c r="D1975" s="39">
        <v>24</v>
      </c>
      <c r="E1975" s="40" t="s">
        <v>21</v>
      </c>
      <c r="F1975" s="40" t="s">
        <v>21</v>
      </c>
      <c r="G1975" s="21" t="s">
        <v>63</v>
      </c>
      <c r="H1975" s="22">
        <v>1969</v>
      </c>
      <c r="I1975" s="45">
        <v>75</v>
      </c>
      <c r="J1975" s="45">
        <v>75</v>
      </c>
      <c r="K1975" s="45"/>
      <c r="L1975" s="62" t="str">
        <f>_xlfn.IFNA(VLOOKUP(E1975&amp;"."&amp;H1975,PNIdata!$E$5:$L$263,2,FALSE),"-")</f>
        <v>-</v>
      </c>
      <c r="M1975" s="62"/>
      <c r="N1975" s="62"/>
    </row>
    <row r="1976" spans="2:14" x14ac:dyDescent="0.25">
      <c r="B1976" s="37" t="s">
        <v>24</v>
      </c>
      <c r="C1976" s="38" t="str">
        <f>VLOOKUP(E1976,nusedswatershed,4,FALSE)</f>
        <v>Ind7</v>
      </c>
      <c r="D1976" s="39">
        <v>24</v>
      </c>
      <c r="E1976" s="40" t="s">
        <v>21</v>
      </c>
      <c r="F1976" s="40" t="s">
        <v>21</v>
      </c>
      <c r="G1976" s="21" t="s">
        <v>63</v>
      </c>
      <c r="H1976" s="22">
        <v>1968</v>
      </c>
      <c r="I1976" s="45">
        <v>80</v>
      </c>
      <c r="J1976" s="45">
        <v>80</v>
      </c>
      <c r="K1976" s="45"/>
      <c r="L1976" s="62" t="str">
        <f>_xlfn.IFNA(VLOOKUP(E1976&amp;"."&amp;H1976,PNIdata!$E$5:$L$263,2,FALSE),"-")</f>
        <v>-</v>
      </c>
      <c r="M1976" s="62"/>
      <c r="N1976" s="62"/>
    </row>
    <row r="1977" spans="2:14" x14ac:dyDescent="0.25">
      <c r="B1977" s="37" t="s">
        <v>24</v>
      </c>
      <c r="C1977" s="38" t="str">
        <f>VLOOKUP(E1977,nusedswatershed,4,FALSE)</f>
        <v>Ind7</v>
      </c>
      <c r="D1977" s="39">
        <v>24</v>
      </c>
      <c r="E1977" s="40" t="s">
        <v>21</v>
      </c>
      <c r="F1977" s="40" t="s">
        <v>21</v>
      </c>
      <c r="G1977" s="21" t="s">
        <v>63</v>
      </c>
      <c r="H1977" s="22">
        <v>1967</v>
      </c>
      <c r="I1977" s="45">
        <v>25</v>
      </c>
      <c r="J1977" s="45">
        <v>25</v>
      </c>
      <c r="K1977" s="45"/>
      <c r="L1977" s="62" t="str">
        <f>_xlfn.IFNA(VLOOKUP(E1977&amp;"."&amp;H1977,PNIdata!$E$5:$L$263,2,FALSE),"-")</f>
        <v>-</v>
      </c>
      <c r="M1977" s="62"/>
      <c r="N1977" s="62"/>
    </row>
    <row r="1978" spans="2:14" x14ac:dyDescent="0.25">
      <c r="B1978" s="37" t="s">
        <v>24</v>
      </c>
      <c r="C1978" s="38" t="str">
        <f>VLOOKUP(E1978,nusedswatershed,4,FALSE)</f>
        <v>Ind7</v>
      </c>
      <c r="D1978" s="39">
        <v>24</v>
      </c>
      <c r="E1978" s="40" t="s">
        <v>21</v>
      </c>
      <c r="F1978" s="40" t="s">
        <v>21</v>
      </c>
      <c r="G1978" s="21" t="s">
        <v>63</v>
      </c>
      <c r="H1978" s="22">
        <v>1966</v>
      </c>
      <c r="I1978" s="45">
        <v>75</v>
      </c>
      <c r="J1978" s="45">
        <v>75</v>
      </c>
      <c r="K1978" s="45"/>
      <c r="L1978" s="62" t="str">
        <f>_xlfn.IFNA(VLOOKUP(E1978&amp;"."&amp;H1978,PNIdata!$E$5:$L$263,2,FALSE),"-")</f>
        <v>-</v>
      </c>
      <c r="M1978" s="62"/>
      <c r="N1978" s="62"/>
    </row>
    <row r="1979" spans="2:14" x14ac:dyDescent="0.25">
      <c r="B1979" s="37" t="s">
        <v>24</v>
      </c>
      <c r="C1979" s="38" t="str">
        <f>VLOOKUP(E1979,nusedswatershed,4,FALSE)</f>
        <v>Ind7</v>
      </c>
      <c r="D1979" s="39">
        <v>24</v>
      </c>
      <c r="E1979" s="40" t="s">
        <v>21</v>
      </c>
      <c r="F1979" s="40" t="s">
        <v>21</v>
      </c>
      <c r="G1979" s="21" t="s">
        <v>63</v>
      </c>
      <c r="H1979" s="22">
        <v>1965</v>
      </c>
      <c r="I1979" s="45">
        <v>10</v>
      </c>
      <c r="J1979" s="45">
        <v>10</v>
      </c>
      <c r="K1979" s="45"/>
      <c r="L1979" s="62" t="str">
        <f>_xlfn.IFNA(VLOOKUP(E1979&amp;"."&amp;H1979,PNIdata!$E$5:$L$263,2,FALSE),"-")</f>
        <v>-</v>
      </c>
      <c r="M1979" s="62"/>
      <c r="N1979" s="62"/>
    </row>
    <row r="1980" spans="2:14" x14ac:dyDescent="0.25">
      <c r="B1980" s="37" t="s">
        <v>24</v>
      </c>
      <c r="C1980" s="38" t="str">
        <f>VLOOKUP(E1980,nusedswatershed,4,FALSE)</f>
        <v>Ind7</v>
      </c>
      <c r="D1980" s="39">
        <v>24</v>
      </c>
      <c r="E1980" s="40" t="s">
        <v>21</v>
      </c>
      <c r="F1980" s="40" t="s">
        <v>21</v>
      </c>
      <c r="G1980" s="21" t="s">
        <v>63</v>
      </c>
      <c r="H1980" s="22">
        <v>1964</v>
      </c>
      <c r="I1980" s="45">
        <v>25</v>
      </c>
      <c r="J1980" s="45">
        <v>25</v>
      </c>
      <c r="K1980" s="45"/>
      <c r="L1980" s="62" t="str">
        <f>_xlfn.IFNA(VLOOKUP(E1980&amp;"."&amp;H1980,PNIdata!$E$5:$L$263,2,FALSE),"-")</f>
        <v>-</v>
      </c>
      <c r="M1980" s="62"/>
      <c r="N1980" s="62"/>
    </row>
    <row r="1981" spans="2:14" x14ac:dyDescent="0.25">
      <c r="B1981" s="37" t="s">
        <v>24</v>
      </c>
      <c r="C1981" s="38" t="str">
        <f>VLOOKUP(E1981,nusedswatershed,4,FALSE)</f>
        <v>Ind7</v>
      </c>
      <c r="D1981" s="39">
        <v>24</v>
      </c>
      <c r="E1981" s="40" t="s">
        <v>21</v>
      </c>
      <c r="F1981" s="40" t="s">
        <v>21</v>
      </c>
      <c r="G1981" s="21" t="s">
        <v>63</v>
      </c>
      <c r="H1981" s="22">
        <v>1963</v>
      </c>
      <c r="I1981" s="45">
        <v>50</v>
      </c>
      <c r="J1981" s="45">
        <v>50</v>
      </c>
      <c r="K1981" s="45"/>
      <c r="L1981" s="62" t="str">
        <f>_xlfn.IFNA(VLOOKUP(E1981&amp;"."&amp;H1981,PNIdata!$E$5:$L$263,2,FALSE),"-")</f>
        <v>-</v>
      </c>
      <c r="M1981" s="62"/>
      <c r="N1981" s="62"/>
    </row>
    <row r="1982" spans="2:14" x14ac:dyDescent="0.25">
      <c r="B1982" s="37" t="s">
        <v>24</v>
      </c>
      <c r="C1982" s="38" t="str">
        <f>VLOOKUP(E1982,nusedswatershed,4,FALSE)</f>
        <v>Ind7</v>
      </c>
      <c r="D1982" s="39">
        <v>24</v>
      </c>
      <c r="E1982" s="40" t="s">
        <v>21</v>
      </c>
      <c r="F1982" s="40" t="s">
        <v>21</v>
      </c>
      <c r="G1982" s="21" t="s">
        <v>63</v>
      </c>
      <c r="H1982" s="22">
        <v>1962</v>
      </c>
      <c r="I1982" s="45">
        <v>200</v>
      </c>
      <c r="J1982" s="45">
        <v>200</v>
      </c>
      <c r="K1982" s="45"/>
      <c r="L1982" s="62" t="str">
        <f>_xlfn.IFNA(VLOOKUP(E1982&amp;"."&amp;H1982,PNIdata!$E$5:$L$263,2,FALSE),"-")</f>
        <v>-</v>
      </c>
      <c r="M1982" s="62"/>
      <c r="N1982" s="62"/>
    </row>
    <row r="1983" spans="2:14" x14ac:dyDescent="0.25">
      <c r="B1983" s="37" t="s">
        <v>24</v>
      </c>
      <c r="C1983" s="38" t="str">
        <f>VLOOKUP(E1983,nusedswatershed,4,FALSE)</f>
        <v>Ind7</v>
      </c>
      <c r="D1983" s="39">
        <v>24</v>
      </c>
      <c r="E1983" s="40" t="s">
        <v>21</v>
      </c>
      <c r="F1983" s="40" t="s">
        <v>21</v>
      </c>
      <c r="G1983" s="21" t="s">
        <v>63</v>
      </c>
      <c r="H1983" s="22">
        <v>1961</v>
      </c>
      <c r="I1983" s="45">
        <v>400</v>
      </c>
      <c r="J1983" s="45">
        <v>400</v>
      </c>
      <c r="K1983" s="45"/>
      <c r="L1983" s="62" t="str">
        <f>_xlfn.IFNA(VLOOKUP(E1983&amp;"."&amp;H1983,PNIdata!$E$5:$L$263,2,FALSE),"-")</f>
        <v>-</v>
      </c>
      <c r="M1983" s="62"/>
      <c r="N1983" s="62"/>
    </row>
    <row r="1984" spans="2:14" x14ac:dyDescent="0.25">
      <c r="B1984" s="37" t="s">
        <v>24</v>
      </c>
      <c r="C1984" s="38" t="str">
        <f>VLOOKUP(E1984,nusedswatershed,4,FALSE)</f>
        <v>Ind7</v>
      </c>
      <c r="D1984" s="39">
        <v>24</v>
      </c>
      <c r="E1984" s="40" t="s">
        <v>21</v>
      </c>
      <c r="F1984" s="40" t="s">
        <v>21</v>
      </c>
      <c r="G1984" s="21" t="s">
        <v>63</v>
      </c>
      <c r="H1984" s="22">
        <v>1960</v>
      </c>
      <c r="I1984" s="45">
        <v>750</v>
      </c>
      <c r="J1984" s="45">
        <v>750</v>
      </c>
      <c r="K1984" s="45"/>
      <c r="L1984" s="62" t="str">
        <f>_xlfn.IFNA(VLOOKUP(E1984&amp;"."&amp;H1984,PNIdata!$E$5:$L$263,2,FALSE),"-")</f>
        <v>-</v>
      </c>
      <c r="M1984" s="62"/>
      <c r="N1984" s="62"/>
    </row>
    <row r="1985" spans="2:19" x14ac:dyDescent="0.25">
      <c r="B1985" s="37" t="s">
        <v>24</v>
      </c>
      <c r="C1985" s="38" t="str">
        <f>VLOOKUP(E1985,nusedswatershed,4,FALSE)</f>
        <v>Ind7</v>
      </c>
      <c r="D1985" s="39">
        <v>24</v>
      </c>
      <c r="E1985" s="40" t="s">
        <v>21</v>
      </c>
      <c r="F1985" s="40" t="s">
        <v>21</v>
      </c>
      <c r="G1985" s="21" t="s">
        <v>63</v>
      </c>
      <c r="H1985" s="22">
        <v>1959</v>
      </c>
      <c r="I1985" s="45">
        <v>750</v>
      </c>
      <c r="J1985" s="45">
        <v>750</v>
      </c>
      <c r="K1985" s="45"/>
      <c r="L1985" s="62" t="str">
        <f>_xlfn.IFNA(VLOOKUP(E1985&amp;"."&amp;H1985,PNIdata!$E$5:$L$263,2,FALSE),"-")</f>
        <v>-</v>
      </c>
      <c r="M1985" s="62"/>
      <c r="N1985" s="62"/>
    </row>
    <row r="1986" spans="2:19" x14ac:dyDescent="0.25">
      <c r="B1986" s="37" t="s">
        <v>24</v>
      </c>
      <c r="C1986" s="38" t="str">
        <f>VLOOKUP(E1986,nusedswatershed,4,FALSE)</f>
        <v>Ind7</v>
      </c>
      <c r="D1986" s="39">
        <v>24</v>
      </c>
      <c r="E1986" s="40" t="s">
        <v>21</v>
      </c>
      <c r="F1986" s="40" t="s">
        <v>21</v>
      </c>
      <c r="G1986" s="21" t="s">
        <v>63</v>
      </c>
      <c r="H1986" s="22">
        <v>1958</v>
      </c>
      <c r="I1986" s="45">
        <v>750</v>
      </c>
      <c r="J1986" s="45">
        <v>750</v>
      </c>
      <c r="K1986" s="45"/>
      <c r="L1986" s="62" t="str">
        <f>_xlfn.IFNA(VLOOKUP(E1986&amp;"."&amp;H1986,PNIdata!$E$5:$L$263,2,FALSE),"-")</f>
        <v>-</v>
      </c>
      <c r="M1986" s="62"/>
      <c r="N1986" s="62"/>
    </row>
    <row r="1987" spans="2:19" x14ac:dyDescent="0.25">
      <c r="B1987" s="37" t="s">
        <v>24</v>
      </c>
      <c r="C1987" s="38" t="str">
        <f>VLOOKUP(E1987,nusedswatershed,4,FALSE)</f>
        <v>Ind7</v>
      </c>
      <c r="D1987" s="39">
        <v>24</v>
      </c>
      <c r="E1987" s="40" t="s">
        <v>21</v>
      </c>
      <c r="F1987" s="40" t="s">
        <v>21</v>
      </c>
      <c r="G1987" s="21" t="s">
        <v>63</v>
      </c>
      <c r="H1987" s="22">
        <v>1957</v>
      </c>
      <c r="I1987" s="45">
        <v>750</v>
      </c>
      <c r="J1987" s="45">
        <v>750</v>
      </c>
      <c r="K1987" s="45"/>
      <c r="L1987" s="62" t="str">
        <f>_xlfn.IFNA(VLOOKUP(E1987&amp;"."&amp;H1987,PNIdata!$E$5:$L$263,2,FALSE),"-")</f>
        <v>-</v>
      </c>
      <c r="M1987" s="62"/>
      <c r="N1987" s="62"/>
    </row>
    <row r="1988" spans="2:19" x14ac:dyDescent="0.25">
      <c r="B1988" s="37" t="s">
        <v>24</v>
      </c>
      <c r="C1988" s="38" t="str">
        <f>VLOOKUP(E1988,nusedswatershed,4,FALSE)</f>
        <v>Ind7</v>
      </c>
      <c r="D1988" s="39">
        <v>24</v>
      </c>
      <c r="E1988" s="40" t="s">
        <v>21</v>
      </c>
      <c r="F1988" s="40" t="s">
        <v>21</v>
      </c>
      <c r="G1988" s="21" t="s">
        <v>63</v>
      </c>
      <c r="H1988" s="22">
        <v>1956</v>
      </c>
      <c r="I1988" s="45">
        <v>750</v>
      </c>
      <c r="J1988" s="45">
        <v>750</v>
      </c>
      <c r="K1988" s="45"/>
      <c r="L1988" s="62" t="str">
        <f>_xlfn.IFNA(VLOOKUP(E1988&amp;"."&amp;H1988,PNIdata!$E$5:$L$263,2,FALSE),"-")</f>
        <v>-</v>
      </c>
      <c r="M1988" s="62"/>
      <c r="N1988" s="62"/>
    </row>
    <row r="1989" spans="2:19" x14ac:dyDescent="0.25">
      <c r="B1989" s="37" t="s">
        <v>24</v>
      </c>
      <c r="C1989" s="38" t="str">
        <f>VLOOKUP(E1989,nusedswatershed,4,FALSE)</f>
        <v>Ind7</v>
      </c>
      <c r="D1989" s="39">
        <v>24</v>
      </c>
      <c r="E1989" s="40" t="s">
        <v>21</v>
      </c>
      <c r="F1989" s="40" t="s">
        <v>21</v>
      </c>
      <c r="G1989" s="21" t="s">
        <v>63</v>
      </c>
      <c r="H1989" s="22">
        <v>1955</v>
      </c>
      <c r="I1989" s="45">
        <v>750</v>
      </c>
      <c r="J1989" s="45">
        <v>750</v>
      </c>
      <c r="K1989" s="45"/>
      <c r="L1989" s="62" t="str">
        <f>_xlfn.IFNA(VLOOKUP(E1989&amp;"."&amp;H1989,PNIdata!$E$5:$L$263,2,FALSE),"-")</f>
        <v>-</v>
      </c>
      <c r="M1989" s="62"/>
      <c r="N1989" s="62"/>
    </row>
    <row r="1990" spans="2:19" x14ac:dyDescent="0.25">
      <c r="B1990" s="37" t="s">
        <v>24</v>
      </c>
      <c r="C1990" s="38" t="str">
        <f>VLOOKUP(E1990,nusedswatershed,4,FALSE)</f>
        <v>Ind7</v>
      </c>
      <c r="D1990" s="39">
        <v>24</v>
      </c>
      <c r="E1990" s="40" t="s">
        <v>21</v>
      </c>
      <c r="F1990" s="40" t="s">
        <v>21</v>
      </c>
      <c r="G1990" s="21" t="s">
        <v>63</v>
      </c>
      <c r="H1990" s="22">
        <v>1954</v>
      </c>
      <c r="I1990" s="45">
        <v>750</v>
      </c>
      <c r="J1990" s="45">
        <v>750</v>
      </c>
      <c r="K1990" s="45"/>
      <c r="L1990" s="62" t="str">
        <f>_xlfn.IFNA(VLOOKUP(E1990&amp;"."&amp;H1990,PNIdata!$E$5:$L$263,2,FALSE),"-")</f>
        <v>-</v>
      </c>
      <c r="M1990" s="62"/>
      <c r="N1990" s="62"/>
    </row>
    <row r="1991" spans="2:19" x14ac:dyDescent="0.25">
      <c r="B1991" s="37" t="s">
        <v>24</v>
      </c>
      <c r="C1991" s="38" t="str">
        <f>VLOOKUP(E1991,nusedswatershed,4,FALSE)</f>
        <v>Ind7</v>
      </c>
      <c r="D1991" s="39">
        <v>24</v>
      </c>
      <c r="E1991" s="40" t="s">
        <v>21</v>
      </c>
      <c r="F1991" s="40" t="s">
        <v>21</v>
      </c>
      <c r="G1991" s="21" t="s">
        <v>63</v>
      </c>
      <c r="H1991" s="22">
        <v>1953</v>
      </c>
      <c r="I1991" s="45">
        <v>750</v>
      </c>
      <c r="J1991" s="45">
        <v>750</v>
      </c>
      <c r="K1991" s="45"/>
      <c r="L1991" s="62" t="str">
        <f>_xlfn.IFNA(VLOOKUP(E1991&amp;"."&amp;H1991,PNIdata!$E$5:$L$263,2,FALSE),"-")</f>
        <v>-</v>
      </c>
      <c r="M1991" s="62"/>
      <c r="N1991" s="62"/>
    </row>
    <row r="1992" spans="2:19" x14ac:dyDescent="0.25">
      <c r="B1992" s="37" t="s">
        <v>24</v>
      </c>
      <c r="C1992" s="38" t="str">
        <f>VLOOKUP(E1992,nusedswatershed,4,FALSE)</f>
        <v>Ind17</v>
      </c>
      <c r="D1992" s="39">
        <v>23</v>
      </c>
      <c r="E1992" s="40" t="s">
        <v>16</v>
      </c>
      <c r="F1992" s="40" t="s">
        <v>16</v>
      </c>
      <c r="G1992" s="21" t="s">
        <v>63</v>
      </c>
      <c r="H1992" s="45">
        <v>2023</v>
      </c>
      <c r="I1992" s="45">
        <v>1019</v>
      </c>
      <c r="J1992" s="45">
        <v>1019</v>
      </c>
      <c r="K1992" s="45"/>
      <c r="L1992" s="62" t="str">
        <f>_xlfn.IFNA(VLOOKUP(E1992&amp;"."&amp;H1992,PNIdata!$E$5:$L$263,2,FALSE),"-")</f>
        <v>-</v>
      </c>
      <c r="M1992" s="62"/>
      <c r="N1992" s="62"/>
    </row>
    <row r="1993" spans="2:19" x14ac:dyDescent="0.25">
      <c r="B1993" s="37" t="s">
        <v>24</v>
      </c>
      <c r="C1993" s="38" t="str">
        <f>VLOOKUP(E1993,nusedswatershed,4,FALSE)</f>
        <v>Ind17</v>
      </c>
      <c r="D1993" s="39">
        <v>23</v>
      </c>
      <c r="E1993" s="40" t="s">
        <v>16</v>
      </c>
      <c r="F1993" s="40" t="s">
        <v>16</v>
      </c>
      <c r="G1993" s="21" t="s">
        <v>63</v>
      </c>
      <c r="H1993" s="45">
        <v>2022</v>
      </c>
      <c r="I1993" s="45">
        <v>865</v>
      </c>
      <c r="J1993" s="45">
        <v>865</v>
      </c>
      <c r="K1993" s="45"/>
      <c r="L1993" s="62" t="str">
        <f>_xlfn.IFNA(VLOOKUP(E1993&amp;"."&amp;H1993,PNIdata!$E$5:$L$263,2,FALSE),"-")</f>
        <v>-</v>
      </c>
      <c r="M1993" s="62"/>
      <c r="N1993" s="62"/>
      <c r="S1993" s="64">
        <v>76875</v>
      </c>
    </row>
    <row r="1994" spans="2:19" x14ac:dyDescent="0.25">
      <c r="B1994" s="37" t="s">
        <v>24</v>
      </c>
      <c r="C1994" s="38" t="str">
        <f>VLOOKUP(E1994,nusedswatershed,4,FALSE)</f>
        <v>Ind17</v>
      </c>
      <c r="D1994" s="39">
        <v>23</v>
      </c>
      <c r="E1994" s="40" t="s">
        <v>16</v>
      </c>
      <c r="F1994" s="40" t="s">
        <v>16</v>
      </c>
      <c r="G1994" s="21" t="s">
        <v>63</v>
      </c>
      <c r="H1994" s="45">
        <v>2021</v>
      </c>
      <c r="I1994" s="45">
        <v>310</v>
      </c>
      <c r="J1994" s="45">
        <v>310</v>
      </c>
      <c r="K1994" s="45"/>
      <c r="L1994" s="62">
        <f>_xlfn.IFNA(VLOOKUP(E1994&amp;"."&amp;H1994,PNIdata!$E$5:$L$263,2,FALSE),"-")</f>
        <v>0.92307700000000004</v>
      </c>
      <c r="M1994" s="62"/>
      <c r="N1994" s="62"/>
      <c r="S1994" s="64">
        <v>50343</v>
      </c>
    </row>
    <row r="1995" spans="2:19" x14ac:dyDescent="0.25">
      <c r="B1995" s="37" t="s">
        <v>24</v>
      </c>
      <c r="C1995" s="38" t="str">
        <f>VLOOKUP(E1995,nusedswatershed,4,FALSE)</f>
        <v>Ind17</v>
      </c>
      <c r="D1995" s="39">
        <v>23</v>
      </c>
      <c r="E1995" s="40" t="s">
        <v>16</v>
      </c>
      <c r="F1995" s="40" t="s">
        <v>16</v>
      </c>
      <c r="G1995" s="21" t="s">
        <v>63</v>
      </c>
      <c r="H1995" s="45">
        <v>2020</v>
      </c>
      <c r="I1995" s="45">
        <v>891</v>
      </c>
      <c r="J1995" s="45">
        <v>891</v>
      </c>
      <c r="K1995" s="45"/>
      <c r="L1995" s="62">
        <f>_xlfn.IFNA(VLOOKUP(E1995&amp;"."&amp;H1995,PNIdata!$E$5:$L$263,2,FALSE),"-")</f>
        <v>0.93103400000000003</v>
      </c>
      <c r="M1995" s="62"/>
      <c r="N1995" s="62"/>
      <c r="S1995" s="64">
        <v>66364</v>
      </c>
    </row>
    <row r="1996" spans="2:19" x14ac:dyDescent="0.25">
      <c r="B1996" s="37" t="s">
        <v>24</v>
      </c>
      <c r="C1996" s="38" t="str">
        <f>VLOOKUP(E1996,nusedswatershed,4,FALSE)</f>
        <v>Ind17</v>
      </c>
      <c r="D1996" s="39">
        <v>23</v>
      </c>
      <c r="E1996" s="40" t="s">
        <v>16</v>
      </c>
      <c r="F1996" s="40" t="s">
        <v>16</v>
      </c>
      <c r="G1996" s="21" t="s">
        <v>63</v>
      </c>
      <c r="H1996" s="45">
        <v>2019</v>
      </c>
      <c r="I1996" s="45">
        <v>485</v>
      </c>
      <c r="J1996" s="45">
        <v>485</v>
      </c>
      <c r="K1996" s="45"/>
      <c r="L1996" s="62">
        <f>_xlfn.IFNA(VLOOKUP(E1996&amp;"."&amp;H1996,PNIdata!$E$5:$L$263,2,FALSE),"-")</f>
        <v>0.32727299999999998</v>
      </c>
      <c r="M1996" s="62"/>
      <c r="N1996" s="62"/>
      <c r="S1996" s="64">
        <v>45390</v>
      </c>
    </row>
    <row r="1997" spans="2:19" x14ac:dyDescent="0.25">
      <c r="B1997" s="37" t="s">
        <v>24</v>
      </c>
      <c r="C1997" s="38" t="str">
        <f>VLOOKUP(E1997,nusedswatershed,4,FALSE)</f>
        <v>Ind17</v>
      </c>
      <c r="D1997" s="39">
        <v>23</v>
      </c>
      <c r="E1997" s="40" t="s">
        <v>16</v>
      </c>
      <c r="F1997" s="40" t="s">
        <v>16</v>
      </c>
      <c r="G1997" s="21" t="s">
        <v>63</v>
      </c>
      <c r="H1997" s="45">
        <v>2018</v>
      </c>
      <c r="I1997" s="45">
        <v>171</v>
      </c>
      <c r="J1997" s="45">
        <v>171</v>
      </c>
      <c r="K1997" s="45"/>
      <c r="L1997" s="62">
        <f>_xlfn.IFNA(VLOOKUP(E1997&amp;"."&amp;H1997,PNIdata!$E$5:$L$263,2,FALSE),"-")</f>
        <v>0.75</v>
      </c>
      <c r="M1997" s="62"/>
      <c r="N1997" s="62"/>
      <c r="S1997" s="64">
        <v>19115</v>
      </c>
    </row>
    <row r="1998" spans="2:19" x14ac:dyDescent="0.25">
      <c r="B1998" s="37" t="s">
        <v>24</v>
      </c>
      <c r="C1998" s="38" t="str">
        <f>VLOOKUP(E1998,nusedswatershed,4,FALSE)</f>
        <v>Ind17</v>
      </c>
      <c r="D1998" s="39">
        <v>23</v>
      </c>
      <c r="E1998" s="40" t="s">
        <v>16</v>
      </c>
      <c r="F1998" s="40" t="s">
        <v>16</v>
      </c>
      <c r="G1998" s="21" t="s">
        <v>63</v>
      </c>
      <c r="H1998" s="45">
        <v>2017</v>
      </c>
      <c r="I1998" s="45">
        <v>112</v>
      </c>
      <c r="J1998" s="45">
        <v>112</v>
      </c>
      <c r="K1998" s="45"/>
      <c r="L1998" s="62">
        <f>_xlfn.IFNA(VLOOKUP(E1998&amp;"."&amp;H1998,PNIdata!$E$5:$L$263,2,FALSE),"-")</f>
        <v>0.57291700000000001</v>
      </c>
      <c r="M1998" s="62"/>
      <c r="N1998" s="62"/>
      <c r="S1998" s="64">
        <v>67050</v>
      </c>
    </row>
    <row r="1999" spans="2:19" x14ac:dyDescent="0.25">
      <c r="B1999" s="37" t="s">
        <v>24</v>
      </c>
      <c r="C1999" s="38" t="str">
        <f>VLOOKUP(E1999,nusedswatershed,4,FALSE)</f>
        <v>Ind17</v>
      </c>
      <c r="D1999" s="39">
        <v>23</v>
      </c>
      <c r="E1999" s="40" t="s">
        <v>16</v>
      </c>
      <c r="F1999" s="40" t="s">
        <v>16</v>
      </c>
      <c r="G1999" s="21" t="s">
        <v>63</v>
      </c>
      <c r="H1999" s="45">
        <v>2016</v>
      </c>
      <c r="I1999" s="45">
        <v>847</v>
      </c>
      <c r="J1999" s="45">
        <v>847</v>
      </c>
      <c r="K1999" s="45"/>
      <c r="L1999" s="62">
        <f>_xlfn.IFNA(VLOOKUP(E1999&amp;"."&amp;H1999,PNIdata!$E$5:$L$263,2,FALSE),"-")</f>
        <v>0.64788699999999999</v>
      </c>
      <c r="M1999" s="62"/>
      <c r="N1999" s="62"/>
      <c r="S1999" s="64">
        <v>32709</v>
      </c>
    </row>
    <row r="2000" spans="2:19" x14ac:dyDescent="0.25">
      <c r="B2000" s="37" t="s">
        <v>24</v>
      </c>
      <c r="C2000" s="38" t="str">
        <f>VLOOKUP(E2000,nusedswatershed,4,FALSE)</f>
        <v>Ind17</v>
      </c>
      <c r="D2000" s="39">
        <v>23</v>
      </c>
      <c r="E2000" s="40" t="s">
        <v>16</v>
      </c>
      <c r="F2000" s="40" t="s">
        <v>16</v>
      </c>
      <c r="G2000" s="21" t="s">
        <v>63</v>
      </c>
      <c r="H2000" s="22">
        <v>2015</v>
      </c>
      <c r="I2000" s="45">
        <v>396</v>
      </c>
      <c r="J2000" s="45">
        <v>396</v>
      </c>
      <c r="K2000" s="45"/>
      <c r="L2000" s="62">
        <f>_xlfn.IFNA(VLOOKUP(E2000&amp;"."&amp;H2000,PNIdata!$E$5:$L$263,2,FALSE),"-")</f>
        <v>0.75555600000000001</v>
      </c>
      <c r="M2000" s="62"/>
      <c r="N2000" s="62"/>
      <c r="S2000" s="64">
        <v>68188</v>
      </c>
    </row>
    <row r="2001" spans="2:19" x14ac:dyDescent="0.25">
      <c r="B2001" s="37" t="s">
        <v>24</v>
      </c>
      <c r="C2001" s="38" t="str">
        <f>VLOOKUP(E2001,nusedswatershed,4,FALSE)</f>
        <v>Ind17</v>
      </c>
      <c r="D2001" s="39">
        <v>23</v>
      </c>
      <c r="E2001" s="40" t="s">
        <v>16</v>
      </c>
      <c r="F2001" s="40" t="s">
        <v>16</v>
      </c>
      <c r="G2001" s="21" t="s">
        <v>63</v>
      </c>
      <c r="H2001" s="22">
        <v>2014</v>
      </c>
      <c r="I2001" s="45">
        <v>73</v>
      </c>
      <c r="J2001" s="45">
        <v>73</v>
      </c>
      <c r="K2001" s="45"/>
      <c r="L2001" s="62">
        <f>_xlfn.IFNA(VLOOKUP(E2001&amp;"."&amp;H2001,PNIdata!$E$5:$L$263,2,FALSE),"-")</f>
        <v>0.63636400000000004</v>
      </c>
      <c r="M2001" s="62"/>
      <c r="N2001" s="62"/>
      <c r="S2001" s="64">
        <v>13748</v>
      </c>
    </row>
    <row r="2002" spans="2:19" x14ac:dyDescent="0.25">
      <c r="B2002" s="37" t="s">
        <v>24</v>
      </c>
      <c r="C2002" s="38" t="str">
        <f>VLOOKUP(E2002,nusedswatershed,4,FALSE)</f>
        <v>Ind17</v>
      </c>
      <c r="D2002" s="39">
        <v>23</v>
      </c>
      <c r="E2002" s="40" t="s">
        <v>16</v>
      </c>
      <c r="F2002" s="40" t="s">
        <v>16</v>
      </c>
      <c r="G2002" s="21" t="s">
        <v>63</v>
      </c>
      <c r="H2002">
        <v>2013</v>
      </c>
      <c r="I2002" s="45">
        <v>192</v>
      </c>
      <c r="J2002" s="45">
        <v>192</v>
      </c>
      <c r="K2002" s="45"/>
      <c r="L2002" s="62">
        <f>_xlfn.IFNA(VLOOKUP(E2002&amp;"."&amp;H2002,PNIdata!$E$5:$L$263,2,FALSE),"-")</f>
        <v>0.82142899999999996</v>
      </c>
      <c r="M2002" s="62"/>
      <c r="N2002" s="62"/>
      <c r="S2002" s="64">
        <v>63198</v>
      </c>
    </row>
    <row r="2003" spans="2:19" x14ac:dyDescent="0.25">
      <c r="B2003" s="37" t="s">
        <v>24</v>
      </c>
      <c r="C2003" s="38" t="str">
        <f>VLOOKUP(E2003,nusedswatershed,4,FALSE)</f>
        <v>Ind17</v>
      </c>
      <c r="D2003" s="39">
        <v>23</v>
      </c>
      <c r="E2003" s="40" t="s">
        <v>16</v>
      </c>
      <c r="F2003" s="40" t="s">
        <v>16</v>
      </c>
      <c r="G2003" s="21" t="s">
        <v>63</v>
      </c>
      <c r="H2003" s="22">
        <v>2012</v>
      </c>
      <c r="I2003" s="45">
        <v>178</v>
      </c>
      <c r="J2003" s="45">
        <v>178</v>
      </c>
      <c r="K2003" s="45"/>
      <c r="L2003" s="62">
        <f>_xlfn.IFNA(VLOOKUP(E2003&amp;"."&amp;H2003,PNIdata!$E$5:$L$263,2,FALSE),"-")</f>
        <v>0.75</v>
      </c>
      <c r="M2003" s="62"/>
      <c r="N2003" s="62"/>
      <c r="S2003" s="64">
        <v>68322</v>
      </c>
    </row>
    <row r="2004" spans="2:19" x14ac:dyDescent="0.25">
      <c r="B2004" s="37" t="s">
        <v>24</v>
      </c>
      <c r="C2004" s="38" t="str">
        <f>VLOOKUP(E2004,nusedswatershed,4,FALSE)</f>
        <v>Ind17</v>
      </c>
      <c r="D2004" s="39">
        <v>23</v>
      </c>
      <c r="E2004" s="40" t="s">
        <v>16</v>
      </c>
      <c r="F2004" s="40" t="s">
        <v>16</v>
      </c>
      <c r="G2004" s="21" t="s">
        <v>63</v>
      </c>
      <c r="H2004" s="22">
        <v>2011</v>
      </c>
      <c r="I2004" s="45">
        <v>640</v>
      </c>
      <c r="J2004" s="45">
        <v>640</v>
      </c>
      <c r="K2004" s="45"/>
      <c r="L2004" s="62" t="str">
        <f>_xlfn.IFNA(VLOOKUP(E2004&amp;"."&amp;H2004,PNIdata!$E$5:$L$263,2,FALSE),"-")</f>
        <v>-</v>
      </c>
      <c r="M2004" s="62"/>
      <c r="N2004" s="62"/>
      <c r="S2004" s="64"/>
    </row>
    <row r="2005" spans="2:19" x14ac:dyDescent="0.25">
      <c r="B2005" s="37" t="s">
        <v>24</v>
      </c>
      <c r="C2005" s="38" t="str">
        <f>VLOOKUP(E2005,nusedswatershed,4,FALSE)</f>
        <v>Ind17</v>
      </c>
      <c r="D2005" s="39">
        <v>23</v>
      </c>
      <c r="E2005" s="40" t="s">
        <v>16</v>
      </c>
      <c r="F2005" s="40" t="s">
        <v>16</v>
      </c>
      <c r="G2005" s="21" t="s">
        <v>63</v>
      </c>
      <c r="H2005" s="22">
        <v>2010</v>
      </c>
      <c r="I2005" s="45">
        <v>400</v>
      </c>
      <c r="J2005" s="45">
        <v>400</v>
      </c>
      <c r="K2005" s="45"/>
      <c r="L2005" s="62">
        <f>_xlfn.IFNA(VLOOKUP(E2005&amp;"."&amp;H2005,PNIdata!$E$5:$L$263,2,FALSE),"-")</f>
        <v>0.48</v>
      </c>
      <c r="M2005" s="62"/>
      <c r="N2005" s="62"/>
      <c r="S2005" s="64">
        <v>40935</v>
      </c>
    </row>
    <row r="2006" spans="2:19" x14ac:dyDescent="0.25">
      <c r="B2006" s="37" t="s">
        <v>24</v>
      </c>
      <c r="C2006" s="38" t="str">
        <f>VLOOKUP(E2006,nusedswatershed,4,FALSE)</f>
        <v>Ind17</v>
      </c>
      <c r="D2006" s="39">
        <v>23</v>
      </c>
      <c r="E2006" s="40" t="s">
        <v>16</v>
      </c>
      <c r="F2006" s="40" t="s">
        <v>16</v>
      </c>
      <c r="G2006" s="21" t="s">
        <v>63</v>
      </c>
      <c r="H2006" s="22">
        <v>2009</v>
      </c>
      <c r="I2006" s="45">
        <v>100</v>
      </c>
      <c r="J2006" s="45">
        <v>100</v>
      </c>
      <c r="K2006" s="45"/>
      <c r="L2006" s="62">
        <f>_xlfn.IFNA(VLOOKUP(E2006&amp;"."&amp;H2006,PNIdata!$E$5:$L$263,2,FALSE),"-")</f>
        <v>0.8</v>
      </c>
      <c r="M2006" s="62"/>
      <c r="N2006" s="62"/>
      <c r="S2006" s="64">
        <v>3921</v>
      </c>
    </row>
    <row r="2007" spans="2:19" x14ac:dyDescent="0.25">
      <c r="B2007" s="37" t="s">
        <v>24</v>
      </c>
      <c r="C2007" s="38" t="str">
        <f>VLOOKUP(E2007,nusedswatershed,4,FALSE)</f>
        <v>Ind17</v>
      </c>
      <c r="D2007" s="39">
        <v>23</v>
      </c>
      <c r="E2007" s="40" t="s">
        <v>16</v>
      </c>
      <c r="F2007" s="40" t="s">
        <v>16</v>
      </c>
      <c r="G2007" s="21" t="s">
        <v>63</v>
      </c>
      <c r="H2007">
        <v>2008</v>
      </c>
      <c r="I2007" s="45">
        <v>140</v>
      </c>
      <c r="J2007" s="45">
        <v>140</v>
      </c>
      <c r="K2007" s="45"/>
      <c r="L2007" s="62">
        <f>_xlfn.IFNA(VLOOKUP(E2007&amp;"."&amp;H2007,PNIdata!$E$5:$L$263,2,FALSE),"-")</f>
        <v>0.58333299999999999</v>
      </c>
      <c r="M2007" s="62"/>
      <c r="N2007" s="62"/>
      <c r="S2007" s="64">
        <v>32704</v>
      </c>
    </row>
    <row r="2008" spans="2:19" x14ac:dyDescent="0.25">
      <c r="B2008" s="37" t="s">
        <v>24</v>
      </c>
      <c r="C2008" s="38" t="str">
        <f>VLOOKUP(E2008,nusedswatershed,4,FALSE)</f>
        <v>Ind17</v>
      </c>
      <c r="D2008" s="39">
        <v>23</v>
      </c>
      <c r="E2008" s="40" t="s">
        <v>16</v>
      </c>
      <c r="F2008" s="40" t="s">
        <v>16</v>
      </c>
      <c r="G2008" s="21" t="s">
        <v>63</v>
      </c>
      <c r="H2008">
        <v>2007</v>
      </c>
      <c r="I2008" s="45">
        <v>166</v>
      </c>
      <c r="J2008" s="45">
        <v>166</v>
      </c>
      <c r="K2008" s="45"/>
      <c r="L2008" s="62" t="str">
        <f>_xlfn.IFNA(VLOOKUP(E2008&amp;"."&amp;H2008,PNIdata!$E$5:$L$263,2,FALSE),"-")</f>
        <v>-</v>
      </c>
      <c r="M2008" s="62"/>
      <c r="N2008" s="62"/>
      <c r="S2008" s="64"/>
    </row>
    <row r="2009" spans="2:19" x14ac:dyDescent="0.25">
      <c r="B2009" s="37" t="s">
        <v>24</v>
      </c>
      <c r="C2009" s="38" t="str">
        <f>VLOOKUP(E2009,nusedswatershed,4,FALSE)</f>
        <v>Ind17</v>
      </c>
      <c r="D2009" s="39">
        <v>23</v>
      </c>
      <c r="E2009" s="40" t="s">
        <v>16</v>
      </c>
      <c r="F2009" s="40" t="s">
        <v>16</v>
      </c>
      <c r="G2009" s="21" t="s">
        <v>63</v>
      </c>
      <c r="H2009">
        <v>2006</v>
      </c>
      <c r="I2009" s="45">
        <v>351</v>
      </c>
      <c r="J2009" s="45">
        <v>351</v>
      </c>
      <c r="K2009" s="45"/>
      <c r="L2009" s="62">
        <f>_xlfn.IFNA(VLOOKUP(E2009&amp;"."&amp;H2009,PNIdata!$E$5:$L$263,2,FALSE),"-")</f>
        <v>0.190909</v>
      </c>
      <c r="M2009" s="62"/>
      <c r="N2009" s="62"/>
      <c r="S2009" s="64">
        <v>272955</v>
      </c>
    </row>
    <row r="2010" spans="2:19" x14ac:dyDescent="0.25">
      <c r="B2010" s="37" t="s">
        <v>24</v>
      </c>
      <c r="C2010" s="38" t="str">
        <f>VLOOKUP(E2010,nusedswatershed,4,FALSE)</f>
        <v>Ind17</v>
      </c>
      <c r="D2010" s="39">
        <v>23</v>
      </c>
      <c r="E2010" s="40" t="s">
        <v>16</v>
      </c>
      <c r="F2010" s="40" t="s">
        <v>16</v>
      </c>
      <c r="G2010" s="21" t="s">
        <v>63</v>
      </c>
      <c r="H2010">
        <v>2005</v>
      </c>
      <c r="I2010" s="45">
        <v>159</v>
      </c>
      <c r="J2010" s="45">
        <v>159</v>
      </c>
      <c r="K2010" s="45"/>
      <c r="L2010" s="62">
        <f>_xlfn.IFNA(VLOOKUP(E2010&amp;"."&amp;H2010,PNIdata!$E$5:$L$263,2,FALSE),"-")</f>
        <v>0.5</v>
      </c>
      <c r="M2010" s="62"/>
      <c r="N2010" s="62"/>
      <c r="S2010" s="64"/>
    </row>
    <row r="2011" spans="2:19" x14ac:dyDescent="0.25">
      <c r="B2011" s="37" t="s">
        <v>24</v>
      </c>
      <c r="C2011" s="38" t="str">
        <f>VLOOKUP(E2011,nusedswatershed,4,FALSE)</f>
        <v>Ind17</v>
      </c>
      <c r="D2011" s="39">
        <v>23</v>
      </c>
      <c r="E2011" s="40" t="s">
        <v>16</v>
      </c>
      <c r="F2011" s="40" t="s">
        <v>16</v>
      </c>
      <c r="G2011" s="21" t="s">
        <v>63</v>
      </c>
      <c r="H2011">
        <v>2004</v>
      </c>
      <c r="I2011" s="45">
        <v>1192</v>
      </c>
      <c r="J2011" s="45">
        <v>1192</v>
      </c>
      <c r="K2011" s="45"/>
      <c r="L2011" s="62">
        <f>_xlfn.IFNA(VLOOKUP(E2011&amp;"."&amp;H2011,PNIdata!$E$5:$L$263,2,FALSE),"-")</f>
        <v>0.282051</v>
      </c>
      <c r="M2011" s="62"/>
      <c r="N2011" s="62"/>
      <c r="S2011" s="64">
        <v>46364</v>
      </c>
    </row>
    <row r="2012" spans="2:19" x14ac:dyDescent="0.25">
      <c r="B2012" s="37" t="s">
        <v>24</v>
      </c>
      <c r="C2012" s="38" t="str">
        <f>VLOOKUP(E2012,nusedswatershed,4,FALSE)</f>
        <v>Ind17</v>
      </c>
      <c r="D2012" s="39">
        <v>23</v>
      </c>
      <c r="E2012" s="40" t="s">
        <v>16</v>
      </c>
      <c r="F2012" s="40" t="s">
        <v>16</v>
      </c>
      <c r="G2012" s="21" t="s">
        <v>63</v>
      </c>
      <c r="H2012">
        <v>2003</v>
      </c>
      <c r="I2012" s="45">
        <v>630</v>
      </c>
      <c r="J2012" s="45">
        <v>630</v>
      </c>
      <c r="K2012" s="45"/>
      <c r="L2012" s="62">
        <f>_xlfn.IFNA(VLOOKUP(E2012&amp;"."&amp;H2012,PNIdata!$E$5:$L$263,2,FALSE),"-")</f>
        <v>0.34482800000000002</v>
      </c>
      <c r="M2012" s="62"/>
      <c r="N2012" s="62"/>
      <c r="S2012" s="64">
        <v>50834</v>
      </c>
    </row>
    <row r="2013" spans="2:19" x14ac:dyDescent="0.25">
      <c r="B2013" s="37" t="s">
        <v>24</v>
      </c>
      <c r="C2013" s="38" t="str">
        <f>VLOOKUP(E2013,nusedswatershed,4,FALSE)</f>
        <v>Ind17</v>
      </c>
      <c r="D2013" s="39">
        <v>23</v>
      </c>
      <c r="E2013" s="40" t="s">
        <v>16</v>
      </c>
      <c r="F2013" s="40" t="s">
        <v>16</v>
      </c>
      <c r="G2013" s="21" t="s">
        <v>63</v>
      </c>
      <c r="H2013">
        <v>2002</v>
      </c>
      <c r="I2013" s="45">
        <v>319</v>
      </c>
      <c r="J2013" s="45">
        <v>319</v>
      </c>
      <c r="K2013" s="45"/>
      <c r="L2013" s="62">
        <f>_xlfn.IFNA(VLOOKUP(E2013&amp;"."&amp;H2013,PNIdata!$E$5:$L$263,2,FALSE),"-")</f>
        <v>0.31707299999999999</v>
      </c>
      <c r="M2013" s="62"/>
      <c r="N2013" s="62"/>
      <c r="S2013" s="64">
        <v>397380</v>
      </c>
    </row>
    <row r="2014" spans="2:19" x14ac:dyDescent="0.25">
      <c r="B2014" s="37" t="s">
        <v>24</v>
      </c>
      <c r="C2014" s="38" t="str">
        <f>VLOOKUP(E2014,nusedswatershed,4,FALSE)</f>
        <v>Ind17</v>
      </c>
      <c r="D2014" s="39">
        <v>23</v>
      </c>
      <c r="E2014" s="40" t="s">
        <v>16</v>
      </c>
      <c r="F2014" s="40" t="s">
        <v>16</v>
      </c>
      <c r="G2014" s="21" t="s">
        <v>63</v>
      </c>
      <c r="H2014">
        <v>2001</v>
      </c>
      <c r="I2014" s="45">
        <v>213</v>
      </c>
      <c r="J2014" s="45">
        <v>213</v>
      </c>
      <c r="K2014" s="45"/>
      <c r="L2014" s="62">
        <f>_xlfn.IFNA(VLOOKUP(E2014&amp;"."&amp;H2014,PNIdata!$E$5:$L$263,2,FALSE),"-")</f>
        <v>0.4</v>
      </c>
      <c r="M2014" s="62"/>
      <c r="N2014" s="62"/>
      <c r="S2014" s="64">
        <v>11779</v>
      </c>
    </row>
    <row r="2015" spans="2:19" x14ac:dyDescent="0.25">
      <c r="B2015" s="37" t="s">
        <v>24</v>
      </c>
      <c r="C2015" s="38" t="str">
        <f>VLOOKUP(E2015,nusedswatershed,4,FALSE)</f>
        <v>Ind17</v>
      </c>
      <c r="D2015" s="39">
        <v>23</v>
      </c>
      <c r="E2015" s="40" t="s">
        <v>16</v>
      </c>
      <c r="F2015" s="40" t="s">
        <v>16</v>
      </c>
      <c r="G2015" s="21" t="s">
        <v>63</v>
      </c>
      <c r="H2015">
        <v>2000</v>
      </c>
      <c r="I2015" s="45">
        <v>68</v>
      </c>
      <c r="J2015" s="45">
        <v>68</v>
      </c>
      <c r="K2015" s="45"/>
      <c r="L2015" s="62">
        <f>_xlfn.IFNA(VLOOKUP(E2015&amp;"."&amp;H2015,PNIdata!$E$5:$L$263,2,FALSE),"-")</f>
        <v>0.66666700000000001</v>
      </c>
      <c r="M2015" s="62"/>
      <c r="N2015" s="62"/>
      <c r="S2015" s="64"/>
    </row>
    <row r="2016" spans="2:19" x14ac:dyDescent="0.25">
      <c r="B2016" s="37" t="s">
        <v>24</v>
      </c>
      <c r="C2016" s="38" t="str">
        <f>VLOOKUP(E2016,nusedswatershed,4,FALSE)</f>
        <v>Ind17</v>
      </c>
      <c r="D2016" s="39">
        <v>23</v>
      </c>
      <c r="E2016" s="40" t="s">
        <v>16</v>
      </c>
      <c r="F2016" s="40" t="s">
        <v>16</v>
      </c>
      <c r="G2016" s="21" t="s">
        <v>63</v>
      </c>
      <c r="H2016">
        <v>1999</v>
      </c>
      <c r="I2016" s="45">
        <v>740</v>
      </c>
      <c r="J2016" s="45">
        <v>740</v>
      </c>
      <c r="K2016" s="45"/>
      <c r="L2016" s="62">
        <f>_xlfn.IFNA(VLOOKUP(E2016&amp;"."&amp;H2016,PNIdata!$E$5:$L$263,2,FALSE),"-")</f>
        <v>0.98823499999999997</v>
      </c>
      <c r="M2016" s="62"/>
      <c r="N2016" s="62"/>
      <c r="S2016" s="64">
        <v>410614</v>
      </c>
    </row>
    <row r="2017" spans="2:19" x14ac:dyDescent="0.25">
      <c r="B2017" s="37" t="s">
        <v>24</v>
      </c>
      <c r="C2017" s="38" t="str">
        <f>VLOOKUP(E2017,nusedswatershed,4,FALSE)</f>
        <v>Ind17</v>
      </c>
      <c r="D2017" s="39">
        <v>23</v>
      </c>
      <c r="E2017" s="40" t="s">
        <v>16</v>
      </c>
      <c r="F2017" s="40" t="s">
        <v>16</v>
      </c>
      <c r="G2017" s="21" t="s">
        <v>63</v>
      </c>
      <c r="H2017" s="22">
        <v>1998</v>
      </c>
      <c r="I2017" s="45">
        <v>739</v>
      </c>
      <c r="J2017" s="45">
        <v>739</v>
      </c>
      <c r="K2017" s="45"/>
      <c r="L2017" s="62" t="str">
        <f>_xlfn.IFNA(VLOOKUP(E2017&amp;"."&amp;H2017,PNIdata!$E$5:$L$263,2,FALSE),"-")</f>
        <v>-</v>
      </c>
      <c r="M2017" s="62"/>
      <c r="N2017" s="62"/>
      <c r="S2017" s="64">
        <v>540822</v>
      </c>
    </row>
    <row r="2018" spans="2:19" x14ac:dyDescent="0.25">
      <c r="B2018" s="37" t="s">
        <v>24</v>
      </c>
      <c r="C2018" s="38" t="str">
        <f>VLOOKUP(E2018,nusedswatershed,4,FALSE)</f>
        <v>Ind17</v>
      </c>
      <c r="D2018" s="39">
        <v>23</v>
      </c>
      <c r="E2018" s="40" t="s">
        <v>16</v>
      </c>
      <c r="F2018" s="40" t="s">
        <v>16</v>
      </c>
      <c r="G2018" s="21" t="s">
        <v>63</v>
      </c>
      <c r="H2018" s="22">
        <v>1997</v>
      </c>
      <c r="I2018" s="45">
        <v>236</v>
      </c>
      <c r="J2018" s="45">
        <v>236</v>
      </c>
      <c r="K2018" s="45"/>
      <c r="L2018" s="62" t="str">
        <f>_xlfn.IFNA(VLOOKUP(E2018&amp;"."&amp;H2018,PNIdata!$E$5:$L$263,2,FALSE),"-")</f>
        <v>-</v>
      </c>
      <c r="M2018" s="62"/>
      <c r="N2018" s="62"/>
      <c r="S2018" s="64">
        <v>5539</v>
      </c>
    </row>
    <row r="2019" spans="2:19" x14ac:dyDescent="0.25">
      <c r="B2019" s="37" t="s">
        <v>24</v>
      </c>
      <c r="C2019" s="38" t="str">
        <f>VLOOKUP(E2019,nusedswatershed,4,FALSE)</f>
        <v>Ind17</v>
      </c>
      <c r="D2019" s="39">
        <v>23</v>
      </c>
      <c r="E2019" s="40" t="s">
        <v>16</v>
      </c>
      <c r="F2019" s="40" t="s">
        <v>16</v>
      </c>
      <c r="G2019" s="21" t="s">
        <v>63</v>
      </c>
      <c r="H2019" s="22">
        <v>1996</v>
      </c>
      <c r="I2019" s="45">
        <v>232</v>
      </c>
      <c r="J2019" s="45">
        <v>232</v>
      </c>
      <c r="K2019" s="45"/>
      <c r="L2019" s="62" t="str">
        <f>_xlfn.IFNA(VLOOKUP(E2019&amp;"."&amp;H2019,PNIdata!$E$5:$L$263,2,FALSE),"-")</f>
        <v>-</v>
      </c>
      <c r="M2019" s="62"/>
      <c r="N2019" s="62"/>
      <c r="S2019" s="64">
        <v>21807</v>
      </c>
    </row>
    <row r="2020" spans="2:19" x14ac:dyDescent="0.25">
      <c r="B2020" s="37" t="s">
        <v>24</v>
      </c>
      <c r="C2020" s="38" t="str">
        <f>VLOOKUP(E2020,nusedswatershed,4,FALSE)</f>
        <v>Ind17</v>
      </c>
      <c r="D2020" s="39">
        <v>23</v>
      </c>
      <c r="E2020" s="40" t="s">
        <v>16</v>
      </c>
      <c r="F2020" s="40" t="s">
        <v>16</v>
      </c>
      <c r="G2020" s="21" t="s">
        <v>63</v>
      </c>
      <c r="H2020" s="22">
        <v>1995</v>
      </c>
      <c r="I2020" s="45">
        <v>212</v>
      </c>
      <c r="J2020" s="45">
        <v>212</v>
      </c>
      <c r="K2020" s="45"/>
      <c r="L2020" s="62" t="str">
        <f>_xlfn.IFNA(VLOOKUP(E2020&amp;"."&amp;H2020,PNIdata!$E$5:$L$263,2,FALSE),"-")</f>
        <v>-</v>
      </c>
      <c r="M2020" s="62"/>
      <c r="N2020" s="62"/>
      <c r="S2020" s="64"/>
    </row>
    <row r="2021" spans="2:19" x14ac:dyDescent="0.25">
      <c r="B2021" s="37" t="s">
        <v>24</v>
      </c>
      <c r="C2021" s="38" t="str">
        <f>VLOOKUP(E2021,nusedswatershed,4,FALSE)</f>
        <v>Ind17</v>
      </c>
      <c r="D2021" s="39">
        <v>23</v>
      </c>
      <c r="E2021" s="40" t="s">
        <v>16</v>
      </c>
      <c r="F2021" s="40" t="s">
        <v>16</v>
      </c>
      <c r="G2021" s="21" t="s">
        <v>63</v>
      </c>
      <c r="H2021" s="22">
        <v>1994</v>
      </c>
      <c r="I2021" s="45">
        <v>450</v>
      </c>
      <c r="J2021" s="45">
        <v>450</v>
      </c>
      <c r="K2021" s="45"/>
      <c r="L2021" s="62" t="str">
        <f>_xlfn.IFNA(VLOOKUP(E2021&amp;"."&amp;H2021,PNIdata!$E$5:$L$263,2,FALSE),"-")</f>
        <v>-</v>
      </c>
      <c r="M2021" s="62"/>
      <c r="N2021" s="62"/>
      <c r="S2021" s="64">
        <v>216144</v>
      </c>
    </row>
    <row r="2022" spans="2:19" x14ac:dyDescent="0.25">
      <c r="B2022" s="37" t="s">
        <v>24</v>
      </c>
      <c r="C2022" s="38" t="str">
        <f>VLOOKUP(E2022,nusedswatershed,4,FALSE)</f>
        <v>Ind17</v>
      </c>
      <c r="D2022" s="39">
        <v>23</v>
      </c>
      <c r="E2022" s="40" t="s">
        <v>16</v>
      </c>
      <c r="F2022" s="40" t="s">
        <v>16</v>
      </c>
      <c r="G2022" s="21" t="s">
        <v>63</v>
      </c>
      <c r="H2022" s="22">
        <v>1993</v>
      </c>
      <c r="I2022" s="45">
        <v>83</v>
      </c>
      <c r="J2022" s="45">
        <v>83</v>
      </c>
      <c r="K2022" s="45"/>
      <c r="L2022" s="62" t="str">
        <f>_xlfn.IFNA(VLOOKUP(E2022&amp;"."&amp;H2022,PNIdata!$E$5:$L$263,2,FALSE),"-")</f>
        <v>-</v>
      </c>
      <c r="M2022" s="62"/>
      <c r="N2022" s="62"/>
      <c r="S2022" s="64">
        <v>134594</v>
      </c>
    </row>
    <row r="2023" spans="2:19" x14ac:dyDescent="0.25">
      <c r="B2023" s="37" t="s">
        <v>24</v>
      </c>
      <c r="C2023" s="38" t="str">
        <f>VLOOKUP(E2023,nusedswatershed,4,FALSE)</f>
        <v>Ind17</v>
      </c>
      <c r="D2023" s="39">
        <v>23</v>
      </c>
      <c r="E2023" s="40" t="s">
        <v>16</v>
      </c>
      <c r="F2023" s="40" t="s">
        <v>16</v>
      </c>
      <c r="G2023" s="21" t="s">
        <v>63</v>
      </c>
      <c r="H2023" s="22">
        <v>1992</v>
      </c>
      <c r="I2023" s="45">
        <v>150</v>
      </c>
      <c r="J2023" s="45">
        <v>150</v>
      </c>
      <c r="K2023" s="45"/>
      <c r="L2023" s="62" t="str">
        <f>_xlfn.IFNA(VLOOKUP(E2023&amp;"."&amp;H2023,PNIdata!$E$5:$L$263,2,FALSE),"-")</f>
        <v>-</v>
      </c>
      <c r="M2023" s="62"/>
      <c r="N2023" s="62"/>
      <c r="S2023" s="64">
        <v>28555</v>
      </c>
    </row>
    <row r="2024" spans="2:19" x14ac:dyDescent="0.25">
      <c r="B2024" s="37" t="s">
        <v>24</v>
      </c>
      <c r="C2024" s="38" t="str">
        <f>VLOOKUP(E2024,nusedswatershed,4,FALSE)</f>
        <v>Ind17</v>
      </c>
      <c r="D2024" s="39">
        <v>23</v>
      </c>
      <c r="E2024" s="40" t="s">
        <v>16</v>
      </c>
      <c r="F2024" s="40" t="s">
        <v>16</v>
      </c>
      <c r="G2024" s="21" t="s">
        <v>63</v>
      </c>
      <c r="H2024" s="22">
        <v>1991</v>
      </c>
      <c r="I2024" s="45">
        <v>171</v>
      </c>
      <c r="J2024" s="45">
        <v>171</v>
      </c>
      <c r="K2024" s="45"/>
      <c r="L2024" s="62" t="str">
        <f>_xlfn.IFNA(VLOOKUP(E2024&amp;"."&amp;H2024,PNIdata!$E$5:$L$263,2,FALSE),"-")</f>
        <v>-</v>
      </c>
      <c r="M2024" s="62"/>
      <c r="N2024" s="62"/>
      <c r="S2024" s="64">
        <v>298556</v>
      </c>
    </row>
    <row r="2025" spans="2:19" x14ac:dyDescent="0.25">
      <c r="B2025" s="37" t="s">
        <v>24</v>
      </c>
      <c r="C2025" s="38" t="str">
        <f>VLOOKUP(E2025,nusedswatershed,4,FALSE)</f>
        <v>Ind17</v>
      </c>
      <c r="D2025" s="39">
        <v>23</v>
      </c>
      <c r="E2025" s="40" t="s">
        <v>16</v>
      </c>
      <c r="F2025" s="40" t="s">
        <v>16</v>
      </c>
      <c r="G2025" s="21" t="s">
        <v>63</v>
      </c>
      <c r="H2025" s="22">
        <v>1990</v>
      </c>
      <c r="I2025" s="45">
        <v>230</v>
      </c>
      <c r="J2025" s="45">
        <v>230</v>
      </c>
      <c r="K2025" s="45"/>
      <c r="L2025" s="62" t="str">
        <f>_xlfn.IFNA(VLOOKUP(E2025&amp;"."&amp;H2025,PNIdata!$E$5:$L$263,2,FALSE),"-")</f>
        <v>-</v>
      </c>
      <c r="M2025" s="62"/>
      <c r="N2025" s="62"/>
      <c r="S2025" s="64">
        <v>186541</v>
      </c>
    </row>
    <row r="2026" spans="2:19" x14ac:dyDescent="0.25">
      <c r="B2026" s="37" t="s">
        <v>24</v>
      </c>
      <c r="C2026" s="38" t="str">
        <f>VLOOKUP(E2026,nusedswatershed,4,FALSE)</f>
        <v>Ind17</v>
      </c>
      <c r="D2026" s="39">
        <v>23</v>
      </c>
      <c r="E2026" s="40" t="s">
        <v>16</v>
      </c>
      <c r="F2026" s="40" t="s">
        <v>16</v>
      </c>
      <c r="G2026" s="21" t="s">
        <v>63</v>
      </c>
      <c r="H2026" s="22">
        <v>1989</v>
      </c>
      <c r="I2026" s="45">
        <v>300</v>
      </c>
      <c r="J2026" s="45">
        <v>300</v>
      </c>
      <c r="K2026" s="45"/>
      <c r="L2026" s="62" t="str">
        <f>_xlfn.IFNA(VLOOKUP(E2026&amp;"."&amp;H2026,PNIdata!$E$5:$L$263,2,FALSE),"-")</f>
        <v>-</v>
      </c>
      <c r="M2026" s="62"/>
      <c r="N2026" s="62"/>
      <c r="S2026" s="64">
        <v>114679</v>
      </c>
    </row>
    <row r="2027" spans="2:19" x14ac:dyDescent="0.25">
      <c r="B2027" s="37" t="s">
        <v>24</v>
      </c>
      <c r="C2027" s="38" t="str">
        <f>VLOOKUP(E2027,nusedswatershed,4,FALSE)</f>
        <v>Ind17</v>
      </c>
      <c r="D2027" s="39">
        <v>23</v>
      </c>
      <c r="E2027" s="40" t="s">
        <v>16</v>
      </c>
      <c r="F2027" s="40" t="s">
        <v>16</v>
      </c>
      <c r="G2027" s="21" t="s">
        <v>63</v>
      </c>
      <c r="H2027" s="22">
        <v>1988</v>
      </c>
      <c r="I2027" s="45">
        <v>50</v>
      </c>
      <c r="J2027" s="45">
        <v>50</v>
      </c>
      <c r="K2027" s="45"/>
      <c r="L2027" s="62" t="str">
        <f>_xlfn.IFNA(VLOOKUP(E2027&amp;"."&amp;H2027,PNIdata!$E$5:$L$263,2,FALSE),"-")</f>
        <v>-</v>
      </c>
      <c r="M2027" s="62"/>
      <c r="N2027" s="62"/>
      <c r="S2027" s="64">
        <v>59841</v>
      </c>
    </row>
    <row r="2028" spans="2:19" x14ac:dyDescent="0.25">
      <c r="B2028" s="37" t="s">
        <v>24</v>
      </c>
      <c r="C2028" s="38" t="str">
        <f>VLOOKUP(E2028,nusedswatershed,4,FALSE)</f>
        <v>Ind17</v>
      </c>
      <c r="D2028" s="39">
        <v>23</v>
      </c>
      <c r="E2028" s="40" t="s">
        <v>16</v>
      </c>
      <c r="F2028" s="40" t="s">
        <v>16</v>
      </c>
      <c r="G2028" s="21" t="s">
        <v>63</v>
      </c>
      <c r="H2028" s="22">
        <v>1987</v>
      </c>
      <c r="I2028" s="45" t="s">
        <v>527</v>
      </c>
      <c r="J2028" s="45"/>
      <c r="K2028" s="45"/>
      <c r="L2028" s="62" t="str">
        <f>_xlfn.IFNA(VLOOKUP(E2028&amp;"."&amp;H2028,PNIdata!$E$5:$L$263,2,FALSE),"-")</f>
        <v>-</v>
      </c>
      <c r="M2028" s="62"/>
      <c r="N2028" s="62"/>
      <c r="S2028" s="64">
        <v>416768</v>
      </c>
    </row>
    <row r="2029" spans="2:19" x14ac:dyDescent="0.25">
      <c r="B2029" s="37" t="s">
        <v>24</v>
      </c>
      <c r="C2029" s="38" t="str">
        <f>VLOOKUP(E2029,nusedswatershed,4,FALSE)</f>
        <v>Ind17</v>
      </c>
      <c r="D2029" s="39">
        <v>23</v>
      </c>
      <c r="E2029" s="40" t="s">
        <v>16</v>
      </c>
      <c r="F2029" s="40" t="s">
        <v>16</v>
      </c>
      <c r="G2029" s="21" t="s">
        <v>63</v>
      </c>
      <c r="H2029" s="22">
        <v>1986</v>
      </c>
      <c r="I2029" s="45">
        <v>300</v>
      </c>
      <c r="J2029" s="45">
        <v>300</v>
      </c>
      <c r="K2029" s="45"/>
      <c r="L2029" s="62" t="str">
        <f>_xlfn.IFNA(VLOOKUP(E2029&amp;"."&amp;H2029,PNIdata!$E$5:$L$263,2,FALSE),"-")</f>
        <v>-</v>
      </c>
      <c r="M2029" s="62"/>
      <c r="N2029" s="62"/>
      <c r="S2029" s="64">
        <v>187353</v>
      </c>
    </row>
    <row r="2030" spans="2:19" x14ac:dyDescent="0.25">
      <c r="B2030" s="37" t="s">
        <v>24</v>
      </c>
      <c r="C2030" s="38" t="str">
        <f>VLOOKUP(E2030,nusedswatershed,4,FALSE)</f>
        <v>Ind17</v>
      </c>
      <c r="D2030" s="39">
        <v>23</v>
      </c>
      <c r="E2030" s="40" t="s">
        <v>16</v>
      </c>
      <c r="F2030" s="40" t="s">
        <v>16</v>
      </c>
      <c r="G2030" s="21" t="s">
        <v>63</v>
      </c>
      <c r="H2030" s="22">
        <v>1985</v>
      </c>
      <c r="I2030" s="45">
        <v>250</v>
      </c>
      <c r="J2030" s="45">
        <v>250</v>
      </c>
      <c r="K2030" s="45"/>
      <c r="L2030" s="62" t="str">
        <f>_xlfn.IFNA(VLOOKUP(E2030&amp;"."&amp;H2030,PNIdata!$E$5:$L$263,2,FALSE),"-")</f>
        <v>-</v>
      </c>
      <c r="M2030" s="62"/>
      <c r="N2030" s="62"/>
      <c r="S2030" s="64">
        <v>116204</v>
      </c>
    </row>
    <row r="2031" spans="2:19" x14ac:dyDescent="0.25">
      <c r="B2031" s="37" t="s">
        <v>24</v>
      </c>
      <c r="C2031" s="38" t="str">
        <f>VLOOKUP(E2031,nusedswatershed,4,FALSE)</f>
        <v>Ind17</v>
      </c>
      <c r="D2031" s="39">
        <v>23</v>
      </c>
      <c r="E2031" s="40" t="s">
        <v>16</v>
      </c>
      <c r="F2031" s="40" t="s">
        <v>16</v>
      </c>
      <c r="G2031" s="21" t="s">
        <v>63</v>
      </c>
      <c r="H2031" s="22">
        <v>1984</v>
      </c>
      <c r="I2031" s="45">
        <v>35</v>
      </c>
      <c r="J2031" s="45">
        <v>35</v>
      </c>
      <c r="K2031" s="45"/>
      <c r="L2031" s="62" t="str">
        <f>_xlfn.IFNA(VLOOKUP(E2031&amp;"."&amp;H2031,PNIdata!$E$5:$L$263,2,FALSE),"-")</f>
        <v>-</v>
      </c>
      <c r="M2031" s="62"/>
      <c r="N2031" s="62"/>
      <c r="S2031" s="64">
        <v>14272</v>
      </c>
    </row>
    <row r="2032" spans="2:19" x14ac:dyDescent="0.25">
      <c r="B2032" s="37" t="s">
        <v>24</v>
      </c>
      <c r="C2032" s="38" t="str">
        <f>VLOOKUP(E2032,nusedswatershed,4,FALSE)</f>
        <v>Ind17</v>
      </c>
      <c r="D2032" s="39">
        <v>23</v>
      </c>
      <c r="E2032" s="40" t="s">
        <v>16</v>
      </c>
      <c r="F2032" s="40" t="s">
        <v>16</v>
      </c>
      <c r="G2032" s="21" t="s">
        <v>63</v>
      </c>
      <c r="H2032" s="22">
        <v>1983</v>
      </c>
      <c r="I2032" s="45">
        <v>100</v>
      </c>
      <c r="J2032" s="45">
        <v>100</v>
      </c>
      <c r="K2032" s="45"/>
      <c r="L2032" s="62" t="str">
        <f>_xlfn.IFNA(VLOOKUP(E2032&amp;"."&amp;H2032,PNIdata!$E$5:$L$263,2,FALSE),"-")</f>
        <v>-</v>
      </c>
      <c r="M2032" s="62"/>
      <c r="N2032" s="62"/>
      <c r="S2032" s="64">
        <v>43411</v>
      </c>
    </row>
    <row r="2033" spans="2:19" x14ac:dyDescent="0.25">
      <c r="B2033" s="37" t="s">
        <v>24</v>
      </c>
      <c r="C2033" s="38" t="str">
        <f>VLOOKUP(E2033,nusedswatershed,4,FALSE)</f>
        <v>Ind17</v>
      </c>
      <c r="D2033" s="39">
        <v>23</v>
      </c>
      <c r="E2033" s="40" t="s">
        <v>16</v>
      </c>
      <c r="F2033" s="40" t="s">
        <v>16</v>
      </c>
      <c r="G2033" s="21" t="s">
        <v>63</v>
      </c>
      <c r="H2033" s="22">
        <v>1982</v>
      </c>
      <c r="I2033" s="45">
        <v>425</v>
      </c>
      <c r="J2033" s="45">
        <v>425</v>
      </c>
      <c r="K2033" s="45"/>
      <c r="L2033" s="62" t="str">
        <f>_xlfn.IFNA(VLOOKUP(E2033&amp;"."&amp;H2033,PNIdata!$E$5:$L$263,2,FALSE),"-")</f>
        <v>-</v>
      </c>
      <c r="M2033" s="62"/>
      <c r="N2033" s="62"/>
      <c r="S2033" s="64">
        <v>107868</v>
      </c>
    </row>
    <row r="2034" spans="2:19" x14ac:dyDescent="0.25">
      <c r="B2034" s="37" t="s">
        <v>24</v>
      </c>
      <c r="C2034" s="38" t="str">
        <f>VLOOKUP(E2034,nusedswatershed,4,FALSE)</f>
        <v>Ind17</v>
      </c>
      <c r="D2034" s="39">
        <v>23</v>
      </c>
      <c r="E2034" s="40" t="s">
        <v>16</v>
      </c>
      <c r="F2034" s="40" t="s">
        <v>16</v>
      </c>
      <c r="G2034" s="21" t="s">
        <v>63</v>
      </c>
      <c r="H2034" s="22">
        <v>1981</v>
      </c>
      <c r="I2034" s="45">
        <v>250</v>
      </c>
      <c r="J2034" s="45">
        <v>250</v>
      </c>
      <c r="K2034" s="45"/>
      <c r="L2034" s="62" t="str">
        <f>_xlfn.IFNA(VLOOKUP(E2034&amp;"."&amp;H2034,PNIdata!$E$5:$L$263,2,FALSE),"-")</f>
        <v>-</v>
      </c>
      <c r="M2034" s="62"/>
      <c r="N2034" s="62"/>
      <c r="S2034" s="64"/>
    </row>
    <row r="2035" spans="2:19" x14ac:dyDescent="0.25">
      <c r="B2035" s="37" t="s">
        <v>24</v>
      </c>
      <c r="C2035" s="38" t="str">
        <f>VLOOKUP(E2035,nusedswatershed,4,FALSE)</f>
        <v>Ind17</v>
      </c>
      <c r="D2035" s="39">
        <v>23</v>
      </c>
      <c r="E2035" s="40" t="s">
        <v>16</v>
      </c>
      <c r="F2035" s="40" t="s">
        <v>16</v>
      </c>
      <c r="G2035" s="21" t="s">
        <v>63</v>
      </c>
      <c r="H2035" s="22">
        <v>1980</v>
      </c>
      <c r="I2035" s="45">
        <v>175</v>
      </c>
      <c r="J2035" s="45">
        <v>175</v>
      </c>
      <c r="K2035" s="45"/>
      <c r="L2035" s="62" t="str">
        <f>_xlfn.IFNA(VLOOKUP(E2035&amp;"."&amp;H2035,PNIdata!$E$5:$L$263,2,FALSE),"-")</f>
        <v>-</v>
      </c>
      <c r="M2035" s="62"/>
      <c r="N2035" s="62"/>
      <c r="S2035" s="64"/>
    </row>
    <row r="2036" spans="2:19" x14ac:dyDescent="0.25">
      <c r="B2036" s="37" t="s">
        <v>24</v>
      </c>
      <c r="C2036" s="38" t="str">
        <f>VLOOKUP(E2036,nusedswatershed,4,FALSE)</f>
        <v>Ind17</v>
      </c>
      <c r="D2036" s="39">
        <v>23</v>
      </c>
      <c r="E2036" s="40" t="s">
        <v>16</v>
      </c>
      <c r="F2036" s="40" t="s">
        <v>16</v>
      </c>
      <c r="G2036" s="21" t="s">
        <v>63</v>
      </c>
      <c r="H2036" s="22">
        <v>1979</v>
      </c>
      <c r="I2036" s="45">
        <v>200</v>
      </c>
      <c r="J2036" s="45">
        <v>200</v>
      </c>
      <c r="K2036" s="45"/>
      <c r="L2036" s="62" t="str">
        <f>_xlfn.IFNA(VLOOKUP(E2036&amp;"."&amp;H2036,PNIdata!$E$5:$L$263,2,FALSE),"-")</f>
        <v>-</v>
      </c>
      <c r="M2036" s="62"/>
      <c r="N2036" s="62"/>
      <c r="S2036" s="64"/>
    </row>
    <row r="2037" spans="2:19" x14ac:dyDescent="0.25">
      <c r="B2037" s="37" t="s">
        <v>24</v>
      </c>
      <c r="C2037" s="38" t="str">
        <f>VLOOKUP(E2037,nusedswatershed,4,FALSE)</f>
        <v>Ind17</v>
      </c>
      <c r="D2037" s="39">
        <v>23</v>
      </c>
      <c r="E2037" s="40" t="s">
        <v>16</v>
      </c>
      <c r="F2037" s="40" t="s">
        <v>16</v>
      </c>
      <c r="G2037" s="21" t="s">
        <v>63</v>
      </c>
      <c r="H2037" s="22">
        <v>1978</v>
      </c>
      <c r="I2037" s="45">
        <v>300</v>
      </c>
      <c r="J2037" s="45">
        <v>300</v>
      </c>
      <c r="K2037" s="45"/>
      <c r="L2037" s="62" t="str">
        <f>_xlfn.IFNA(VLOOKUP(E2037&amp;"."&amp;H2037,PNIdata!$E$5:$L$263,2,FALSE),"-")</f>
        <v>-</v>
      </c>
      <c r="M2037" s="62"/>
      <c r="N2037" s="62"/>
      <c r="S2037" s="64"/>
    </row>
    <row r="2038" spans="2:19" x14ac:dyDescent="0.25">
      <c r="B2038" s="37" t="s">
        <v>24</v>
      </c>
      <c r="C2038" s="38" t="str">
        <f>VLOOKUP(E2038,nusedswatershed,4,FALSE)</f>
        <v>Ind17</v>
      </c>
      <c r="D2038" s="39">
        <v>23</v>
      </c>
      <c r="E2038" s="40" t="s">
        <v>16</v>
      </c>
      <c r="F2038" s="40" t="s">
        <v>16</v>
      </c>
      <c r="G2038" s="21" t="s">
        <v>63</v>
      </c>
      <c r="H2038" s="22">
        <v>1977</v>
      </c>
      <c r="I2038" s="45">
        <v>450</v>
      </c>
      <c r="J2038" s="45">
        <v>450</v>
      </c>
      <c r="K2038" s="45"/>
      <c r="L2038" s="62" t="str">
        <f>_xlfn.IFNA(VLOOKUP(E2038&amp;"."&amp;H2038,PNIdata!$E$5:$L$263,2,FALSE),"-")</f>
        <v>-</v>
      </c>
      <c r="M2038" s="62"/>
      <c r="N2038" s="62"/>
      <c r="S2038" s="64"/>
    </row>
    <row r="2039" spans="2:19" x14ac:dyDescent="0.25">
      <c r="B2039" s="37" t="s">
        <v>24</v>
      </c>
      <c r="C2039" s="38" t="str">
        <f>VLOOKUP(E2039,nusedswatershed,4,FALSE)</f>
        <v>Ind17</v>
      </c>
      <c r="D2039" s="39">
        <v>23</v>
      </c>
      <c r="E2039" s="40" t="s">
        <v>16</v>
      </c>
      <c r="F2039" s="40" t="s">
        <v>16</v>
      </c>
      <c r="G2039" s="21" t="s">
        <v>63</v>
      </c>
      <c r="H2039" s="22">
        <v>1976</v>
      </c>
      <c r="I2039" s="45">
        <v>550</v>
      </c>
      <c r="J2039" s="45">
        <v>550</v>
      </c>
      <c r="K2039" s="45"/>
      <c r="L2039" s="62" t="str">
        <f>_xlfn.IFNA(VLOOKUP(E2039&amp;"."&amp;H2039,PNIdata!$E$5:$L$263,2,FALSE),"-")</f>
        <v>-</v>
      </c>
      <c r="M2039" s="62"/>
      <c r="N2039" s="62"/>
      <c r="S2039" s="64"/>
    </row>
    <row r="2040" spans="2:19" x14ac:dyDescent="0.25">
      <c r="B2040" s="37" t="s">
        <v>24</v>
      </c>
      <c r="C2040" s="38" t="str">
        <f>VLOOKUP(E2040,nusedswatershed,4,FALSE)</f>
        <v>Ind17</v>
      </c>
      <c r="D2040" s="39">
        <v>23</v>
      </c>
      <c r="E2040" s="40" t="s">
        <v>16</v>
      </c>
      <c r="F2040" s="40" t="s">
        <v>16</v>
      </c>
      <c r="G2040" s="21" t="s">
        <v>63</v>
      </c>
      <c r="H2040" s="22">
        <v>1975</v>
      </c>
      <c r="I2040" s="45">
        <v>750</v>
      </c>
      <c r="J2040" s="45">
        <v>750</v>
      </c>
      <c r="K2040" s="45"/>
      <c r="L2040" s="62" t="str">
        <f>_xlfn.IFNA(VLOOKUP(E2040&amp;"."&amp;H2040,PNIdata!$E$5:$L$263,2,FALSE),"-")</f>
        <v>-</v>
      </c>
      <c r="M2040" s="62">
        <v>0.65</v>
      </c>
      <c r="N2040" s="62">
        <f>1-M2040</f>
        <v>0.35</v>
      </c>
      <c r="O2040">
        <v>0.35</v>
      </c>
      <c r="P2040" t="s">
        <v>525</v>
      </c>
      <c r="Q2040" t="s">
        <v>528</v>
      </c>
      <c r="S2040" s="64"/>
    </row>
    <row r="2041" spans="2:19" x14ac:dyDescent="0.25">
      <c r="B2041" s="37" t="s">
        <v>24</v>
      </c>
      <c r="C2041" s="38" t="str">
        <f>VLOOKUP(E2041,nusedswatershed,4,FALSE)</f>
        <v>Ind17</v>
      </c>
      <c r="D2041" s="39">
        <v>23</v>
      </c>
      <c r="E2041" s="40" t="s">
        <v>16</v>
      </c>
      <c r="F2041" s="40" t="s">
        <v>16</v>
      </c>
      <c r="G2041" s="21" t="s">
        <v>63</v>
      </c>
      <c r="H2041" s="22">
        <v>1974</v>
      </c>
      <c r="I2041" s="45">
        <v>600</v>
      </c>
      <c r="J2041" s="45">
        <v>600</v>
      </c>
      <c r="K2041" s="45"/>
      <c r="L2041" s="62" t="str">
        <f>_xlfn.IFNA(VLOOKUP(E2041&amp;"."&amp;H2041,PNIdata!$E$5:$L$263,2,FALSE),"-")</f>
        <v>-</v>
      </c>
      <c r="M2041" s="62">
        <v>0.82</v>
      </c>
      <c r="N2041" s="62">
        <f>1-M2041</f>
        <v>0.18000000000000005</v>
      </c>
      <c r="O2041">
        <v>0.18</v>
      </c>
      <c r="P2041" t="s">
        <v>529</v>
      </c>
      <c r="Q2041" t="s">
        <v>528</v>
      </c>
      <c r="S2041" s="64"/>
    </row>
    <row r="2042" spans="2:19" x14ac:dyDescent="0.25">
      <c r="B2042" s="37" t="s">
        <v>24</v>
      </c>
      <c r="C2042" s="38" t="str">
        <f>VLOOKUP(E2042,nusedswatershed,4,FALSE)</f>
        <v>Ind17</v>
      </c>
      <c r="D2042" s="39">
        <v>23</v>
      </c>
      <c r="E2042" s="40" t="s">
        <v>16</v>
      </c>
      <c r="F2042" s="40" t="s">
        <v>16</v>
      </c>
      <c r="G2042" s="21" t="s">
        <v>63</v>
      </c>
      <c r="H2042" s="22">
        <v>1973</v>
      </c>
      <c r="I2042" s="45">
        <v>750</v>
      </c>
      <c r="J2042" s="45">
        <v>750</v>
      </c>
      <c r="K2042" s="45"/>
      <c r="L2042" s="62" t="str">
        <f>_xlfn.IFNA(VLOOKUP(E2042&amp;"."&amp;H2042,PNIdata!$E$5:$L$263,2,FALSE),"-")</f>
        <v>-</v>
      </c>
      <c r="M2042" s="62"/>
      <c r="N2042" s="62"/>
      <c r="S2042" s="64"/>
    </row>
    <row r="2043" spans="2:19" x14ac:dyDescent="0.25">
      <c r="B2043" s="37" t="s">
        <v>24</v>
      </c>
      <c r="C2043" s="38" t="str">
        <f>VLOOKUP(E2043,nusedswatershed,4,FALSE)</f>
        <v>Ind17</v>
      </c>
      <c r="D2043" s="39">
        <v>23</v>
      </c>
      <c r="E2043" s="40" t="s">
        <v>16</v>
      </c>
      <c r="F2043" s="40" t="s">
        <v>16</v>
      </c>
      <c r="G2043" s="21" t="s">
        <v>63</v>
      </c>
      <c r="H2043" s="22">
        <v>1972</v>
      </c>
      <c r="I2043" s="45">
        <v>900</v>
      </c>
      <c r="J2043" s="45">
        <v>900</v>
      </c>
      <c r="K2043" s="45"/>
      <c r="L2043" s="62" t="str">
        <f>_xlfn.IFNA(VLOOKUP(E2043&amp;"."&amp;H2043,PNIdata!$E$5:$L$263,2,FALSE),"-")</f>
        <v>-</v>
      </c>
      <c r="M2043" s="62"/>
      <c r="N2043" s="62"/>
      <c r="S2043" s="64">
        <v>13861</v>
      </c>
    </row>
    <row r="2044" spans="2:19" x14ac:dyDescent="0.25">
      <c r="B2044" s="37" t="s">
        <v>24</v>
      </c>
      <c r="C2044" s="38" t="str">
        <f>VLOOKUP(E2044,nusedswatershed,4,FALSE)</f>
        <v>Ind17</v>
      </c>
      <c r="D2044" s="39">
        <v>23</v>
      </c>
      <c r="E2044" s="40" t="s">
        <v>16</v>
      </c>
      <c r="F2044" s="40" t="s">
        <v>16</v>
      </c>
      <c r="G2044" s="21" t="s">
        <v>63</v>
      </c>
      <c r="H2044" s="22">
        <v>1971</v>
      </c>
      <c r="I2044" s="45">
        <v>1200</v>
      </c>
      <c r="J2044" s="45">
        <v>1200</v>
      </c>
      <c r="K2044" s="45"/>
      <c r="L2044" s="62" t="str">
        <f>_xlfn.IFNA(VLOOKUP(E2044&amp;"."&amp;H2044,PNIdata!$E$5:$L$263,2,FALSE),"-")</f>
        <v>-</v>
      </c>
      <c r="M2044" s="62"/>
      <c r="N2044" s="62"/>
      <c r="S2044" s="64"/>
    </row>
    <row r="2045" spans="2:19" x14ac:dyDescent="0.25">
      <c r="B2045" s="37" t="s">
        <v>24</v>
      </c>
      <c r="C2045" s="38" t="str">
        <f>VLOOKUP(E2045,nusedswatershed,4,FALSE)</f>
        <v>Ind17</v>
      </c>
      <c r="D2045" s="39">
        <v>23</v>
      </c>
      <c r="E2045" s="40" t="s">
        <v>16</v>
      </c>
      <c r="F2045" s="40" t="s">
        <v>16</v>
      </c>
      <c r="G2045" s="21" t="s">
        <v>63</v>
      </c>
      <c r="H2045" s="22">
        <v>1970</v>
      </c>
      <c r="I2045" s="45">
        <v>750</v>
      </c>
      <c r="J2045" s="45">
        <v>750</v>
      </c>
      <c r="K2045" s="45"/>
      <c r="L2045" s="62" t="str">
        <f>_xlfn.IFNA(VLOOKUP(E2045&amp;"."&amp;H2045,PNIdata!$E$5:$L$263,2,FALSE),"-")</f>
        <v>-</v>
      </c>
      <c r="M2045" s="62"/>
      <c r="N2045" s="62"/>
      <c r="S2045" s="64"/>
    </row>
    <row r="2046" spans="2:19" x14ac:dyDescent="0.25">
      <c r="B2046" s="37" t="s">
        <v>24</v>
      </c>
      <c r="C2046" s="38" t="str">
        <f>VLOOKUP(E2046,nusedswatershed,4,FALSE)</f>
        <v>Ind17</v>
      </c>
      <c r="D2046" s="39">
        <v>23</v>
      </c>
      <c r="E2046" s="40" t="s">
        <v>16</v>
      </c>
      <c r="F2046" s="40" t="s">
        <v>16</v>
      </c>
      <c r="G2046" s="21" t="s">
        <v>63</v>
      </c>
      <c r="H2046" s="22">
        <v>1969</v>
      </c>
      <c r="I2046" s="45">
        <v>750</v>
      </c>
      <c r="J2046" s="45">
        <v>750</v>
      </c>
      <c r="K2046" s="45"/>
      <c r="L2046" s="62" t="str">
        <f>_xlfn.IFNA(VLOOKUP(E2046&amp;"."&amp;H2046,PNIdata!$E$5:$L$263,2,FALSE),"-")</f>
        <v>-</v>
      </c>
      <c r="M2046" s="62"/>
      <c r="N2046" s="62"/>
      <c r="S2046" s="64"/>
    </row>
    <row r="2047" spans="2:19" x14ac:dyDescent="0.25">
      <c r="B2047" s="37" t="s">
        <v>24</v>
      </c>
      <c r="C2047" s="38" t="str">
        <f>VLOOKUP(E2047,nusedswatershed,4,FALSE)</f>
        <v>Ind17</v>
      </c>
      <c r="D2047" s="39">
        <v>23</v>
      </c>
      <c r="E2047" s="40" t="s">
        <v>16</v>
      </c>
      <c r="F2047" s="40" t="s">
        <v>16</v>
      </c>
      <c r="G2047" s="21" t="s">
        <v>63</v>
      </c>
      <c r="H2047" s="22">
        <v>1968</v>
      </c>
      <c r="I2047" s="45">
        <v>400</v>
      </c>
      <c r="J2047" s="45">
        <v>400</v>
      </c>
      <c r="K2047" s="45"/>
      <c r="L2047" s="62" t="str">
        <f>_xlfn.IFNA(VLOOKUP(E2047&amp;"."&amp;H2047,PNIdata!$E$5:$L$263,2,FALSE),"-")</f>
        <v>-</v>
      </c>
      <c r="M2047" s="62"/>
      <c r="N2047" s="62"/>
      <c r="S2047" s="64"/>
    </row>
    <row r="2048" spans="2:19" x14ac:dyDescent="0.25">
      <c r="B2048" s="37" t="s">
        <v>24</v>
      </c>
      <c r="C2048" s="38" t="str">
        <f>VLOOKUP(E2048,nusedswatershed,4,FALSE)</f>
        <v>Ind17</v>
      </c>
      <c r="D2048" s="39">
        <v>23</v>
      </c>
      <c r="E2048" s="40" t="s">
        <v>16</v>
      </c>
      <c r="F2048" s="40" t="s">
        <v>16</v>
      </c>
      <c r="G2048" s="21" t="s">
        <v>63</v>
      </c>
      <c r="H2048" s="22">
        <v>1967</v>
      </c>
      <c r="I2048" s="45">
        <v>400</v>
      </c>
      <c r="J2048" s="45">
        <v>400</v>
      </c>
      <c r="K2048" s="45"/>
      <c r="L2048" s="62" t="str">
        <f>_xlfn.IFNA(VLOOKUP(E2048&amp;"."&amp;H2048,PNIdata!$E$5:$L$263,2,FALSE),"-")</f>
        <v>-</v>
      </c>
      <c r="M2048" s="62">
        <v>0.2</v>
      </c>
      <c r="N2048" s="62">
        <f>1-M2048</f>
        <v>0.8</v>
      </c>
      <c r="O2048">
        <v>0.8</v>
      </c>
      <c r="P2048" t="s">
        <v>525</v>
      </c>
      <c r="Q2048" t="s">
        <v>528</v>
      </c>
      <c r="S2048" s="64"/>
    </row>
    <row r="2049" spans="2:19" x14ac:dyDescent="0.25">
      <c r="B2049" s="37" t="s">
        <v>24</v>
      </c>
      <c r="C2049" s="38" t="str">
        <f>VLOOKUP(E2049,nusedswatershed,4,FALSE)</f>
        <v>Ind17</v>
      </c>
      <c r="D2049" s="39">
        <v>23</v>
      </c>
      <c r="E2049" s="40" t="s">
        <v>16</v>
      </c>
      <c r="F2049" s="40" t="s">
        <v>16</v>
      </c>
      <c r="G2049" s="21" t="s">
        <v>63</v>
      </c>
      <c r="H2049" s="22">
        <v>1966</v>
      </c>
      <c r="I2049" s="45">
        <v>750</v>
      </c>
      <c r="J2049" s="45">
        <v>750</v>
      </c>
      <c r="K2049" s="45"/>
      <c r="L2049" s="62" t="str">
        <f>_xlfn.IFNA(VLOOKUP(E2049&amp;"."&amp;H2049,PNIdata!$E$5:$L$263,2,FALSE),"-")</f>
        <v>-</v>
      </c>
      <c r="M2049" s="62">
        <v>0.52</v>
      </c>
      <c r="N2049" s="62">
        <f>1-M2049</f>
        <v>0.48</v>
      </c>
      <c r="O2049">
        <v>0.48</v>
      </c>
      <c r="P2049" t="s">
        <v>525</v>
      </c>
      <c r="Q2049" t="s">
        <v>528</v>
      </c>
      <c r="S2049" s="64"/>
    </row>
    <row r="2050" spans="2:19" x14ac:dyDescent="0.25">
      <c r="B2050" s="37" t="s">
        <v>24</v>
      </c>
      <c r="C2050" s="38" t="str">
        <f>VLOOKUP(E2050,nusedswatershed,4,FALSE)</f>
        <v>Ind17</v>
      </c>
      <c r="D2050" s="39">
        <v>23</v>
      </c>
      <c r="E2050" s="40" t="s">
        <v>16</v>
      </c>
      <c r="F2050" s="40" t="s">
        <v>16</v>
      </c>
      <c r="G2050" s="21" t="s">
        <v>63</v>
      </c>
      <c r="H2050" s="22">
        <v>1965</v>
      </c>
      <c r="I2050" s="45">
        <v>400</v>
      </c>
      <c r="J2050" s="45">
        <v>400</v>
      </c>
      <c r="K2050" s="45"/>
      <c r="L2050" s="62" t="str">
        <f>_xlfn.IFNA(VLOOKUP(E2050&amp;"."&amp;H2050,PNIdata!$E$5:$L$263,2,FALSE),"-")</f>
        <v>-</v>
      </c>
      <c r="M2050" s="62"/>
      <c r="N2050" s="62"/>
      <c r="S2050" s="64"/>
    </row>
    <row r="2051" spans="2:19" x14ac:dyDescent="0.25">
      <c r="B2051" s="37" t="s">
        <v>24</v>
      </c>
      <c r="C2051" s="38" t="str">
        <f>VLOOKUP(E2051,nusedswatershed,4,FALSE)</f>
        <v>Ind17</v>
      </c>
      <c r="D2051" s="39">
        <v>23</v>
      </c>
      <c r="E2051" s="40" t="s">
        <v>16</v>
      </c>
      <c r="F2051" s="40" t="s">
        <v>16</v>
      </c>
      <c r="G2051" s="21" t="s">
        <v>63</v>
      </c>
      <c r="H2051" s="22">
        <v>1964</v>
      </c>
      <c r="I2051" s="45">
        <v>400</v>
      </c>
      <c r="J2051" s="45">
        <v>400</v>
      </c>
      <c r="K2051" s="45"/>
      <c r="L2051" s="62" t="str">
        <f>_xlfn.IFNA(VLOOKUP(E2051&amp;"."&amp;H2051,PNIdata!$E$5:$L$263,2,FALSE),"-")</f>
        <v>-</v>
      </c>
      <c r="M2051" s="62">
        <v>0.18</v>
      </c>
      <c r="N2051" s="62">
        <f>1-M2051</f>
        <v>0.82000000000000006</v>
      </c>
      <c r="O2051">
        <v>0.82</v>
      </c>
      <c r="P2051" t="s">
        <v>529</v>
      </c>
      <c r="Q2051" t="s">
        <v>528</v>
      </c>
      <c r="S2051" s="64"/>
    </row>
    <row r="2052" spans="2:19" x14ac:dyDescent="0.25">
      <c r="B2052" s="37" t="s">
        <v>24</v>
      </c>
      <c r="C2052" s="38" t="str">
        <f>VLOOKUP(E2052,nusedswatershed,4,FALSE)</f>
        <v>Ind17</v>
      </c>
      <c r="D2052" s="39">
        <v>23</v>
      </c>
      <c r="E2052" s="40" t="s">
        <v>16</v>
      </c>
      <c r="F2052" s="40" t="s">
        <v>16</v>
      </c>
      <c r="G2052" s="21" t="s">
        <v>63</v>
      </c>
      <c r="H2052" s="22">
        <v>1963</v>
      </c>
      <c r="I2052" s="45">
        <v>1500</v>
      </c>
      <c r="J2052" s="45">
        <v>1500</v>
      </c>
      <c r="K2052" s="45"/>
      <c r="L2052" s="62" t="str">
        <f>_xlfn.IFNA(VLOOKUP(E2052&amp;"."&amp;H2052,PNIdata!$E$5:$L$263,2,FALSE),"-")</f>
        <v>-</v>
      </c>
      <c r="M2052" s="62">
        <v>0.18</v>
      </c>
      <c r="N2052" s="62">
        <f>1-M2052</f>
        <v>0.82000000000000006</v>
      </c>
      <c r="O2052">
        <v>0.82</v>
      </c>
      <c r="P2052" t="s">
        <v>529</v>
      </c>
      <c r="Q2052" t="s">
        <v>530</v>
      </c>
      <c r="S2052" s="64"/>
    </row>
    <row r="2053" spans="2:19" x14ac:dyDescent="0.25">
      <c r="B2053" s="37" t="s">
        <v>24</v>
      </c>
      <c r="C2053" s="38" t="str">
        <f>VLOOKUP(E2053,nusedswatershed,4,FALSE)</f>
        <v>Ind17</v>
      </c>
      <c r="D2053" s="39">
        <v>23</v>
      </c>
      <c r="E2053" s="40" t="s">
        <v>16</v>
      </c>
      <c r="F2053" s="40" t="s">
        <v>16</v>
      </c>
      <c r="G2053" s="21" t="s">
        <v>63</v>
      </c>
      <c r="H2053" s="22">
        <v>1962</v>
      </c>
      <c r="I2053" s="45">
        <v>400</v>
      </c>
      <c r="J2053" s="45">
        <v>400</v>
      </c>
      <c r="K2053" s="45"/>
      <c r="L2053" s="62" t="str">
        <f>_xlfn.IFNA(VLOOKUP(E2053&amp;"."&amp;H2053,PNIdata!$E$5:$L$263,2,FALSE),"-")</f>
        <v>-</v>
      </c>
      <c r="M2053" s="62">
        <v>0.65</v>
      </c>
      <c r="N2053" s="62">
        <f>1-M2053</f>
        <v>0.35</v>
      </c>
      <c r="O2053">
        <v>0.35</v>
      </c>
      <c r="P2053" t="s">
        <v>529</v>
      </c>
      <c r="Q2053" t="s">
        <v>528</v>
      </c>
      <c r="S2053" s="64"/>
    </row>
    <row r="2054" spans="2:19" x14ac:dyDescent="0.25">
      <c r="B2054" s="37" t="s">
        <v>24</v>
      </c>
      <c r="C2054" s="38" t="str">
        <f>VLOOKUP(E2054,nusedswatershed,4,FALSE)</f>
        <v>Ind17</v>
      </c>
      <c r="D2054" s="39">
        <v>23</v>
      </c>
      <c r="E2054" s="40" t="s">
        <v>16</v>
      </c>
      <c r="F2054" s="40" t="s">
        <v>16</v>
      </c>
      <c r="G2054" s="21" t="s">
        <v>63</v>
      </c>
      <c r="H2054" s="22">
        <v>1961</v>
      </c>
      <c r="I2054" s="45">
        <v>1500</v>
      </c>
      <c r="J2054" s="45">
        <v>1500</v>
      </c>
      <c r="K2054" s="45"/>
      <c r="L2054" s="62" t="str">
        <f>_xlfn.IFNA(VLOOKUP(E2054&amp;"."&amp;H2054,PNIdata!$E$5:$L$263,2,FALSE),"-")</f>
        <v>-</v>
      </c>
      <c r="M2054" s="62">
        <v>0.38</v>
      </c>
      <c r="N2054" s="62">
        <f>1-M2054</f>
        <v>0.62</v>
      </c>
      <c r="O2054">
        <v>0.62</v>
      </c>
      <c r="P2054" t="s">
        <v>529</v>
      </c>
      <c r="Q2054" t="s">
        <v>530</v>
      </c>
      <c r="S2054" s="64"/>
    </row>
    <row r="2055" spans="2:19" x14ac:dyDescent="0.25">
      <c r="B2055" s="37" t="s">
        <v>24</v>
      </c>
      <c r="C2055" s="38" t="str">
        <f>VLOOKUP(E2055,nusedswatershed,4,FALSE)</f>
        <v>Ind17</v>
      </c>
      <c r="D2055" s="39">
        <v>23</v>
      </c>
      <c r="E2055" s="40" t="s">
        <v>16</v>
      </c>
      <c r="F2055" s="40" t="s">
        <v>16</v>
      </c>
      <c r="G2055" s="21" t="s">
        <v>63</v>
      </c>
      <c r="H2055" s="22">
        <v>1960</v>
      </c>
      <c r="I2055" s="45">
        <v>750</v>
      </c>
      <c r="J2055" s="45">
        <v>750</v>
      </c>
      <c r="K2055" s="45"/>
      <c r="L2055" s="62" t="str">
        <f>_xlfn.IFNA(VLOOKUP(E2055&amp;"."&amp;H2055,PNIdata!$E$5:$L$263,2,FALSE),"-")</f>
        <v>-</v>
      </c>
      <c r="M2055" s="62">
        <v>0.21</v>
      </c>
      <c r="N2055" s="62">
        <f>1-M2055</f>
        <v>0.79</v>
      </c>
      <c r="O2055">
        <v>0.79</v>
      </c>
      <c r="P2055" t="s">
        <v>529</v>
      </c>
      <c r="Q2055" t="s">
        <v>530</v>
      </c>
      <c r="S2055" s="64"/>
    </row>
    <row r="2056" spans="2:19" x14ac:dyDescent="0.25">
      <c r="B2056" s="37" t="s">
        <v>24</v>
      </c>
      <c r="C2056" s="38" t="str">
        <f>VLOOKUP(E2056,nusedswatershed,4,FALSE)</f>
        <v>Ind17</v>
      </c>
      <c r="D2056" s="39">
        <v>23</v>
      </c>
      <c r="E2056" s="40" t="s">
        <v>16</v>
      </c>
      <c r="F2056" s="40" t="s">
        <v>16</v>
      </c>
      <c r="G2056" s="21" t="s">
        <v>63</v>
      </c>
      <c r="H2056" s="22">
        <v>1959</v>
      </c>
      <c r="I2056" s="45">
        <v>1500</v>
      </c>
      <c r="J2056" s="45">
        <v>1500</v>
      </c>
      <c r="K2056" s="45"/>
      <c r="L2056" s="62" t="str">
        <f>_xlfn.IFNA(VLOOKUP(E2056&amp;"."&amp;H2056,PNIdata!$E$5:$L$263,2,FALSE),"-")</f>
        <v>-</v>
      </c>
      <c r="M2056" s="62">
        <v>0.37</v>
      </c>
      <c r="N2056" s="62">
        <f>1-M2056</f>
        <v>0.63</v>
      </c>
      <c r="O2056">
        <v>0.64</v>
      </c>
      <c r="P2056" t="s">
        <v>529</v>
      </c>
      <c r="Q2056" t="s">
        <v>530</v>
      </c>
      <c r="S2056" s="64"/>
    </row>
    <row r="2057" spans="2:19" x14ac:dyDescent="0.25">
      <c r="B2057" s="37" t="s">
        <v>24</v>
      </c>
      <c r="C2057" s="38" t="str">
        <f>VLOOKUP(E2057,nusedswatershed,4,FALSE)</f>
        <v>Ind17</v>
      </c>
      <c r="D2057" s="39">
        <v>23</v>
      </c>
      <c r="E2057" s="40" t="s">
        <v>16</v>
      </c>
      <c r="F2057" s="40" t="s">
        <v>16</v>
      </c>
      <c r="G2057" s="21" t="s">
        <v>63</v>
      </c>
      <c r="H2057" s="22">
        <v>1958</v>
      </c>
      <c r="I2057" s="45">
        <v>400</v>
      </c>
      <c r="J2057" s="45">
        <v>400</v>
      </c>
      <c r="K2057" s="45"/>
      <c r="L2057" s="62" t="str">
        <f>_xlfn.IFNA(VLOOKUP(E2057&amp;"."&amp;H2057,PNIdata!$E$5:$L$263,2,FALSE),"-")</f>
        <v>-</v>
      </c>
      <c r="M2057" s="62">
        <v>0.62</v>
      </c>
      <c r="N2057" s="62">
        <f>1-M2057</f>
        <v>0.38</v>
      </c>
      <c r="O2057">
        <v>0.38</v>
      </c>
      <c r="P2057" t="s">
        <v>529</v>
      </c>
      <c r="Q2057" t="s">
        <v>530</v>
      </c>
      <c r="S2057" s="64"/>
    </row>
    <row r="2058" spans="2:19" x14ac:dyDescent="0.25">
      <c r="B2058" s="37" t="s">
        <v>24</v>
      </c>
      <c r="C2058" s="38" t="str">
        <f>VLOOKUP(E2058,nusedswatershed,4,FALSE)</f>
        <v>Ind17</v>
      </c>
      <c r="D2058" s="39">
        <v>23</v>
      </c>
      <c r="E2058" s="40" t="s">
        <v>16</v>
      </c>
      <c r="F2058" s="40" t="s">
        <v>16</v>
      </c>
      <c r="G2058" s="21" t="s">
        <v>63</v>
      </c>
      <c r="H2058" s="22">
        <v>1957</v>
      </c>
      <c r="I2058" s="45">
        <v>400</v>
      </c>
      <c r="J2058" s="45">
        <v>400</v>
      </c>
      <c r="K2058" s="45"/>
      <c r="L2058" s="62" t="str">
        <f>_xlfn.IFNA(VLOOKUP(E2058&amp;"."&amp;H2058,PNIdata!$E$5:$L$263,2,FALSE),"-")</f>
        <v>-</v>
      </c>
      <c r="M2058" s="62">
        <v>0.59</v>
      </c>
      <c r="N2058" s="62">
        <f>1-M2058</f>
        <v>0.41000000000000003</v>
      </c>
      <c r="O2058">
        <v>0.41</v>
      </c>
      <c r="P2058" t="s">
        <v>529</v>
      </c>
      <c r="Q2058" t="s">
        <v>528</v>
      </c>
      <c r="S2058" s="64"/>
    </row>
    <row r="2059" spans="2:19" x14ac:dyDescent="0.25">
      <c r="B2059" s="37" t="s">
        <v>24</v>
      </c>
      <c r="C2059" s="38" t="str">
        <f>VLOOKUP(E2059,nusedswatershed,4,FALSE)</f>
        <v>Ind17</v>
      </c>
      <c r="D2059" s="39">
        <v>23</v>
      </c>
      <c r="E2059" s="40" t="s">
        <v>16</v>
      </c>
      <c r="F2059" s="40" t="s">
        <v>16</v>
      </c>
      <c r="G2059" s="21" t="s">
        <v>63</v>
      </c>
      <c r="H2059" s="22">
        <v>1956</v>
      </c>
      <c r="I2059" s="45">
        <v>750</v>
      </c>
      <c r="J2059" s="45">
        <v>750</v>
      </c>
      <c r="K2059" s="45"/>
      <c r="L2059" s="62" t="str">
        <f>_xlfn.IFNA(VLOOKUP(E2059&amp;"."&amp;H2059,PNIdata!$E$5:$L$263,2,FALSE),"-")</f>
        <v>-</v>
      </c>
      <c r="M2059" s="62">
        <v>0.62</v>
      </c>
      <c r="N2059" s="62">
        <f>1-M2059</f>
        <v>0.38</v>
      </c>
      <c r="O2059">
        <v>0.38</v>
      </c>
      <c r="P2059" t="s">
        <v>529</v>
      </c>
      <c r="Q2059" t="s">
        <v>530</v>
      </c>
      <c r="S2059" s="64"/>
    </row>
    <row r="2060" spans="2:19" x14ac:dyDescent="0.25">
      <c r="B2060" s="37" t="s">
        <v>24</v>
      </c>
      <c r="C2060" s="38" t="str">
        <f>VLOOKUP(E2060,nusedswatershed,4,FALSE)</f>
        <v>Ind17</v>
      </c>
      <c r="D2060" s="39">
        <v>23</v>
      </c>
      <c r="E2060" s="40" t="s">
        <v>16</v>
      </c>
      <c r="F2060" s="40" t="s">
        <v>16</v>
      </c>
      <c r="G2060" s="21" t="s">
        <v>63</v>
      </c>
      <c r="H2060" s="22">
        <v>1955</v>
      </c>
      <c r="I2060" s="45">
        <v>3500</v>
      </c>
      <c r="J2060" s="45">
        <v>3500</v>
      </c>
      <c r="K2060" s="45"/>
      <c r="L2060" s="62" t="str">
        <f>_xlfn.IFNA(VLOOKUP(E2060&amp;"."&amp;H2060,PNIdata!$E$5:$L$263,2,FALSE),"-")</f>
        <v>-</v>
      </c>
      <c r="M2060" s="62">
        <v>0.33</v>
      </c>
      <c r="N2060" s="62">
        <f>1-M2060</f>
        <v>0.66999999999999993</v>
      </c>
      <c r="O2060">
        <v>0.64</v>
      </c>
      <c r="P2060" t="s">
        <v>529</v>
      </c>
      <c r="Q2060" t="s">
        <v>530</v>
      </c>
      <c r="S2060" s="64"/>
    </row>
    <row r="2061" spans="2:19" x14ac:dyDescent="0.25">
      <c r="B2061" s="37" t="s">
        <v>24</v>
      </c>
      <c r="C2061" s="38" t="str">
        <f>VLOOKUP(E2061,nusedswatershed,4,FALSE)</f>
        <v>Ind17</v>
      </c>
      <c r="D2061" s="39">
        <v>23</v>
      </c>
      <c r="E2061" s="40" t="s">
        <v>16</v>
      </c>
      <c r="F2061" s="40" t="s">
        <v>16</v>
      </c>
      <c r="G2061" s="21" t="s">
        <v>63</v>
      </c>
      <c r="H2061" s="22">
        <v>1954</v>
      </c>
      <c r="I2061" s="45">
        <v>3500</v>
      </c>
      <c r="J2061" s="45">
        <v>3500</v>
      </c>
      <c r="K2061" s="45"/>
      <c r="L2061" s="62" t="str">
        <f>_xlfn.IFNA(VLOOKUP(E2061&amp;"."&amp;H2061,PNIdata!$E$5:$L$263,2,FALSE),"-")</f>
        <v>-</v>
      </c>
      <c r="M2061" s="62"/>
      <c r="N2061" s="62"/>
      <c r="S2061" s="64"/>
    </row>
    <row r="2062" spans="2:19" x14ac:dyDescent="0.25">
      <c r="B2062" s="37" t="s">
        <v>24</v>
      </c>
      <c r="C2062" s="38" t="str">
        <f>VLOOKUP(E2062,nusedswatershed,4,FALSE)</f>
        <v>Ind17</v>
      </c>
      <c r="D2062" s="39">
        <v>23</v>
      </c>
      <c r="E2062" s="40" t="s">
        <v>16</v>
      </c>
      <c r="F2062" s="40" t="s">
        <v>16</v>
      </c>
      <c r="G2062" s="21" t="s">
        <v>63</v>
      </c>
      <c r="H2062" s="22">
        <v>1953</v>
      </c>
      <c r="I2062" s="45">
        <v>3500</v>
      </c>
      <c r="J2062" s="45">
        <v>3500</v>
      </c>
      <c r="K2062" s="45"/>
      <c r="L2062" s="62" t="str">
        <f>_xlfn.IFNA(VLOOKUP(E2062&amp;"."&amp;H2062,PNIdata!$E$5:$L$263,2,FALSE),"-")</f>
        <v>-</v>
      </c>
      <c r="M2062" s="62"/>
      <c r="N2062" s="62"/>
      <c r="S2062" s="64"/>
    </row>
    <row r="2063" spans="2:19" ht="25.5" x14ac:dyDescent="0.25">
      <c r="B2063" s="37" t="s">
        <v>299</v>
      </c>
      <c r="C2063" s="38" t="str">
        <f>VLOOKUP(E2063,nusedswatershed,4,FALSE)</f>
        <v>Esc</v>
      </c>
      <c r="D2063" s="39">
        <v>26</v>
      </c>
      <c r="E2063" s="40" t="s">
        <v>471</v>
      </c>
      <c r="F2063" s="40" t="s">
        <v>471</v>
      </c>
      <c r="G2063" s="21" t="s">
        <v>63</v>
      </c>
      <c r="H2063" s="45">
        <v>2023</v>
      </c>
      <c r="I2063" s="45" t="s">
        <v>1430</v>
      </c>
      <c r="J2063" s="45"/>
      <c r="K2063" s="45"/>
      <c r="L2063" s="62" t="str">
        <f>_xlfn.IFNA(VLOOKUP(E2063&amp;"."&amp;H2063,PNIdata!$E$5:$L$263,2,FALSE),"-")</f>
        <v>-</v>
      </c>
      <c r="M2063" s="62"/>
      <c r="N2063" s="62"/>
    </row>
    <row r="2064" spans="2:19" ht="25.5" x14ac:dyDescent="0.25">
      <c r="B2064" s="37" t="s">
        <v>299</v>
      </c>
      <c r="C2064" s="38" t="str">
        <f>VLOOKUP(E2064,nusedswatershed,4,FALSE)</f>
        <v>Esc</v>
      </c>
      <c r="D2064" s="39">
        <v>26</v>
      </c>
      <c r="E2064" s="40" t="s">
        <v>471</v>
      </c>
      <c r="F2064" s="40" t="s">
        <v>471</v>
      </c>
      <c r="G2064" s="21" t="s">
        <v>63</v>
      </c>
      <c r="H2064" s="45">
        <v>2022</v>
      </c>
      <c r="I2064" s="45" t="s">
        <v>523</v>
      </c>
      <c r="J2064" s="45"/>
      <c r="K2064" s="45"/>
      <c r="L2064" s="62" t="str">
        <f>_xlfn.IFNA(VLOOKUP(E2064&amp;"."&amp;H2064,PNIdata!$E$5:$L$263,2,FALSE),"-")</f>
        <v>-</v>
      </c>
      <c r="M2064" s="62"/>
      <c r="N2064" s="62"/>
    </row>
    <row r="2065" spans="2:14" ht="25.5" x14ac:dyDescent="0.25">
      <c r="B2065" s="37" t="s">
        <v>299</v>
      </c>
      <c r="C2065" s="38" t="str">
        <f>VLOOKUP(E2065,nusedswatershed,4,FALSE)</f>
        <v>Esc</v>
      </c>
      <c r="D2065" s="39">
        <v>26</v>
      </c>
      <c r="E2065" s="40" t="s">
        <v>471</v>
      </c>
      <c r="F2065" s="40" t="s">
        <v>471</v>
      </c>
      <c r="G2065" s="21" t="s">
        <v>63</v>
      </c>
      <c r="H2065" s="45">
        <v>2021</v>
      </c>
      <c r="I2065" s="45" t="s">
        <v>1430</v>
      </c>
      <c r="J2065" s="45"/>
      <c r="K2065" s="45"/>
      <c r="L2065" s="62" t="str">
        <f>_xlfn.IFNA(VLOOKUP(E2065&amp;"."&amp;H2065,PNIdata!$E$5:$L$263,2,FALSE),"-")</f>
        <v>-</v>
      </c>
      <c r="M2065" s="62"/>
      <c r="N2065" s="62"/>
    </row>
    <row r="2066" spans="2:14" ht="25.5" x14ac:dyDescent="0.25">
      <c r="B2066" s="37" t="s">
        <v>299</v>
      </c>
      <c r="C2066" s="38" t="str">
        <f>VLOOKUP(E2066,nusedswatershed,4,FALSE)</f>
        <v>Esc</v>
      </c>
      <c r="D2066" s="39">
        <v>26</v>
      </c>
      <c r="E2066" s="40" t="s">
        <v>471</v>
      </c>
      <c r="F2066" s="40" t="s">
        <v>471</v>
      </c>
      <c r="G2066" s="21" t="s">
        <v>63</v>
      </c>
      <c r="H2066" s="45">
        <v>2020</v>
      </c>
      <c r="I2066" s="45" t="s">
        <v>1430</v>
      </c>
      <c r="J2066" s="45"/>
      <c r="K2066" s="45"/>
      <c r="L2066" s="62" t="str">
        <f>_xlfn.IFNA(VLOOKUP(E2066&amp;"."&amp;H2066,PNIdata!$E$5:$L$263,2,FALSE),"-")</f>
        <v>-</v>
      </c>
      <c r="M2066" s="62"/>
      <c r="N2066" s="62"/>
    </row>
    <row r="2067" spans="2:14" ht="25.5" x14ac:dyDescent="0.25">
      <c r="B2067" s="37" t="s">
        <v>299</v>
      </c>
      <c r="C2067" s="38" t="str">
        <f>VLOOKUP(E2067,nusedswatershed,4,FALSE)</f>
        <v>Esc</v>
      </c>
      <c r="D2067" s="39">
        <v>26</v>
      </c>
      <c r="E2067" s="40" t="s">
        <v>471</v>
      </c>
      <c r="F2067" s="40" t="s">
        <v>471</v>
      </c>
      <c r="G2067" s="21" t="s">
        <v>63</v>
      </c>
      <c r="H2067" s="45">
        <v>2019</v>
      </c>
      <c r="I2067" s="45" t="s">
        <v>523</v>
      </c>
      <c r="J2067" s="45"/>
      <c r="K2067" s="45"/>
      <c r="L2067" s="62" t="str">
        <f>_xlfn.IFNA(VLOOKUP(E2067&amp;"."&amp;H2067,PNIdata!$E$5:$L$263,2,FALSE),"-")</f>
        <v>-</v>
      </c>
      <c r="M2067" s="62"/>
      <c r="N2067" s="62"/>
    </row>
    <row r="2068" spans="2:14" ht="25.5" x14ac:dyDescent="0.25">
      <c r="B2068" s="37" t="s">
        <v>299</v>
      </c>
      <c r="C2068" s="38" t="str">
        <f>VLOOKUP(E2068,nusedswatershed,4,FALSE)</f>
        <v>Esc</v>
      </c>
      <c r="D2068" s="39">
        <v>26</v>
      </c>
      <c r="E2068" s="40" t="s">
        <v>471</v>
      </c>
      <c r="F2068" s="40" t="s">
        <v>471</v>
      </c>
      <c r="G2068" s="21" t="s">
        <v>63</v>
      </c>
      <c r="H2068" s="45">
        <v>2018</v>
      </c>
      <c r="I2068" s="45" t="s">
        <v>523</v>
      </c>
      <c r="J2068" s="45"/>
      <c r="K2068" s="45"/>
      <c r="L2068" s="62" t="str">
        <f>_xlfn.IFNA(VLOOKUP(E2068&amp;"."&amp;H2068,PNIdata!$E$5:$L$263,2,FALSE),"-")</f>
        <v>-</v>
      </c>
      <c r="M2068" s="62"/>
      <c r="N2068" s="62"/>
    </row>
    <row r="2069" spans="2:14" ht="25.5" x14ac:dyDescent="0.25">
      <c r="B2069" s="37" t="s">
        <v>299</v>
      </c>
      <c r="C2069" s="38" t="str">
        <f>VLOOKUP(E2069,nusedswatershed,4,FALSE)</f>
        <v>Esc</v>
      </c>
      <c r="D2069" s="39">
        <v>26</v>
      </c>
      <c r="E2069" s="40" t="s">
        <v>471</v>
      </c>
      <c r="F2069" s="40" t="s">
        <v>471</v>
      </c>
      <c r="G2069" s="21" t="s">
        <v>63</v>
      </c>
      <c r="H2069" s="45">
        <v>2017</v>
      </c>
      <c r="I2069" s="45" t="s">
        <v>523</v>
      </c>
      <c r="J2069" s="45"/>
      <c r="K2069" s="45"/>
      <c r="L2069" s="62" t="str">
        <f>_xlfn.IFNA(VLOOKUP(E2069&amp;"."&amp;H2069,PNIdata!$E$5:$L$263,2,FALSE),"-")</f>
        <v>-</v>
      </c>
      <c r="M2069" s="62"/>
      <c r="N2069" s="62"/>
    </row>
    <row r="2070" spans="2:14" ht="25.5" x14ac:dyDescent="0.25">
      <c r="B2070" s="37" t="s">
        <v>299</v>
      </c>
      <c r="C2070" s="38" t="str">
        <f>VLOOKUP(E2070,nusedswatershed,4,FALSE)</f>
        <v>Esc</v>
      </c>
      <c r="D2070" s="39">
        <v>26</v>
      </c>
      <c r="E2070" s="40" t="s">
        <v>471</v>
      </c>
      <c r="F2070" s="40" t="s">
        <v>471</v>
      </c>
      <c r="G2070" s="21" t="s">
        <v>63</v>
      </c>
      <c r="H2070" s="45">
        <v>2016</v>
      </c>
      <c r="I2070" s="45" t="s">
        <v>523</v>
      </c>
      <c r="J2070" s="45"/>
      <c r="K2070" s="45"/>
      <c r="L2070" s="62" t="str">
        <f>_xlfn.IFNA(VLOOKUP(E2070&amp;"."&amp;H2070,PNIdata!$E$5:$L$263,2,FALSE),"-")</f>
        <v>-</v>
      </c>
      <c r="M2070" s="62"/>
      <c r="N2070" s="62"/>
    </row>
    <row r="2071" spans="2:14" ht="25.5" x14ac:dyDescent="0.25">
      <c r="B2071" s="37" t="s">
        <v>299</v>
      </c>
      <c r="C2071" s="38" t="str">
        <f>VLOOKUP(E2071,nusedswatershed,4,FALSE)</f>
        <v>Esc</v>
      </c>
      <c r="D2071" s="39">
        <v>26</v>
      </c>
      <c r="E2071" s="40" t="s">
        <v>471</v>
      </c>
      <c r="F2071" s="40" t="s">
        <v>471</v>
      </c>
      <c r="G2071" s="21" t="s">
        <v>63</v>
      </c>
      <c r="H2071" s="22">
        <v>2015</v>
      </c>
      <c r="I2071" s="45" t="s">
        <v>522</v>
      </c>
      <c r="J2071" s="45"/>
      <c r="K2071" s="45"/>
      <c r="L2071" s="62" t="str">
        <f>_xlfn.IFNA(VLOOKUP(E2071&amp;"."&amp;H2071,PNIdata!$E$5:$L$263,2,FALSE),"-")</f>
        <v>-</v>
      </c>
      <c r="M2071" s="62"/>
      <c r="N2071" s="62"/>
    </row>
    <row r="2072" spans="2:14" ht="25.5" x14ac:dyDescent="0.25">
      <c r="B2072" s="37" t="s">
        <v>299</v>
      </c>
      <c r="C2072" s="38" t="str">
        <f>VLOOKUP(E2072,nusedswatershed,4,FALSE)</f>
        <v>Esc</v>
      </c>
      <c r="D2072" s="39">
        <v>26</v>
      </c>
      <c r="E2072" s="40" t="s">
        <v>471</v>
      </c>
      <c r="F2072" s="40" t="s">
        <v>471</v>
      </c>
      <c r="G2072" s="21" t="s">
        <v>63</v>
      </c>
      <c r="H2072" s="22">
        <v>2014</v>
      </c>
      <c r="I2072" s="45" t="s">
        <v>522</v>
      </c>
      <c r="J2072" s="45"/>
      <c r="K2072" s="45"/>
      <c r="L2072" s="62" t="str">
        <f>_xlfn.IFNA(VLOOKUP(E2072&amp;"."&amp;H2072,PNIdata!$E$5:$L$263,2,FALSE),"-")</f>
        <v>-</v>
      </c>
      <c r="M2072" s="62"/>
      <c r="N2072" s="62"/>
    </row>
    <row r="2073" spans="2:14" ht="25.5" x14ac:dyDescent="0.25">
      <c r="B2073" s="37" t="s">
        <v>299</v>
      </c>
      <c r="C2073" s="38" t="str">
        <f>VLOOKUP(E2073,nusedswatershed,4,FALSE)</f>
        <v>Esc</v>
      </c>
      <c r="D2073" s="39">
        <v>26</v>
      </c>
      <c r="E2073" s="40" t="s">
        <v>471</v>
      </c>
      <c r="F2073" s="40" t="s">
        <v>471</v>
      </c>
      <c r="G2073" s="21" t="s">
        <v>63</v>
      </c>
      <c r="H2073">
        <v>2013</v>
      </c>
      <c r="I2073" s="45" t="s">
        <v>524</v>
      </c>
      <c r="J2073" s="45"/>
      <c r="K2073" s="45"/>
      <c r="L2073" s="62" t="str">
        <f>_xlfn.IFNA(VLOOKUP(E2073&amp;"."&amp;H2073,PNIdata!$E$5:$L$263,2,FALSE),"-")</f>
        <v>-</v>
      </c>
      <c r="M2073" s="62"/>
      <c r="N2073" s="62"/>
    </row>
    <row r="2074" spans="2:14" ht="25.5" x14ac:dyDescent="0.25">
      <c r="B2074" s="37" t="s">
        <v>299</v>
      </c>
      <c r="C2074" s="38" t="str">
        <f>VLOOKUP(E2074,nusedswatershed,4,FALSE)</f>
        <v>Esc</v>
      </c>
      <c r="D2074" s="39">
        <v>26</v>
      </c>
      <c r="E2074" s="40" t="s">
        <v>471</v>
      </c>
      <c r="F2074" s="40" t="s">
        <v>471</v>
      </c>
      <c r="G2074" s="21" t="s">
        <v>63</v>
      </c>
      <c r="H2074" s="22">
        <v>2012</v>
      </c>
      <c r="I2074" s="45" t="s">
        <v>524</v>
      </c>
      <c r="J2074" s="45"/>
      <c r="K2074" s="45"/>
      <c r="L2074" s="62" t="str">
        <f>_xlfn.IFNA(VLOOKUP(E2074&amp;"."&amp;H2074,PNIdata!$E$5:$L$263,2,FALSE),"-")</f>
        <v>-</v>
      </c>
      <c r="M2074" s="62"/>
      <c r="N2074" s="62"/>
    </row>
    <row r="2075" spans="2:14" ht="25.5" x14ac:dyDescent="0.25">
      <c r="B2075" s="37" t="s">
        <v>299</v>
      </c>
      <c r="C2075" s="38" t="str">
        <f>VLOOKUP(E2075,nusedswatershed,4,FALSE)</f>
        <v>Esc</v>
      </c>
      <c r="D2075" s="39">
        <v>26</v>
      </c>
      <c r="E2075" s="40" t="s">
        <v>471</v>
      </c>
      <c r="F2075" s="40" t="s">
        <v>471</v>
      </c>
      <c r="G2075" s="21" t="s">
        <v>63</v>
      </c>
      <c r="H2075" s="22">
        <v>2011</v>
      </c>
      <c r="I2075" s="45">
        <v>2</v>
      </c>
      <c r="J2075" s="45">
        <v>2</v>
      </c>
      <c r="K2075" s="45"/>
      <c r="L2075" s="62" t="str">
        <f>_xlfn.IFNA(VLOOKUP(E2075&amp;"."&amp;H2075,PNIdata!$E$5:$L$263,2,FALSE),"-")</f>
        <v>-</v>
      </c>
      <c r="M2075" s="62"/>
      <c r="N2075" s="62"/>
    </row>
    <row r="2076" spans="2:14" ht="25.5" x14ac:dyDescent="0.25">
      <c r="B2076" s="37" t="s">
        <v>299</v>
      </c>
      <c r="C2076" s="38" t="str">
        <f>VLOOKUP(E2076,nusedswatershed,4,FALSE)</f>
        <v>Esc</v>
      </c>
      <c r="D2076" s="39">
        <v>26</v>
      </c>
      <c r="E2076" s="40" t="s">
        <v>471</v>
      </c>
      <c r="F2076" s="40" t="s">
        <v>471</v>
      </c>
      <c r="G2076" s="21" t="s">
        <v>63</v>
      </c>
      <c r="H2076" s="22">
        <v>2010</v>
      </c>
      <c r="I2076" s="45" t="s">
        <v>523</v>
      </c>
      <c r="J2076" s="45"/>
      <c r="K2076" s="45"/>
      <c r="L2076" s="62" t="str">
        <f>_xlfn.IFNA(VLOOKUP(E2076&amp;"."&amp;H2076,PNIdata!$E$5:$L$263,2,FALSE),"-")</f>
        <v>-</v>
      </c>
      <c r="M2076" s="62"/>
      <c r="N2076" s="62"/>
    </row>
    <row r="2077" spans="2:14" ht="25.5" x14ac:dyDescent="0.25">
      <c r="B2077" s="37" t="s">
        <v>299</v>
      </c>
      <c r="C2077" s="38" t="str">
        <f>VLOOKUP(E2077,nusedswatershed,4,FALSE)</f>
        <v>Esc</v>
      </c>
      <c r="D2077" s="39">
        <v>26</v>
      </c>
      <c r="E2077" s="40" t="s">
        <v>471</v>
      </c>
      <c r="F2077" s="40" t="s">
        <v>471</v>
      </c>
      <c r="G2077" s="21" t="s">
        <v>63</v>
      </c>
      <c r="H2077" s="22">
        <v>2009</v>
      </c>
      <c r="I2077" s="45" t="s">
        <v>523</v>
      </c>
      <c r="J2077" s="45"/>
      <c r="K2077" s="45"/>
      <c r="L2077" s="62" t="str">
        <f>_xlfn.IFNA(VLOOKUP(E2077&amp;"."&amp;H2077,PNIdata!$E$5:$L$263,2,FALSE),"-")</f>
        <v>-</v>
      </c>
      <c r="M2077" s="62"/>
      <c r="N2077" s="62"/>
    </row>
    <row r="2078" spans="2:14" ht="25.5" x14ac:dyDescent="0.25">
      <c r="B2078" s="37" t="s">
        <v>299</v>
      </c>
      <c r="C2078" s="38" t="str">
        <f>VLOOKUP(E2078,nusedswatershed,4,FALSE)</f>
        <v>Esc</v>
      </c>
      <c r="D2078" s="39">
        <v>26</v>
      </c>
      <c r="E2078" s="40" t="s">
        <v>471</v>
      </c>
      <c r="F2078" s="40" t="s">
        <v>471</v>
      </c>
      <c r="G2078" s="21" t="s">
        <v>63</v>
      </c>
      <c r="H2078">
        <v>2008</v>
      </c>
      <c r="I2078" s="45" t="s">
        <v>523</v>
      </c>
      <c r="J2078" s="45"/>
      <c r="K2078" s="45"/>
      <c r="L2078" s="62" t="str">
        <f>_xlfn.IFNA(VLOOKUP(E2078&amp;"."&amp;H2078,PNIdata!$E$5:$L$263,2,FALSE),"-")</f>
        <v>-</v>
      </c>
      <c r="M2078" s="62"/>
      <c r="N2078" s="62"/>
    </row>
    <row r="2079" spans="2:14" ht="25.5" x14ac:dyDescent="0.25">
      <c r="B2079" s="37" t="s">
        <v>299</v>
      </c>
      <c r="C2079" s="38" t="str">
        <f>VLOOKUP(E2079,nusedswatershed,4,FALSE)</f>
        <v>Esc</v>
      </c>
      <c r="D2079" s="39">
        <v>26</v>
      </c>
      <c r="E2079" s="40" t="s">
        <v>471</v>
      </c>
      <c r="F2079" s="40" t="s">
        <v>471</v>
      </c>
      <c r="G2079" s="21" t="s">
        <v>63</v>
      </c>
      <c r="H2079">
        <v>2007</v>
      </c>
      <c r="I2079" s="45" t="s">
        <v>523</v>
      </c>
      <c r="J2079" s="45"/>
      <c r="K2079" s="45"/>
      <c r="L2079" s="62" t="str">
        <f>_xlfn.IFNA(VLOOKUP(E2079&amp;"."&amp;H2079,PNIdata!$E$5:$L$263,2,FALSE),"-")</f>
        <v>-</v>
      </c>
      <c r="M2079" s="62"/>
      <c r="N2079" s="62"/>
    </row>
    <row r="2080" spans="2:14" ht="25.5" x14ac:dyDescent="0.25">
      <c r="B2080" s="37" t="s">
        <v>299</v>
      </c>
      <c r="C2080" s="38" t="str">
        <f>VLOOKUP(E2080,nusedswatershed,4,FALSE)</f>
        <v>Esc</v>
      </c>
      <c r="D2080" s="39">
        <v>26</v>
      </c>
      <c r="E2080" s="40" t="s">
        <v>471</v>
      </c>
      <c r="F2080" s="40" t="s">
        <v>471</v>
      </c>
      <c r="G2080" s="21" t="s">
        <v>63</v>
      </c>
      <c r="H2080">
        <v>2006</v>
      </c>
      <c r="I2080" s="45" t="s">
        <v>523</v>
      </c>
      <c r="J2080" s="45"/>
      <c r="K2080" s="45"/>
      <c r="L2080" s="62" t="str">
        <f>_xlfn.IFNA(VLOOKUP(E2080&amp;"."&amp;H2080,PNIdata!$E$5:$L$263,2,FALSE),"-")</f>
        <v>-</v>
      </c>
      <c r="M2080" s="62"/>
      <c r="N2080" s="62"/>
    </row>
    <row r="2081" spans="2:14" ht="25.5" x14ac:dyDescent="0.25">
      <c r="B2081" s="37" t="s">
        <v>299</v>
      </c>
      <c r="C2081" s="38" t="str">
        <f>VLOOKUP(E2081,nusedswatershed,4,FALSE)</f>
        <v>Esc</v>
      </c>
      <c r="D2081" s="39">
        <v>26</v>
      </c>
      <c r="E2081" s="40" t="s">
        <v>471</v>
      </c>
      <c r="F2081" s="40" t="s">
        <v>471</v>
      </c>
      <c r="G2081" s="21" t="s">
        <v>63</v>
      </c>
      <c r="H2081">
        <v>2005</v>
      </c>
      <c r="I2081" s="45" t="s">
        <v>523</v>
      </c>
      <c r="J2081" s="45"/>
      <c r="K2081" s="45"/>
      <c r="L2081" s="62" t="str">
        <f>_xlfn.IFNA(VLOOKUP(E2081&amp;"."&amp;H2081,PNIdata!$E$5:$L$263,2,FALSE),"-")</f>
        <v>-</v>
      </c>
      <c r="M2081" s="62"/>
      <c r="N2081" s="62"/>
    </row>
    <row r="2082" spans="2:14" ht="25.5" x14ac:dyDescent="0.25">
      <c r="B2082" s="37" t="s">
        <v>299</v>
      </c>
      <c r="C2082" s="38" t="str">
        <f>VLOOKUP(E2082,nusedswatershed,4,FALSE)</f>
        <v>Esc</v>
      </c>
      <c r="D2082" s="39">
        <v>26</v>
      </c>
      <c r="E2082" s="40" t="s">
        <v>471</v>
      </c>
      <c r="F2082" s="40" t="s">
        <v>471</v>
      </c>
      <c r="G2082" s="21" t="s">
        <v>63</v>
      </c>
      <c r="H2082">
        <v>2004</v>
      </c>
      <c r="I2082" s="45" t="s">
        <v>522</v>
      </c>
      <c r="J2082" s="45"/>
      <c r="K2082" s="45"/>
      <c r="L2082" s="62" t="str">
        <f>_xlfn.IFNA(VLOOKUP(E2082&amp;"."&amp;H2082,PNIdata!$E$5:$L$263,2,FALSE),"-")</f>
        <v>-</v>
      </c>
      <c r="M2082" s="62"/>
      <c r="N2082" s="62"/>
    </row>
    <row r="2083" spans="2:14" ht="25.5" x14ac:dyDescent="0.25">
      <c r="B2083" s="37" t="s">
        <v>299</v>
      </c>
      <c r="C2083" s="38" t="str">
        <f>VLOOKUP(E2083,nusedswatershed,4,FALSE)</f>
        <v>Esc</v>
      </c>
      <c r="D2083" s="39">
        <v>26</v>
      </c>
      <c r="E2083" s="40" t="s">
        <v>471</v>
      </c>
      <c r="F2083" s="40" t="s">
        <v>471</v>
      </c>
      <c r="G2083" s="21" t="s">
        <v>63</v>
      </c>
      <c r="H2083">
        <v>2003</v>
      </c>
      <c r="I2083" s="45" t="s">
        <v>523</v>
      </c>
      <c r="J2083" s="45"/>
      <c r="K2083" s="45"/>
      <c r="L2083" s="62" t="str">
        <f>_xlfn.IFNA(VLOOKUP(E2083&amp;"."&amp;H2083,PNIdata!$E$5:$L$263,2,FALSE),"-")</f>
        <v>-</v>
      </c>
      <c r="M2083" s="62"/>
      <c r="N2083" s="62"/>
    </row>
    <row r="2084" spans="2:14" ht="25.5" x14ac:dyDescent="0.25">
      <c r="B2084" s="37" t="s">
        <v>299</v>
      </c>
      <c r="C2084" s="38" t="str">
        <f>VLOOKUP(E2084,nusedswatershed,4,FALSE)</f>
        <v>Esc</v>
      </c>
      <c r="D2084" s="39">
        <v>26</v>
      </c>
      <c r="E2084" s="40" t="s">
        <v>471</v>
      </c>
      <c r="F2084" s="40" t="s">
        <v>471</v>
      </c>
      <c r="G2084" s="21" t="s">
        <v>63</v>
      </c>
      <c r="H2084">
        <v>2002</v>
      </c>
      <c r="I2084" s="45" t="s">
        <v>523</v>
      </c>
      <c r="J2084" s="45"/>
      <c r="K2084" s="45"/>
      <c r="L2084" s="62" t="str">
        <f>_xlfn.IFNA(VLOOKUP(E2084&amp;"."&amp;H2084,PNIdata!$E$5:$L$263,2,FALSE),"-")</f>
        <v>-</v>
      </c>
      <c r="M2084" s="62"/>
      <c r="N2084" s="62"/>
    </row>
    <row r="2085" spans="2:14" ht="25.5" x14ac:dyDescent="0.25">
      <c r="B2085" s="37" t="s">
        <v>299</v>
      </c>
      <c r="C2085" s="38" t="str">
        <f>VLOOKUP(E2085,nusedswatershed,4,FALSE)</f>
        <v>Esc</v>
      </c>
      <c r="D2085" s="39">
        <v>26</v>
      </c>
      <c r="E2085" s="40" t="s">
        <v>471</v>
      </c>
      <c r="F2085" s="40" t="s">
        <v>471</v>
      </c>
      <c r="G2085" s="21" t="s">
        <v>63</v>
      </c>
      <c r="H2085">
        <v>2001</v>
      </c>
      <c r="I2085" s="45" t="s">
        <v>523</v>
      </c>
      <c r="J2085" s="45"/>
      <c r="K2085" s="45"/>
      <c r="L2085" s="62" t="str">
        <f>_xlfn.IFNA(VLOOKUP(E2085&amp;"."&amp;H2085,PNIdata!$E$5:$L$263,2,FALSE),"-")</f>
        <v>-</v>
      </c>
      <c r="M2085" s="62"/>
      <c r="N2085" s="62"/>
    </row>
    <row r="2086" spans="2:14" ht="25.5" x14ac:dyDescent="0.25">
      <c r="B2086" s="37" t="s">
        <v>299</v>
      </c>
      <c r="C2086" s="38" t="str">
        <f>VLOOKUP(E2086,nusedswatershed,4,FALSE)</f>
        <v>Esc</v>
      </c>
      <c r="D2086" s="39">
        <v>26</v>
      </c>
      <c r="E2086" s="40" t="s">
        <v>471</v>
      </c>
      <c r="F2086" s="40" t="s">
        <v>471</v>
      </c>
      <c r="G2086" s="21" t="s">
        <v>63</v>
      </c>
      <c r="H2086">
        <v>2000</v>
      </c>
      <c r="I2086" s="45" t="s">
        <v>522</v>
      </c>
      <c r="J2086" s="45"/>
      <c r="K2086" s="45"/>
      <c r="L2086" s="62" t="str">
        <f>_xlfn.IFNA(VLOOKUP(E2086&amp;"."&amp;H2086,PNIdata!$E$5:$L$263,2,FALSE),"-")</f>
        <v>-</v>
      </c>
      <c r="M2086" s="62"/>
      <c r="N2086" s="62"/>
    </row>
    <row r="2087" spans="2:14" ht="25.5" x14ac:dyDescent="0.25">
      <c r="B2087" s="37" t="s">
        <v>299</v>
      </c>
      <c r="C2087" s="38" t="str">
        <f>VLOOKUP(E2087,nusedswatershed,4,FALSE)</f>
        <v>Esc</v>
      </c>
      <c r="D2087" s="39">
        <v>26</v>
      </c>
      <c r="E2087" s="40" t="s">
        <v>471</v>
      </c>
      <c r="F2087" s="40" t="s">
        <v>471</v>
      </c>
      <c r="G2087" s="21" t="s">
        <v>63</v>
      </c>
      <c r="H2087">
        <v>1999</v>
      </c>
      <c r="I2087" s="45" t="s">
        <v>523</v>
      </c>
      <c r="J2087" s="45"/>
      <c r="K2087" s="45"/>
      <c r="L2087" s="62" t="str">
        <f>_xlfn.IFNA(VLOOKUP(E2087&amp;"."&amp;H2087,PNIdata!$E$5:$L$263,2,FALSE),"-")</f>
        <v>-</v>
      </c>
      <c r="M2087" s="62"/>
      <c r="N2087" s="62"/>
    </row>
    <row r="2088" spans="2:14" ht="25.5" x14ac:dyDescent="0.25">
      <c r="B2088" s="37" t="s">
        <v>299</v>
      </c>
      <c r="C2088" s="38" t="str">
        <f>VLOOKUP(E2088,nusedswatershed,4,FALSE)</f>
        <v>Esc</v>
      </c>
      <c r="D2088" s="39">
        <v>26</v>
      </c>
      <c r="E2088" s="40" t="s">
        <v>471</v>
      </c>
      <c r="F2088" s="40" t="s">
        <v>471</v>
      </c>
      <c r="G2088" s="21" t="s">
        <v>63</v>
      </c>
      <c r="H2088" s="22">
        <v>1998</v>
      </c>
      <c r="I2088" s="45">
        <v>4</v>
      </c>
      <c r="J2088" s="45">
        <v>4</v>
      </c>
      <c r="K2088" s="45"/>
      <c r="L2088" s="62" t="str">
        <f>_xlfn.IFNA(VLOOKUP(E2088&amp;"."&amp;H2088,PNIdata!$E$5:$L$263,2,FALSE),"-")</f>
        <v>-</v>
      </c>
      <c r="M2088" s="62"/>
      <c r="N2088" s="62"/>
    </row>
    <row r="2089" spans="2:14" ht="25.5" x14ac:dyDescent="0.25">
      <c r="B2089" s="37" t="s">
        <v>299</v>
      </c>
      <c r="C2089" s="38" t="str">
        <f>VLOOKUP(E2089,nusedswatershed,4,FALSE)</f>
        <v>Esc</v>
      </c>
      <c r="D2089" s="39">
        <v>26</v>
      </c>
      <c r="E2089" s="40" t="s">
        <v>471</v>
      </c>
      <c r="F2089" s="40" t="s">
        <v>471</v>
      </c>
      <c r="G2089" s="21" t="s">
        <v>63</v>
      </c>
      <c r="H2089" s="22">
        <v>1997</v>
      </c>
      <c r="I2089" s="45">
        <v>6</v>
      </c>
      <c r="J2089" s="45">
        <v>6</v>
      </c>
      <c r="K2089" s="45"/>
      <c r="L2089" s="62" t="str">
        <f>_xlfn.IFNA(VLOOKUP(E2089&amp;"."&amp;H2089,PNIdata!$E$5:$L$263,2,FALSE),"-")</f>
        <v>-</v>
      </c>
      <c r="M2089" s="62"/>
      <c r="N2089" s="62"/>
    </row>
    <row r="2090" spans="2:14" ht="25.5" x14ac:dyDescent="0.25">
      <c r="B2090" s="37" t="s">
        <v>299</v>
      </c>
      <c r="C2090" s="38" t="str">
        <f>VLOOKUP(E2090,nusedswatershed,4,FALSE)</f>
        <v>Esc</v>
      </c>
      <c r="D2090" s="39">
        <v>26</v>
      </c>
      <c r="E2090" s="40" t="s">
        <v>471</v>
      </c>
      <c r="F2090" s="40" t="s">
        <v>471</v>
      </c>
      <c r="G2090" s="21" t="s">
        <v>63</v>
      </c>
      <c r="H2090" s="22">
        <v>1996</v>
      </c>
      <c r="I2090" s="45" t="s">
        <v>522</v>
      </c>
      <c r="J2090" s="45"/>
      <c r="K2090" s="45"/>
      <c r="L2090" s="62" t="str">
        <f>_xlfn.IFNA(VLOOKUP(E2090&amp;"."&amp;H2090,PNIdata!$E$5:$L$263,2,FALSE),"-")</f>
        <v>-</v>
      </c>
      <c r="M2090" s="62"/>
      <c r="N2090" s="62"/>
    </row>
    <row r="2091" spans="2:14" ht="25.5" x14ac:dyDescent="0.25">
      <c r="B2091" s="37" t="s">
        <v>299</v>
      </c>
      <c r="C2091" s="38" t="str">
        <f>VLOOKUP(E2091,nusedswatershed,4,FALSE)</f>
        <v>Esc</v>
      </c>
      <c r="D2091" s="39">
        <v>26</v>
      </c>
      <c r="E2091" s="40" t="s">
        <v>471</v>
      </c>
      <c r="F2091" s="40" t="s">
        <v>471</v>
      </c>
      <c r="G2091" s="21" t="s">
        <v>63</v>
      </c>
      <c r="H2091" s="22">
        <v>1995</v>
      </c>
      <c r="I2091" s="45" t="s">
        <v>522</v>
      </c>
      <c r="J2091" s="45"/>
      <c r="K2091" s="45"/>
      <c r="L2091" s="62" t="str">
        <f>_xlfn.IFNA(VLOOKUP(E2091&amp;"."&amp;H2091,PNIdata!$E$5:$L$263,2,FALSE),"-")</f>
        <v>-</v>
      </c>
      <c r="M2091" s="62"/>
      <c r="N2091" s="62"/>
    </row>
    <row r="2092" spans="2:14" ht="25.5" x14ac:dyDescent="0.25">
      <c r="B2092" s="37" t="s">
        <v>299</v>
      </c>
      <c r="C2092" s="38" t="str">
        <f>VLOOKUP(E2092,nusedswatershed,4,FALSE)</f>
        <v>Esc</v>
      </c>
      <c r="D2092" s="39">
        <v>26</v>
      </c>
      <c r="E2092" s="40" t="s">
        <v>471</v>
      </c>
      <c r="F2092" s="40" t="s">
        <v>471</v>
      </c>
      <c r="G2092" s="21" t="s">
        <v>63</v>
      </c>
      <c r="H2092" s="22">
        <v>1994</v>
      </c>
      <c r="I2092" s="45" t="s">
        <v>522</v>
      </c>
      <c r="J2092" s="45"/>
      <c r="K2092" s="45"/>
      <c r="L2092" s="62" t="str">
        <f>_xlfn.IFNA(VLOOKUP(E2092&amp;"."&amp;H2092,PNIdata!$E$5:$L$263,2,FALSE),"-")</f>
        <v>-</v>
      </c>
      <c r="M2092" s="62"/>
      <c r="N2092" s="62"/>
    </row>
    <row r="2093" spans="2:14" ht="25.5" x14ac:dyDescent="0.25">
      <c r="B2093" s="37" t="s">
        <v>299</v>
      </c>
      <c r="C2093" s="38" t="str">
        <f>VLOOKUP(E2093,nusedswatershed,4,FALSE)</f>
        <v>Esc</v>
      </c>
      <c r="D2093" s="39">
        <v>26</v>
      </c>
      <c r="E2093" s="40" t="s">
        <v>471</v>
      </c>
      <c r="F2093" s="40" t="s">
        <v>471</v>
      </c>
      <c r="G2093" s="21" t="s">
        <v>63</v>
      </c>
      <c r="H2093" s="22">
        <v>1993</v>
      </c>
      <c r="I2093" s="45" t="s">
        <v>522</v>
      </c>
      <c r="J2093" s="45"/>
      <c r="K2093" s="45"/>
      <c r="L2093" s="62" t="str">
        <f>_xlfn.IFNA(VLOOKUP(E2093&amp;"."&amp;H2093,PNIdata!$E$5:$L$263,2,FALSE),"-")</f>
        <v>-</v>
      </c>
      <c r="M2093" s="62"/>
      <c r="N2093" s="62"/>
    </row>
    <row r="2094" spans="2:14" ht="25.5" x14ac:dyDescent="0.25">
      <c r="B2094" s="37" t="s">
        <v>299</v>
      </c>
      <c r="C2094" s="38" t="str">
        <f>VLOOKUP(E2094,nusedswatershed,4,FALSE)</f>
        <v>Esc</v>
      </c>
      <c r="D2094" s="39">
        <v>26</v>
      </c>
      <c r="E2094" s="40" t="s">
        <v>471</v>
      </c>
      <c r="F2094" s="40" t="s">
        <v>471</v>
      </c>
      <c r="G2094" s="21" t="s">
        <v>63</v>
      </c>
      <c r="H2094" s="22">
        <v>1992</v>
      </c>
      <c r="I2094" s="45">
        <v>20</v>
      </c>
      <c r="J2094" s="45">
        <v>20</v>
      </c>
      <c r="K2094" s="45"/>
      <c r="L2094" s="62" t="str">
        <f>_xlfn.IFNA(VLOOKUP(E2094&amp;"."&amp;H2094,PNIdata!$E$5:$L$263,2,FALSE),"-")</f>
        <v>-</v>
      </c>
      <c r="M2094" s="62"/>
      <c r="N2094" s="62"/>
    </row>
    <row r="2095" spans="2:14" ht="25.5" x14ac:dyDescent="0.25">
      <c r="B2095" s="37" t="s">
        <v>299</v>
      </c>
      <c r="C2095" s="38" t="str">
        <f>VLOOKUP(E2095,nusedswatershed,4,FALSE)</f>
        <v>Esc</v>
      </c>
      <c r="D2095" s="39">
        <v>26</v>
      </c>
      <c r="E2095" s="40" t="s">
        <v>471</v>
      </c>
      <c r="F2095" s="40" t="s">
        <v>471</v>
      </c>
      <c r="G2095" s="21" t="s">
        <v>63</v>
      </c>
      <c r="H2095" s="22">
        <v>1991</v>
      </c>
      <c r="I2095" s="45" t="s">
        <v>522</v>
      </c>
      <c r="J2095" s="45"/>
      <c r="K2095" s="45"/>
      <c r="L2095" s="62" t="str">
        <f>_xlfn.IFNA(VLOOKUP(E2095&amp;"."&amp;H2095,PNIdata!$E$5:$L$263,2,FALSE),"-")</f>
        <v>-</v>
      </c>
      <c r="M2095" s="62"/>
      <c r="N2095" s="62"/>
    </row>
    <row r="2096" spans="2:14" ht="25.5" x14ac:dyDescent="0.25">
      <c r="B2096" s="37" t="s">
        <v>299</v>
      </c>
      <c r="C2096" s="38" t="str">
        <f>VLOOKUP(E2096,nusedswatershed,4,FALSE)</f>
        <v>Esc</v>
      </c>
      <c r="D2096" s="39">
        <v>26</v>
      </c>
      <c r="E2096" s="40" t="s">
        <v>471</v>
      </c>
      <c r="F2096" s="40" t="s">
        <v>471</v>
      </c>
      <c r="G2096" s="21" t="s">
        <v>63</v>
      </c>
      <c r="H2096" s="22">
        <v>1990</v>
      </c>
      <c r="I2096" s="45" t="s">
        <v>522</v>
      </c>
      <c r="J2096" s="45"/>
      <c r="K2096" s="45"/>
      <c r="L2096" s="62" t="str">
        <f>_xlfn.IFNA(VLOOKUP(E2096&amp;"."&amp;H2096,PNIdata!$E$5:$L$263,2,FALSE),"-")</f>
        <v>-</v>
      </c>
      <c r="M2096" s="62"/>
      <c r="N2096" s="62"/>
    </row>
    <row r="2097" spans="2:14" ht="25.5" x14ac:dyDescent="0.25">
      <c r="B2097" s="37" t="s">
        <v>299</v>
      </c>
      <c r="C2097" s="38" t="str">
        <f>VLOOKUP(E2097,nusedswatershed,4,FALSE)</f>
        <v>Esc</v>
      </c>
      <c r="D2097" s="39">
        <v>26</v>
      </c>
      <c r="E2097" s="40" t="s">
        <v>471</v>
      </c>
      <c r="F2097" s="40" t="s">
        <v>471</v>
      </c>
      <c r="G2097" s="21" t="s">
        <v>63</v>
      </c>
      <c r="H2097" s="22">
        <v>1989</v>
      </c>
      <c r="I2097" s="45" t="s">
        <v>527</v>
      </c>
      <c r="J2097" s="45"/>
      <c r="K2097" s="45"/>
      <c r="L2097" s="62" t="str">
        <f>_xlfn.IFNA(VLOOKUP(E2097&amp;"."&amp;H2097,PNIdata!$E$5:$L$263,2,FALSE),"-")</f>
        <v>-</v>
      </c>
      <c r="M2097" s="62"/>
      <c r="N2097" s="62"/>
    </row>
    <row r="2098" spans="2:14" ht="25.5" x14ac:dyDescent="0.25">
      <c r="B2098" s="37" t="s">
        <v>299</v>
      </c>
      <c r="C2098" s="38" t="str">
        <f>VLOOKUP(E2098,nusedswatershed,4,FALSE)</f>
        <v>Esc</v>
      </c>
      <c r="D2098" s="39">
        <v>26</v>
      </c>
      <c r="E2098" s="40" t="s">
        <v>471</v>
      </c>
      <c r="F2098" s="40" t="s">
        <v>471</v>
      </c>
      <c r="G2098" s="21" t="s">
        <v>63</v>
      </c>
      <c r="H2098" s="22">
        <v>1988</v>
      </c>
      <c r="I2098" s="45" t="s">
        <v>527</v>
      </c>
      <c r="J2098" s="45"/>
      <c r="K2098" s="45"/>
      <c r="L2098" s="62" t="str">
        <f>_xlfn.IFNA(VLOOKUP(E2098&amp;"."&amp;H2098,PNIdata!$E$5:$L$263,2,FALSE),"-")</f>
        <v>-</v>
      </c>
      <c r="M2098" s="62"/>
      <c r="N2098" s="62"/>
    </row>
    <row r="2099" spans="2:14" ht="25.5" x14ac:dyDescent="0.25">
      <c r="B2099" s="37" t="s">
        <v>299</v>
      </c>
      <c r="C2099" s="38" t="str">
        <f>VLOOKUP(E2099,nusedswatershed,4,FALSE)</f>
        <v>Esc</v>
      </c>
      <c r="D2099" s="39">
        <v>26</v>
      </c>
      <c r="E2099" s="40" t="s">
        <v>471</v>
      </c>
      <c r="F2099" s="40" t="s">
        <v>471</v>
      </c>
      <c r="G2099" s="21" t="s">
        <v>63</v>
      </c>
      <c r="H2099" s="22">
        <v>1987</v>
      </c>
      <c r="I2099" s="45" t="s">
        <v>527</v>
      </c>
      <c r="J2099" s="45"/>
      <c r="K2099" s="45"/>
      <c r="L2099" s="62" t="str">
        <f>_xlfn.IFNA(VLOOKUP(E2099&amp;"."&amp;H2099,PNIdata!$E$5:$L$263,2,FALSE),"-")</f>
        <v>-</v>
      </c>
      <c r="M2099" s="62"/>
      <c r="N2099" s="62"/>
    </row>
    <row r="2100" spans="2:14" ht="25.5" x14ac:dyDescent="0.25">
      <c r="B2100" s="37" t="s">
        <v>299</v>
      </c>
      <c r="C2100" s="38" t="str">
        <f>VLOOKUP(E2100,nusedswatershed,4,FALSE)</f>
        <v>Esc</v>
      </c>
      <c r="D2100" s="39">
        <v>26</v>
      </c>
      <c r="E2100" s="40" t="s">
        <v>471</v>
      </c>
      <c r="F2100" s="40" t="s">
        <v>471</v>
      </c>
      <c r="G2100" s="21" t="s">
        <v>63</v>
      </c>
      <c r="H2100" s="22">
        <v>1986</v>
      </c>
      <c r="I2100" s="45" t="s">
        <v>527</v>
      </c>
      <c r="J2100" s="45"/>
      <c r="K2100" s="45"/>
      <c r="L2100" s="62" t="str">
        <f>_xlfn.IFNA(VLOOKUP(E2100&amp;"."&amp;H2100,PNIdata!$E$5:$L$263,2,FALSE),"-")</f>
        <v>-</v>
      </c>
      <c r="M2100" s="62"/>
      <c r="N2100" s="62"/>
    </row>
    <row r="2101" spans="2:14" ht="25.5" x14ac:dyDescent="0.25">
      <c r="B2101" s="37" t="s">
        <v>299</v>
      </c>
      <c r="C2101" s="38" t="str">
        <f>VLOOKUP(E2101,nusedswatershed,4,FALSE)</f>
        <v>Esc</v>
      </c>
      <c r="D2101" s="39">
        <v>26</v>
      </c>
      <c r="E2101" s="40" t="s">
        <v>471</v>
      </c>
      <c r="F2101" s="40" t="s">
        <v>471</v>
      </c>
      <c r="G2101" s="21" t="s">
        <v>63</v>
      </c>
      <c r="H2101" s="22">
        <v>1985</v>
      </c>
      <c r="I2101" s="45" t="s">
        <v>527</v>
      </c>
      <c r="J2101" s="45"/>
      <c r="K2101" s="45"/>
      <c r="L2101" s="62" t="str">
        <f>_xlfn.IFNA(VLOOKUP(E2101&amp;"."&amp;H2101,PNIdata!$E$5:$L$263,2,FALSE),"-")</f>
        <v>-</v>
      </c>
      <c r="M2101" s="62"/>
      <c r="N2101" s="62"/>
    </row>
    <row r="2102" spans="2:14" ht="25.5" x14ac:dyDescent="0.25">
      <c r="B2102" s="37" t="s">
        <v>299</v>
      </c>
      <c r="C2102" s="38" t="str">
        <f>VLOOKUP(E2102,nusedswatershed,4,FALSE)</f>
        <v>Esc</v>
      </c>
      <c r="D2102" s="39">
        <v>26</v>
      </c>
      <c r="E2102" s="40" t="s">
        <v>471</v>
      </c>
      <c r="F2102" s="40" t="s">
        <v>471</v>
      </c>
      <c r="G2102" s="21" t="s">
        <v>63</v>
      </c>
      <c r="H2102" s="22">
        <v>1984</v>
      </c>
      <c r="I2102" s="45" t="s">
        <v>522</v>
      </c>
      <c r="J2102" s="45"/>
      <c r="K2102" s="45"/>
      <c r="L2102" s="62" t="str">
        <f>_xlfn.IFNA(VLOOKUP(E2102&amp;"."&amp;H2102,PNIdata!$E$5:$L$263,2,FALSE),"-")</f>
        <v>-</v>
      </c>
      <c r="M2102" s="62"/>
      <c r="N2102" s="62"/>
    </row>
    <row r="2103" spans="2:14" ht="25.5" x14ac:dyDescent="0.25">
      <c r="B2103" s="37" t="s">
        <v>299</v>
      </c>
      <c r="C2103" s="38" t="str">
        <f>VLOOKUP(E2103,nusedswatershed,4,FALSE)</f>
        <v>Esc</v>
      </c>
      <c r="D2103" s="39">
        <v>26</v>
      </c>
      <c r="E2103" s="40" t="s">
        <v>471</v>
      </c>
      <c r="F2103" s="40" t="s">
        <v>471</v>
      </c>
      <c r="G2103" s="21" t="s">
        <v>63</v>
      </c>
      <c r="H2103" s="22">
        <v>1983</v>
      </c>
      <c r="I2103" s="45" t="s">
        <v>527</v>
      </c>
      <c r="J2103" s="45"/>
      <c r="K2103" s="45"/>
      <c r="L2103" s="62" t="str">
        <f>_xlfn.IFNA(VLOOKUP(E2103&amp;"."&amp;H2103,PNIdata!$E$5:$L$263,2,FALSE),"-")</f>
        <v>-</v>
      </c>
      <c r="M2103" s="62"/>
      <c r="N2103" s="62"/>
    </row>
    <row r="2104" spans="2:14" ht="25.5" x14ac:dyDescent="0.25">
      <c r="B2104" s="37" t="s">
        <v>299</v>
      </c>
      <c r="C2104" s="38" t="str">
        <f>VLOOKUP(E2104,nusedswatershed,4,FALSE)</f>
        <v>Esc</v>
      </c>
      <c r="D2104" s="39">
        <v>26</v>
      </c>
      <c r="E2104" s="40" t="s">
        <v>471</v>
      </c>
      <c r="F2104" s="40" t="s">
        <v>471</v>
      </c>
      <c r="G2104" s="21" t="s">
        <v>63</v>
      </c>
      <c r="H2104" s="22">
        <v>1982</v>
      </c>
      <c r="I2104" s="45" t="s">
        <v>527</v>
      </c>
      <c r="J2104" s="45"/>
      <c r="K2104" s="45"/>
      <c r="L2104" s="62" t="str">
        <f>_xlfn.IFNA(VLOOKUP(E2104&amp;"."&amp;H2104,PNIdata!$E$5:$L$263,2,FALSE),"-")</f>
        <v>-</v>
      </c>
      <c r="M2104" s="62"/>
      <c r="N2104" s="62"/>
    </row>
    <row r="2105" spans="2:14" ht="25.5" x14ac:dyDescent="0.25">
      <c r="B2105" s="37" t="s">
        <v>299</v>
      </c>
      <c r="C2105" s="38" t="str">
        <f>VLOOKUP(E2105,nusedswatershed,4,FALSE)</f>
        <v>Esc</v>
      </c>
      <c r="D2105" s="39">
        <v>26</v>
      </c>
      <c r="E2105" s="40" t="s">
        <v>471</v>
      </c>
      <c r="F2105" s="40" t="s">
        <v>471</v>
      </c>
      <c r="G2105" s="21" t="s">
        <v>63</v>
      </c>
      <c r="H2105" s="22">
        <v>1981</v>
      </c>
      <c r="I2105" s="45" t="s">
        <v>527</v>
      </c>
      <c r="J2105" s="45"/>
      <c r="K2105" s="45"/>
      <c r="L2105" s="62" t="str">
        <f>_xlfn.IFNA(VLOOKUP(E2105&amp;"."&amp;H2105,PNIdata!$E$5:$L$263,2,FALSE),"-")</f>
        <v>-</v>
      </c>
      <c r="M2105" s="62"/>
      <c r="N2105" s="62"/>
    </row>
    <row r="2106" spans="2:14" ht="25.5" x14ac:dyDescent="0.25">
      <c r="B2106" s="37" t="s">
        <v>299</v>
      </c>
      <c r="C2106" s="38" t="str">
        <f>VLOOKUP(E2106,nusedswatershed,4,FALSE)</f>
        <v>Esc</v>
      </c>
      <c r="D2106" s="39">
        <v>26</v>
      </c>
      <c r="E2106" s="40" t="s">
        <v>471</v>
      </c>
      <c r="F2106" s="40" t="s">
        <v>471</v>
      </c>
      <c r="G2106" s="21" t="s">
        <v>63</v>
      </c>
      <c r="H2106" s="22">
        <v>1980</v>
      </c>
      <c r="I2106" s="45" t="s">
        <v>527</v>
      </c>
      <c r="J2106" s="45"/>
      <c r="K2106" s="45"/>
      <c r="L2106" s="62" t="str">
        <f>_xlfn.IFNA(VLOOKUP(E2106&amp;"."&amp;H2106,PNIdata!$E$5:$L$263,2,FALSE),"-")</f>
        <v>-</v>
      </c>
      <c r="M2106" s="62"/>
      <c r="N2106" s="62"/>
    </row>
    <row r="2107" spans="2:14" ht="25.5" x14ac:dyDescent="0.25">
      <c r="B2107" s="37" t="s">
        <v>299</v>
      </c>
      <c r="C2107" s="38" t="str">
        <f>VLOOKUP(E2107,nusedswatershed,4,FALSE)</f>
        <v>Esc</v>
      </c>
      <c r="D2107" s="39">
        <v>26</v>
      </c>
      <c r="E2107" s="40" t="s">
        <v>471</v>
      </c>
      <c r="F2107" s="40" t="s">
        <v>471</v>
      </c>
      <c r="G2107" s="21" t="s">
        <v>63</v>
      </c>
      <c r="H2107" s="22">
        <v>1979</v>
      </c>
      <c r="I2107" s="45" t="s">
        <v>527</v>
      </c>
      <c r="J2107" s="45"/>
      <c r="K2107" s="45"/>
      <c r="L2107" s="62" t="str">
        <f>_xlfn.IFNA(VLOOKUP(E2107&amp;"."&amp;H2107,PNIdata!$E$5:$L$263,2,FALSE),"-")</f>
        <v>-</v>
      </c>
      <c r="M2107" s="62"/>
      <c r="N2107" s="62"/>
    </row>
    <row r="2108" spans="2:14" ht="25.5" x14ac:dyDescent="0.25">
      <c r="B2108" s="37" t="s">
        <v>299</v>
      </c>
      <c r="C2108" s="38" t="str">
        <f>VLOOKUP(E2108,nusedswatershed,4,FALSE)</f>
        <v>Esc</v>
      </c>
      <c r="D2108" s="39">
        <v>26</v>
      </c>
      <c r="E2108" s="40" t="s">
        <v>471</v>
      </c>
      <c r="F2108" s="40" t="s">
        <v>471</v>
      </c>
      <c r="G2108" s="21" t="s">
        <v>63</v>
      </c>
      <c r="H2108" s="22">
        <v>1978</v>
      </c>
      <c r="I2108" s="45" t="s">
        <v>522</v>
      </c>
      <c r="J2108" s="45"/>
      <c r="K2108" s="45"/>
      <c r="L2108" s="62" t="str">
        <f>_xlfn.IFNA(VLOOKUP(E2108&amp;"."&amp;H2108,PNIdata!$E$5:$L$263,2,FALSE),"-")</f>
        <v>-</v>
      </c>
      <c r="M2108" s="62"/>
      <c r="N2108" s="62"/>
    </row>
    <row r="2109" spans="2:14" ht="25.5" x14ac:dyDescent="0.25">
      <c r="B2109" s="37" t="s">
        <v>299</v>
      </c>
      <c r="C2109" s="38" t="str">
        <f>VLOOKUP(E2109,nusedswatershed,4,FALSE)</f>
        <v>Esc</v>
      </c>
      <c r="D2109" s="39">
        <v>26</v>
      </c>
      <c r="E2109" s="40" t="s">
        <v>471</v>
      </c>
      <c r="F2109" s="40" t="s">
        <v>471</v>
      </c>
      <c r="G2109" s="21" t="s">
        <v>63</v>
      </c>
      <c r="H2109" s="22">
        <v>1977</v>
      </c>
      <c r="I2109" s="45" t="s">
        <v>527</v>
      </c>
      <c r="J2109" s="45"/>
      <c r="K2109" s="45"/>
      <c r="L2109" s="62" t="str">
        <f>_xlfn.IFNA(VLOOKUP(E2109&amp;"."&amp;H2109,PNIdata!$E$5:$L$263,2,FALSE),"-")</f>
        <v>-</v>
      </c>
      <c r="M2109" s="62"/>
      <c r="N2109" s="62"/>
    </row>
    <row r="2110" spans="2:14" ht="25.5" x14ac:dyDescent="0.25">
      <c r="B2110" s="37" t="s">
        <v>299</v>
      </c>
      <c r="C2110" s="38" t="str">
        <f>VLOOKUP(E2110,nusedswatershed,4,FALSE)</f>
        <v>Esc</v>
      </c>
      <c r="D2110" s="39">
        <v>26</v>
      </c>
      <c r="E2110" s="40" t="s">
        <v>471</v>
      </c>
      <c r="F2110" s="40" t="s">
        <v>471</v>
      </c>
      <c r="G2110" s="21" t="s">
        <v>63</v>
      </c>
      <c r="H2110" s="22">
        <v>1976</v>
      </c>
      <c r="I2110" s="45" t="s">
        <v>527</v>
      </c>
      <c r="J2110" s="45"/>
      <c r="K2110" s="45"/>
      <c r="L2110" s="62" t="str">
        <f>_xlfn.IFNA(VLOOKUP(E2110&amp;"."&amp;H2110,PNIdata!$E$5:$L$263,2,FALSE),"-")</f>
        <v>-</v>
      </c>
      <c r="M2110" s="62"/>
      <c r="N2110" s="62"/>
    </row>
    <row r="2111" spans="2:14" ht="25.5" x14ac:dyDescent="0.25">
      <c r="B2111" s="37" t="s">
        <v>299</v>
      </c>
      <c r="C2111" s="38" t="str">
        <f>VLOOKUP(E2111,nusedswatershed,4,FALSE)</f>
        <v>Esc</v>
      </c>
      <c r="D2111" s="39">
        <v>26</v>
      </c>
      <c r="E2111" s="40" t="s">
        <v>471</v>
      </c>
      <c r="F2111" s="40" t="s">
        <v>471</v>
      </c>
      <c r="G2111" s="21" t="s">
        <v>63</v>
      </c>
      <c r="H2111" s="22">
        <v>1975</v>
      </c>
      <c r="I2111" s="45" t="s">
        <v>527</v>
      </c>
      <c r="J2111" s="45"/>
      <c r="K2111" s="45"/>
      <c r="L2111" s="62" t="str">
        <f>_xlfn.IFNA(VLOOKUP(E2111&amp;"."&amp;H2111,PNIdata!$E$5:$L$263,2,FALSE),"-")</f>
        <v>-</v>
      </c>
      <c r="M2111" s="62"/>
      <c r="N2111" s="62"/>
    </row>
    <row r="2112" spans="2:14" ht="25.5" x14ac:dyDescent="0.25">
      <c r="B2112" s="37" t="s">
        <v>299</v>
      </c>
      <c r="C2112" s="38" t="str">
        <f>VLOOKUP(E2112,nusedswatershed,4,FALSE)</f>
        <v>Esc</v>
      </c>
      <c r="D2112" s="39">
        <v>26</v>
      </c>
      <c r="E2112" s="40" t="s">
        <v>471</v>
      </c>
      <c r="F2112" s="40" t="s">
        <v>471</v>
      </c>
      <c r="G2112" s="21" t="s">
        <v>63</v>
      </c>
      <c r="H2112" s="22">
        <v>1974</v>
      </c>
      <c r="I2112" s="45" t="s">
        <v>527</v>
      </c>
      <c r="J2112" s="45"/>
      <c r="K2112" s="45"/>
      <c r="L2112" s="62" t="str">
        <f>_xlfn.IFNA(VLOOKUP(E2112&amp;"."&amp;H2112,PNIdata!$E$5:$L$263,2,FALSE),"-")</f>
        <v>-</v>
      </c>
      <c r="M2112" s="62"/>
      <c r="N2112" s="62"/>
    </row>
    <row r="2113" spans="2:14" ht="25.5" x14ac:dyDescent="0.25">
      <c r="B2113" s="37" t="s">
        <v>299</v>
      </c>
      <c r="C2113" s="38" t="str">
        <f>VLOOKUP(E2113,nusedswatershed,4,FALSE)</f>
        <v>Esc</v>
      </c>
      <c r="D2113" s="39">
        <v>26</v>
      </c>
      <c r="E2113" s="40" t="s">
        <v>471</v>
      </c>
      <c r="F2113" s="40" t="s">
        <v>471</v>
      </c>
      <c r="G2113" s="21" t="s">
        <v>63</v>
      </c>
      <c r="H2113" s="22">
        <v>1973</v>
      </c>
      <c r="I2113" s="45" t="s">
        <v>527</v>
      </c>
      <c r="J2113" s="45"/>
      <c r="K2113" s="45"/>
      <c r="L2113" s="62" t="str">
        <f>_xlfn.IFNA(VLOOKUP(E2113&amp;"."&amp;H2113,PNIdata!$E$5:$L$263,2,FALSE),"-")</f>
        <v>-</v>
      </c>
      <c r="M2113" s="62"/>
      <c r="N2113" s="62"/>
    </row>
    <row r="2114" spans="2:14" ht="25.5" x14ac:dyDescent="0.25">
      <c r="B2114" s="37" t="s">
        <v>299</v>
      </c>
      <c r="C2114" s="38" t="str">
        <f>VLOOKUP(E2114,nusedswatershed,4,FALSE)</f>
        <v>Esc</v>
      </c>
      <c r="D2114" s="39">
        <v>26</v>
      </c>
      <c r="E2114" s="40" t="s">
        <v>471</v>
      </c>
      <c r="F2114" s="40" t="s">
        <v>471</v>
      </c>
      <c r="G2114" s="21" t="s">
        <v>63</v>
      </c>
      <c r="H2114" s="22">
        <v>1972</v>
      </c>
      <c r="I2114" s="45" t="s">
        <v>527</v>
      </c>
      <c r="J2114" s="45"/>
      <c r="K2114" s="45"/>
      <c r="L2114" s="62" t="str">
        <f>_xlfn.IFNA(VLOOKUP(E2114&amp;"."&amp;H2114,PNIdata!$E$5:$L$263,2,FALSE),"-")</f>
        <v>-</v>
      </c>
      <c r="M2114" s="62"/>
      <c r="N2114" s="62"/>
    </row>
    <row r="2115" spans="2:14" ht="25.5" x14ac:dyDescent="0.25">
      <c r="B2115" s="37" t="s">
        <v>299</v>
      </c>
      <c r="C2115" s="38" t="str">
        <f>VLOOKUP(E2115,nusedswatershed,4,FALSE)</f>
        <v>Esc</v>
      </c>
      <c r="D2115" s="39">
        <v>26</v>
      </c>
      <c r="E2115" s="40" t="s">
        <v>471</v>
      </c>
      <c r="F2115" s="40" t="s">
        <v>471</v>
      </c>
      <c r="G2115" s="21" t="s">
        <v>63</v>
      </c>
      <c r="H2115" s="22">
        <v>1971</v>
      </c>
      <c r="I2115" s="45">
        <v>25</v>
      </c>
      <c r="J2115" s="45">
        <v>25</v>
      </c>
      <c r="K2115" s="45"/>
      <c r="L2115" s="62" t="str">
        <f>_xlfn.IFNA(VLOOKUP(E2115&amp;"."&amp;H2115,PNIdata!$E$5:$L$263,2,FALSE),"-")</f>
        <v>-</v>
      </c>
      <c r="M2115" s="62"/>
      <c r="N2115" s="62"/>
    </row>
    <row r="2116" spans="2:14" ht="25.5" x14ac:dyDescent="0.25">
      <c r="B2116" s="37" t="s">
        <v>299</v>
      </c>
      <c r="C2116" s="38" t="str">
        <f>VLOOKUP(E2116,nusedswatershed,4,FALSE)</f>
        <v>Esc</v>
      </c>
      <c r="D2116" s="39">
        <v>26</v>
      </c>
      <c r="E2116" s="40" t="s">
        <v>471</v>
      </c>
      <c r="F2116" s="40" t="s">
        <v>471</v>
      </c>
      <c r="G2116" s="21" t="s">
        <v>63</v>
      </c>
      <c r="H2116" s="22">
        <v>1970</v>
      </c>
      <c r="I2116" s="45">
        <v>75</v>
      </c>
      <c r="J2116" s="45">
        <v>75</v>
      </c>
      <c r="K2116" s="45"/>
      <c r="L2116" s="62" t="str">
        <f>_xlfn.IFNA(VLOOKUP(E2116&amp;"."&amp;H2116,PNIdata!$E$5:$L$263,2,FALSE),"-")</f>
        <v>-</v>
      </c>
      <c r="M2116" s="62"/>
      <c r="N2116" s="62"/>
    </row>
    <row r="2117" spans="2:14" ht="25.5" x14ac:dyDescent="0.25">
      <c r="B2117" s="37" t="s">
        <v>299</v>
      </c>
      <c r="C2117" s="38" t="str">
        <f>VLOOKUP(E2117,nusedswatershed,4,FALSE)</f>
        <v>Esc</v>
      </c>
      <c r="D2117" s="39">
        <v>26</v>
      </c>
      <c r="E2117" s="40" t="s">
        <v>471</v>
      </c>
      <c r="F2117" s="40" t="s">
        <v>471</v>
      </c>
      <c r="G2117" s="21" t="s">
        <v>63</v>
      </c>
      <c r="H2117" s="22">
        <v>1969</v>
      </c>
      <c r="I2117" s="45">
        <v>25</v>
      </c>
      <c r="J2117" s="45">
        <v>25</v>
      </c>
      <c r="K2117" s="45"/>
      <c r="L2117" s="62" t="str">
        <f>_xlfn.IFNA(VLOOKUP(E2117&amp;"."&amp;H2117,PNIdata!$E$5:$L$263,2,FALSE),"-")</f>
        <v>-</v>
      </c>
      <c r="M2117" s="62"/>
      <c r="N2117" s="62"/>
    </row>
    <row r="2118" spans="2:14" ht="25.5" x14ac:dyDescent="0.25">
      <c r="B2118" s="37" t="s">
        <v>299</v>
      </c>
      <c r="C2118" s="38" t="str">
        <f>VLOOKUP(E2118,nusedswatershed,4,FALSE)</f>
        <v>Esc</v>
      </c>
      <c r="D2118" s="39">
        <v>26</v>
      </c>
      <c r="E2118" s="40" t="s">
        <v>471</v>
      </c>
      <c r="F2118" s="40" t="s">
        <v>471</v>
      </c>
      <c r="G2118" s="21" t="s">
        <v>63</v>
      </c>
      <c r="H2118" s="22">
        <v>1968</v>
      </c>
      <c r="I2118" s="45">
        <v>25</v>
      </c>
      <c r="J2118" s="45">
        <v>25</v>
      </c>
      <c r="K2118" s="45"/>
      <c r="L2118" s="62" t="str">
        <f>_xlfn.IFNA(VLOOKUP(E2118&amp;"."&amp;H2118,PNIdata!$E$5:$L$263,2,FALSE),"-")</f>
        <v>-</v>
      </c>
      <c r="M2118" s="62"/>
      <c r="N2118" s="62"/>
    </row>
    <row r="2119" spans="2:14" ht="25.5" x14ac:dyDescent="0.25">
      <c r="B2119" s="37" t="s">
        <v>299</v>
      </c>
      <c r="C2119" s="38" t="str">
        <f>VLOOKUP(E2119,nusedswatershed,4,FALSE)</f>
        <v>Esc</v>
      </c>
      <c r="D2119" s="39">
        <v>26</v>
      </c>
      <c r="E2119" s="40" t="s">
        <v>471</v>
      </c>
      <c r="F2119" s="40" t="s">
        <v>471</v>
      </c>
      <c r="G2119" s="21" t="s">
        <v>63</v>
      </c>
      <c r="H2119" s="22">
        <v>1967</v>
      </c>
      <c r="I2119" s="45" t="s">
        <v>522</v>
      </c>
      <c r="J2119" s="45"/>
      <c r="K2119" s="45"/>
      <c r="L2119" s="62" t="str">
        <f>_xlfn.IFNA(VLOOKUP(E2119&amp;"."&amp;H2119,PNIdata!$E$5:$L$263,2,FALSE),"-")</f>
        <v>-</v>
      </c>
      <c r="M2119" s="62"/>
      <c r="N2119" s="62"/>
    </row>
    <row r="2120" spans="2:14" ht="25.5" x14ac:dyDescent="0.25">
      <c r="B2120" s="37" t="s">
        <v>299</v>
      </c>
      <c r="C2120" s="38" t="str">
        <f>VLOOKUP(E2120,nusedswatershed,4,FALSE)</f>
        <v>Esc</v>
      </c>
      <c r="D2120" s="39">
        <v>26</v>
      </c>
      <c r="E2120" s="40" t="s">
        <v>471</v>
      </c>
      <c r="F2120" s="40" t="s">
        <v>471</v>
      </c>
      <c r="G2120" s="21" t="s">
        <v>63</v>
      </c>
      <c r="H2120" s="22">
        <v>1966</v>
      </c>
      <c r="I2120" s="45">
        <v>25</v>
      </c>
      <c r="J2120" s="45">
        <v>25</v>
      </c>
      <c r="K2120" s="45"/>
      <c r="L2120" s="62" t="str">
        <f>_xlfn.IFNA(VLOOKUP(E2120&amp;"."&amp;H2120,PNIdata!$E$5:$L$263,2,FALSE),"-")</f>
        <v>-</v>
      </c>
      <c r="M2120" s="62"/>
      <c r="N2120" s="62"/>
    </row>
    <row r="2121" spans="2:14" ht="25.5" x14ac:dyDescent="0.25">
      <c r="B2121" s="37" t="s">
        <v>299</v>
      </c>
      <c r="C2121" s="38" t="str">
        <f>VLOOKUP(E2121,nusedswatershed,4,FALSE)</f>
        <v>Esc</v>
      </c>
      <c r="D2121" s="39">
        <v>26</v>
      </c>
      <c r="E2121" s="40" t="s">
        <v>471</v>
      </c>
      <c r="F2121" s="40" t="s">
        <v>471</v>
      </c>
      <c r="G2121" s="21" t="s">
        <v>63</v>
      </c>
      <c r="H2121" s="22">
        <v>1965</v>
      </c>
      <c r="I2121" s="45">
        <v>25</v>
      </c>
      <c r="J2121" s="45">
        <v>25</v>
      </c>
      <c r="K2121" s="45"/>
      <c r="L2121" s="62" t="str">
        <f>_xlfn.IFNA(VLOOKUP(E2121&amp;"."&amp;H2121,PNIdata!$E$5:$L$263,2,FALSE),"-")</f>
        <v>-</v>
      </c>
      <c r="M2121" s="62"/>
      <c r="N2121" s="62"/>
    </row>
    <row r="2122" spans="2:14" ht="25.5" x14ac:dyDescent="0.25">
      <c r="B2122" s="37" t="s">
        <v>299</v>
      </c>
      <c r="C2122" s="38" t="str">
        <f>VLOOKUP(E2122,nusedswatershed,4,FALSE)</f>
        <v>Esc</v>
      </c>
      <c r="D2122" s="39">
        <v>26</v>
      </c>
      <c r="E2122" s="40" t="s">
        <v>471</v>
      </c>
      <c r="F2122" s="40" t="s">
        <v>471</v>
      </c>
      <c r="G2122" s="21" t="s">
        <v>63</v>
      </c>
      <c r="H2122" s="22">
        <v>1964</v>
      </c>
      <c r="I2122" s="45" t="s">
        <v>522</v>
      </c>
      <c r="J2122" s="45"/>
      <c r="K2122" s="45"/>
      <c r="L2122" s="62" t="str">
        <f>_xlfn.IFNA(VLOOKUP(E2122&amp;"."&amp;H2122,PNIdata!$E$5:$L$263,2,FALSE),"-")</f>
        <v>-</v>
      </c>
      <c r="M2122" s="62"/>
      <c r="N2122" s="62"/>
    </row>
    <row r="2123" spans="2:14" ht="25.5" x14ac:dyDescent="0.25">
      <c r="B2123" s="37" t="s">
        <v>299</v>
      </c>
      <c r="C2123" s="38" t="str">
        <f>VLOOKUP(E2123,nusedswatershed,4,FALSE)</f>
        <v>Esc</v>
      </c>
      <c r="D2123" s="39">
        <v>26</v>
      </c>
      <c r="E2123" s="40" t="s">
        <v>471</v>
      </c>
      <c r="F2123" s="40" t="s">
        <v>471</v>
      </c>
      <c r="G2123" s="21" t="s">
        <v>63</v>
      </c>
      <c r="H2123" s="22">
        <v>1963</v>
      </c>
      <c r="I2123" s="45">
        <v>25</v>
      </c>
      <c r="J2123" s="45">
        <v>25</v>
      </c>
      <c r="K2123" s="45"/>
      <c r="L2123" s="62" t="str">
        <f>_xlfn.IFNA(VLOOKUP(E2123&amp;"."&amp;H2123,PNIdata!$E$5:$L$263,2,FALSE),"-")</f>
        <v>-</v>
      </c>
      <c r="M2123" s="62"/>
      <c r="N2123" s="62"/>
    </row>
    <row r="2124" spans="2:14" ht="25.5" x14ac:dyDescent="0.25">
      <c r="B2124" s="37" t="s">
        <v>299</v>
      </c>
      <c r="C2124" s="38" t="str">
        <f>VLOOKUP(E2124,nusedswatershed,4,FALSE)</f>
        <v>Esc</v>
      </c>
      <c r="D2124" s="39">
        <v>26</v>
      </c>
      <c r="E2124" s="40" t="s">
        <v>471</v>
      </c>
      <c r="F2124" s="40" t="s">
        <v>471</v>
      </c>
      <c r="G2124" s="21" t="s">
        <v>63</v>
      </c>
      <c r="H2124" s="22">
        <v>1962</v>
      </c>
      <c r="I2124" s="45">
        <v>25</v>
      </c>
      <c r="J2124" s="45">
        <v>25</v>
      </c>
      <c r="K2124" s="45"/>
      <c r="L2124" s="62" t="str">
        <f>_xlfn.IFNA(VLOOKUP(E2124&amp;"."&amp;H2124,PNIdata!$E$5:$L$263,2,FALSE),"-")</f>
        <v>-</v>
      </c>
      <c r="M2124" s="62"/>
      <c r="N2124" s="62"/>
    </row>
    <row r="2125" spans="2:14" ht="25.5" x14ac:dyDescent="0.25">
      <c r="B2125" s="37" t="s">
        <v>299</v>
      </c>
      <c r="C2125" s="38" t="str">
        <f>VLOOKUP(E2125,nusedswatershed,4,FALSE)</f>
        <v>Esc</v>
      </c>
      <c r="D2125" s="39">
        <v>26</v>
      </c>
      <c r="E2125" s="40" t="s">
        <v>471</v>
      </c>
      <c r="F2125" s="40" t="s">
        <v>471</v>
      </c>
      <c r="G2125" s="21" t="s">
        <v>63</v>
      </c>
      <c r="H2125" s="22">
        <v>1961</v>
      </c>
      <c r="I2125" s="45">
        <v>25</v>
      </c>
      <c r="J2125" s="45">
        <v>25</v>
      </c>
      <c r="K2125" s="45"/>
      <c r="L2125" s="62" t="str">
        <f>_xlfn.IFNA(VLOOKUP(E2125&amp;"."&amp;H2125,PNIdata!$E$5:$L$263,2,FALSE),"-")</f>
        <v>-</v>
      </c>
      <c r="M2125" s="62"/>
      <c r="N2125" s="62"/>
    </row>
    <row r="2126" spans="2:14" ht="25.5" x14ac:dyDescent="0.25">
      <c r="B2126" s="37" t="s">
        <v>299</v>
      </c>
      <c r="C2126" s="38" t="str">
        <f>VLOOKUP(E2126,nusedswatershed,4,FALSE)</f>
        <v>Esc</v>
      </c>
      <c r="D2126" s="39">
        <v>26</v>
      </c>
      <c r="E2126" s="40" t="s">
        <v>471</v>
      </c>
      <c r="F2126" s="40" t="s">
        <v>471</v>
      </c>
      <c r="G2126" s="21" t="s">
        <v>63</v>
      </c>
      <c r="H2126" s="22">
        <v>1960</v>
      </c>
      <c r="I2126" s="45">
        <v>200</v>
      </c>
      <c r="J2126" s="45">
        <v>200</v>
      </c>
      <c r="K2126" s="45"/>
      <c r="L2126" s="62" t="str">
        <f>_xlfn.IFNA(VLOOKUP(E2126&amp;"."&amp;H2126,PNIdata!$E$5:$L$263,2,FALSE),"-")</f>
        <v>-</v>
      </c>
      <c r="M2126" s="62"/>
      <c r="N2126" s="62"/>
    </row>
    <row r="2127" spans="2:14" ht="25.5" x14ac:dyDescent="0.25">
      <c r="B2127" s="37" t="s">
        <v>299</v>
      </c>
      <c r="C2127" s="38" t="str">
        <f>VLOOKUP(E2127,nusedswatershed,4,FALSE)</f>
        <v>Esc</v>
      </c>
      <c r="D2127" s="39">
        <v>26</v>
      </c>
      <c r="E2127" s="40" t="s">
        <v>471</v>
      </c>
      <c r="F2127" s="40" t="s">
        <v>471</v>
      </c>
      <c r="G2127" s="21" t="s">
        <v>63</v>
      </c>
      <c r="H2127" s="22">
        <v>1959</v>
      </c>
      <c r="I2127" s="45">
        <v>25</v>
      </c>
      <c r="J2127" s="45">
        <v>25</v>
      </c>
      <c r="K2127" s="45"/>
      <c r="L2127" s="62" t="str">
        <f>_xlfn.IFNA(VLOOKUP(E2127&amp;"."&amp;H2127,PNIdata!$E$5:$L$263,2,FALSE),"-")</f>
        <v>-</v>
      </c>
      <c r="M2127" s="62"/>
      <c r="N2127" s="62"/>
    </row>
    <row r="2128" spans="2:14" ht="25.5" x14ac:dyDescent="0.25">
      <c r="B2128" s="37" t="s">
        <v>299</v>
      </c>
      <c r="C2128" s="38" t="str">
        <f>VLOOKUP(E2128,nusedswatershed,4,FALSE)</f>
        <v>Esc</v>
      </c>
      <c r="D2128" s="39">
        <v>26</v>
      </c>
      <c r="E2128" s="40" t="s">
        <v>471</v>
      </c>
      <c r="F2128" s="40" t="s">
        <v>471</v>
      </c>
      <c r="G2128" s="21" t="s">
        <v>63</v>
      </c>
      <c r="H2128" s="22">
        <v>1958</v>
      </c>
      <c r="I2128" s="45">
        <v>25</v>
      </c>
      <c r="J2128" s="45">
        <v>25</v>
      </c>
      <c r="K2128" s="45"/>
      <c r="L2128" s="62" t="str">
        <f>_xlfn.IFNA(VLOOKUP(E2128&amp;"."&amp;H2128,PNIdata!$E$5:$L$263,2,FALSE),"-")</f>
        <v>-</v>
      </c>
      <c r="M2128" s="62"/>
      <c r="N2128" s="62"/>
    </row>
    <row r="2129" spans="2:14" ht="25.5" x14ac:dyDescent="0.25">
      <c r="B2129" s="37" t="s">
        <v>299</v>
      </c>
      <c r="C2129" s="38" t="str">
        <f>VLOOKUP(E2129,nusedswatershed,4,FALSE)</f>
        <v>Esc</v>
      </c>
      <c r="D2129" s="39">
        <v>26</v>
      </c>
      <c r="E2129" s="40" t="s">
        <v>471</v>
      </c>
      <c r="F2129" s="40" t="s">
        <v>471</v>
      </c>
      <c r="G2129" s="21" t="s">
        <v>63</v>
      </c>
      <c r="H2129" s="22">
        <v>1957</v>
      </c>
      <c r="I2129" s="45" t="s">
        <v>527</v>
      </c>
      <c r="J2129" s="45"/>
      <c r="K2129" s="45"/>
      <c r="L2129" s="62" t="str">
        <f>_xlfn.IFNA(VLOOKUP(E2129&amp;"."&amp;H2129,PNIdata!$E$5:$L$263,2,FALSE),"-")</f>
        <v>-</v>
      </c>
      <c r="M2129" s="62"/>
      <c r="N2129" s="62"/>
    </row>
    <row r="2130" spans="2:14" ht="25.5" x14ac:dyDescent="0.25">
      <c r="B2130" s="37" t="s">
        <v>299</v>
      </c>
      <c r="C2130" s="38" t="str">
        <f>VLOOKUP(E2130,nusedswatershed,4,FALSE)</f>
        <v>Esc</v>
      </c>
      <c r="D2130" s="39">
        <v>26</v>
      </c>
      <c r="E2130" s="40" t="s">
        <v>471</v>
      </c>
      <c r="F2130" s="40" t="s">
        <v>471</v>
      </c>
      <c r="G2130" s="21" t="s">
        <v>63</v>
      </c>
      <c r="H2130" s="22">
        <v>1956</v>
      </c>
      <c r="I2130" s="45" t="s">
        <v>527</v>
      </c>
      <c r="J2130" s="45"/>
      <c r="K2130" s="45"/>
      <c r="L2130" s="62" t="str">
        <f>_xlfn.IFNA(VLOOKUP(E2130&amp;"."&amp;H2130,PNIdata!$E$5:$L$263,2,FALSE),"-")</f>
        <v>-</v>
      </c>
      <c r="M2130" s="62"/>
      <c r="N2130" s="62"/>
    </row>
    <row r="2131" spans="2:14" ht="25.5" x14ac:dyDescent="0.25">
      <c r="B2131" s="37" t="s">
        <v>299</v>
      </c>
      <c r="C2131" s="38" t="str">
        <f>VLOOKUP(E2131,nusedswatershed,4,FALSE)</f>
        <v>Esc</v>
      </c>
      <c r="D2131" s="39">
        <v>26</v>
      </c>
      <c r="E2131" s="40" t="s">
        <v>471</v>
      </c>
      <c r="F2131" s="40" t="s">
        <v>471</v>
      </c>
      <c r="G2131" s="21" t="s">
        <v>63</v>
      </c>
      <c r="H2131" s="22">
        <v>1955</v>
      </c>
      <c r="I2131" s="45" t="s">
        <v>527</v>
      </c>
      <c r="J2131" s="45"/>
      <c r="K2131" s="45"/>
      <c r="L2131" s="62" t="str">
        <f>_xlfn.IFNA(VLOOKUP(E2131&amp;"."&amp;H2131,PNIdata!$E$5:$L$263,2,FALSE),"-")</f>
        <v>-</v>
      </c>
      <c r="M2131" s="62"/>
      <c r="N2131" s="62"/>
    </row>
    <row r="2132" spans="2:14" ht="25.5" x14ac:dyDescent="0.25">
      <c r="B2132" s="37" t="s">
        <v>299</v>
      </c>
      <c r="C2132" s="38" t="str">
        <f>VLOOKUP(E2132,nusedswatershed,4,FALSE)</f>
        <v>Esc</v>
      </c>
      <c r="D2132" s="39">
        <v>26</v>
      </c>
      <c r="E2132" s="40" t="s">
        <v>471</v>
      </c>
      <c r="F2132" s="40" t="s">
        <v>471</v>
      </c>
      <c r="G2132" s="21" t="s">
        <v>63</v>
      </c>
      <c r="H2132" s="22">
        <v>1954</v>
      </c>
      <c r="I2132" s="45" t="s">
        <v>527</v>
      </c>
      <c r="J2132" s="45"/>
      <c r="K2132" s="45"/>
      <c r="L2132" s="62" t="str">
        <f>_xlfn.IFNA(VLOOKUP(E2132&amp;"."&amp;H2132,PNIdata!$E$5:$L$263,2,FALSE),"-")</f>
        <v>-</v>
      </c>
      <c r="M2132" s="62"/>
      <c r="N2132" s="62"/>
    </row>
    <row r="2133" spans="2:14" ht="25.5" x14ac:dyDescent="0.25">
      <c r="B2133" s="37" t="s">
        <v>299</v>
      </c>
      <c r="C2133" s="38" t="str">
        <f>VLOOKUP(E2133,nusedswatershed,4,FALSE)</f>
        <v>Esc</v>
      </c>
      <c r="D2133" s="39">
        <v>26</v>
      </c>
      <c r="E2133" s="40" t="s">
        <v>471</v>
      </c>
      <c r="F2133" s="40" t="s">
        <v>471</v>
      </c>
      <c r="G2133" s="21" t="s">
        <v>63</v>
      </c>
      <c r="H2133" s="22">
        <v>1953</v>
      </c>
      <c r="I2133" s="45" t="s">
        <v>527</v>
      </c>
      <c r="J2133" s="45"/>
      <c r="K2133" s="45"/>
      <c r="L2133" s="62" t="str">
        <f>_xlfn.IFNA(VLOOKUP(E2133&amp;"."&amp;H2133,PNIdata!$E$5:$L$263,2,FALSE),"-")</f>
        <v>-</v>
      </c>
      <c r="M2133" s="62"/>
      <c r="N2133" s="62"/>
    </row>
    <row r="2134" spans="2:14" x14ac:dyDescent="0.25">
      <c r="B2134" s="37" t="s">
        <v>24</v>
      </c>
      <c r="C2134" s="38" t="str">
        <f>VLOOKUP(E2134,nusedswatershed,4,FALSE)</f>
        <v>Hatchery</v>
      </c>
      <c r="D2134" s="39">
        <v>22</v>
      </c>
      <c r="E2134" s="40" t="s">
        <v>122</v>
      </c>
      <c r="F2134" s="40" t="s">
        <v>123</v>
      </c>
      <c r="G2134" s="21" t="s">
        <v>63</v>
      </c>
      <c r="H2134" s="45">
        <v>2023</v>
      </c>
      <c r="I2134" s="45" t="s">
        <v>1430</v>
      </c>
      <c r="J2134" s="45"/>
      <c r="K2134" s="45"/>
      <c r="L2134" s="62" t="str">
        <f>_xlfn.IFNA(VLOOKUP(E2134&amp;"."&amp;H2134,PNIdata!$E$5:$L$263,2,FALSE),"-")</f>
        <v>-</v>
      </c>
      <c r="M2134" s="62"/>
      <c r="N2134" s="62"/>
    </row>
    <row r="2135" spans="2:14" x14ac:dyDescent="0.25">
      <c r="B2135" s="37" t="s">
        <v>24</v>
      </c>
      <c r="C2135" s="38" t="str">
        <f>VLOOKUP(E2135,nusedswatershed,4,FALSE)</f>
        <v>Hatchery</v>
      </c>
      <c r="D2135" s="39">
        <v>22</v>
      </c>
      <c r="E2135" s="40" t="s">
        <v>122</v>
      </c>
      <c r="F2135" s="40" t="s">
        <v>123</v>
      </c>
      <c r="G2135" s="21" t="s">
        <v>63</v>
      </c>
      <c r="H2135" s="45">
        <v>2022</v>
      </c>
      <c r="I2135" s="45">
        <v>11</v>
      </c>
      <c r="J2135" s="45">
        <v>11</v>
      </c>
      <c r="K2135" s="45"/>
      <c r="L2135" s="62" t="str">
        <f>_xlfn.IFNA(VLOOKUP(E2135&amp;"."&amp;H2135,PNIdata!$E$5:$L$263,2,FALSE),"-")</f>
        <v>-</v>
      </c>
      <c r="M2135" s="62"/>
      <c r="N2135" s="62"/>
    </row>
    <row r="2136" spans="2:14" x14ac:dyDescent="0.25">
      <c r="B2136" s="37" t="s">
        <v>24</v>
      </c>
      <c r="C2136" s="38" t="str">
        <f>VLOOKUP(E2136,nusedswatershed,4,FALSE)</f>
        <v>Hatchery</v>
      </c>
      <c r="D2136" s="39">
        <v>22</v>
      </c>
      <c r="E2136" s="40" t="s">
        <v>122</v>
      </c>
      <c r="F2136" s="40" t="s">
        <v>123</v>
      </c>
      <c r="G2136" s="21" t="s">
        <v>63</v>
      </c>
      <c r="H2136" s="45">
        <v>2021</v>
      </c>
      <c r="I2136" s="45">
        <v>204</v>
      </c>
      <c r="J2136" s="45">
        <v>204</v>
      </c>
      <c r="K2136" s="45"/>
      <c r="L2136" s="62">
        <f>_xlfn.IFNA(VLOOKUP(E2136&amp;"."&amp;H2136,PNIdata!$E$5:$L$263,2,FALSE),"-")</f>
        <v>6.9555000000000006E-2</v>
      </c>
      <c r="M2136" s="62"/>
      <c r="N2136" s="62"/>
    </row>
    <row r="2137" spans="2:14" x14ac:dyDescent="0.25">
      <c r="B2137" s="37" t="s">
        <v>24</v>
      </c>
      <c r="C2137" s="38" t="str">
        <f>VLOOKUP(E2137,nusedswatershed,4,FALSE)</f>
        <v>Hatchery</v>
      </c>
      <c r="D2137" s="39">
        <v>22</v>
      </c>
      <c r="E2137" s="40" t="s">
        <v>122</v>
      </c>
      <c r="F2137" s="40" t="s">
        <v>123</v>
      </c>
      <c r="G2137" s="21" t="s">
        <v>63</v>
      </c>
      <c r="H2137" s="45">
        <v>2020</v>
      </c>
      <c r="I2137" s="45">
        <v>2</v>
      </c>
      <c r="J2137" s="45">
        <v>2</v>
      </c>
      <c r="K2137" s="45"/>
      <c r="L2137" s="62">
        <f>_xlfn.IFNA(VLOOKUP(E2137&amp;"."&amp;H2137,PNIdata!$E$5:$L$263,2,FALSE),"-")</f>
        <v>3.6954000000000001E-2</v>
      </c>
      <c r="M2137" s="62"/>
      <c r="N2137" s="62"/>
    </row>
    <row r="2138" spans="2:14" x14ac:dyDescent="0.25">
      <c r="B2138" s="37" t="s">
        <v>24</v>
      </c>
      <c r="C2138" s="38" t="str">
        <f>VLOOKUP(E2138,nusedswatershed,4,FALSE)</f>
        <v>Hatchery</v>
      </c>
      <c r="D2138" s="39">
        <v>22</v>
      </c>
      <c r="E2138" s="40" t="s">
        <v>122</v>
      </c>
      <c r="F2138" s="40" t="s">
        <v>123</v>
      </c>
      <c r="G2138" s="21" t="s">
        <v>63</v>
      </c>
      <c r="H2138" s="45">
        <v>2019</v>
      </c>
      <c r="I2138" s="45" t="s">
        <v>522</v>
      </c>
      <c r="J2138" s="45"/>
      <c r="K2138" s="45"/>
      <c r="L2138" s="62" t="str">
        <f>_xlfn.IFNA(VLOOKUP(E2138&amp;"."&amp;H2138,PNIdata!$E$5:$L$263,2,FALSE),"-")</f>
        <v>-</v>
      </c>
      <c r="M2138" s="62"/>
      <c r="N2138" s="62"/>
    </row>
    <row r="2139" spans="2:14" x14ac:dyDescent="0.25">
      <c r="B2139" s="37" t="s">
        <v>24</v>
      </c>
      <c r="C2139" s="38" t="str">
        <f>VLOOKUP(E2139,nusedswatershed,4,FALSE)</f>
        <v>Hatchery</v>
      </c>
      <c r="D2139" s="39">
        <v>22</v>
      </c>
      <c r="E2139" s="40" t="s">
        <v>122</v>
      </c>
      <c r="F2139" s="40" t="s">
        <v>123</v>
      </c>
      <c r="G2139" s="21" t="s">
        <v>63</v>
      </c>
      <c r="H2139" s="45">
        <v>2018</v>
      </c>
      <c r="I2139" s="45" t="s">
        <v>523</v>
      </c>
      <c r="J2139" s="45"/>
      <c r="K2139" s="45"/>
      <c r="L2139" s="62">
        <f>_xlfn.IFNA(VLOOKUP(E2139&amp;"."&amp;H2139,PNIdata!$E$5:$L$263,2,FALSE),"-")</f>
        <v>0.105505</v>
      </c>
      <c r="M2139" s="62"/>
      <c r="N2139" s="62"/>
    </row>
    <row r="2140" spans="2:14" x14ac:dyDescent="0.25">
      <c r="B2140" s="37" t="s">
        <v>24</v>
      </c>
      <c r="C2140" s="38" t="str">
        <f>VLOOKUP(E2140,nusedswatershed,4,FALSE)</f>
        <v>Hatchery</v>
      </c>
      <c r="D2140" s="39">
        <v>22</v>
      </c>
      <c r="E2140" s="40" t="s">
        <v>122</v>
      </c>
      <c r="F2140" s="40" t="s">
        <v>123</v>
      </c>
      <c r="G2140" s="21" t="s">
        <v>63</v>
      </c>
      <c r="H2140" s="45">
        <v>2017</v>
      </c>
      <c r="I2140" s="45" t="s">
        <v>523</v>
      </c>
      <c r="J2140" s="45"/>
      <c r="K2140" s="45"/>
      <c r="L2140" s="62">
        <f>_xlfn.IFNA(VLOOKUP(E2140&amp;"."&amp;H2140,PNIdata!$E$5:$L$263,2,FALSE),"-")</f>
        <v>0.15925500000000001</v>
      </c>
      <c r="M2140" s="62"/>
      <c r="N2140" s="62"/>
    </row>
    <row r="2141" spans="2:14" x14ac:dyDescent="0.25">
      <c r="B2141" s="37" t="s">
        <v>24</v>
      </c>
      <c r="C2141" s="38" t="str">
        <f>VLOOKUP(E2141,nusedswatershed,4,FALSE)</f>
        <v>Hatchery</v>
      </c>
      <c r="D2141" s="39">
        <v>22</v>
      </c>
      <c r="E2141" s="40" t="s">
        <v>122</v>
      </c>
      <c r="F2141" s="40" t="s">
        <v>123</v>
      </c>
      <c r="G2141" s="21" t="s">
        <v>63</v>
      </c>
      <c r="H2141" s="45">
        <v>2016</v>
      </c>
      <c r="I2141" s="45" t="s">
        <v>523</v>
      </c>
      <c r="J2141" s="45"/>
      <c r="K2141" s="45"/>
      <c r="L2141" s="62">
        <f>_xlfn.IFNA(VLOOKUP(E2141&amp;"."&amp;H2141,PNIdata!$E$5:$L$263,2,FALSE),"-")</f>
        <v>7.0106000000000002E-2</v>
      </c>
      <c r="M2141" s="62"/>
      <c r="N2141" s="62"/>
    </row>
    <row r="2142" spans="2:14" x14ac:dyDescent="0.25">
      <c r="B2142" s="37" t="s">
        <v>24</v>
      </c>
      <c r="C2142" s="38" t="str">
        <f>VLOOKUP(E2142,nusedswatershed,4,FALSE)</f>
        <v>Hatchery</v>
      </c>
      <c r="D2142" s="39">
        <v>22</v>
      </c>
      <c r="E2142" s="40" t="s">
        <v>122</v>
      </c>
      <c r="F2142" s="40" t="s">
        <v>123</v>
      </c>
      <c r="G2142" s="21" t="s">
        <v>63</v>
      </c>
      <c r="H2142" s="22">
        <v>2015</v>
      </c>
      <c r="I2142" s="45" t="s">
        <v>523</v>
      </c>
      <c r="J2142" s="45"/>
      <c r="K2142" s="45"/>
      <c r="L2142" s="62">
        <f>_xlfn.IFNA(VLOOKUP(E2142&amp;"."&amp;H2142,PNIdata!$E$5:$L$263,2,FALSE),"-")</f>
        <v>8.1028000000000003E-2</v>
      </c>
      <c r="M2142" s="62"/>
      <c r="N2142" s="62"/>
    </row>
    <row r="2143" spans="2:14" x14ac:dyDescent="0.25">
      <c r="B2143" s="37" t="s">
        <v>24</v>
      </c>
      <c r="C2143" s="38" t="str">
        <f>VLOOKUP(E2143,nusedswatershed,4,FALSE)</f>
        <v>Hatchery</v>
      </c>
      <c r="D2143" s="39">
        <v>22</v>
      </c>
      <c r="E2143" s="40" t="s">
        <v>122</v>
      </c>
      <c r="F2143" s="40" t="s">
        <v>123</v>
      </c>
      <c r="G2143" s="21" t="s">
        <v>63</v>
      </c>
      <c r="H2143" s="22">
        <v>2014</v>
      </c>
      <c r="I2143" s="45" t="s">
        <v>523</v>
      </c>
      <c r="J2143" s="45"/>
      <c r="K2143" s="45"/>
      <c r="L2143" s="62">
        <f>_xlfn.IFNA(VLOOKUP(E2143&amp;"."&amp;H2143,PNIdata!$E$5:$L$263,2,FALSE),"-")</f>
        <v>7.8549999999999995E-2</v>
      </c>
      <c r="M2143" s="62"/>
      <c r="N2143" s="62"/>
    </row>
    <row r="2144" spans="2:14" x14ac:dyDescent="0.25">
      <c r="B2144" s="37" t="s">
        <v>24</v>
      </c>
      <c r="C2144" s="38" t="str">
        <f>VLOOKUP(E2144,nusedswatershed,4,FALSE)</f>
        <v>Hatchery</v>
      </c>
      <c r="D2144" s="39">
        <v>22</v>
      </c>
      <c r="E2144" s="40" t="s">
        <v>122</v>
      </c>
      <c r="F2144" s="40" t="s">
        <v>123</v>
      </c>
      <c r="G2144" s="21" t="s">
        <v>63</v>
      </c>
      <c r="H2144">
        <v>2013</v>
      </c>
      <c r="I2144" s="45" t="s">
        <v>523</v>
      </c>
      <c r="J2144" s="45"/>
      <c r="K2144" s="45"/>
      <c r="L2144" s="62">
        <f>_xlfn.IFNA(VLOOKUP(E2144&amp;"."&amp;H2144,PNIdata!$E$5:$L$263,2,FALSE),"-")</f>
        <v>5.4662000000000002E-2</v>
      </c>
      <c r="M2144" s="62"/>
      <c r="N2144" s="62"/>
    </row>
    <row r="2145" spans="2:14" x14ac:dyDescent="0.25">
      <c r="B2145" s="37" t="s">
        <v>24</v>
      </c>
      <c r="C2145" s="38" t="str">
        <f>VLOOKUP(E2145,nusedswatershed,4,FALSE)</f>
        <v>Hatchery</v>
      </c>
      <c r="D2145" s="39">
        <v>22</v>
      </c>
      <c r="E2145" s="40" t="s">
        <v>122</v>
      </c>
      <c r="F2145" s="40" t="s">
        <v>123</v>
      </c>
      <c r="G2145" s="21" t="s">
        <v>63</v>
      </c>
      <c r="H2145" s="22">
        <v>2012</v>
      </c>
      <c r="I2145" s="45" t="s">
        <v>523</v>
      </c>
      <c r="J2145" s="45"/>
      <c r="K2145" s="45"/>
      <c r="L2145" s="62">
        <f>_xlfn.IFNA(VLOOKUP(E2145&amp;"."&amp;H2145,PNIdata!$E$5:$L$263,2,FALSE),"-")</f>
        <v>0.12931000000000001</v>
      </c>
      <c r="M2145" s="62"/>
      <c r="N2145" s="62"/>
    </row>
    <row r="2146" spans="2:14" x14ac:dyDescent="0.25">
      <c r="B2146" s="37" t="s">
        <v>24</v>
      </c>
      <c r="C2146" s="38" t="str">
        <f>VLOOKUP(E2146,nusedswatershed,4,FALSE)</f>
        <v>Hatchery</v>
      </c>
      <c r="D2146" s="39">
        <v>22</v>
      </c>
      <c r="E2146" s="40" t="s">
        <v>122</v>
      </c>
      <c r="F2146" s="40" t="s">
        <v>123</v>
      </c>
      <c r="G2146" s="21" t="s">
        <v>63</v>
      </c>
      <c r="H2146" s="22">
        <v>2011</v>
      </c>
      <c r="I2146" s="45" t="s">
        <v>524</v>
      </c>
      <c r="J2146" s="45"/>
      <c r="K2146" s="45"/>
      <c r="L2146" s="62">
        <f>_xlfn.IFNA(VLOOKUP(E2146&amp;"."&amp;H2146,PNIdata!$E$5:$L$263,2,FALSE),"-")</f>
        <v>1.9108E-2</v>
      </c>
      <c r="M2146" s="62"/>
      <c r="N2146" s="62"/>
    </row>
    <row r="2147" spans="2:14" x14ac:dyDescent="0.25">
      <c r="B2147" s="37" t="s">
        <v>24</v>
      </c>
      <c r="C2147" s="38" t="str">
        <f>VLOOKUP(E2147,nusedswatershed,4,FALSE)</f>
        <v>Hatchery</v>
      </c>
      <c r="D2147" s="39">
        <v>22</v>
      </c>
      <c r="E2147" s="40" t="s">
        <v>122</v>
      </c>
      <c r="F2147" s="40" t="s">
        <v>123</v>
      </c>
      <c r="G2147" s="21" t="s">
        <v>63</v>
      </c>
      <c r="H2147" s="22">
        <v>2010</v>
      </c>
      <c r="I2147" s="45" t="s">
        <v>523</v>
      </c>
      <c r="J2147" s="45"/>
      <c r="K2147" s="45"/>
      <c r="L2147" s="62">
        <f>_xlfn.IFNA(VLOOKUP(E2147&amp;"."&amp;H2147,PNIdata!$E$5:$L$263,2,FALSE),"-")</f>
        <v>0.123821</v>
      </c>
      <c r="M2147" s="62"/>
      <c r="N2147" s="62"/>
    </row>
    <row r="2148" spans="2:14" x14ac:dyDescent="0.25">
      <c r="B2148" s="37" t="s">
        <v>24</v>
      </c>
      <c r="C2148" s="38" t="str">
        <f>VLOOKUP(E2148,nusedswatershed,4,FALSE)</f>
        <v>Hatchery</v>
      </c>
      <c r="D2148" s="39">
        <v>22</v>
      </c>
      <c r="E2148" s="40" t="s">
        <v>122</v>
      </c>
      <c r="F2148" s="40" t="s">
        <v>123</v>
      </c>
      <c r="G2148" s="21" t="s">
        <v>63</v>
      </c>
      <c r="H2148" s="22">
        <v>2009</v>
      </c>
      <c r="I2148" s="45" t="s">
        <v>523</v>
      </c>
      <c r="J2148" s="45"/>
      <c r="K2148" s="45"/>
      <c r="L2148" s="62">
        <f>_xlfn.IFNA(VLOOKUP(E2148&amp;"."&amp;H2148,PNIdata!$E$5:$L$263,2,FALSE),"-")</f>
        <v>0.118203</v>
      </c>
      <c r="M2148" s="62"/>
      <c r="N2148" s="62"/>
    </row>
    <row r="2149" spans="2:14" x14ac:dyDescent="0.25">
      <c r="B2149" s="37" t="s">
        <v>24</v>
      </c>
      <c r="C2149" s="38" t="str">
        <f>VLOOKUP(E2149,nusedswatershed,4,FALSE)</f>
        <v>Hatchery</v>
      </c>
      <c r="D2149" s="39">
        <v>22</v>
      </c>
      <c r="E2149" s="40" t="s">
        <v>122</v>
      </c>
      <c r="F2149" s="40" t="s">
        <v>123</v>
      </c>
      <c r="G2149" s="21" t="s">
        <v>63</v>
      </c>
      <c r="H2149">
        <v>2008</v>
      </c>
      <c r="I2149" s="45" t="s">
        <v>523</v>
      </c>
      <c r="J2149" s="45"/>
      <c r="K2149" s="45"/>
      <c r="L2149" s="62">
        <f>_xlfn.IFNA(VLOOKUP(E2149&amp;"."&amp;H2149,PNIdata!$E$5:$L$263,2,FALSE),"-")</f>
        <v>0.188723</v>
      </c>
      <c r="M2149" s="62"/>
      <c r="N2149" s="62"/>
    </row>
    <row r="2150" spans="2:14" x14ac:dyDescent="0.25">
      <c r="B2150" s="37" t="s">
        <v>24</v>
      </c>
      <c r="C2150" s="38" t="str">
        <f>VLOOKUP(E2150,nusedswatershed,4,FALSE)</f>
        <v>Hatchery</v>
      </c>
      <c r="D2150" s="39">
        <v>22</v>
      </c>
      <c r="E2150" s="40" t="s">
        <v>122</v>
      </c>
      <c r="F2150" s="40" t="s">
        <v>123</v>
      </c>
      <c r="G2150" s="21" t="s">
        <v>63</v>
      </c>
      <c r="H2150">
        <v>2007</v>
      </c>
      <c r="I2150" s="45" t="s">
        <v>523</v>
      </c>
      <c r="J2150" s="45"/>
      <c r="K2150" s="45"/>
      <c r="L2150" s="62">
        <f>_xlfn.IFNA(VLOOKUP(E2150&amp;"."&amp;H2150,PNIdata!$E$5:$L$263,2,FALSE),"-")</f>
        <v>7.3171E-2</v>
      </c>
      <c r="M2150" s="62"/>
      <c r="N2150" s="62"/>
    </row>
    <row r="2151" spans="2:14" x14ac:dyDescent="0.25">
      <c r="B2151" s="37" t="s">
        <v>24</v>
      </c>
      <c r="C2151" s="38" t="str">
        <f>VLOOKUP(E2151,nusedswatershed,4,FALSE)</f>
        <v>Hatchery</v>
      </c>
      <c r="D2151" s="39">
        <v>22</v>
      </c>
      <c r="E2151" s="40" t="s">
        <v>122</v>
      </c>
      <c r="F2151" s="40" t="s">
        <v>123</v>
      </c>
      <c r="G2151" s="21" t="s">
        <v>63</v>
      </c>
      <c r="H2151">
        <v>2006</v>
      </c>
      <c r="I2151" s="45" t="s">
        <v>523</v>
      </c>
      <c r="J2151" s="45"/>
      <c r="K2151" s="45"/>
      <c r="L2151" s="62">
        <f>_xlfn.IFNA(VLOOKUP(E2151&amp;"."&amp;H2151,PNIdata!$E$5:$L$263,2,FALSE),"-")</f>
        <v>6.1135000000000002E-2</v>
      </c>
      <c r="M2151" s="62"/>
      <c r="N2151" s="62"/>
    </row>
    <row r="2152" spans="2:14" x14ac:dyDescent="0.25">
      <c r="B2152" s="37" t="s">
        <v>24</v>
      </c>
      <c r="C2152" s="38" t="str">
        <f>VLOOKUP(E2152,nusedswatershed,4,FALSE)</f>
        <v>Hatchery</v>
      </c>
      <c r="D2152" s="39">
        <v>22</v>
      </c>
      <c r="E2152" s="40" t="s">
        <v>122</v>
      </c>
      <c r="F2152" s="40" t="s">
        <v>123</v>
      </c>
      <c r="G2152" s="21" t="s">
        <v>63</v>
      </c>
      <c r="H2152">
        <v>2005</v>
      </c>
      <c r="I2152" s="45" t="s">
        <v>523</v>
      </c>
      <c r="J2152" s="45"/>
      <c r="K2152" s="45"/>
      <c r="L2152" s="62">
        <f>_xlfn.IFNA(VLOOKUP(E2152&amp;"."&amp;H2152,PNIdata!$E$5:$L$263,2,FALSE),"-")</f>
        <v>0.138158</v>
      </c>
      <c r="M2152" s="62"/>
      <c r="N2152" s="62"/>
    </row>
    <row r="2153" spans="2:14" x14ac:dyDescent="0.25">
      <c r="B2153" s="37" t="s">
        <v>24</v>
      </c>
      <c r="C2153" s="38" t="str">
        <f>VLOOKUP(E2153,nusedswatershed,4,FALSE)</f>
        <v>Hatchery</v>
      </c>
      <c r="D2153" s="39">
        <v>22</v>
      </c>
      <c r="E2153" s="40" t="s">
        <v>122</v>
      </c>
      <c r="F2153" s="40" t="s">
        <v>123</v>
      </c>
      <c r="G2153" s="21" t="s">
        <v>63</v>
      </c>
      <c r="H2153">
        <v>2004</v>
      </c>
      <c r="I2153" s="45" t="s">
        <v>523</v>
      </c>
      <c r="J2153" s="45"/>
      <c r="K2153" s="45"/>
      <c r="L2153" s="62">
        <f>_xlfn.IFNA(VLOOKUP(E2153&amp;"."&amp;H2153,PNIdata!$E$5:$L$263,2,FALSE),"-")</f>
        <v>0.189189</v>
      </c>
      <c r="M2153" s="62"/>
      <c r="N2153" s="62"/>
    </row>
    <row r="2154" spans="2:14" x14ac:dyDescent="0.25">
      <c r="B2154" s="37" t="s">
        <v>24</v>
      </c>
      <c r="C2154" s="38" t="str">
        <f>VLOOKUP(E2154,nusedswatershed,4,FALSE)</f>
        <v>Hatchery</v>
      </c>
      <c r="D2154" s="39">
        <v>22</v>
      </c>
      <c r="E2154" s="40" t="s">
        <v>122</v>
      </c>
      <c r="F2154" s="40" t="s">
        <v>123</v>
      </c>
      <c r="G2154" s="21" t="s">
        <v>63</v>
      </c>
      <c r="H2154">
        <v>2003</v>
      </c>
      <c r="I2154" s="45" t="s">
        <v>523</v>
      </c>
      <c r="J2154" s="45"/>
      <c r="K2154" s="45"/>
      <c r="L2154" s="62">
        <f>_xlfn.IFNA(VLOOKUP(E2154&amp;"."&amp;H2154,PNIdata!$E$5:$L$263,2,FALSE),"-")</f>
        <v>0.10220850000000001</v>
      </c>
      <c r="M2154" s="62"/>
      <c r="N2154" s="62"/>
    </row>
    <row r="2155" spans="2:14" x14ac:dyDescent="0.25">
      <c r="B2155" s="37" t="s">
        <v>24</v>
      </c>
      <c r="C2155" s="38" t="str">
        <f>VLOOKUP(E2155,nusedswatershed,4,FALSE)</f>
        <v>Hatchery</v>
      </c>
      <c r="D2155" s="39">
        <v>22</v>
      </c>
      <c r="E2155" s="40" t="s">
        <v>122</v>
      </c>
      <c r="F2155" s="40" t="s">
        <v>123</v>
      </c>
      <c r="G2155" s="21" t="s">
        <v>63</v>
      </c>
      <c r="H2155">
        <v>2002</v>
      </c>
      <c r="I2155" s="45" t="s">
        <v>523</v>
      </c>
      <c r="J2155" s="45"/>
      <c r="K2155" s="45"/>
      <c r="L2155" s="62">
        <f>_xlfn.IFNA(VLOOKUP(E2155&amp;"."&amp;H2155,PNIdata!$E$5:$L$263,2,FALSE),"-")</f>
        <v>3.0351E-2</v>
      </c>
      <c r="M2155" s="62"/>
      <c r="N2155" s="62"/>
    </row>
    <row r="2156" spans="2:14" x14ac:dyDescent="0.25">
      <c r="B2156" s="37" t="s">
        <v>24</v>
      </c>
      <c r="C2156" s="38" t="str">
        <f>VLOOKUP(E2156,nusedswatershed,4,FALSE)</f>
        <v>Hatchery</v>
      </c>
      <c r="D2156" s="39">
        <v>22</v>
      </c>
      <c r="E2156" s="40" t="s">
        <v>122</v>
      </c>
      <c r="F2156" s="40" t="s">
        <v>123</v>
      </c>
      <c r="G2156" s="21" t="s">
        <v>63</v>
      </c>
      <c r="H2156">
        <v>2001</v>
      </c>
      <c r="I2156" s="45" t="s">
        <v>522</v>
      </c>
      <c r="J2156" s="45"/>
      <c r="K2156" s="45"/>
      <c r="L2156" s="62">
        <f>_xlfn.IFNA(VLOOKUP(E2156&amp;"."&amp;H2156,PNIdata!$E$5:$L$263,2,FALSE),"-")</f>
        <v>5.1136000000000001E-2</v>
      </c>
      <c r="M2156" s="62"/>
      <c r="N2156" s="62"/>
    </row>
    <row r="2157" spans="2:14" x14ac:dyDescent="0.25">
      <c r="B2157" s="37" t="s">
        <v>24</v>
      </c>
      <c r="C2157" s="38" t="str">
        <f>VLOOKUP(E2157,nusedswatershed,4,FALSE)</f>
        <v>Hatchery</v>
      </c>
      <c r="D2157" s="39">
        <v>22</v>
      </c>
      <c r="E2157" s="40" t="s">
        <v>122</v>
      </c>
      <c r="F2157" s="40" t="s">
        <v>123</v>
      </c>
      <c r="G2157" s="21" t="s">
        <v>63</v>
      </c>
      <c r="H2157">
        <v>2000</v>
      </c>
      <c r="I2157" s="45" t="s">
        <v>524</v>
      </c>
      <c r="J2157" s="45"/>
      <c r="K2157" s="45"/>
      <c r="L2157" s="62">
        <f>_xlfn.IFNA(VLOOKUP(E2157&amp;"."&amp;H2157,PNIdata!$E$5:$L$263,2,FALSE),"-")</f>
        <v>0.355072</v>
      </c>
      <c r="M2157" s="62"/>
      <c r="N2157" s="62"/>
    </row>
    <row r="2158" spans="2:14" x14ac:dyDescent="0.25">
      <c r="B2158" s="37" t="s">
        <v>24</v>
      </c>
      <c r="C2158" s="38" t="str">
        <f>VLOOKUP(E2158,nusedswatershed,4,FALSE)</f>
        <v>Hatchery</v>
      </c>
      <c r="D2158" s="39">
        <v>22</v>
      </c>
      <c r="E2158" s="40" t="s">
        <v>122</v>
      </c>
      <c r="F2158" s="40" t="s">
        <v>123</v>
      </c>
      <c r="G2158" s="21" t="s">
        <v>63</v>
      </c>
      <c r="H2158">
        <v>1999</v>
      </c>
      <c r="I2158" s="45" t="s">
        <v>522</v>
      </c>
      <c r="J2158" s="45"/>
      <c r="K2158" s="45"/>
      <c r="L2158" s="62">
        <f>_xlfn.IFNA(VLOOKUP(E2158&amp;"."&amp;H2158,PNIdata!$E$5:$L$263,2,FALSE),"-")</f>
        <v>6.2068999999999999E-2</v>
      </c>
      <c r="M2158" s="62"/>
      <c r="N2158" s="62"/>
    </row>
    <row r="2159" spans="2:14" x14ac:dyDescent="0.25">
      <c r="B2159" s="37" t="s">
        <v>24</v>
      </c>
      <c r="C2159" s="38" t="str">
        <f>VLOOKUP(E2159,nusedswatershed,4,FALSE)</f>
        <v>Hatchery</v>
      </c>
      <c r="D2159" s="39">
        <v>22</v>
      </c>
      <c r="E2159" s="40" t="s">
        <v>122</v>
      </c>
      <c r="F2159" s="40" t="s">
        <v>123</v>
      </c>
      <c r="G2159" s="21" t="s">
        <v>63</v>
      </c>
      <c r="H2159" s="22">
        <v>1998</v>
      </c>
      <c r="I2159" s="45" t="s">
        <v>522</v>
      </c>
      <c r="J2159" s="45"/>
      <c r="K2159" s="45"/>
      <c r="L2159" s="62">
        <f>_xlfn.IFNA(VLOOKUP(E2159&amp;"."&amp;H2159,PNIdata!$E$5:$L$263,2,FALSE),"-")</f>
        <v>0.26666699999999999</v>
      </c>
      <c r="M2159" s="62"/>
      <c r="N2159" s="62"/>
    </row>
    <row r="2160" spans="2:14" x14ac:dyDescent="0.25">
      <c r="B2160" s="37" t="s">
        <v>24</v>
      </c>
      <c r="C2160" s="38" t="str">
        <f>VLOOKUP(E2160,nusedswatershed,4,FALSE)</f>
        <v>Hatchery</v>
      </c>
      <c r="D2160" s="39">
        <v>22</v>
      </c>
      <c r="E2160" s="40" t="s">
        <v>122</v>
      </c>
      <c r="F2160" s="40" t="s">
        <v>123</v>
      </c>
      <c r="G2160" s="21" t="s">
        <v>63</v>
      </c>
      <c r="H2160" s="22">
        <v>1997</v>
      </c>
      <c r="I2160" s="45" t="s">
        <v>522</v>
      </c>
      <c r="J2160" s="45"/>
      <c r="K2160" s="45"/>
      <c r="L2160" s="62" t="str">
        <f>_xlfn.IFNA(VLOOKUP(E2160&amp;"."&amp;H2160,PNIdata!$E$5:$L$263,2,FALSE),"-")</f>
        <v>-</v>
      </c>
      <c r="M2160" s="62"/>
      <c r="N2160" s="62"/>
    </row>
    <row r="2161" spans="2:14" x14ac:dyDescent="0.25">
      <c r="B2161" s="37" t="s">
        <v>24</v>
      </c>
      <c r="C2161" s="38" t="str">
        <f>VLOOKUP(E2161,nusedswatershed,4,FALSE)</f>
        <v>Hatchery</v>
      </c>
      <c r="D2161" s="39">
        <v>22</v>
      </c>
      <c r="E2161" s="40" t="s">
        <v>122</v>
      </c>
      <c r="F2161" s="40" t="s">
        <v>123</v>
      </c>
      <c r="G2161" s="21" t="s">
        <v>63</v>
      </c>
      <c r="H2161" s="22">
        <v>1996</v>
      </c>
      <c r="I2161" s="45" t="s">
        <v>522</v>
      </c>
      <c r="J2161" s="45"/>
      <c r="K2161" s="45"/>
      <c r="L2161" s="62" t="str">
        <f>_xlfn.IFNA(VLOOKUP(E2161&amp;"."&amp;H2161,PNIdata!$E$5:$L$263,2,FALSE),"-")</f>
        <v>-</v>
      </c>
      <c r="M2161" s="62"/>
      <c r="N2161" s="62"/>
    </row>
    <row r="2162" spans="2:14" x14ac:dyDescent="0.25">
      <c r="B2162" s="37" t="s">
        <v>24</v>
      </c>
      <c r="C2162" s="38" t="str">
        <f>VLOOKUP(E2162,nusedswatershed,4,FALSE)</f>
        <v>Hatchery</v>
      </c>
      <c r="D2162" s="39">
        <v>22</v>
      </c>
      <c r="E2162" s="40" t="s">
        <v>122</v>
      </c>
      <c r="F2162" s="40" t="s">
        <v>123</v>
      </c>
      <c r="G2162" s="21" t="s">
        <v>63</v>
      </c>
      <c r="H2162" s="22">
        <v>1995</v>
      </c>
      <c r="I2162" s="45" t="s">
        <v>1430</v>
      </c>
      <c r="J2162" s="45"/>
      <c r="K2162" s="45"/>
      <c r="L2162" s="62" t="str">
        <f>_xlfn.IFNA(VLOOKUP(E2162&amp;"."&amp;H2162,PNIdata!$E$5:$L$263,2,FALSE),"-")</f>
        <v>-</v>
      </c>
      <c r="M2162" s="62"/>
      <c r="N2162" s="62"/>
    </row>
    <row r="2163" spans="2:14" x14ac:dyDescent="0.25">
      <c r="B2163" s="37" t="s">
        <v>24</v>
      </c>
      <c r="C2163" s="38" t="str">
        <f>VLOOKUP(E2163,nusedswatershed,4,FALSE)</f>
        <v>Hatchery</v>
      </c>
      <c r="D2163" s="39">
        <v>22</v>
      </c>
      <c r="E2163" s="40" t="s">
        <v>122</v>
      </c>
      <c r="F2163" s="40" t="s">
        <v>123</v>
      </c>
      <c r="G2163" s="21" t="s">
        <v>63</v>
      </c>
      <c r="H2163" s="22">
        <v>1994</v>
      </c>
      <c r="I2163" s="45" t="s">
        <v>527</v>
      </c>
      <c r="J2163" s="45"/>
      <c r="K2163" s="45"/>
      <c r="L2163" s="62" t="str">
        <f>_xlfn.IFNA(VLOOKUP(E2163&amp;"."&amp;H2163,PNIdata!$E$5:$L$263,2,FALSE),"-")</f>
        <v>-</v>
      </c>
      <c r="M2163" s="62"/>
      <c r="N2163" s="62"/>
    </row>
    <row r="2164" spans="2:14" x14ac:dyDescent="0.25">
      <c r="B2164" s="37" t="s">
        <v>24</v>
      </c>
      <c r="C2164" s="38" t="str">
        <f>VLOOKUP(E2164,nusedswatershed,4,FALSE)</f>
        <v>Hatchery</v>
      </c>
      <c r="D2164" s="39">
        <v>22</v>
      </c>
      <c r="E2164" s="40" t="s">
        <v>122</v>
      </c>
      <c r="F2164" s="40" t="s">
        <v>123</v>
      </c>
      <c r="G2164" s="21" t="s">
        <v>63</v>
      </c>
      <c r="H2164" s="22">
        <v>1993</v>
      </c>
      <c r="I2164" s="45" t="s">
        <v>523</v>
      </c>
      <c r="J2164" s="45"/>
      <c r="K2164" s="45"/>
      <c r="L2164" s="62" t="str">
        <f>_xlfn.IFNA(VLOOKUP(E2164&amp;"."&amp;H2164,PNIdata!$E$5:$L$263,2,FALSE),"-")</f>
        <v>-</v>
      </c>
      <c r="M2164" s="62"/>
      <c r="N2164" s="62"/>
    </row>
    <row r="2165" spans="2:14" x14ac:dyDescent="0.25">
      <c r="B2165" s="37" t="s">
        <v>24</v>
      </c>
      <c r="C2165" s="38" t="str">
        <f>VLOOKUP(E2165,nusedswatershed,4,FALSE)</f>
        <v>Hatchery</v>
      </c>
      <c r="D2165" s="39">
        <v>22</v>
      </c>
      <c r="E2165" s="40" t="s">
        <v>122</v>
      </c>
      <c r="F2165" s="40" t="s">
        <v>123</v>
      </c>
      <c r="G2165" s="21" t="s">
        <v>63</v>
      </c>
      <c r="H2165" s="22">
        <v>1992</v>
      </c>
      <c r="I2165" s="45" t="s">
        <v>527</v>
      </c>
      <c r="J2165" s="45"/>
      <c r="K2165" s="45"/>
      <c r="L2165" s="62" t="str">
        <f>_xlfn.IFNA(VLOOKUP(E2165&amp;"."&amp;H2165,PNIdata!$E$5:$L$263,2,FALSE),"-")</f>
        <v>-</v>
      </c>
      <c r="M2165" s="62"/>
      <c r="N2165" s="62"/>
    </row>
    <row r="2166" spans="2:14" x14ac:dyDescent="0.25">
      <c r="B2166" s="37" t="s">
        <v>24</v>
      </c>
      <c r="C2166" s="38" t="str">
        <f>VLOOKUP(E2166,nusedswatershed,4,FALSE)</f>
        <v>Hatchery</v>
      </c>
      <c r="D2166" s="39">
        <v>22</v>
      </c>
      <c r="E2166" s="40" t="s">
        <v>122</v>
      </c>
      <c r="F2166" s="40" t="s">
        <v>123</v>
      </c>
      <c r="G2166" s="21" t="s">
        <v>63</v>
      </c>
      <c r="H2166" s="22">
        <v>1991</v>
      </c>
      <c r="I2166" s="45">
        <v>1500</v>
      </c>
      <c r="J2166" s="45">
        <v>1500</v>
      </c>
      <c r="K2166" s="45"/>
      <c r="L2166" s="62" t="str">
        <f>_xlfn.IFNA(VLOOKUP(E2166&amp;"."&amp;H2166,PNIdata!$E$5:$L$263,2,FALSE),"-")</f>
        <v>-</v>
      </c>
      <c r="M2166" s="62"/>
      <c r="N2166" s="62"/>
    </row>
    <row r="2167" spans="2:14" x14ac:dyDescent="0.25">
      <c r="B2167" s="37" t="s">
        <v>24</v>
      </c>
      <c r="C2167" s="38" t="str">
        <f>VLOOKUP(E2167,nusedswatershed,4,FALSE)</f>
        <v>Hatchery</v>
      </c>
      <c r="D2167" s="39">
        <v>22</v>
      </c>
      <c r="E2167" s="40" t="s">
        <v>122</v>
      </c>
      <c r="F2167" s="40" t="s">
        <v>123</v>
      </c>
      <c r="G2167" s="21" t="s">
        <v>63</v>
      </c>
      <c r="H2167" s="22">
        <v>1990</v>
      </c>
      <c r="I2167" s="45" t="s">
        <v>527</v>
      </c>
      <c r="J2167" s="45"/>
      <c r="K2167" s="45"/>
      <c r="L2167" s="62" t="str">
        <f>_xlfn.IFNA(VLOOKUP(E2167&amp;"."&amp;H2167,PNIdata!$E$5:$L$263,2,FALSE),"-")</f>
        <v>-</v>
      </c>
      <c r="M2167" s="62"/>
      <c r="N2167" s="62"/>
    </row>
    <row r="2168" spans="2:14" x14ac:dyDescent="0.25">
      <c r="B2168" s="37" t="s">
        <v>24</v>
      </c>
      <c r="C2168" s="38" t="str">
        <f>VLOOKUP(E2168,nusedswatershed,4,FALSE)</f>
        <v>Hatchery</v>
      </c>
      <c r="D2168" s="39">
        <v>22</v>
      </c>
      <c r="E2168" s="40" t="s">
        <v>122</v>
      </c>
      <c r="F2168" s="40" t="s">
        <v>123</v>
      </c>
      <c r="G2168" s="21" t="s">
        <v>63</v>
      </c>
      <c r="H2168" s="22">
        <v>1989</v>
      </c>
      <c r="I2168" s="45" t="s">
        <v>527</v>
      </c>
      <c r="J2168" s="45"/>
      <c r="K2168" s="45"/>
      <c r="L2168" s="62" t="str">
        <f>_xlfn.IFNA(VLOOKUP(E2168&amp;"."&amp;H2168,PNIdata!$E$5:$L$263,2,FALSE),"-")</f>
        <v>-</v>
      </c>
      <c r="M2168" s="62"/>
      <c r="N2168" s="62"/>
    </row>
    <row r="2169" spans="2:14" x14ac:dyDescent="0.25">
      <c r="B2169" s="37" t="s">
        <v>24</v>
      </c>
      <c r="C2169" s="38" t="str">
        <f>VLOOKUP(E2169,nusedswatershed,4,FALSE)</f>
        <v>Hatchery</v>
      </c>
      <c r="D2169" s="39">
        <v>22</v>
      </c>
      <c r="E2169" s="40" t="s">
        <v>122</v>
      </c>
      <c r="F2169" s="40" t="s">
        <v>123</v>
      </c>
      <c r="G2169" s="21" t="s">
        <v>63</v>
      </c>
      <c r="H2169" s="22">
        <v>1988</v>
      </c>
      <c r="I2169" s="45" t="s">
        <v>523</v>
      </c>
      <c r="J2169" s="45"/>
      <c r="K2169" s="45"/>
      <c r="L2169" s="62" t="str">
        <f>_xlfn.IFNA(VLOOKUP(E2169&amp;"."&amp;H2169,PNIdata!$E$5:$L$263,2,FALSE),"-")</f>
        <v>-</v>
      </c>
      <c r="M2169" s="62"/>
      <c r="N2169" s="62"/>
    </row>
    <row r="2170" spans="2:14" x14ac:dyDescent="0.25">
      <c r="B2170" s="37" t="s">
        <v>24</v>
      </c>
      <c r="C2170" s="38" t="str">
        <f>VLOOKUP(E2170,nusedswatershed,4,FALSE)</f>
        <v>Hatchery</v>
      </c>
      <c r="D2170" s="39">
        <v>22</v>
      </c>
      <c r="E2170" s="40" t="s">
        <v>122</v>
      </c>
      <c r="F2170" s="40" t="s">
        <v>123</v>
      </c>
      <c r="G2170" s="21" t="s">
        <v>63</v>
      </c>
      <c r="H2170" s="22">
        <v>1987</v>
      </c>
      <c r="I2170" s="45" t="s">
        <v>523</v>
      </c>
      <c r="J2170" s="45"/>
      <c r="K2170" s="45"/>
      <c r="L2170" s="62" t="str">
        <f>_xlfn.IFNA(VLOOKUP(E2170&amp;"."&amp;H2170,PNIdata!$E$5:$L$263,2,FALSE),"-")</f>
        <v>-</v>
      </c>
      <c r="M2170" s="62"/>
      <c r="N2170" s="62"/>
    </row>
    <row r="2171" spans="2:14" x14ac:dyDescent="0.25">
      <c r="B2171" s="37" t="s">
        <v>24</v>
      </c>
      <c r="C2171" s="38" t="str">
        <f>VLOOKUP(E2171,nusedswatershed,4,FALSE)</f>
        <v>Hatchery</v>
      </c>
      <c r="D2171" s="39">
        <v>22</v>
      </c>
      <c r="E2171" s="40" t="s">
        <v>122</v>
      </c>
      <c r="F2171" s="40" t="s">
        <v>123</v>
      </c>
      <c r="G2171" s="21" t="s">
        <v>63</v>
      </c>
      <c r="H2171" s="22">
        <v>1986</v>
      </c>
      <c r="I2171" s="45" t="s">
        <v>523</v>
      </c>
      <c r="J2171" s="45"/>
      <c r="K2171" s="45"/>
      <c r="L2171" s="62" t="str">
        <f>_xlfn.IFNA(VLOOKUP(E2171&amp;"."&amp;H2171,PNIdata!$E$5:$L$263,2,FALSE),"-")</f>
        <v>-</v>
      </c>
      <c r="M2171" s="62"/>
      <c r="N2171" s="62"/>
    </row>
    <row r="2172" spans="2:14" x14ac:dyDescent="0.25">
      <c r="B2172" s="37" t="s">
        <v>24</v>
      </c>
      <c r="C2172" s="38" t="str">
        <f>VLOOKUP(E2172,nusedswatershed,4,FALSE)</f>
        <v>Hatchery</v>
      </c>
      <c r="D2172" s="39">
        <v>22</v>
      </c>
      <c r="E2172" s="40" t="s">
        <v>122</v>
      </c>
      <c r="F2172" s="40" t="s">
        <v>123</v>
      </c>
      <c r="G2172" s="21" t="s">
        <v>63</v>
      </c>
      <c r="H2172" s="22">
        <v>1985</v>
      </c>
      <c r="I2172" s="45" t="s">
        <v>523</v>
      </c>
      <c r="J2172" s="45"/>
      <c r="K2172" s="45"/>
      <c r="L2172" s="62" t="str">
        <f>_xlfn.IFNA(VLOOKUP(E2172&amp;"."&amp;H2172,PNIdata!$E$5:$L$263,2,FALSE),"-")</f>
        <v>-</v>
      </c>
      <c r="M2172" s="62"/>
      <c r="N2172" s="62"/>
    </row>
    <row r="2173" spans="2:14" x14ac:dyDescent="0.25">
      <c r="B2173" s="37" t="s">
        <v>24</v>
      </c>
      <c r="C2173" s="38" t="str">
        <f>VLOOKUP(E2173,nusedswatershed,4,FALSE)</f>
        <v>Hatchery</v>
      </c>
      <c r="D2173" s="39">
        <v>22</v>
      </c>
      <c r="E2173" s="40" t="s">
        <v>122</v>
      </c>
      <c r="F2173" s="40" t="s">
        <v>123</v>
      </c>
      <c r="G2173" s="21" t="s">
        <v>63</v>
      </c>
      <c r="H2173" s="22">
        <v>1984</v>
      </c>
      <c r="I2173" s="45" t="s">
        <v>523</v>
      </c>
      <c r="J2173" s="45"/>
      <c r="K2173" s="45"/>
      <c r="L2173" s="62" t="str">
        <f>_xlfn.IFNA(VLOOKUP(E2173&amp;"."&amp;H2173,PNIdata!$E$5:$L$263,2,FALSE),"-")</f>
        <v>-</v>
      </c>
      <c r="M2173" s="62"/>
      <c r="N2173" s="62"/>
    </row>
    <row r="2174" spans="2:14" x14ac:dyDescent="0.25">
      <c r="B2174" s="37" t="s">
        <v>24</v>
      </c>
      <c r="C2174" s="38" t="str">
        <f>VLOOKUP(E2174,nusedswatershed,4,FALSE)</f>
        <v>Hatchery</v>
      </c>
      <c r="D2174" s="39">
        <v>22</v>
      </c>
      <c r="E2174" s="40" t="s">
        <v>122</v>
      </c>
      <c r="F2174" s="40" t="s">
        <v>123</v>
      </c>
      <c r="G2174" s="21" t="s">
        <v>63</v>
      </c>
      <c r="H2174" s="22">
        <v>1983</v>
      </c>
      <c r="I2174" s="45" t="s">
        <v>523</v>
      </c>
      <c r="J2174" s="45"/>
      <c r="K2174" s="45"/>
      <c r="L2174" s="62" t="str">
        <f>_xlfn.IFNA(VLOOKUP(E2174&amp;"."&amp;H2174,PNIdata!$E$5:$L$263,2,FALSE),"-")</f>
        <v>-</v>
      </c>
      <c r="M2174" s="62"/>
      <c r="N2174" s="62"/>
    </row>
    <row r="2175" spans="2:14" x14ac:dyDescent="0.25">
      <c r="B2175" s="37" t="s">
        <v>24</v>
      </c>
      <c r="C2175" s="38" t="str">
        <f>VLOOKUP(E2175,nusedswatershed,4,FALSE)</f>
        <v>Hatchery</v>
      </c>
      <c r="D2175" s="39">
        <v>22</v>
      </c>
      <c r="E2175" s="40" t="s">
        <v>122</v>
      </c>
      <c r="F2175" s="40" t="s">
        <v>123</v>
      </c>
      <c r="G2175" s="21" t="s">
        <v>63</v>
      </c>
      <c r="H2175" s="22">
        <v>1982</v>
      </c>
      <c r="I2175" s="45" t="s">
        <v>523</v>
      </c>
      <c r="J2175" s="45"/>
      <c r="K2175" s="45"/>
      <c r="L2175" s="62" t="str">
        <f>_xlfn.IFNA(VLOOKUP(E2175&amp;"."&amp;H2175,PNIdata!$E$5:$L$263,2,FALSE),"-")</f>
        <v>-</v>
      </c>
      <c r="M2175" s="62"/>
      <c r="N2175" s="62"/>
    </row>
    <row r="2176" spans="2:14" x14ac:dyDescent="0.25">
      <c r="B2176" s="37" t="s">
        <v>24</v>
      </c>
      <c r="C2176" s="38" t="str">
        <f>VLOOKUP(E2176,nusedswatershed,4,FALSE)</f>
        <v>Hatchery</v>
      </c>
      <c r="D2176" s="39">
        <v>22</v>
      </c>
      <c r="E2176" s="40" t="s">
        <v>122</v>
      </c>
      <c r="F2176" s="40" t="s">
        <v>123</v>
      </c>
      <c r="G2176" s="21" t="s">
        <v>63</v>
      </c>
      <c r="H2176" s="22">
        <v>1981</v>
      </c>
      <c r="I2176" s="45" t="s">
        <v>523</v>
      </c>
      <c r="J2176" s="45"/>
      <c r="K2176" s="45"/>
      <c r="L2176" s="62" t="str">
        <f>_xlfn.IFNA(VLOOKUP(E2176&amp;"."&amp;H2176,PNIdata!$E$5:$L$263,2,FALSE),"-")</f>
        <v>-</v>
      </c>
      <c r="M2176" s="62"/>
      <c r="N2176" s="62"/>
    </row>
    <row r="2177" spans="2:14" x14ac:dyDescent="0.25">
      <c r="B2177" s="37" t="s">
        <v>24</v>
      </c>
      <c r="C2177" s="38" t="str">
        <f>VLOOKUP(E2177,nusedswatershed,4,FALSE)</f>
        <v>Hatchery</v>
      </c>
      <c r="D2177" s="39">
        <v>22</v>
      </c>
      <c r="E2177" s="40" t="s">
        <v>122</v>
      </c>
      <c r="F2177" s="40" t="s">
        <v>123</v>
      </c>
      <c r="G2177" s="21" t="s">
        <v>63</v>
      </c>
      <c r="H2177" s="22">
        <v>1980</v>
      </c>
      <c r="I2177" s="45" t="s">
        <v>523</v>
      </c>
      <c r="J2177" s="45"/>
      <c r="K2177" s="45"/>
      <c r="L2177" s="62" t="str">
        <f>_xlfn.IFNA(VLOOKUP(E2177&amp;"."&amp;H2177,PNIdata!$E$5:$L$263,2,FALSE),"-")</f>
        <v>-</v>
      </c>
      <c r="M2177" s="62"/>
      <c r="N2177" s="62"/>
    </row>
    <row r="2178" spans="2:14" x14ac:dyDescent="0.25">
      <c r="B2178" s="37" t="s">
        <v>24</v>
      </c>
      <c r="C2178" s="38" t="str">
        <f>VLOOKUP(E2178,nusedswatershed,4,FALSE)</f>
        <v>Hatchery</v>
      </c>
      <c r="D2178" s="39">
        <v>22</v>
      </c>
      <c r="E2178" s="40" t="s">
        <v>122</v>
      </c>
      <c r="F2178" s="40" t="s">
        <v>123</v>
      </c>
      <c r="G2178" s="21" t="s">
        <v>63</v>
      </c>
      <c r="H2178" s="22">
        <v>1979</v>
      </c>
      <c r="I2178" s="45" t="s">
        <v>523</v>
      </c>
      <c r="J2178" s="45"/>
      <c r="K2178" s="45"/>
      <c r="L2178" s="62" t="str">
        <f>_xlfn.IFNA(VLOOKUP(E2178&amp;"."&amp;H2178,PNIdata!$E$5:$L$263,2,FALSE),"-")</f>
        <v>-</v>
      </c>
      <c r="M2178" s="62"/>
      <c r="N2178" s="62"/>
    </row>
    <row r="2179" spans="2:14" x14ac:dyDescent="0.25">
      <c r="B2179" s="37" t="s">
        <v>24</v>
      </c>
      <c r="C2179" s="38" t="str">
        <f>VLOOKUP(E2179,nusedswatershed,4,FALSE)</f>
        <v>Hatchery</v>
      </c>
      <c r="D2179" s="39">
        <v>22</v>
      </c>
      <c r="E2179" s="40" t="s">
        <v>122</v>
      </c>
      <c r="F2179" s="40" t="s">
        <v>123</v>
      </c>
      <c r="G2179" s="21" t="s">
        <v>63</v>
      </c>
      <c r="H2179" s="22">
        <v>1978</v>
      </c>
      <c r="I2179" s="45" t="s">
        <v>523</v>
      </c>
      <c r="J2179" s="45"/>
      <c r="K2179" s="45"/>
      <c r="L2179" s="62" t="str">
        <f>_xlfn.IFNA(VLOOKUP(E2179&amp;"."&amp;H2179,PNIdata!$E$5:$L$263,2,FALSE),"-")</f>
        <v>-</v>
      </c>
      <c r="M2179" s="62"/>
      <c r="N2179" s="62"/>
    </row>
    <row r="2180" spans="2:14" x14ac:dyDescent="0.25">
      <c r="B2180" s="37" t="s">
        <v>24</v>
      </c>
      <c r="C2180" s="38" t="str">
        <f>VLOOKUP(E2180,nusedswatershed,4,FALSE)</f>
        <v>Hatchery</v>
      </c>
      <c r="D2180" s="39">
        <v>22</v>
      </c>
      <c r="E2180" s="40" t="s">
        <v>122</v>
      </c>
      <c r="F2180" s="40" t="s">
        <v>123</v>
      </c>
      <c r="G2180" s="21" t="s">
        <v>63</v>
      </c>
      <c r="H2180" s="22">
        <v>1977</v>
      </c>
      <c r="I2180" s="45" t="s">
        <v>523</v>
      </c>
      <c r="J2180" s="45"/>
      <c r="K2180" s="45"/>
      <c r="L2180" s="62" t="str">
        <f>_xlfn.IFNA(VLOOKUP(E2180&amp;"."&amp;H2180,PNIdata!$E$5:$L$263,2,FALSE),"-")</f>
        <v>-</v>
      </c>
      <c r="M2180" s="62"/>
      <c r="N2180" s="62"/>
    </row>
    <row r="2181" spans="2:14" x14ac:dyDescent="0.25">
      <c r="B2181" s="37" t="s">
        <v>24</v>
      </c>
      <c r="C2181" s="38" t="str">
        <f>VLOOKUP(E2181,nusedswatershed,4,FALSE)</f>
        <v>Hatchery</v>
      </c>
      <c r="D2181" s="39">
        <v>22</v>
      </c>
      <c r="E2181" s="40" t="s">
        <v>122</v>
      </c>
      <c r="F2181" s="40" t="s">
        <v>123</v>
      </c>
      <c r="G2181" s="21" t="s">
        <v>63</v>
      </c>
      <c r="H2181" s="22">
        <v>1976</v>
      </c>
      <c r="I2181" s="45" t="s">
        <v>523</v>
      </c>
      <c r="J2181" s="45"/>
      <c r="K2181" s="45"/>
      <c r="L2181" s="62" t="str">
        <f>_xlfn.IFNA(VLOOKUP(E2181&amp;"."&amp;H2181,PNIdata!$E$5:$L$263,2,FALSE),"-")</f>
        <v>-</v>
      </c>
      <c r="M2181" s="62"/>
      <c r="N2181" s="62"/>
    </row>
    <row r="2182" spans="2:14" x14ac:dyDescent="0.25">
      <c r="B2182" s="37" t="s">
        <v>24</v>
      </c>
      <c r="C2182" s="38" t="str">
        <f>VLOOKUP(E2182,nusedswatershed,4,FALSE)</f>
        <v>Hatchery</v>
      </c>
      <c r="D2182" s="39">
        <v>22</v>
      </c>
      <c r="E2182" s="40" t="s">
        <v>122</v>
      </c>
      <c r="F2182" s="40" t="s">
        <v>123</v>
      </c>
      <c r="G2182" s="21" t="s">
        <v>63</v>
      </c>
      <c r="H2182" s="22">
        <v>1975</v>
      </c>
      <c r="I2182" s="45" t="s">
        <v>523</v>
      </c>
      <c r="J2182" s="45"/>
      <c r="K2182" s="45"/>
      <c r="L2182" s="62" t="str">
        <f>_xlfn.IFNA(VLOOKUP(E2182&amp;"."&amp;H2182,PNIdata!$E$5:$L$263,2,FALSE),"-")</f>
        <v>-</v>
      </c>
      <c r="M2182" s="62"/>
      <c r="N2182" s="62"/>
    </row>
    <row r="2183" spans="2:14" x14ac:dyDescent="0.25">
      <c r="B2183" s="37" t="s">
        <v>24</v>
      </c>
      <c r="C2183" s="38" t="str">
        <f>VLOOKUP(E2183,nusedswatershed,4,FALSE)</f>
        <v>Hatchery</v>
      </c>
      <c r="D2183" s="39">
        <v>22</v>
      </c>
      <c r="E2183" s="40" t="s">
        <v>122</v>
      </c>
      <c r="F2183" s="40" t="s">
        <v>123</v>
      </c>
      <c r="G2183" s="21" t="s">
        <v>63</v>
      </c>
      <c r="H2183" s="22">
        <v>1974</v>
      </c>
      <c r="I2183" s="45" t="s">
        <v>523</v>
      </c>
      <c r="J2183" s="45"/>
      <c r="K2183" s="45"/>
      <c r="L2183" s="62" t="str">
        <f>_xlfn.IFNA(VLOOKUP(E2183&amp;"."&amp;H2183,PNIdata!$E$5:$L$263,2,FALSE),"-")</f>
        <v>-</v>
      </c>
      <c r="M2183" s="62"/>
      <c r="N2183" s="62"/>
    </row>
    <row r="2184" spans="2:14" x14ac:dyDescent="0.25">
      <c r="B2184" s="37" t="s">
        <v>24</v>
      </c>
      <c r="C2184" s="38" t="str">
        <f>VLOOKUP(E2184,nusedswatershed,4,FALSE)</f>
        <v>Hatchery</v>
      </c>
      <c r="D2184" s="39">
        <v>22</v>
      </c>
      <c r="E2184" s="40" t="s">
        <v>122</v>
      </c>
      <c r="F2184" s="40" t="s">
        <v>123</v>
      </c>
      <c r="G2184" s="21" t="s">
        <v>63</v>
      </c>
      <c r="H2184" s="22">
        <v>1973</v>
      </c>
      <c r="I2184" s="45" t="s">
        <v>523</v>
      </c>
      <c r="J2184" s="45"/>
      <c r="K2184" s="45"/>
      <c r="L2184" s="62" t="str">
        <f>_xlfn.IFNA(VLOOKUP(E2184&amp;"."&amp;H2184,PNIdata!$E$5:$L$263,2,FALSE),"-")</f>
        <v>-</v>
      </c>
      <c r="M2184" s="62"/>
      <c r="N2184" s="62"/>
    </row>
    <row r="2185" spans="2:14" x14ac:dyDescent="0.25">
      <c r="B2185" s="37" t="s">
        <v>24</v>
      </c>
      <c r="C2185" s="38" t="str">
        <f>VLOOKUP(E2185,nusedswatershed,4,FALSE)</f>
        <v>Hatchery</v>
      </c>
      <c r="D2185" s="39">
        <v>22</v>
      </c>
      <c r="E2185" s="40" t="s">
        <v>122</v>
      </c>
      <c r="F2185" s="40" t="s">
        <v>123</v>
      </c>
      <c r="G2185" s="21" t="s">
        <v>63</v>
      </c>
      <c r="H2185" s="22">
        <v>1972</v>
      </c>
      <c r="I2185" s="45" t="s">
        <v>523</v>
      </c>
      <c r="J2185" s="45"/>
      <c r="K2185" s="45"/>
      <c r="L2185" s="62" t="str">
        <f>_xlfn.IFNA(VLOOKUP(E2185&amp;"."&amp;H2185,PNIdata!$E$5:$L$263,2,FALSE),"-")</f>
        <v>-</v>
      </c>
      <c r="M2185" s="62"/>
      <c r="N2185" s="62"/>
    </row>
    <row r="2186" spans="2:14" x14ac:dyDescent="0.25">
      <c r="B2186" s="37" t="s">
        <v>24</v>
      </c>
      <c r="C2186" s="38" t="str">
        <f>VLOOKUP(E2186,nusedswatershed,4,FALSE)</f>
        <v>Hatchery</v>
      </c>
      <c r="D2186" s="39">
        <v>22</v>
      </c>
      <c r="E2186" s="40" t="s">
        <v>122</v>
      </c>
      <c r="F2186" s="40" t="s">
        <v>123</v>
      </c>
      <c r="G2186" s="21" t="s">
        <v>63</v>
      </c>
      <c r="H2186" s="22">
        <v>1971</v>
      </c>
      <c r="I2186" s="45" t="s">
        <v>523</v>
      </c>
      <c r="J2186" s="45"/>
      <c r="K2186" s="45"/>
      <c r="L2186" s="62" t="str">
        <f>_xlfn.IFNA(VLOOKUP(E2186&amp;"."&amp;H2186,PNIdata!$E$5:$L$263,2,FALSE),"-")</f>
        <v>-</v>
      </c>
      <c r="M2186" s="62"/>
      <c r="N2186" s="62"/>
    </row>
    <row r="2187" spans="2:14" x14ac:dyDescent="0.25">
      <c r="B2187" s="37" t="s">
        <v>24</v>
      </c>
      <c r="C2187" s="38" t="str">
        <f>VLOOKUP(E2187,nusedswatershed,4,FALSE)</f>
        <v>Hatchery</v>
      </c>
      <c r="D2187" s="39">
        <v>22</v>
      </c>
      <c r="E2187" s="40" t="s">
        <v>122</v>
      </c>
      <c r="F2187" s="40" t="s">
        <v>123</v>
      </c>
      <c r="G2187" s="21" t="s">
        <v>63</v>
      </c>
      <c r="H2187" s="22">
        <v>1970</v>
      </c>
      <c r="I2187" s="45" t="s">
        <v>523</v>
      </c>
      <c r="J2187" s="45"/>
      <c r="K2187" s="45"/>
      <c r="L2187" s="62" t="str">
        <f>_xlfn.IFNA(VLOOKUP(E2187&amp;"."&amp;H2187,PNIdata!$E$5:$L$263,2,FALSE),"-")</f>
        <v>-</v>
      </c>
      <c r="M2187" s="62"/>
      <c r="N2187" s="62"/>
    </row>
    <row r="2188" spans="2:14" x14ac:dyDescent="0.25">
      <c r="B2188" s="37" t="s">
        <v>24</v>
      </c>
      <c r="C2188" s="38" t="str">
        <f>VLOOKUP(E2188,nusedswatershed,4,FALSE)</f>
        <v>Hatchery</v>
      </c>
      <c r="D2188" s="39">
        <v>22</v>
      </c>
      <c r="E2188" s="40" t="s">
        <v>122</v>
      </c>
      <c r="F2188" s="40" t="s">
        <v>123</v>
      </c>
      <c r="G2188" s="21" t="s">
        <v>63</v>
      </c>
      <c r="H2188" s="22">
        <v>1969</v>
      </c>
      <c r="I2188" s="45" t="s">
        <v>523</v>
      </c>
      <c r="J2188" s="45"/>
      <c r="K2188" s="45"/>
      <c r="L2188" s="62" t="str">
        <f>_xlfn.IFNA(VLOOKUP(E2188&amp;"."&amp;H2188,PNIdata!$E$5:$L$263,2,FALSE),"-")</f>
        <v>-</v>
      </c>
      <c r="M2188" s="62"/>
      <c r="N2188" s="62"/>
    </row>
    <row r="2189" spans="2:14" x14ac:dyDescent="0.25">
      <c r="B2189" s="37" t="s">
        <v>24</v>
      </c>
      <c r="C2189" s="38" t="str">
        <f>VLOOKUP(E2189,nusedswatershed,4,FALSE)</f>
        <v>Hatchery</v>
      </c>
      <c r="D2189" s="39">
        <v>22</v>
      </c>
      <c r="E2189" s="40" t="s">
        <v>122</v>
      </c>
      <c r="F2189" s="40" t="s">
        <v>123</v>
      </c>
      <c r="G2189" s="21" t="s">
        <v>63</v>
      </c>
      <c r="H2189" s="22">
        <v>1968</v>
      </c>
      <c r="I2189" s="45" t="s">
        <v>523</v>
      </c>
      <c r="J2189" s="45"/>
      <c r="K2189" s="45"/>
      <c r="L2189" s="62" t="str">
        <f>_xlfn.IFNA(VLOOKUP(E2189&amp;"."&amp;H2189,PNIdata!$E$5:$L$263,2,FALSE),"-")</f>
        <v>-</v>
      </c>
      <c r="M2189" s="62"/>
      <c r="N2189" s="62"/>
    </row>
    <row r="2190" spans="2:14" x14ac:dyDescent="0.25">
      <c r="B2190" s="37" t="s">
        <v>24</v>
      </c>
      <c r="C2190" s="38" t="str">
        <f>VLOOKUP(E2190,nusedswatershed,4,FALSE)</f>
        <v>Hatchery</v>
      </c>
      <c r="D2190" s="39">
        <v>22</v>
      </c>
      <c r="E2190" s="40" t="s">
        <v>122</v>
      </c>
      <c r="F2190" s="40" t="s">
        <v>123</v>
      </c>
      <c r="G2190" s="21" t="s">
        <v>63</v>
      </c>
      <c r="H2190" s="22">
        <v>1967</v>
      </c>
      <c r="I2190" s="45" t="s">
        <v>523</v>
      </c>
      <c r="J2190" s="45"/>
      <c r="K2190" s="45"/>
      <c r="L2190" s="62" t="str">
        <f>_xlfn.IFNA(VLOOKUP(E2190&amp;"."&amp;H2190,PNIdata!$E$5:$L$263,2,FALSE),"-")</f>
        <v>-</v>
      </c>
      <c r="M2190" s="62"/>
      <c r="N2190" s="62"/>
    </row>
    <row r="2191" spans="2:14" x14ac:dyDescent="0.25">
      <c r="B2191" s="37" t="s">
        <v>24</v>
      </c>
      <c r="C2191" s="38" t="str">
        <f>VLOOKUP(E2191,nusedswatershed,4,FALSE)</f>
        <v>Hatchery</v>
      </c>
      <c r="D2191" s="39">
        <v>22</v>
      </c>
      <c r="E2191" s="40" t="s">
        <v>122</v>
      </c>
      <c r="F2191" s="40" t="s">
        <v>123</v>
      </c>
      <c r="G2191" s="21" t="s">
        <v>63</v>
      </c>
      <c r="H2191" s="22">
        <v>1966</v>
      </c>
      <c r="I2191" s="45" t="s">
        <v>523</v>
      </c>
      <c r="J2191" s="45"/>
      <c r="K2191" s="45"/>
      <c r="L2191" s="62" t="str">
        <f>_xlfn.IFNA(VLOOKUP(E2191&amp;"."&amp;H2191,PNIdata!$E$5:$L$263,2,FALSE),"-")</f>
        <v>-</v>
      </c>
      <c r="M2191" s="62"/>
      <c r="N2191" s="62"/>
    </row>
    <row r="2192" spans="2:14" x14ac:dyDescent="0.25">
      <c r="B2192" s="37" t="s">
        <v>24</v>
      </c>
      <c r="C2192" s="38" t="str">
        <f>VLOOKUP(E2192,nusedswatershed,4,FALSE)</f>
        <v>Hatchery</v>
      </c>
      <c r="D2192" s="39">
        <v>22</v>
      </c>
      <c r="E2192" s="40" t="s">
        <v>122</v>
      </c>
      <c r="F2192" s="40" t="s">
        <v>123</v>
      </c>
      <c r="G2192" s="21" t="s">
        <v>63</v>
      </c>
      <c r="H2192" s="22">
        <v>1965</v>
      </c>
      <c r="I2192" s="45" t="s">
        <v>523</v>
      </c>
      <c r="J2192" s="45"/>
      <c r="K2192" s="45"/>
      <c r="L2192" s="62" t="str">
        <f>_xlfn.IFNA(VLOOKUP(E2192&amp;"."&amp;H2192,PNIdata!$E$5:$L$263,2,FALSE),"-")</f>
        <v>-</v>
      </c>
      <c r="M2192" s="62"/>
      <c r="N2192" s="62"/>
    </row>
    <row r="2193" spans="2:19" x14ac:dyDescent="0.25">
      <c r="B2193" s="37" t="s">
        <v>24</v>
      </c>
      <c r="C2193" s="38" t="str">
        <f>VLOOKUP(E2193,nusedswatershed,4,FALSE)</f>
        <v>Hatchery</v>
      </c>
      <c r="D2193" s="39">
        <v>22</v>
      </c>
      <c r="E2193" s="40" t="s">
        <v>122</v>
      </c>
      <c r="F2193" s="40" t="s">
        <v>123</v>
      </c>
      <c r="G2193" s="21" t="s">
        <v>63</v>
      </c>
      <c r="H2193" s="22">
        <v>1964</v>
      </c>
      <c r="I2193" s="45" t="s">
        <v>523</v>
      </c>
      <c r="J2193" s="45"/>
      <c r="K2193" s="45"/>
      <c r="L2193" s="62" t="str">
        <f>_xlfn.IFNA(VLOOKUP(E2193&amp;"."&amp;H2193,PNIdata!$E$5:$L$263,2,FALSE),"-")</f>
        <v>-</v>
      </c>
      <c r="M2193" s="62"/>
      <c r="N2193" s="62"/>
    </row>
    <row r="2194" spans="2:19" x14ac:dyDescent="0.25">
      <c r="B2194" s="37" t="s">
        <v>24</v>
      </c>
      <c r="C2194" s="38" t="str">
        <f>VLOOKUP(E2194,nusedswatershed,4,FALSE)</f>
        <v>Hatchery</v>
      </c>
      <c r="D2194" s="39">
        <v>22</v>
      </c>
      <c r="E2194" s="40" t="s">
        <v>122</v>
      </c>
      <c r="F2194" s="40" t="s">
        <v>123</v>
      </c>
      <c r="G2194" s="21" t="s">
        <v>63</v>
      </c>
      <c r="H2194" s="22">
        <v>1963</v>
      </c>
      <c r="I2194" s="45" t="s">
        <v>523</v>
      </c>
      <c r="J2194" s="45"/>
      <c r="K2194" s="45"/>
      <c r="L2194" s="62" t="str">
        <f>_xlfn.IFNA(VLOOKUP(E2194&amp;"."&amp;H2194,PNIdata!$E$5:$L$263,2,FALSE),"-")</f>
        <v>-</v>
      </c>
      <c r="M2194" s="62"/>
      <c r="N2194" s="62"/>
    </row>
    <row r="2195" spans="2:19" x14ac:dyDescent="0.25">
      <c r="B2195" s="37" t="s">
        <v>24</v>
      </c>
      <c r="C2195" s="38" t="str">
        <f>VLOOKUP(E2195,nusedswatershed,4,FALSE)</f>
        <v>Hatchery</v>
      </c>
      <c r="D2195" s="39">
        <v>22</v>
      </c>
      <c r="E2195" s="40" t="s">
        <v>122</v>
      </c>
      <c r="F2195" s="40" t="s">
        <v>123</v>
      </c>
      <c r="G2195" s="21" t="s">
        <v>63</v>
      </c>
      <c r="H2195" s="22">
        <v>1962</v>
      </c>
      <c r="I2195" s="45" t="s">
        <v>523</v>
      </c>
      <c r="J2195" s="45"/>
      <c r="K2195" s="45"/>
      <c r="L2195" s="62" t="str">
        <f>_xlfn.IFNA(VLOOKUP(E2195&amp;"."&amp;H2195,PNIdata!$E$5:$L$263,2,FALSE),"-")</f>
        <v>-</v>
      </c>
      <c r="M2195" s="62"/>
      <c r="N2195" s="62"/>
    </row>
    <row r="2196" spans="2:19" x14ac:dyDescent="0.25">
      <c r="B2196" s="37" t="s">
        <v>24</v>
      </c>
      <c r="C2196" s="38" t="str">
        <f>VLOOKUP(E2196,nusedswatershed,4,FALSE)</f>
        <v>Hatchery</v>
      </c>
      <c r="D2196" s="39">
        <v>22</v>
      </c>
      <c r="E2196" s="40" t="s">
        <v>122</v>
      </c>
      <c r="F2196" s="40" t="s">
        <v>123</v>
      </c>
      <c r="G2196" s="21" t="s">
        <v>63</v>
      </c>
      <c r="H2196" s="22">
        <v>1961</v>
      </c>
      <c r="I2196" s="45" t="s">
        <v>523</v>
      </c>
      <c r="J2196" s="45"/>
      <c r="K2196" s="45"/>
      <c r="L2196" s="62" t="str">
        <f>_xlfn.IFNA(VLOOKUP(E2196&amp;"."&amp;H2196,PNIdata!$E$5:$L$263,2,FALSE),"-")</f>
        <v>-</v>
      </c>
      <c r="M2196" s="62"/>
      <c r="N2196" s="62"/>
    </row>
    <row r="2197" spans="2:19" x14ac:dyDescent="0.25">
      <c r="B2197" s="37" t="s">
        <v>24</v>
      </c>
      <c r="C2197" s="38" t="str">
        <f>VLOOKUP(E2197,nusedswatershed,4,FALSE)</f>
        <v>Hatchery</v>
      </c>
      <c r="D2197" s="39">
        <v>22</v>
      </c>
      <c r="E2197" s="40" t="s">
        <v>122</v>
      </c>
      <c r="F2197" s="40" t="s">
        <v>123</v>
      </c>
      <c r="G2197" s="21" t="s">
        <v>63</v>
      </c>
      <c r="H2197" s="22">
        <v>1960</v>
      </c>
      <c r="I2197" s="45" t="s">
        <v>523</v>
      </c>
      <c r="J2197" s="45"/>
      <c r="K2197" s="45"/>
      <c r="L2197" s="62" t="str">
        <f>_xlfn.IFNA(VLOOKUP(E2197&amp;"."&amp;H2197,PNIdata!$E$5:$L$263,2,FALSE),"-")</f>
        <v>-</v>
      </c>
      <c r="M2197" s="62"/>
      <c r="N2197" s="62"/>
    </row>
    <row r="2198" spans="2:19" x14ac:dyDescent="0.25">
      <c r="B2198" s="37" t="s">
        <v>24</v>
      </c>
      <c r="C2198" s="38" t="str">
        <f>VLOOKUP(E2198,nusedswatershed,4,FALSE)</f>
        <v>Hatchery</v>
      </c>
      <c r="D2198" s="39">
        <v>22</v>
      </c>
      <c r="E2198" s="40" t="s">
        <v>122</v>
      </c>
      <c r="F2198" s="40" t="s">
        <v>123</v>
      </c>
      <c r="G2198" s="21" t="s">
        <v>63</v>
      </c>
      <c r="H2198" s="22">
        <v>1959</v>
      </c>
      <c r="I2198" s="45" t="s">
        <v>523</v>
      </c>
      <c r="J2198" s="45"/>
      <c r="K2198" s="45"/>
      <c r="L2198" s="62" t="str">
        <f>_xlfn.IFNA(VLOOKUP(E2198&amp;"."&amp;H2198,PNIdata!$E$5:$L$263,2,FALSE),"-")</f>
        <v>-</v>
      </c>
      <c r="M2198" s="62"/>
      <c r="N2198" s="62"/>
    </row>
    <row r="2199" spans="2:19" x14ac:dyDescent="0.25">
      <c r="B2199" s="37" t="s">
        <v>24</v>
      </c>
      <c r="C2199" s="38" t="str">
        <f>VLOOKUP(E2199,nusedswatershed,4,FALSE)</f>
        <v>Hatchery</v>
      </c>
      <c r="D2199" s="39">
        <v>22</v>
      </c>
      <c r="E2199" s="40" t="s">
        <v>122</v>
      </c>
      <c r="F2199" s="40" t="s">
        <v>123</v>
      </c>
      <c r="G2199" s="21" t="s">
        <v>63</v>
      </c>
      <c r="H2199" s="22">
        <v>1958</v>
      </c>
      <c r="I2199" s="45" t="s">
        <v>523</v>
      </c>
      <c r="J2199" s="45"/>
      <c r="K2199" s="45"/>
      <c r="L2199" s="62" t="str">
        <f>_xlfn.IFNA(VLOOKUP(E2199&amp;"."&amp;H2199,PNIdata!$E$5:$L$263,2,FALSE),"-")</f>
        <v>-</v>
      </c>
      <c r="M2199" s="62"/>
      <c r="N2199" s="62"/>
    </row>
    <row r="2200" spans="2:19" x14ac:dyDescent="0.25">
      <c r="B2200" s="37" t="s">
        <v>24</v>
      </c>
      <c r="C2200" s="38" t="str">
        <f>VLOOKUP(E2200,nusedswatershed,4,FALSE)</f>
        <v>Hatchery</v>
      </c>
      <c r="D2200" s="39">
        <v>22</v>
      </c>
      <c r="E2200" s="40" t="s">
        <v>122</v>
      </c>
      <c r="F2200" s="40" t="s">
        <v>123</v>
      </c>
      <c r="G2200" s="21" t="s">
        <v>63</v>
      </c>
      <c r="H2200" s="22">
        <v>1957</v>
      </c>
      <c r="I2200" s="45" t="s">
        <v>523</v>
      </c>
      <c r="J2200" s="45"/>
      <c r="K2200" s="45"/>
      <c r="L2200" s="62" t="str">
        <f>_xlfn.IFNA(VLOOKUP(E2200&amp;"."&amp;H2200,PNIdata!$E$5:$L$263,2,FALSE),"-")</f>
        <v>-</v>
      </c>
      <c r="M2200" s="62"/>
      <c r="N2200" s="62"/>
    </row>
    <row r="2201" spans="2:19" x14ac:dyDescent="0.25">
      <c r="B2201" s="37" t="s">
        <v>24</v>
      </c>
      <c r="C2201" s="38" t="str">
        <f>VLOOKUP(E2201,nusedswatershed,4,FALSE)</f>
        <v>Hatchery</v>
      </c>
      <c r="D2201" s="39">
        <v>22</v>
      </c>
      <c r="E2201" s="40" t="s">
        <v>122</v>
      </c>
      <c r="F2201" s="40" t="s">
        <v>123</v>
      </c>
      <c r="G2201" s="21" t="s">
        <v>63</v>
      </c>
      <c r="H2201" s="22">
        <v>1956</v>
      </c>
      <c r="I2201" s="45" t="s">
        <v>523</v>
      </c>
      <c r="J2201" s="45"/>
      <c r="K2201" s="45"/>
      <c r="L2201" s="62" t="str">
        <f>_xlfn.IFNA(VLOOKUP(E2201&amp;"."&amp;H2201,PNIdata!$E$5:$L$263,2,FALSE),"-")</f>
        <v>-</v>
      </c>
      <c r="M2201" s="62"/>
      <c r="N2201" s="62"/>
    </row>
    <row r="2202" spans="2:19" x14ac:dyDescent="0.25">
      <c r="B2202" s="37" t="s">
        <v>24</v>
      </c>
      <c r="C2202" s="38" t="str">
        <f>VLOOKUP(E2202,nusedswatershed,4,FALSE)</f>
        <v>Hatchery</v>
      </c>
      <c r="D2202" s="39">
        <v>22</v>
      </c>
      <c r="E2202" s="40" t="s">
        <v>122</v>
      </c>
      <c r="F2202" s="40" t="s">
        <v>123</v>
      </c>
      <c r="G2202" s="21" t="s">
        <v>63</v>
      </c>
      <c r="H2202" s="22">
        <v>1955</v>
      </c>
      <c r="I2202" s="45" t="s">
        <v>523</v>
      </c>
      <c r="J2202" s="45"/>
      <c r="K2202" s="45"/>
      <c r="L2202" s="62" t="str">
        <f>_xlfn.IFNA(VLOOKUP(E2202&amp;"."&amp;H2202,PNIdata!$E$5:$L$263,2,FALSE),"-")</f>
        <v>-</v>
      </c>
      <c r="M2202" s="62"/>
      <c r="N2202" s="62"/>
    </row>
    <row r="2203" spans="2:19" x14ac:dyDescent="0.25">
      <c r="B2203" s="37" t="s">
        <v>24</v>
      </c>
      <c r="C2203" s="38" t="str">
        <f>VLOOKUP(E2203,nusedswatershed,4,FALSE)</f>
        <v>Hatchery</v>
      </c>
      <c r="D2203" s="39">
        <v>22</v>
      </c>
      <c r="E2203" s="40" t="s">
        <v>122</v>
      </c>
      <c r="F2203" s="40" t="s">
        <v>123</v>
      </c>
      <c r="G2203" s="21" t="s">
        <v>63</v>
      </c>
      <c r="H2203" s="22">
        <v>1954</v>
      </c>
      <c r="I2203" s="45" t="s">
        <v>523</v>
      </c>
      <c r="J2203" s="45"/>
      <c r="K2203" s="45"/>
      <c r="L2203" s="62" t="str">
        <f>_xlfn.IFNA(VLOOKUP(E2203&amp;"."&amp;H2203,PNIdata!$E$5:$L$263,2,FALSE),"-")</f>
        <v>-</v>
      </c>
      <c r="M2203" s="62"/>
      <c r="N2203" s="62"/>
    </row>
    <row r="2204" spans="2:19" x14ac:dyDescent="0.25">
      <c r="B2204" s="37" t="s">
        <v>24</v>
      </c>
      <c r="C2204" s="38" t="str">
        <f>VLOOKUP(E2204,nusedswatershed,4,FALSE)</f>
        <v>Hatchery</v>
      </c>
      <c r="D2204" s="39">
        <v>22</v>
      </c>
      <c r="E2204" s="40" t="s">
        <v>122</v>
      </c>
      <c r="F2204" s="40" t="s">
        <v>123</v>
      </c>
      <c r="G2204" s="21" t="s">
        <v>63</v>
      </c>
      <c r="H2204" s="22">
        <v>1953</v>
      </c>
      <c r="I2204" s="45" t="s">
        <v>523</v>
      </c>
      <c r="J2204" s="45"/>
      <c r="K2204" s="45"/>
      <c r="L2204" s="62" t="str">
        <f>_xlfn.IFNA(VLOOKUP(E2204&amp;"."&amp;H2204,PNIdata!$E$5:$L$263,2,FALSE),"-")</f>
        <v>-</v>
      </c>
      <c r="M2204" s="62"/>
      <c r="N2204" s="62"/>
    </row>
    <row r="2205" spans="2:19" x14ac:dyDescent="0.25">
      <c r="B2205" s="37" t="s">
        <v>24</v>
      </c>
      <c r="C2205" s="38" t="str">
        <f>VLOOKUP(E2205,nusedswatershed,4,FALSE)</f>
        <v>Hatchery</v>
      </c>
      <c r="D2205" s="39">
        <v>22</v>
      </c>
      <c r="E2205" s="40" t="s">
        <v>122</v>
      </c>
      <c r="F2205" s="40" t="s">
        <v>139</v>
      </c>
      <c r="G2205" s="21" t="s">
        <v>63</v>
      </c>
      <c r="H2205" s="45">
        <v>2023</v>
      </c>
      <c r="I2205" s="45">
        <v>14247</v>
      </c>
      <c r="J2205" s="45">
        <v>14247</v>
      </c>
      <c r="K2205" s="45"/>
      <c r="L2205" s="62" t="str">
        <f>_xlfn.IFNA(VLOOKUP(E2205&amp;"."&amp;H2205,PNIdata!$E$5:$L$263,2,FALSE),"-")</f>
        <v>-</v>
      </c>
      <c r="M2205" s="62"/>
      <c r="N2205" s="62"/>
      <c r="S2205" s="64"/>
    </row>
    <row r="2206" spans="2:19" x14ac:dyDescent="0.25">
      <c r="B2206" s="37" t="s">
        <v>24</v>
      </c>
      <c r="C2206" s="38" t="str">
        <f>VLOOKUP(E2206,nusedswatershed,4,FALSE)</f>
        <v>Hatchery</v>
      </c>
      <c r="D2206" s="39">
        <v>22</v>
      </c>
      <c r="E2206" s="40" t="s">
        <v>122</v>
      </c>
      <c r="F2206" s="40" t="s">
        <v>139</v>
      </c>
      <c r="G2206" s="21" t="s">
        <v>63</v>
      </c>
      <c r="H2206" s="45">
        <v>2022</v>
      </c>
      <c r="I2206" s="45">
        <v>11752</v>
      </c>
      <c r="J2206" s="45">
        <v>11752</v>
      </c>
      <c r="K2206" s="45"/>
      <c r="L2206" s="62" t="str">
        <f>_xlfn.IFNA(VLOOKUP(E2206&amp;"."&amp;H2206,PNIdata!$E$5:$L$263,2,FALSE),"-")</f>
        <v>-</v>
      </c>
      <c r="M2206" s="62"/>
      <c r="N2206" s="62"/>
      <c r="S2206" s="64">
        <v>3145481</v>
      </c>
    </row>
    <row r="2207" spans="2:19" x14ac:dyDescent="0.25">
      <c r="B2207" s="37" t="s">
        <v>24</v>
      </c>
      <c r="C2207" s="38" t="str">
        <f>VLOOKUP(E2207,nusedswatershed,4,FALSE)</f>
        <v>Hatchery</v>
      </c>
      <c r="D2207" s="39">
        <v>22</v>
      </c>
      <c r="E2207" s="40" t="s">
        <v>122</v>
      </c>
      <c r="F2207" s="40" t="s">
        <v>139</v>
      </c>
      <c r="G2207" s="21" t="s">
        <v>63</v>
      </c>
      <c r="H2207" s="45">
        <v>2021</v>
      </c>
      <c r="I2207" s="45">
        <v>13740</v>
      </c>
      <c r="J2207" s="45">
        <v>13740</v>
      </c>
      <c r="K2207" s="45"/>
      <c r="L2207" s="62">
        <f>_xlfn.IFNA(VLOOKUP(E2207&amp;"."&amp;H2207,PNIdata!$E$5:$L$263,2,FALSE),"-")</f>
        <v>6.9555000000000006E-2</v>
      </c>
      <c r="M2207" s="62"/>
      <c r="N2207" s="62"/>
      <c r="S2207" s="64">
        <v>3108104</v>
      </c>
    </row>
    <row r="2208" spans="2:19" x14ac:dyDescent="0.25">
      <c r="B2208" s="37" t="s">
        <v>24</v>
      </c>
      <c r="C2208" s="38" t="str">
        <f>VLOOKUP(E2208,nusedswatershed,4,FALSE)</f>
        <v>Hatchery</v>
      </c>
      <c r="D2208" s="39">
        <v>22</v>
      </c>
      <c r="E2208" s="40" t="s">
        <v>122</v>
      </c>
      <c r="F2208" s="40" t="s">
        <v>139</v>
      </c>
      <c r="G2208" s="21" t="s">
        <v>63</v>
      </c>
      <c r="H2208" s="45">
        <v>2020</v>
      </c>
      <c r="I2208" s="45">
        <v>14159</v>
      </c>
      <c r="J2208" s="45">
        <v>14159</v>
      </c>
      <c r="K2208" s="45"/>
      <c r="L2208" s="62">
        <f>_xlfn.IFNA(VLOOKUP(E2208&amp;"."&amp;H2208,PNIdata!$E$5:$L$263,2,FALSE),"-")</f>
        <v>3.6954000000000001E-2</v>
      </c>
      <c r="M2208" s="62"/>
      <c r="N2208" s="62"/>
      <c r="S2208" s="64">
        <v>2891018</v>
      </c>
    </row>
    <row r="2209" spans="2:19" x14ac:dyDescent="0.25">
      <c r="B2209" s="37" t="s">
        <v>24</v>
      </c>
      <c r="C2209" s="38" t="str">
        <f>VLOOKUP(E2209,nusedswatershed,4,FALSE)</f>
        <v>Hatchery</v>
      </c>
      <c r="D2209" s="39">
        <v>22</v>
      </c>
      <c r="E2209" s="40" t="s">
        <v>122</v>
      </c>
      <c r="F2209" s="40" t="s">
        <v>139</v>
      </c>
      <c r="G2209" s="21" t="s">
        <v>63</v>
      </c>
      <c r="H2209" s="45">
        <v>2019</v>
      </c>
      <c r="I2209" s="45">
        <v>16890</v>
      </c>
      <c r="J2209" s="45">
        <v>16890</v>
      </c>
      <c r="K2209" s="45"/>
      <c r="L2209" s="62" t="str">
        <f>_xlfn.IFNA(VLOOKUP(E2209&amp;"."&amp;H2209,PNIdata!$E$5:$L$263,2,FALSE),"-")</f>
        <v>-</v>
      </c>
      <c r="M2209" s="62"/>
      <c r="N2209" s="62"/>
      <c r="S2209" s="64">
        <v>3376831</v>
      </c>
    </row>
    <row r="2210" spans="2:19" x14ac:dyDescent="0.25">
      <c r="B2210" s="37" t="s">
        <v>24</v>
      </c>
      <c r="C2210" s="38" t="str">
        <f>VLOOKUP(E2210,nusedswatershed,4,FALSE)</f>
        <v>Hatchery</v>
      </c>
      <c r="D2210" s="39">
        <v>22</v>
      </c>
      <c r="E2210" s="40" t="s">
        <v>122</v>
      </c>
      <c r="F2210" s="40" t="s">
        <v>139</v>
      </c>
      <c r="G2210" s="21" t="s">
        <v>63</v>
      </c>
      <c r="H2210" s="45">
        <v>2018</v>
      </c>
      <c r="I2210" s="45">
        <v>22059</v>
      </c>
      <c r="J2210" s="45">
        <v>22059</v>
      </c>
      <c r="K2210" s="45"/>
      <c r="L2210" s="62">
        <f>_xlfn.IFNA(VLOOKUP(E2210&amp;"."&amp;H2210,PNIdata!$E$5:$L$263,2,FALSE),"-")</f>
        <v>0.105505</v>
      </c>
      <c r="M2210" s="62"/>
      <c r="N2210" s="62"/>
      <c r="S2210" s="64">
        <v>4013406</v>
      </c>
    </row>
    <row r="2211" spans="2:19" x14ac:dyDescent="0.25">
      <c r="B2211" s="37" t="s">
        <v>24</v>
      </c>
      <c r="C2211" s="38" t="str">
        <f>VLOOKUP(E2211,nusedswatershed,4,FALSE)</f>
        <v>Hatchery</v>
      </c>
      <c r="D2211" s="39">
        <v>22</v>
      </c>
      <c r="E2211" s="40" t="s">
        <v>122</v>
      </c>
      <c r="F2211" s="40" t="s">
        <v>139</v>
      </c>
      <c r="G2211" s="21" t="s">
        <v>63</v>
      </c>
      <c r="H2211" s="45">
        <v>2017</v>
      </c>
      <c r="I2211" s="45">
        <v>13243</v>
      </c>
      <c r="J2211" s="45">
        <v>13243</v>
      </c>
      <c r="K2211" s="45"/>
      <c r="L2211" s="62">
        <f>_xlfn.IFNA(VLOOKUP(E2211&amp;"."&amp;H2211,PNIdata!$E$5:$L$263,2,FALSE),"-")</f>
        <v>0.15925500000000001</v>
      </c>
      <c r="M2211" s="62"/>
      <c r="N2211" s="62"/>
      <c r="S2211" s="64">
        <v>2608306</v>
      </c>
    </row>
    <row r="2212" spans="2:19" x14ac:dyDescent="0.25">
      <c r="B2212" s="37" t="s">
        <v>24</v>
      </c>
      <c r="C2212" s="38" t="str">
        <f>VLOOKUP(E2212,nusedswatershed,4,FALSE)</f>
        <v>Hatchery</v>
      </c>
      <c r="D2212" s="39">
        <v>22</v>
      </c>
      <c r="E2212" s="40" t="s">
        <v>122</v>
      </c>
      <c r="F2212" s="40" t="s">
        <v>139</v>
      </c>
      <c r="G2212" s="21" t="s">
        <v>63</v>
      </c>
      <c r="H2212" s="45">
        <v>2016</v>
      </c>
      <c r="I2212" s="45">
        <v>12126</v>
      </c>
      <c r="J2212" s="45">
        <v>12126</v>
      </c>
      <c r="K2212" s="45"/>
      <c r="L2212" s="62">
        <f>_xlfn.IFNA(VLOOKUP(E2212&amp;"."&amp;H2212,PNIdata!$E$5:$L$263,2,FALSE),"-")</f>
        <v>7.0106000000000002E-2</v>
      </c>
      <c r="M2212" s="62"/>
      <c r="N2212" s="62"/>
      <c r="S2212" s="64">
        <v>2573480</v>
      </c>
    </row>
    <row r="2213" spans="2:19" x14ac:dyDescent="0.25">
      <c r="B2213" s="37" t="s">
        <v>24</v>
      </c>
      <c r="C2213" s="38" t="str">
        <f>VLOOKUP(E2213,nusedswatershed,4,FALSE)</f>
        <v>Hatchery</v>
      </c>
      <c r="D2213" s="39">
        <v>22</v>
      </c>
      <c r="E2213" s="40" t="s">
        <v>122</v>
      </c>
      <c r="F2213" s="40" t="s">
        <v>139</v>
      </c>
      <c r="G2213" s="21" t="s">
        <v>63</v>
      </c>
      <c r="H2213" s="22">
        <v>2015</v>
      </c>
      <c r="I2213" s="45">
        <v>20464</v>
      </c>
      <c r="J2213" s="45">
        <v>20464</v>
      </c>
      <c r="K2213" s="45"/>
      <c r="L2213" s="62">
        <f>_xlfn.IFNA(VLOOKUP(E2213&amp;"."&amp;H2213,PNIdata!$E$5:$L$263,2,FALSE),"-")</f>
        <v>8.1028000000000003E-2</v>
      </c>
      <c r="M2213" s="62"/>
      <c r="N2213" s="62"/>
      <c r="S2213" s="64">
        <v>3434095</v>
      </c>
    </row>
    <row r="2214" spans="2:19" x14ac:dyDescent="0.25">
      <c r="B2214" s="37" t="s">
        <v>24</v>
      </c>
      <c r="C2214" s="38" t="str">
        <f>VLOOKUP(E2214,nusedswatershed,4,FALSE)</f>
        <v>Hatchery</v>
      </c>
      <c r="D2214" s="39">
        <v>22</v>
      </c>
      <c r="E2214" s="40" t="s">
        <v>122</v>
      </c>
      <c r="F2214" s="40" t="s">
        <v>139</v>
      </c>
      <c r="G2214" s="21" t="s">
        <v>63</v>
      </c>
      <c r="H2214" s="22">
        <v>2014</v>
      </c>
      <c r="I2214" s="45">
        <v>9000</v>
      </c>
      <c r="J2214" s="45">
        <v>9000</v>
      </c>
      <c r="K2214" s="45"/>
      <c r="L2214" s="62">
        <f>_xlfn.IFNA(VLOOKUP(E2214&amp;"."&amp;H2214,PNIdata!$E$5:$L$263,2,FALSE),"-")</f>
        <v>7.8549999999999995E-2</v>
      </c>
      <c r="M2214" s="62"/>
      <c r="N2214" s="62"/>
      <c r="S2214" s="64">
        <v>3460515</v>
      </c>
    </row>
    <row r="2215" spans="2:19" x14ac:dyDescent="0.25">
      <c r="B2215" s="37" t="s">
        <v>24</v>
      </c>
      <c r="C2215" s="38" t="str">
        <f>VLOOKUP(E2215,nusedswatershed,4,FALSE)</f>
        <v>Hatchery</v>
      </c>
      <c r="D2215" s="39">
        <v>22</v>
      </c>
      <c r="E2215" s="40" t="s">
        <v>122</v>
      </c>
      <c r="F2215" s="40" t="s">
        <v>139</v>
      </c>
      <c r="G2215" s="21" t="s">
        <v>63</v>
      </c>
      <c r="H2215">
        <v>2013</v>
      </c>
      <c r="I2215" s="45">
        <v>10000</v>
      </c>
      <c r="J2215" s="45">
        <v>10000</v>
      </c>
      <c r="K2215" s="45"/>
      <c r="L2215" s="62">
        <f>_xlfn.IFNA(VLOOKUP(E2215&amp;"."&amp;H2215,PNIdata!$E$5:$L$263,2,FALSE),"-")</f>
        <v>5.4662000000000002E-2</v>
      </c>
      <c r="M2215" s="62"/>
      <c r="N2215" s="62"/>
      <c r="S2215" s="64">
        <v>4180237</v>
      </c>
    </row>
    <row r="2216" spans="2:19" x14ac:dyDescent="0.25">
      <c r="B2216" s="37" t="s">
        <v>24</v>
      </c>
      <c r="C2216" s="38" t="str">
        <f>VLOOKUP(E2216,nusedswatershed,4,FALSE)</f>
        <v>Hatchery</v>
      </c>
      <c r="D2216" s="39">
        <v>22</v>
      </c>
      <c r="E2216" s="40" t="s">
        <v>122</v>
      </c>
      <c r="F2216" s="40" t="s">
        <v>139</v>
      </c>
      <c r="G2216" s="21" t="s">
        <v>63</v>
      </c>
      <c r="H2216" s="22">
        <v>2012</v>
      </c>
      <c r="I2216" s="45">
        <v>5000</v>
      </c>
      <c r="J2216" s="45">
        <v>5000</v>
      </c>
      <c r="K2216" s="45"/>
      <c r="L2216" s="62">
        <f>_xlfn.IFNA(VLOOKUP(E2216&amp;"."&amp;H2216,PNIdata!$E$5:$L$263,2,FALSE),"-")</f>
        <v>0.12931000000000001</v>
      </c>
      <c r="M2216" s="62"/>
      <c r="N2216" s="62"/>
      <c r="S2216" s="64">
        <v>3874581</v>
      </c>
    </row>
    <row r="2217" spans="2:19" x14ac:dyDescent="0.25">
      <c r="B2217" s="37" t="s">
        <v>24</v>
      </c>
      <c r="C2217" s="38" t="str">
        <f>VLOOKUP(E2217,nusedswatershed,4,FALSE)</f>
        <v>Hatchery</v>
      </c>
      <c r="D2217" s="39">
        <v>22</v>
      </c>
      <c r="E2217" s="40" t="s">
        <v>122</v>
      </c>
      <c r="F2217" s="40" t="s">
        <v>139</v>
      </c>
      <c r="G2217" s="21" t="s">
        <v>63</v>
      </c>
      <c r="H2217" s="22">
        <v>2011</v>
      </c>
      <c r="I2217" s="45">
        <v>10000</v>
      </c>
      <c r="J2217" s="45">
        <v>10000</v>
      </c>
      <c r="K2217" s="45"/>
      <c r="L2217" s="62">
        <f>_xlfn.IFNA(VLOOKUP(E2217&amp;"."&amp;H2217,PNIdata!$E$5:$L$263,2,FALSE),"-")</f>
        <v>1.9108E-2</v>
      </c>
      <c r="M2217" s="62"/>
      <c r="N2217" s="62"/>
      <c r="S2217" s="64">
        <v>4542845</v>
      </c>
    </row>
    <row r="2218" spans="2:19" x14ac:dyDescent="0.25">
      <c r="B2218" s="37" t="s">
        <v>24</v>
      </c>
      <c r="C2218" s="38" t="str">
        <f>VLOOKUP(E2218,nusedswatershed,4,FALSE)</f>
        <v>Hatchery</v>
      </c>
      <c r="D2218" s="39">
        <v>22</v>
      </c>
      <c r="E2218" s="40" t="s">
        <v>122</v>
      </c>
      <c r="F2218" s="40" t="s">
        <v>139</v>
      </c>
      <c r="G2218" s="21" t="s">
        <v>63</v>
      </c>
      <c r="H2218" s="22">
        <v>2010</v>
      </c>
      <c r="I2218" s="45">
        <v>4500</v>
      </c>
      <c r="J2218" s="45">
        <v>4500</v>
      </c>
      <c r="K2218" s="45"/>
      <c r="L2218" s="62">
        <f>_xlfn.IFNA(VLOOKUP(E2218&amp;"."&amp;H2218,PNIdata!$E$5:$L$263,2,FALSE),"-")</f>
        <v>0.123821</v>
      </c>
      <c r="M2218" s="62"/>
      <c r="N2218" s="62"/>
      <c r="S2218" s="64">
        <v>2979572</v>
      </c>
    </row>
    <row r="2219" spans="2:19" x14ac:dyDescent="0.25">
      <c r="B2219" s="37" t="s">
        <v>24</v>
      </c>
      <c r="C2219" s="38" t="str">
        <f>VLOOKUP(E2219,nusedswatershed,4,FALSE)</f>
        <v>Hatchery</v>
      </c>
      <c r="D2219" s="39">
        <v>22</v>
      </c>
      <c r="E2219" s="40" t="s">
        <v>122</v>
      </c>
      <c r="F2219" s="40" t="s">
        <v>139</v>
      </c>
      <c r="G2219" s="21" t="s">
        <v>63</v>
      </c>
      <c r="H2219" s="22">
        <v>2009</v>
      </c>
      <c r="I2219" s="45">
        <v>5346</v>
      </c>
      <c r="J2219" s="45">
        <v>5346</v>
      </c>
      <c r="K2219" s="45"/>
      <c r="L2219" s="62">
        <f>_xlfn.IFNA(VLOOKUP(E2219&amp;"."&amp;H2219,PNIdata!$E$5:$L$263,2,FALSE),"-")</f>
        <v>0.118203</v>
      </c>
      <c r="M2219" s="62"/>
      <c r="N2219" s="62"/>
      <c r="S2219" s="64">
        <v>2994166</v>
      </c>
    </row>
    <row r="2220" spans="2:19" x14ac:dyDescent="0.25">
      <c r="B2220" s="37" t="s">
        <v>24</v>
      </c>
      <c r="C2220" s="38" t="str">
        <f>VLOOKUP(E2220,nusedswatershed,4,FALSE)</f>
        <v>Hatchery</v>
      </c>
      <c r="D2220" s="39">
        <v>22</v>
      </c>
      <c r="E2220" s="40" t="s">
        <v>122</v>
      </c>
      <c r="F2220" s="40" t="s">
        <v>139</v>
      </c>
      <c r="G2220" s="21" t="s">
        <v>63</v>
      </c>
      <c r="H2220">
        <v>2008</v>
      </c>
      <c r="I2220" s="45">
        <v>8849</v>
      </c>
      <c r="J2220" s="45">
        <v>8849</v>
      </c>
      <c r="K2220" s="45"/>
      <c r="L2220" s="62">
        <f>_xlfn.IFNA(VLOOKUP(E2220&amp;"."&amp;H2220,PNIdata!$E$5:$L$263,2,FALSE),"-")</f>
        <v>0.188723</v>
      </c>
      <c r="M2220" s="62"/>
      <c r="N2220" s="62"/>
      <c r="S2220" s="64">
        <v>3066549</v>
      </c>
    </row>
    <row r="2221" spans="2:19" x14ac:dyDescent="0.25">
      <c r="B2221" s="37" t="s">
        <v>24</v>
      </c>
      <c r="C2221" s="38" t="str">
        <f>VLOOKUP(E2221,nusedswatershed,4,FALSE)</f>
        <v>Hatchery</v>
      </c>
      <c r="D2221" s="39">
        <v>22</v>
      </c>
      <c r="E2221" s="40" t="s">
        <v>122</v>
      </c>
      <c r="F2221" s="40" t="s">
        <v>139</v>
      </c>
      <c r="G2221" s="21" t="s">
        <v>63</v>
      </c>
      <c r="H2221">
        <v>2007</v>
      </c>
      <c r="I2221" s="45">
        <v>6500</v>
      </c>
      <c r="J2221" s="45">
        <v>6500</v>
      </c>
      <c r="K2221" s="45"/>
      <c r="L2221" s="62">
        <f>_xlfn.IFNA(VLOOKUP(E2221&amp;"."&amp;H2221,PNIdata!$E$5:$L$263,2,FALSE),"-")</f>
        <v>7.3171E-2</v>
      </c>
      <c r="M2221" s="62"/>
      <c r="N2221" s="62"/>
      <c r="S2221" s="64">
        <v>1916145</v>
      </c>
    </row>
    <row r="2222" spans="2:19" x14ac:dyDescent="0.25">
      <c r="B2222" s="37" t="s">
        <v>24</v>
      </c>
      <c r="C2222" s="38" t="str">
        <f>VLOOKUP(E2222,nusedswatershed,4,FALSE)</f>
        <v>Hatchery</v>
      </c>
      <c r="D2222" s="39">
        <v>22</v>
      </c>
      <c r="E2222" s="40" t="s">
        <v>122</v>
      </c>
      <c r="F2222" s="40" t="s">
        <v>139</v>
      </c>
      <c r="G2222" s="21" t="s">
        <v>63</v>
      </c>
      <c r="H2222">
        <v>2006</v>
      </c>
      <c r="I2222" s="45">
        <v>12580</v>
      </c>
      <c r="J2222" s="45">
        <v>12580</v>
      </c>
      <c r="K2222" s="45"/>
      <c r="L2222" s="62">
        <f>_xlfn.IFNA(VLOOKUP(E2222&amp;"."&amp;H2222,PNIdata!$E$5:$L$263,2,FALSE),"-")</f>
        <v>6.1135000000000002E-2</v>
      </c>
      <c r="M2222" s="62"/>
      <c r="N2222" s="62"/>
      <c r="S2222" s="64">
        <v>2806271</v>
      </c>
    </row>
    <row r="2223" spans="2:19" x14ac:dyDescent="0.25">
      <c r="B2223" s="37" t="s">
        <v>24</v>
      </c>
      <c r="C2223" s="38" t="str">
        <f>VLOOKUP(E2223,nusedswatershed,4,FALSE)</f>
        <v>Hatchery</v>
      </c>
      <c r="D2223" s="39">
        <v>22</v>
      </c>
      <c r="E2223" s="40" t="s">
        <v>122</v>
      </c>
      <c r="F2223" s="40" t="s">
        <v>139</v>
      </c>
      <c r="G2223" s="21" t="s">
        <v>63</v>
      </c>
      <c r="H2223">
        <v>2005</v>
      </c>
      <c r="I2223" s="45">
        <v>12000</v>
      </c>
      <c r="J2223" s="45">
        <v>12000</v>
      </c>
      <c r="K2223" s="45"/>
      <c r="L2223" s="62">
        <f>_xlfn.IFNA(VLOOKUP(E2223&amp;"."&amp;H2223,PNIdata!$E$5:$L$263,2,FALSE),"-")</f>
        <v>0.138158</v>
      </c>
      <c r="M2223" s="62"/>
      <c r="N2223" s="62"/>
      <c r="S2223" s="64">
        <v>2629798</v>
      </c>
    </row>
    <row r="2224" spans="2:19" x14ac:dyDescent="0.25">
      <c r="B2224" s="37" t="s">
        <v>24</v>
      </c>
      <c r="C2224" s="38" t="str">
        <f>VLOOKUP(E2224,nusedswatershed,4,FALSE)</f>
        <v>Hatchery</v>
      </c>
      <c r="D2224" s="39">
        <v>22</v>
      </c>
      <c r="E2224" s="40" t="s">
        <v>122</v>
      </c>
      <c r="F2224" s="40" t="s">
        <v>139</v>
      </c>
      <c r="G2224" s="21" t="s">
        <v>63</v>
      </c>
      <c r="H2224">
        <v>2004</v>
      </c>
      <c r="I2224" s="45">
        <v>18790</v>
      </c>
      <c r="J2224" s="45">
        <v>18790</v>
      </c>
      <c r="K2224" s="45"/>
      <c r="L2224" s="62">
        <f>_xlfn.IFNA(VLOOKUP(E2224&amp;"."&amp;H2224,PNIdata!$E$5:$L$263,2,FALSE),"-")</f>
        <v>0.189189</v>
      </c>
      <c r="M2224" s="62"/>
      <c r="N2224" s="62"/>
      <c r="S2224" s="64">
        <v>2292323</v>
      </c>
    </row>
    <row r="2225" spans="2:19" x14ac:dyDescent="0.25">
      <c r="B2225" s="37" t="s">
        <v>24</v>
      </c>
      <c r="C2225" s="38" t="str">
        <f>VLOOKUP(E2225,nusedswatershed,4,FALSE)</f>
        <v>Hatchery</v>
      </c>
      <c r="D2225" s="39">
        <v>22</v>
      </c>
      <c r="E2225" s="40" t="s">
        <v>122</v>
      </c>
      <c r="F2225" s="40" t="s">
        <v>139</v>
      </c>
      <c r="G2225" s="21" t="s">
        <v>63</v>
      </c>
      <c r="H2225">
        <v>2003</v>
      </c>
      <c r="I2225" s="45">
        <v>25821</v>
      </c>
      <c r="J2225" s="45">
        <v>25821</v>
      </c>
      <c r="K2225" s="45"/>
      <c r="L2225" s="62">
        <f>_xlfn.IFNA(VLOOKUP(E2225&amp;"."&amp;H2225,PNIdata!$E$5:$L$263,2,FALSE),"-")</f>
        <v>0.10220850000000001</v>
      </c>
      <c r="M2225" s="62"/>
      <c r="N2225" s="62"/>
      <c r="S2225" s="64">
        <v>3489509</v>
      </c>
    </row>
    <row r="2226" spans="2:19" x14ac:dyDescent="0.25">
      <c r="B2226" s="37" t="s">
        <v>24</v>
      </c>
      <c r="C2226" s="38" t="str">
        <f>VLOOKUP(E2226,nusedswatershed,4,FALSE)</f>
        <v>Hatchery</v>
      </c>
      <c r="D2226" s="39">
        <v>22</v>
      </c>
      <c r="E2226" s="40" t="s">
        <v>122</v>
      </c>
      <c r="F2226" s="40" t="s">
        <v>139</v>
      </c>
      <c r="G2226" s="21" t="s">
        <v>63</v>
      </c>
      <c r="H2226">
        <v>2002</v>
      </c>
      <c r="I2226" s="45">
        <v>18204</v>
      </c>
      <c r="J2226" s="45">
        <v>18204</v>
      </c>
      <c r="K2226" s="45"/>
      <c r="L2226" s="62">
        <f>_xlfn.IFNA(VLOOKUP(E2226&amp;"."&amp;H2226,PNIdata!$E$5:$L$263,2,FALSE),"-")</f>
        <v>3.0351E-2</v>
      </c>
      <c r="M2226" s="62"/>
      <c r="N2226" s="62"/>
      <c r="S2226" s="64">
        <v>3255287</v>
      </c>
    </row>
    <row r="2227" spans="2:19" x14ac:dyDescent="0.25">
      <c r="B2227" s="37" t="s">
        <v>24</v>
      </c>
      <c r="C2227" s="38" t="str">
        <f>VLOOKUP(E2227,nusedswatershed,4,FALSE)</f>
        <v>Hatchery</v>
      </c>
      <c r="D2227" s="39">
        <v>22</v>
      </c>
      <c r="E2227" s="40" t="s">
        <v>122</v>
      </c>
      <c r="F2227" s="40" t="s">
        <v>139</v>
      </c>
      <c r="G2227" s="21" t="s">
        <v>63</v>
      </c>
      <c r="H2227">
        <v>2001</v>
      </c>
      <c r="I2227" s="45">
        <v>11481</v>
      </c>
      <c r="J2227" s="45">
        <v>11481</v>
      </c>
      <c r="K2227" s="45"/>
      <c r="L2227" s="62">
        <f>_xlfn.IFNA(VLOOKUP(E2227&amp;"."&amp;H2227,PNIdata!$E$5:$L$263,2,FALSE),"-")</f>
        <v>5.1136000000000001E-2</v>
      </c>
      <c r="M2227" s="62"/>
      <c r="N2227" s="62"/>
      <c r="S2227" s="64">
        <v>3536096</v>
      </c>
    </row>
    <row r="2228" spans="2:19" x14ac:dyDescent="0.25">
      <c r="B2228" s="37" t="s">
        <v>24</v>
      </c>
      <c r="C2228" s="38" t="str">
        <f>VLOOKUP(E2228,nusedswatershed,4,FALSE)</f>
        <v>Hatchery</v>
      </c>
      <c r="D2228" s="39">
        <v>22</v>
      </c>
      <c r="E2228" s="40" t="s">
        <v>122</v>
      </c>
      <c r="F2228" s="40" t="s">
        <v>139</v>
      </c>
      <c r="G2228" s="21" t="s">
        <v>63</v>
      </c>
      <c r="H2228">
        <v>2000</v>
      </c>
      <c r="I2228" s="45">
        <v>6393</v>
      </c>
      <c r="J2228" s="45">
        <v>6393</v>
      </c>
      <c r="K2228" s="45"/>
      <c r="L2228" s="62">
        <f>_xlfn.IFNA(VLOOKUP(E2228&amp;"."&amp;H2228,PNIdata!$E$5:$L$263,2,FALSE),"-")</f>
        <v>0.355072</v>
      </c>
      <c r="M2228" s="62"/>
      <c r="N2228" s="62"/>
      <c r="S2228" s="64">
        <v>3321166</v>
      </c>
    </row>
    <row r="2229" spans="2:19" x14ac:dyDescent="0.25">
      <c r="B2229" s="37" t="s">
        <v>24</v>
      </c>
      <c r="C2229" s="38" t="str">
        <f>VLOOKUP(E2229,nusedswatershed,4,FALSE)</f>
        <v>Hatchery</v>
      </c>
      <c r="D2229" s="39">
        <v>22</v>
      </c>
      <c r="E2229" s="40" t="s">
        <v>122</v>
      </c>
      <c r="F2229" s="40" t="s">
        <v>139</v>
      </c>
      <c r="G2229" s="21" t="s">
        <v>63</v>
      </c>
      <c r="H2229">
        <v>1999</v>
      </c>
      <c r="I2229" s="45">
        <v>18183</v>
      </c>
      <c r="J2229" s="45">
        <v>18183</v>
      </c>
      <c r="K2229" s="45"/>
      <c r="L2229" s="62">
        <f>_xlfn.IFNA(VLOOKUP(E2229&amp;"."&amp;H2229,PNIdata!$E$5:$L$263,2,FALSE),"-")</f>
        <v>6.2068999999999999E-2</v>
      </c>
      <c r="M2229" s="62"/>
      <c r="N2229" s="62"/>
      <c r="S2229" s="64">
        <v>3513460</v>
      </c>
    </row>
    <row r="2230" spans="2:19" x14ac:dyDescent="0.25">
      <c r="B2230" s="37" t="s">
        <v>24</v>
      </c>
      <c r="C2230" s="38" t="str">
        <f>VLOOKUP(E2230,nusedswatershed,4,FALSE)</f>
        <v>Hatchery</v>
      </c>
      <c r="D2230" s="39">
        <v>22</v>
      </c>
      <c r="E2230" s="40" t="s">
        <v>122</v>
      </c>
      <c r="F2230" s="40" t="s">
        <v>139</v>
      </c>
      <c r="G2230" s="21" t="s">
        <v>63</v>
      </c>
      <c r="H2230" s="22">
        <v>1998</v>
      </c>
      <c r="I2230" s="45">
        <v>31654</v>
      </c>
      <c r="J2230" s="45">
        <v>31654</v>
      </c>
      <c r="K2230" s="45"/>
      <c r="L2230" s="62">
        <f>_xlfn.IFNA(VLOOKUP(E2230&amp;"."&amp;H2230,PNIdata!$E$5:$L$263,2,FALSE),"-")</f>
        <v>0.26666699999999999</v>
      </c>
      <c r="M2230" s="62"/>
      <c r="N2230" s="62"/>
      <c r="S2230" s="64">
        <v>4908227</v>
      </c>
    </row>
    <row r="2231" spans="2:19" x14ac:dyDescent="0.25">
      <c r="B2231" s="37" t="s">
        <v>24</v>
      </c>
      <c r="C2231" s="38" t="str">
        <f>VLOOKUP(E2231,nusedswatershed,4,FALSE)</f>
        <v>Hatchery</v>
      </c>
      <c r="D2231" s="39">
        <v>22</v>
      </c>
      <c r="E2231" s="40" t="s">
        <v>122</v>
      </c>
      <c r="F2231" s="40" t="s">
        <v>139</v>
      </c>
      <c r="G2231" s="21" t="s">
        <v>63</v>
      </c>
      <c r="H2231" s="22">
        <v>1997</v>
      </c>
      <c r="I2231" s="45">
        <v>28969</v>
      </c>
      <c r="J2231" s="45">
        <v>28969</v>
      </c>
      <c r="K2231" s="45"/>
      <c r="L2231" s="62" t="str">
        <f>_xlfn.IFNA(VLOOKUP(E2231&amp;"."&amp;H2231,PNIdata!$E$5:$L$263,2,FALSE),"-")</f>
        <v>-</v>
      </c>
      <c r="M2231" s="62"/>
      <c r="N2231" s="62"/>
      <c r="S2231" s="64">
        <v>6145207</v>
      </c>
    </row>
    <row r="2232" spans="2:19" x14ac:dyDescent="0.25">
      <c r="B2232" s="37" t="s">
        <v>24</v>
      </c>
      <c r="C2232" s="38" t="str">
        <f>VLOOKUP(E2232,nusedswatershed,4,FALSE)</f>
        <v>Hatchery</v>
      </c>
      <c r="D2232" s="39">
        <v>22</v>
      </c>
      <c r="E2232" s="40" t="s">
        <v>122</v>
      </c>
      <c r="F2232" s="40" t="s">
        <v>139</v>
      </c>
      <c r="G2232" s="21" t="s">
        <v>63</v>
      </c>
      <c r="H2232" s="22">
        <v>1996</v>
      </c>
      <c r="I2232" s="45">
        <v>21843</v>
      </c>
      <c r="J2232" s="45">
        <v>21843</v>
      </c>
      <c r="K2232" s="45"/>
      <c r="L2232" s="62" t="str">
        <f>_xlfn.IFNA(VLOOKUP(E2232&amp;"."&amp;H2232,PNIdata!$E$5:$L$263,2,FALSE),"-")</f>
        <v>-</v>
      </c>
      <c r="M2232" s="62"/>
      <c r="N2232" s="62"/>
      <c r="S2232" s="64">
        <v>7188276</v>
      </c>
    </row>
    <row r="2233" spans="2:19" x14ac:dyDescent="0.25">
      <c r="B2233" s="37" t="s">
        <v>24</v>
      </c>
      <c r="C2233" s="38" t="str">
        <f>VLOOKUP(E2233,nusedswatershed,4,FALSE)</f>
        <v>Hatchery</v>
      </c>
      <c r="D2233" s="39">
        <v>22</v>
      </c>
      <c r="E2233" s="40" t="s">
        <v>122</v>
      </c>
      <c r="F2233" s="40" t="s">
        <v>139</v>
      </c>
      <c r="G2233" s="21" t="s">
        <v>63</v>
      </c>
      <c r="H2233" s="22">
        <v>1995</v>
      </c>
      <c r="I2233" s="45">
        <v>7535</v>
      </c>
      <c r="J2233" s="45">
        <v>7535</v>
      </c>
      <c r="K2233" s="45"/>
      <c r="L2233" s="62" t="str">
        <f>_xlfn.IFNA(VLOOKUP(E2233&amp;"."&amp;H2233,PNIdata!$E$5:$L$263,2,FALSE),"-")</f>
        <v>-</v>
      </c>
      <c r="M2233" s="62"/>
      <c r="N2233" s="62"/>
      <c r="S2233" s="64">
        <v>4073259</v>
      </c>
    </row>
    <row r="2234" spans="2:19" x14ac:dyDescent="0.25">
      <c r="B2234" s="37" t="s">
        <v>24</v>
      </c>
      <c r="C2234" s="38" t="str">
        <f>VLOOKUP(E2234,nusedswatershed,4,FALSE)</f>
        <v>Hatchery</v>
      </c>
      <c r="D2234" s="39">
        <v>22</v>
      </c>
      <c r="E2234" s="40" t="s">
        <v>122</v>
      </c>
      <c r="F2234" s="40" t="s">
        <v>139</v>
      </c>
      <c r="G2234" s="21" t="s">
        <v>63</v>
      </c>
      <c r="H2234" s="22">
        <v>1994</v>
      </c>
      <c r="I2234" s="45">
        <v>11000</v>
      </c>
      <c r="J2234" s="45">
        <v>11000</v>
      </c>
      <c r="K2234" s="45"/>
      <c r="L2234" s="62" t="str">
        <f>_xlfn.IFNA(VLOOKUP(E2234&amp;"."&amp;H2234,PNIdata!$E$5:$L$263,2,FALSE),"-")</f>
        <v>-</v>
      </c>
      <c r="M2234" s="62"/>
      <c r="N2234" s="62"/>
      <c r="S2234" s="64">
        <v>6353525</v>
      </c>
    </row>
    <row r="2235" spans="2:19" x14ac:dyDescent="0.25">
      <c r="B2235" s="37" t="s">
        <v>24</v>
      </c>
      <c r="C2235" s="38" t="str">
        <f>VLOOKUP(E2235,nusedswatershed,4,FALSE)</f>
        <v>Hatchery</v>
      </c>
      <c r="D2235" s="39">
        <v>22</v>
      </c>
      <c r="E2235" s="40" t="s">
        <v>122</v>
      </c>
      <c r="F2235" s="40" t="s">
        <v>139</v>
      </c>
      <c r="G2235" s="21" t="s">
        <v>63</v>
      </c>
      <c r="H2235" s="22">
        <v>1993</v>
      </c>
      <c r="I2235" s="45">
        <v>25000</v>
      </c>
      <c r="J2235" s="45">
        <v>25000</v>
      </c>
      <c r="K2235" s="45"/>
      <c r="L2235" s="62" t="str">
        <f>_xlfn.IFNA(VLOOKUP(E2235&amp;"."&amp;H2235,PNIdata!$E$5:$L$263,2,FALSE),"-")</f>
        <v>-</v>
      </c>
      <c r="M2235" s="62"/>
      <c r="N2235" s="62"/>
      <c r="S2235" s="64">
        <v>6195122</v>
      </c>
    </row>
    <row r="2236" spans="2:19" x14ac:dyDescent="0.25">
      <c r="B2236" s="37" t="s">
        <v>24</v>
      </c>
      <c r="C2236" s="38" t="str">
        <f>VLOOKUP(E2236,nusedswatershed,4,FALSE)</f>
        <v>Hatchery</v>
      </c>
      <c r="D2236" s="39">
        <v>22</v>
      </c>
      <c r="E2236" s="40" t="s">
        <v>122</v>
      </c>
      <c r="F2236" s="40" t="s">
        <v>139</v>
      </c>
      <c r="G2236" s="21" t="s">
        <v>63</v>
      </c>
      <c r="H2236" s="22">
        <v>1992</v>
      </c>
      <c r="I2236" s="45">
        <v>30000</v>
      </c>
      <c r="J2236" s="45">
        <v>30000</v>
      </c>
      <c r="K2236" s="45"/>
      <c r="L2236" s="62" t="str">
        <f>_xlfn.IFNA(VLOOKUP(E2236&amp;"."&amp;H2236,PNIdata!$E$5:$L$263,2,FALSE),"-")</f>
        <v>-</v>
      </c>
      <c r="M2236" s="62"/>
      <c r="N2236" s="62"/>
      <c r="S2236" s="64">
        <v>6289904</v>
      </c>
    </row>
    <row r="2237" spans="2:19" x14ac:dyDescent="0.25">
      <c r="B2237" s="37" t="s">
        <v>24</v>
      </c>
      <c r="C2237" s="38" t="str">
        <f>VLOOKUP(E2237,nusedswatershed,4,FALSE)</f>
        <v>Hatchery</v>
      </c>
      <c r="D2237" s="39">
        <v>22</v>
      </c>
      <c r="E2237" s="40" t="s">
        <v>122</v>
      </c>
      <c r="F2237" s="40" t="s">
        <v>139</v>
      </c>
      <c r="G2237" s="21" t="s">
        <v>63</v>
      </c>
      <c r="H2237" s="22">
        <v>1991</v>
      </c>
      <c r="I2237" s="45">
        <v>12000</v>
      </c>
      <c r="J2237" s="45">
        <v>12000</v>
      </c>
      <c r="K2237" s="45"/>
      <c r="L2237" s="62" t="str">
        <f>_xlfn.IFNA(VLOOKUP(E2237&amp;"."&amp;H2237,PNIdata!$E$5:$L$263,2,FALSE),"-")</f>
        <v>-</v>
      </c>
      <c r="M2237" s="62">
        <v>0.53</v>
      </c>
      <c r="N2237" s="62">
        <f>1-M2237</f>
        <v>0.47</v>
      </c>
      <c r="O2237">
        <v>0.43</v>
      </c>
      <c r="P2237" t="s">
        <v>529</v>
      </c>
      <c r="Q2237" t="s">
        <v>531</v>
      </c>
      <c r="S2237" s="64">
        <v>5884311</v>
      </c>
    </row>
    <row r="2238" spans="2:19" x14ac:dyDescent="0.25">
      <c r="B2238" s="37" t="s">
        <v>24</v>
      </c>
      <c r="C2238" s="38" t="str">
        <f>VLOOKUP(E2238,nusedswatershed,4,FALSE)</f>
        <v>Hatchery</v>
      </c>
      <c r="D2238" s="39">
        <v>22</v>
      </c>
      <c r="E2238" s="40" t="s">
        <v>122</v>
      </c>
      <c r="F2238" s="40" t="s">
        <v>139</v>
      </c>
      <c r="G2238" s="21" t="s">
        <v>63</v>
      </c>
      <c r="H2238" s="22">
        <v>1990</v>
      </c>
      <c r="I2238" s="45">
        <v>19000</v>
      </c>
      <c r="J2238" s="45">
        <v>19000</v>
      </c>
      <c r="K2238" s="45"/>
      <c r="L2238" s="62" t="str">
        <f>_xlfn.IFNA(VLOOKUP(E2238&amp;"."&amp;H2238,PNIdata!$E$5:$L$263,2,FALSE),"-")</f>
        <v>-</v>
      </c>
      <c r="M2238" s="62">
        <v>0.67</v>
      </c>
      <c r="N2238" s="62">
        <f>1-M2238</f>
        <v>0.32999999999999996</v>
      </c>
      <c r="O2238">
        <v>0.32</v>
      </c>
      <c r="P2238" t="s">
        <v>529</v>
      </c>
      <c r="Q2238" t="s">
        <v>531</v>
      </c>
      <c r="S2238" s="64">
        <v>7635516</v>
      </c>
    </row>
    <row r="2239" spans="2:19" x14ac:dyDescent="0.25">
      <c r="B2239" s="37" t="s">
        <v>24</v>
      </c>
      <c r="C2239" s="38" t="str">
        <f>VLOOKUP(E2239,nusedswatershed,4,FALSE)</f>
        <v>Hatchery</v>
      </c>
      <c r="D2239" s="39">
        <v>22</v>
      </c>
      <c r="E2239" s="40" t="s">
        <v>122</v>
      </c>
      <c r="F2239" s="40" t="s">
        <v>139</v>
      </c>
      <c r="G2239" s="21" t="s">
        <v>63</v>
      </c>
      <c r="H2239" s="22">
        <v>1989</v>
      </c>
      <c r="I2239" s="45">
        <v>17000</v>
      </c>
      <c r="J2239" s="45">
        <v>17000</v>
      </c>
      <c r="K2239" s="45"/>
      <c r="L2239" s="62" t="str">
        <f>_xlfn.IFNA(VLOOKUP(E2239&amp;"."&amp;H2239,PNIdata!$E$5:$L$263,2,FALSE),"-")</f>
        <v>-</v>
      </c>
      <c r="M2239" s="62">
        <v>0.46</v>
      </c>
      <c r="N2239" s="62">
        <f>1-M2239</f>
        <v>0.54</v>
      </c>
      <c r="O2239">
        <v>0.53</v>
      </c>
      <c r="P2239" t="s">
        <v>529</v>
      </c>
      <c r="Q2239" t="s">
        <v>531</v>
      </c>
      <c r="S2239" s="64">
        <v>10109780</v>
      </c>
    </row>
    <row r="2240" spans="2:19" x14ac:dyDescent="0.25">
      <c r="B2240" s="37" t="s">
        <v>24</v>
      </c>
      <c r="C2240" s="38" t="str">
        <f>VLOOKUP(E2240,nusedswatershed,4,FALSE)</f>
        <v>Hatchery</v>
      </c>
      <c r="D2240" s="39">
        <v>22</v>
      </c>
      <c r="E2240" s="40" t="s">
        <v>122</v>
      </c>
      <c r="F2240" s="40" t="s">
        <v>139</v>
      </c>
      <c r="G2240" s="21" t="s">
        <v>63</v>
      </c>
      <c r="H2240" s="22">
        <v>1988</v>
      </c>
      <c r="I2240" s="45">
        <v>21047</v>
      </c>
      <c r="J2240" s="45">
        <v>21047</v>
      </c>
      <c r="K2240" s="45"/>
      <c r="L2240" s="62" t="str">
        <f>_xlfn.IFNA(VLOOKUP(E2240&amp;"."&amp;H2240,PNIdata!$E$5:$L$263,2,FALSE),"-")</f>
        <v>-</v>
      </c>
      <c r="M2240" s="62">
        <v>0.57999999999999996</v>
      </c>
      <c r="N2240" s="62">
        <f>1-M2240</f>
        <v>0.42000000000000004</v>
      </c>
      <c r="O2240">
        <v>0.36</v>
      </c>
      <c r="P2240" t="s">
        <v>529</v>
      </c>
      <c r="Q2240" t="s">
        <v>531</v>
      </c>
      <c r="S2240" s="64">
        <v>8074654</v>
      </c>
    </row>
    <row r="2241" spans="2:19" x14ac:dyDescent="0.25">
      <c r="B2241" s="37" t="s">
        <v>24</v>
      </c>
      <c r="C2241" s="38" t="str">
        <f>VLOOKUP(E2241,nusedswatershed,4,FALSE)</f>
        <v>Hatchery</v>
      </c>
      <c r="D2241" s="39">
        <v>22</v>
      </c>
      <c r="E2241" s="40" t="s">
        <v>122</v>
      </c>
      <c r="F2241" s="40" t="s">
        <v>139</v>
      </c>
      <c r="G2241" s="21" t="s">
        <v>63</v>
      </c>
      <c r="H2241" s="22">
        <v>1987</v>
      </c>
      <c r="I2241" s="45">
        <v>2500</v>
      </c>
      <c r="J2241" s="45">
        <v>2500</v>
      </c>
      <c r="K2241" s="45"/>
      <c r="L2241" s="62" t="str">
        <f>_xlfn.IFNA(VLOOKUP(E2241&amp;"."&amp;H2241,PNIdata!$E$5:$L$263,2,FALSE),"-")</f>
        <v>-</v>
      </c>
      <c r="M2241" s="62">
        <v>0.82</v>
      </c>
      <c r="N2241" s="62">
        <f>1-M2241</f>
        <v>0.18000000000000005</v>
      </c>
      <c r="O2241">
        <v>0.19</v>
      </c>
      <c r="P2241" t="s">
        <v>529</v>
      </c>
      <c r="Q2241" t="s">
        <v>531</v>
      </c>
      <c r="S2241" s="64">
        <v>7050559</v>
      </c>
    </row>
    <row r="2242" spans="2:19" x14ac:dyDescent="0.25">
      <c r="B2242" s="37" t="s">
        <v>24</v>
      </c>
      <c r="C2242" s="38" t="str">
        <f>VLOOKUP(E2242,nusedswatershed,4,FALSE)</f>
        <v>Hatchery</v>
      </c>
      <c r="D2242" s="39">
        <v>22</v>
      </c>
      <c r="E2242" s="40" t="s">
        <v>122</v>
      </c>
      <c r="F2242" s="40" t="s">
        <v>139</v>
      </c>
      <c r="G2242" s="21" t="s">
        <v>63</v>
      </c>
      <c r="H2242" s="22">
        <v>1986</v>
      </c>
      <c r="I2242" s="45">
        <v>8000</v>
      </c>
      <c r="J2242" s="45">
        <v>8000</v>
      </c>
      <c r="K2242" s="45"/>
      <c r="L2242" s="62" t="str">
        <f>_xlfn.IFNA(VLOOKUP(E2242&amp;"."&amp;H2242,PNIdata!$E$5:$L$263,2,FALSE),"-")</f>
        <v>-</v>
      </c>
      <c r="M2242" s="62">
        <v>0.82</v>
      </c>
      <c r="N2242" s="62">
        <f>1-M2242</f>
        <v>0.18000000000000005</v>
      </c>
      <c r="O2242">
        <v>0.06</v>
      </c>
      <c r="P2242" t="s">
        <v>529</v>
      </c>
      <c r="Q2242" t="s">
        <v>531</v>
      </c>
      <c r="S2242" s="64">
        <v>4201471</v>
      </c>
    </row>
    <row r="2243" spans="2:19" x14ac:dyDescent="0.25">
      <c r="B2243" s="37" t="s">
        <v>24</v>
      </c>
      <c r="C2243" s="38" t="str">
        <f>VLOOKUP(E2243,nusedswatershed,4,FALSE)</f>
        <v>Hatchery</v>
      </c>
      <c r="D2243" s="39">
        <v>22</v>
      </c>
      <c r="E2243" s="40" t="s">
        <v>122</v>
      </c>
      <c r="F2243" s="40" t="s">
        <v>139</v>
      </c>
      <c r="G2243" s="21" t="s">
        <v>63</v>
      </c>
      <c r="H2243" s="22">
        <v>1985</v>
      </c>
      <c r="I2243" s="45">
        <v>12000</v>
      </c>
      <c r="J2243" s="45">
        <v>12000</v>
      </c>
      <c r="K2243" s="45"/>
      <c r="L2243" s="62" t="str">
        <f>_xlfn.IFNA(VLOOKUP(E2243&amp;"."&amp;H2243,PNIdata!$E$5:$L$263,2,FALSE),"-")</f>
        <v>-</v>
      </c>
      <c r="M2243" s="62">
        <v>0.41</v>
      </c>
      <c r="N2243" s="62">
        <f>1-M2243</f>
        <v>0.59000000000000008</v>
      </c>
      <c r="O2243">
        <v>0.44</v>
      </c>
      <c r="P2243" t="s">
        <v>529</v>
      </c>
      <c r="Q2243" t="s">
        <v>531</v>
      </c>
      <c r="S2243" s="64">
        <v>4271996</v>
      </c>
    </row>
    <row r="2244" spans="2:19" x14ac:dyDescent="0.25">
      <c r="B2244" s="37" t="s">
        <v>24</v>
      </c>
      <c r="C2244" s="38" t="str">
        <f>VLOOKUP(E2244,nusedswatershed,4,FALSE)</f>
        <v>Hatchery</v>
      </c>
      <c r="D2244" s="39">
        <v>22</v>
      </c>
      <c r="E2244" s="40" t="s">
        <v>122</v>
      </c>
      <c r="F2244" s="40" t="s">
        <v>139</v>
      </c>
      <c r="G2244" s="21" t="s">
        <v>63</v>
      </c>
      <c r="H2244" s="22">
        <v>1984</v>
      </c>
      <c r="I2244" s="45">
        <v>2200</v>
      </c>
      <c r="J2244" s="45">
        <v>2200</v>
      </c>
      <c r="K2244" s="45"/>
      <c r="L2244" s="62" t="str">
        <f>_xlfn.IFNA(VLOOKUP(E2244&amp;"."&amp;H2244,PNIdata!$E$5:$L$263,2,FALSE),"-")</f>
        <v>-</v>
      </c>
      <c r="M2244" s="62">
        <v>0.48</v>
      </c>
      <c r="N2244" s="62">
        <f>1-M2244</f>
        <v>0.52</v>
      </c>
      <c r="O2244">
        <v>0.45</v>
      </c>
      <c r="P2244" t="s">
        <v>529</v>
      </c>
      <c r="Q2244" t="s">
        <v>531</v>
      </c>
      <c r="S2244" s="64">
        <v>2273864</v>
      </c>
    </row>
    <row r="2245" spans="2:19" x14ac:dyDescent="0.25">
      <c r="B2245" s="37" t="s">
        <v>24</v>
      </c>
      <c r="C2245" s="38" t="str">
        <f>VLOOKUP(E2245,nusedswatershed,4,FALSE)</f>
        <v>Hatchery</v>
      </c>
      <c r="D2245" s="39">
        <v>22</v>
      </c>
      <c r="E2245" s="40" t="s">
        <v>122</v>
      </c>
      <c r="F2245" s="40" t="s">
        <v>139</v>
      </c>
      <c r="G2245" s="21" t="s">
        <v>63</v>
      </c>
      <c r="H2245" s="22">
        <v>1983</v>
      </c>
      <c r="I2245" s="45">
        <v>1300</v>
      </c>
      <c r="J2245" s="45">
        <v>1300</v>
      </c>
      <c r="K2245" s="45"/>
      <c r="L2245" s="62" t="str">
        <f>_xlfn.IFNA(VLOOKUP(E2245&amp;"."&amp;H2245,PNIdata!$E$5:$L$263,2,FALSE),"-")</f>
        <v>-</v>
      </c>
      <c r="M2245" s="62">
        <v>0.85</v>
      </c>
      <c r="N2245" s="62">
        <f>1-M2245</f>
        <v>0.15000000000000002</v>
      </c>
      <c r="O2245">
        <v>0.16</v>
      </c>
      <c r="P2245" t="s">
        <v>529</v>
      </c>
      <c r="Q2245" t="s">
        <v>531</v>
      </c>
      <c r="S2245" s="64">
        <v>2570176</v>
      </c>
    </row>
    <row r="2246" spans="2:19" x14ac:dyDescent="0.25">
      <c r="B2246" s="37" t="s">
        <v>24</v>
      </c>
      <c r="C2246" s="38" t="str">
        <f>VLOOKUP(E2246,nusedswatershed,4,FALSE)</f>
        <v>Hatchery</v>
      </c>
      <c r="D2246" s="39">
        <v>22</v>
      </c>
      <c r="E2246" s="40" t="s">
        <v>122</v>
      </c>
      <c r="F2246" s="40" t="s">
        <v>139</v>
      </c>
      <c r="G2246" s="21" t="s">
        <v>63</v>
      </c>
      <c r="H2246" s="22">
        <v>1982</v>
      </c>
      <c r="I2246" s="45">
        <v>2000</v>
      </c>
      <c r="J2246" s="45">
        <v>2000</v>
      </c>
      <c r="K2246" s="45"/>
      <c r="L2246" s="62" t="str">
        <f>_xlfn.IFNA(VLOOKUP(E2246&amp;"."&amp;H2246,PNIdata!$E$5:$L$263,2,FALSE),"-")</f>
        <v>-</v>
      </c>
      <c r="M2246" s="62">
        <v>0.45</v>
      </c>
      <c r="N2246" s="62">
        <f>1-M2246</f>
        <v>0.55000000000000004</v>
      </c>
      <c r="O2246">
        <v>0.55000000000000004</v>
      </c>
      <c r="P2246" t="s">
        <v>529</v>
      </c>
      <c r="Q2246" t="s">
        <v>531</v>
      </c>
      <c r="S2246" s="64">
        <v>2421272</v>
      </c>
    </row>
    <row r="2247" spans="2:19" x14ac:dyDescent="0.25">
      <c r="B2247" s="37" t="s">
        <v>24</v>
      </c>
      <c r="C2247" s="38" t="str">
        <f>VLOOKUP(E2247,nusedswatershed,4,FALSE)</f>
        <v>Hatchery</v>
      </c>
      <c r="D2247" s="39">
        <v>22</v>
      </c>
      <c r="E2247" s="40" t="s">
        <v>122</v>
      </c>
      <c r="F2247" s="40" t="s">
        <v>139</v>
      </c>
      <c r="G2247" s="21" t="s">
        <v>63</v>
      </c>
      <c r="H2247" s="22">
        <v>1981</v>
      </c>
      <c r="I2247" s="45">
        <v>1000</v>
      </c>
      <c r="J2247" s="45">
        <v>1000</v>
      </c>
      <c r="K2247" s="45"/>
      <c r="L2247" s="62" t="str">
        <f>_xlfn.IFNA(VLOOKUP(E2247&amp;"."&amp;H2247,PNIdata!$E$5:$L$263,2,FALSE),"-")</f>
        <v>-</v>
      </c>
      <c r="M2247" s="62">
        <v>0.7</v>
      </c>
      <c r="N2247" s="62">
        <f>1-M2247</f>
        <v>0.30000000000000004</v>
      </c>
      <c r="O2247">
        <v>0.15</v>
      </c>
      <c r="P2247" t="s">
        <v>529</v>
      </c>
      <c r="Q2247" t="s">
        <v>531</v>
      </c>
      <c r="S2247" s="64">
        <v>491624</v>
      </c>
    </row>
    <row r="2248" spans="2:19" x14ac:dyDescent="0.25">
      <c r="B2248" s="37" t="s">
        <v>24</v>
      </c>
      <c r="C2248" s="38" t="str">
        <f>VLOOKUP(E2248,nusedswatershed,4,FALSE)</f>
        <v>Hatchery</v>
      </c>
      <c r="D2248" s="39">
        <v>22</v>
      </c>
      <c r="E2248" s="40" t="s">
        <v>122</v>
      </c>
      <c r="F2248" s="40" t="s">
        <v>139</v>
      </c>
      <c r="G2248" s="21" t="s">
        <v>63</v>
      </c>
      <c r="H2248" s="22">
        <v>1980</v>
      </c>
      <c r="I2248" s="45">
        <v>3000</v>
      </c>
      <c r="J2248" s="45">
        <v>3000</v>
      </c>
      <c r="K2248" s="45"/>
      <c r="L2248" s="62" t="str">
        <f>_xlfn.IFNA(VLOOKUP(E2248&amp;"."&amp;H2248,PNIdata!$E$5:$L$263,2,FALSE),"-")</f>
        <v>-</v>
      </c>
      <c r="M2248" s="62">
        <v>0.65</v>
      </c>
      <c r="N2248" s="62">
        <f>1-M2248</f>
        <v>0.35</v>
      </c>
      <c r="O2248">
        <v>0.25</v>
      </c>
      <c r="P2248" t="s">
        <v>529</v>
      </c>
      <c r="Q2248" t="s">
        <v>531</v>
      </c>
      <c r="S2248" s="64">
        <v>81129</v>
      </c>
    </row>
    <row r="2249" spans="2:19" x14ac:dyDescent="0.25">
      <c r="B2249" s="37" t="s">
        <v>24</v>
      </c>
      <c r="C2249" s="38" t="str">
        <f>VLOOKUP(E2249,nusedswatershed,4,FALSE)</f>
        <v>Hatchery</v>
      </c>
      <c r="D2249" s="39">
        <v>22</v>
      </c>
      <c r="E2249" s="40" t="s">
        <v>122</v>
      </c>
      <c r="F2249" s="40" t="s">
        <v>139</v>
      </c>
      <c r="G2249" s="21" t="s">
        <v>63</v>
      </c>
      <c r="H2249" s="22">
        <v>1979</v>
      </c>
      <c r="I2249" s="45">
        <v>3500</v>
      </c>
      <c r="J2249" s="45">
        <v>3500</v>
      </c>
      <c r="K2249" s="45"/>
      <c r="L2249" s="62" t="str">
        <f>_xlfn.IFNA(VLOOKUP(E2249&amp;"."&amp;H2249,PNIdata!$E$5:$L$263,2,FALSE),"-")</f>
        <v>-</v>
      </c>
      <c r="M2249" s="62">
        <v>0.91</v>
      </c>
      <c r="N2249" s="62">
        <f>1-M2249</f>
        <v>8.9999999999999969E-2</v>
      </c>
      <c r="O2249">
        <v>0.09</v>
      </c>
      <c r="P2249" t="s">
        <v>525</v>
      </c>
      <c r="Q2249" t="s">
        <v>526</v>
      </c>
      <c r="S2249" s="64"/>
    </row>
    <row r="2250" spans="2:19" x14ac:dyDescent="0.25">
      <c r="B2250" s="37" t="s">
        <v>24</v>
      </c>
      <c r="C2250" s="38" t="str">
        <f>VLOOKUP(E2250,nusedswatershed,4,FALSE)</f>
        <v>Hatchery</v>
      </c>
      <c r="D2250" s="39">
        <v>22</v>
      </c>
      <c r="E2250" s="40" t="s">
        <v>122</v>
      </c>
      <c r="F2250" s="40" t="s">
        <v>139</v>
      </c>
      <c r="G2250" s="21" t="s">
        <v>63</v>
      </c>
      <c r="H2250" s="22">
        <v>1978</v>
      </c>
      <c r="I2250" s="45">
        <v>1200</v>
      </c>
      <c r="J2250" s="45">
        <v>1200</v>
      </c>
      <c r="K2250" s="45"/>
      <c r="L2250" s="62" t="str">
        <f>_xlfn.IFNA(VLOOKUP(E2250&amp;"."&amp;H2250,PNIdata!$E$5:$L$263,2,FALSE),"-")</f>
        <v>-</v>
      </c>
      <c r="M2250" s="62">
        <v>0.95</v>
      </c>
      <c r="N2250" s="62">
        <f>1-M2250</f>
        <v>5.0000000000000044E-2</v>
      </c>
      <c r="O2250">
        <v>0.05</v>
      </c>
      <c r="P2250" t="s">
        <v>525</v>
      </c>
      <c r="Q2250" t="s">
        <v>526</v>
      </c>
      <c r="S2250" s="64"/>
    </row>
    <row r="2251" spans="2:19" x14ac:dyDescent="0.25">
      <c r="B2251" s="37" t="s">
        <v>24</v>
      </c>
      <c r="C2251" s="38" t="str">
        <f>VLOOKUP(E2251,nusedswatershed,4,FALSE)</f>
        <v>Hatchery</v>
      </c>
      <c r="D2251" s="39">
        <v>22</v>
      </c>
      <c r="E2251" s="40" t="s">
        <v>122</v>
      </c>
      <c r="F2251" s="40" t="s">
        <v>139</v>
      </c>
      <c r="G2251" s="21" t="s">
        <v>63</v>
      </c>
      <c r="H2251" s="22">
        <v>1977</v>
      </c>
      <c r="I2251" s="45">
        <v>1000</v>
      </c>
      <c r="J2251" s="45">
        <v>1000</v>
      </c>
      <c r="K2251" s="45"/>
      <c r="L2251" s="62" t="str">
        <f>_xlfn.IFNA(VLOOKUP(E2251&amp;"."&amp;H2251,PNIdata!$E$5:$L$263,2,FALSE),"-")</f>
        <v>-</v>
      </c>
      <c r="M2251" s="62">
        <v>0.96</v>
      </c>
      <c r="N2251" s="62">
        <f>1-M2251</f>
        <v>4.0000000000000036E-2</v>
      </c>
      <c r="O2251">
        <v>0.04</v>
      </c>
      <c r="P2251" t="s">
        <v>525</v>
      </c>
      <c r="Q2251" t="s">
        <v>526</v>
      </c>
      <c r="S2251" s="64"/>
    </row>
    <row r="2252" spans="2:19" x14ac:dyDescent="0.25">
      <c r="B2252" s="37" t="s">
        <v>24</v>
      </c>
      <c r="C2252" s="38" t="str">
        <f>VLOOKUP(E2252,nusedswatershed,4,FALSE)</f>
        <v>Hatchery</v>
      </c>
      <c r="D2252" s="39">
        <v>22</v>
      </c>
      <c r="E2252" s="40" t="s">
        <v>122</v>
      </c>
      <c r="F2252" s="40" t="s">
        <v>139</v>
      </c>
      <c r="G2252" s="21" t="s">
        <v>63</v>
      </c>
      <c r="H2252" s="22">
        <v>1976</v>
      </c>
      <c r="I2252" s="45">
        <v>650</v>
      </c>
      <c r="J2252" s="45">
        <v>650</v>
      </c>
      <c r="K2252" s="45"/>
      <c r="L2252" s="62" t="str">
        <f>_xlfn.IFNA(VLOOKUP(E2252&amp;"."&amp;H2252,PNIdata!$E$5:$L$263,2,FALSE),"-")</f>
        <v>-</v>
      </c>
      <c r="M2252" s="62">
        <v>0.84</v>
      </c>
      <c r="N2252" s="62">
        <f>1-M2252</f>
        <v>0.16000000000000003</v>
      </c>
      <c r="O2252">
        <v>0.16</v>
      </c>
      <c r="P2252" t="s">
        <v>525</v>
      </c>
      <c r="Q2252" t="s">
        <v>526</v>
      </c>
      <c r="S2252" s="64"/>
    </row>
    <row r="2253" spans="2:19" x14ac:dyDescent="0.25">
      <c r="B2253" s="37" t="s">
        <v>24</v>
      </c>
      <c r="C2253" s="38" t="str">
        <f>VLOOKUP(E2253,nusedswatershed,4,FALSE)</f>
        <v>Hatchery</v>
      </c>
      <c r="D2253" s="39">
        <v>22</v>
      </c>
      <c r="E2253" s="40" t="s">
        <v>122</v>
      </c>
      <c r="F2253" s="40" t="s">
        <v>139</v>
      </c>
      <c r="G2253" s="21" t="s">
        <v>63</v>
      </c>
      <c r="H2253" s="22">
        <v>1975</v>
      </c>
      <c r="I2253" s="45">
        <v>800</v>
      </c>
      <c r="J2253" s="45">
        <v>800</v>
      </c>
      <c r="K2253" s="45"/>
      <c r="L2253" s="62" t="str">
        <f>_xlfn.IFNA(VLOOKUP(E2253&amp;"."&amp;H2253,PNIdata!$E$5:$L$263,2,FALSE),"-")</f>
        <v>-</v>
      </c>
      <c r="M2253" s="62">
        <v>0.96</v>
      </c>
      <c r="N2253" s="62">
        <f>1-M2253</f>
        <v>4.0000000000000036E-2</v>
      </c>
      <c r="O2253">
        <v>0.04</v>
      </c>
      <c r="P2253" t="s">
        <v>525</v>
      </c>
      <c r="Q2253" t="s">
        <v>526</v>
      </c>
      <c r="S2253" s="64"/>
    </row>
    <row r="2254" spans="2:19" x14ac:dyDescent="0.25">
      <c r="B2254" s="37" t="s">
        <v>24</v>
      </c>
      <c r="C2254" s="38" t="str">
        <f>VLOOKUP(E2254,nusedswatershed,4,FALSE)</f>
        <v>Hatchery</v>
      </c>
      <c r="D2254" s="39">
        <v>22</v>
      </c>
      <c r="E2254" s="40" t="s">
        <v>122</v>
      </c>
      <c r="F2254" s="40" t="s">
        <v>139</v>
      </c>
      <c r="G2254" s="21" t="s">
        <v>63</v>
      </c>
      <c r="H2254" s="22">
        <v>1974</v>
      </c>
      <c r="I2254" s="45">
        <v>3000</v>
      </c>
      <c r="J2254" s="45">
        <v>3000</v>
      </c>
      <c r="K2254" s="45"/>
      <c r="L2254" s="62" t="str">
        <f>_xlfn.IFNA(VLOOKUP(E2254&amp;"."&amp;H2254,PNIdata!$E$5:$L$263,2,FALSE),"-")</f>
        <v>-</v>
      </c>
      <c r="M2254" s="62">
        <v>0.98</v>
      </c>
      <c r="N2254" s="62">
        <f>1-M2254</f>
        <v>2.0000000000000018E-2</v>
      </c>
      <c r="O2254">
        <v>0.02</v>
      </c>
      <c r="P2254" t="s">
        <v>525</v>
      </c>
      <c r="Q2254" t="s">
        <v>526</v>
      </c>
      <c r="S2254" s="64"/>
    </row>
    <row r="2255" spans="2:19" x14ac:dyDescent="0.25">
      <c r="B2255" s="37" t="s">
        <v>24</v>
      </c>
      <c r="C2255" s="38" t="str">
        <f>VLOOKUP(E2255,nusedswatershed,4,FALSE)</f>
        <v>Hatchery</v>
      </c>
      <c r="D2255" s="39">
        <v>22</v>
      </c>
      <c r="E2255" s="40" t="s">
        <v>122</v>
      </c>
      <c r="F2255" s="40" t="s">
        <v>139</v>
      </c>
      <c r="G2255" s="21" t="s">
        <v>63</v>
      </c>
      <c r="H2255" s="22">
        <v>1973</v>
      </c>
      <c r="I2255" s="45">
        <v>850</v>
      </c>
      <c r="J2255" s="45">
        <v>850</v>
      </c>
      <c r="K2255" s="45"/>
      <c r="L2255" s="62" t="str">
        <f>_xlfn.IFNA(VLOOKUP(E2255&amp;"."&amp;H2255,PNIdata!$E$5:$L$263,2,FALSE),"-")</f>
        <v>-</v>
      </c>
      <c r="M2255" s="62">
        <v>0.82</v>
      </c>
      <c r="N2255" s="62">
        <f>1-M2255</f>
        <v>0.18000000000000005</v>
      </c>
      <c r="O2255">
        <v>0.18</v>
      </c>
      <c r="P2255" t="s">
        <v>525</v>
      </c>
      <c r="Q2255" t="s">
        <v>526</v>
      </c>
      <c r="S2255" s="64"/>
    </row>
    <row r="2256" spans="2:19" x14ac:dyDescent="0.25">
      <c r="B2256" s="37" t="s">
        <v>24</v>
      </c>
      <c r="C2256" s="38" t="str">
        <f>VLOOKUP(E2256,nusedswatershed,4,FALSE)</f>
        <v>Hatchery</v>
      </c>
      <c r="D2256" s="39">
        <v>22</v>
      </c>
      <c r="E2256" s="40" t="s">
        <v>122</v>
      </c>
      <c r="F2256" s="40" t="s">
        <v>139</v>
      </c>
      <c r="G2256" s="21" t="s">
        <v>63</v>
      </c>
      <c r="H2256" s="22">
        <v>1972</v>
      </c>
      <c r="I2256" s="45">
        <v>800</v>
      </c>
      <c r="J2256" s="45">
        <v>800</v>
      </c>
      <c r="K2256" s="45"/>
      <c r="L2256" s="62" t="str">
        <f>_xlfn.IFNA(VLOOKUP(E2256&amp;"."&amp;H2256,PNIdata!$E$5:$L$263,2,FALSE),"-")</f>
        <v>-</v>
      </c>
      <c r="M2256" s="62">
        <v>0.83</v>
      </c>
      <c r="N2256" s="62">
        <f>1-M2256</f>
        <v>0.17000000000000004</v>
      </c>
      <c r="O2256">
        <v>0.17</v>
      </c>
      <c r="P2256" t="s">
        <v>525</v>
      </c>
      <c r="Q2256" t="s">
        <v>526</v>
      </c>
      <c r="S2256" s="64"/>
    </row>
    <row r="2257" spans="2:19" x14ac:dyDescent="0.25">
      <c r="B2257" s="37" t="s">
        <v>24</v>
      </c>
      <c r="C2257" s="38" t="str">
        <f>VLOOKUP(E2257,nusedswatershed,4,FALSE)</f>
        <v>Hatchery</v>
      </c>
      <c r="D2257" s="39">
        <v>22</v>
      </c>
      <c r="E2257" s="40" t="s">
        <v>122</v>
      </c>
      <c r="F2257" s="40" t="s">
        <v>139</v>
      </c>
      <c r="G2257" s="21" t="s">
        <v>63</v>
      </c>
      <c r="H2257" s="22">
        <v>1971</v>
      </c>
      <c r="I2257" s="45">
        <v>1200</v>
      </c>
      <c r="J2257" s="45">
        <v>1200</v>
      </c>
      <c r="K2257" s="45"/>
      <c r="L2257" s="62" t="str">
        <f>_xlfn.IFNA(VLOOKUP(E2257&amp;"."&amp;H2257,PNIdata!$E$5:$L$263,2,FALSE),"-")</f>
        <v>-</v>
      </c>
      <c r="M2257" s="62">
        <v>0.83</v>
      </c>
      <c r="N2257" s="62">
        <f>1-M2257</f>
        <v>0.17000000000000004</v>
      </c>
      <c r="O2257">
        <v>0.17</v>
      </c>
      <c r="P2257" t="s">
        <v>525</v>
      </c>
      <c r="Q2257" t="s">
        <v>526</v>
      </c>
      <c r="S2257" s="64"/>
    </row>
    <row r="2258" spans="2:19" x14ac:dyDescent="0.25">
      <c r="B2258" s="37" t="s">
        <v>24</v>
      </c>
      <c r="C2258" s="38" t="str">
        <f>VLOOKUP(E2258,nusedswatershed,4,FALSE)</f>
        <v>Hatchery</v>
      </c>
      <c r="D2258" s="39">
        <v>22</v>
      </c>
      <c r="E2258" s="40" t="s">
        <v>122</v>
      </c>
      <c r="F2258" s="40" t="s">
        <v>139</v>
      </c>
      <c r="G2258" s="21" t="s">
        <v>63</v>
      </c>
      <c r="H2258" s="22">
        <v>1970</v>
      </c>
      <c r="I2258" s="45">
        <v>750</v>
      </c>
      <c r="J2258" s="45">
        <v>750</v>
      </c>
      <c r="K2258" s="45"/>
      <c r="L2258" s="62" t="str">
        <f>_xlfn.IFNA(VLOOKUP(E2258&amp;"."&amp;H2258,PNIdata!$E$5:$L$263,2,FALSE),"-")</f>
        <v>-</v>
      </c>
      <c r="M2258" s="62">
        <v>0.93</v>
      </c>
      <c r="N2258" s="62">
        <f>1-M2258</f>
        <v>6.9999999999999951E-2</v>
      </c>
      <c r="O2258">
        <v>7.0000000000000007E-2</v>
      </c>
      <c r="P2258" t="s">
        <v>525</v>
      </c>
      <c r="Q2258" t="s">
        <v>526</v>
      </c>
      <c r="S2258" s="64"/>
    </row>
    <row r="2259" spans="2:19" x14ac:dyDescent="0.25">
      <c r="B2259" s="37" t="s">
        <v>24</v>
      </c>
      <c r="C2259" s="38" t="str">
        <f>VLOOKUP(E2259,nusedswatershed,4,FALSE)</f>
        <v>Hatchery</v>
      </c>
      <c r="D2259" s="39">
        <v>22</v>
      </c>
      <c r="E2259" s="40" t="s">
        <v>122</v>
      </c>
      <c r="F2259" s="40" t="s">
        <v>139</v>
      </c>
      <c r="G2259" s="21" t="s">
        <v>63</v>
      </c>
      <c r="H2259" s="22">
        <v>1969</v>
      </c>
      <c r="I2259" s="45">
        <v>1500</v>
      </c>
      <c r="J2259" s="45">
        <v>1500</v>
      </c>
      <c r="K2259" s="45"/>
      <c r="L2259" s="62" t="str">
        <f>_xlfn.IFNA(VLOOKUP(E2259&amp;"."&amp;H2259,PNIdata!$E$5:$L$263,2,FALSE),"-")</f>
        <v>-</v>
      </c>
      <c r="M2259" s="62">
        <v>1</v>
      </c>
      <c r="N2259" s="62">
        <f>1-M2259</f>
        <v>0</v>
      </c>
      <c r="O2259">
        <v>0</v>
      </c>
      <c r="P2259" t="s">
        <v>525</v>
      </c>
      <c r="Q2259" t="s">
        <v>526</v>
      </c>
      <c r="S2259" s="64"/>
    </row>
    <row r="2260" spans="2:19" x14ac:dyDescent="0.25">
      <c r="B2260" s="37" t="s">
        <v>24</v>
      </c>
      <c r="C2260" s="38" t="str">
        <f>VLOOKUP(E2260,nusedswatershed,4,FALSE)</f>
        <v>Hatchery</v>
      </c>
      <c r="D2260" s="39">
        <v>22</v>
      </c>
      <c r="E2260" s="40" t="s">
        <v>122</v>
      </c>
      <c r="F2260" s="40" t="s">
        <v>139</v>
      </c>
      <c r="G2260" s="21" t="s">
        <v>63</v>
      </c>
      <c r="H2260" s="22">
        <v>1968</v>
      </c>
      <c r="I2260" s="45">
        <v>3500</v>
      </c>
      <c r="J2260" s="45">
        <v>3500</v>
      </c>
      <c r="K2260" s="45"/>
      <c r="L2260" s="62" t="str">
        <f>_xlfn.IFNA(VLOOKUP(E2260&amp;"."&amp;H2260,PNIdata!$E$5:$L$263,2,FALSE),"-")</f>
        <v>-</v>
      </c>
      <c r="M2260" s="62">
        <v>0.81</v>
      </c>
      <c r="N2260" s="62">
        <f>1-M2260</f>
        <v>0.18999999999999995</v>
      </c>
      <c r="O2260">
        <v>0.19</v>
      </c>
      <c r="P2260" t="s">
        <v>525</v>
      </c>
      <c r="Q2260" t="s">
        <v>526</v>
      </c>
      <c r="S2260" s="64"/>
    </row>
    <row r="2261" spans="2:19" x14ac:dyDescent="0.25">
      <c r="B2261" s="37" t="s">
        <v>24</v>
      </c>
      <c r="C2261" s="38" t="str">
        <f>VLOOKUP(E2261,nusedswatershed,4,FALSE)</f>
        <v>Hatchery</v>
      </c>
      <c r="D2261" s="39">
        <v>22</v>
      </c>
      <c r="E2261" s="40" t="s">
        <v>122</v>
      </c>
      <c r="F2261" s="40" t="s">
        <v>139</v>
      </c>
      <c r="G2261" s="21" t="s">
        <v>63</v>
      </c>
      <c r="H2261" s="22">
        <v>1967</v>
      </c>
      <c r="I2261" s="45">
        <v>1500</v>
      </c>
      <c r="J2261" s="45">
        <v>1500</v>
      </c>
      <c r="K2261" s="45"/>
      <c r="L2261" s="62" t="str">
        <f>_xlfn.IFNA(VLOOKUP(E2261&amp;"."&amp;H2261,PNIdata!$E$5:$L$263,2,FALSE),"-")</f>
        <v>-</v>
      </c>
      <c r="M2261" s="62">
        <v>0.88</v>
      </c>
      <c r="N2261" s="62">
        <f>1-M2261</f>
        <v>0.12</v>
      </c>
      <c r="O2261">
        <v>0.12</v>
      </c>
      <c r="P2261" t="s">
        <v>525</v>
      </c>
      <c r="Q2261" t="s">
        <v>526</v>
      </c>
      <c r="S2261" s="64"/>
    </row>
    <row r="2262" spans="2:19" x14ac:dyDescent="0.25">
      <c r="B2262" s="37" t="s">
        <v>24</v>
      </c>
      <c r="C2262" s="38" t="str">
        <f>VLOOKUP(E2262,nusedswatershed,4,FALSE)</f>
        <v>Hatchery</v>
      </c>
      <c r="D2262" s="39">
        <v>22</v>
      </c>
      <c r="E2262" s="40" t="s">
        <v>122</v>
      </c>
      <c r="F2262" s="40" t="s">
        <v>139</v>
      </c>
      <c r="G2262" s="21" t="s">
        <v>63</v>
      </c>
      <c r="H2262" s="22">
        <v>1966</v>
      </c>
      <c r="I2262" s="45">
        <v>3500</v>
      </c>
      <c r="J2262" s="45">
        <v>3500</v>
      </c>
      <c r="K2262" s="45"/>
      <c r="L2262" s="62" t="str">
        <f>_xlfn.IFNA(VLOOKUP(E2262&amp;"."&amp;H2262,PNIdata!$E$5:$L$263,2,FALSE),"-")</f>
        <v>-</v>
      </c>
      <c r="M2262" s="62">
        <v>0.87</v>
      </c>
      <c r="N2262" s="62">
        <f>1-M2262</f>
        <v>0.13</v>
      </c>
      <c r="O2262">
        <v>0.13</v>
      </c>
      <c r="P2262" t="s">
        <v>525</v>
      </c>
      <c r="Q2262" t="s">
        <v>526</v>
      </c>
      <c r="S2262" s="64"/>
    </row>
    <row r="2263" spans="2:19" x14ac:dyDescent="0.25">
      <c r="B2263" s="37" t="s">
        <v>24</v>
      </c>
      <c r="C2263" s="38" t="str">
        <f>VLOOKUP(E2263,nusedswatershed,4,FALSE)</f>
        <v>Hatchery</v>
      </c>
      <c r="D2263" s="39">
        <v>22</v>
      </c>
      <c r="E2263" s="40" t="s">
        <v>122</v>
      </c>
      <c r="F2263" s="40" t="s">
        <v>139</v>
      </c>
      <c r="G2263" s="21" t="s">
        <v>63</v>
      </c>
      <c r="H2263" s="22">
        <v>1965</v>
      </c>
      <c r="I2263" s="45">
        <v>3500</v>
      </c>
      <c r="J2263" s="45">
        <v>3500</v>
      </c>
      <c r="K2263" s="45"/>
      <c r="L2263" s="62" t="str">
        <f>_xlfn.IFNA(VLOOKUP(E2263&amp;"."&amp;H2263,PNIdata!$E$5:$L$263,2,FALSE),"-")</f>
        <v>-</v>
      </c>
      <c r="M2263" s="62">
        <v>0.98</v>
      </c>
      <c r="N2263" s="62">
        <f>1-M2263</f>
        <v>2.0000000000000018E-2</v>
      </c>
      <c r="O2263">
        <v>0.02</v>
      </c>
      <c r="P2263" t="s">
        <v>525</v>
      </c>
      <c r="Q2263" t="s">
        <v>526</v>
      </c>
      <c r="S2263" s="64"/>
    </row>
    <row r="2264" spans="2:19" x14ac:dyDescent="0.25">
      <c r="B2264" s="37" t="s">
        <v>24</v>
      </c>
      <c r="C2264" s="38" t="str">
        <f>VLOOKUP(E2264,nusedswatershed,4,FALSE)</f>
        <v>Hatchery</v>
      </c>
      <c r="D2264" s="39">
        <v>22</v>
      </c>
      <c r="E2264" s="40" t="s">
        <v>122</v>
      </c>
      <c r="F2264" s="40" t="s">
        <v>139</v>
      </c>
      <c r="G2264" s="21" t="s">
        <v>63</v>
      </c>
      <c r="H2264" s="22">
        <v>1964</v>
      </c>
      <c r="I2264" s="45">
        <v>3500</v>
      </c>
      <c r="J2264" s="45">
        <v>3500</v>
      </c>
      <c r="K2264" s="45"/>
      <c r="L2264" s="62" t="str">
        <f>_xlfn.IFNA(VLOOKUP(E2264&amp;"."&amp;H2264,PNIdata!$E$5:$L$263,2,FALSE),"-")</f>
        <v>-</v>
      </c>
      <c r="M2264" s="62">
        <v>0.87</v>
      </c>
      <c r="N2264" s="62">
        <f>1-M2264</f>
        <v>0.13</v>
      </c>
      <c r="O2264">
        <v>0.13</v>
      </c>
      <c r="P2264" t="s">
        <v>525</v>
      </c>
      <c r="Q2264" t="s">
        <v>526</v>
      </c>
      <c r="S2264" s="64"/>
    </row>
    <row r="2265" spans="2:19" x14ac:dyDescent="0.25">
      <c r="B2265" s="37" t="s">
        <v>24</v>
      </c>
      <c r="C2265" s="38" t="str">
        <f>VLOOKUP(E2265,nusedswatershed,4,FALSE)</f>
        <v>Hatchery</v>
      </c>
      <c r="D2265" s="39">
        <v>22</v>
      </c>
      <c r="E2265" s="40" t="s">
        <v>122</v>
      </c>
      <c r="F2265" s="40" t="s">
        <v>139</v>
      </c>
      <c r="G2265" s="21" t="s">
        <v>63</v>
      </c>
      <c r="H2265" s="22">
        <v>1963</v>
      </c>
      <c r="I2265" s="45">
        <v>1500</v>
      </c>
      <c r="J2265" s="45">
        <v>1500</v>
      </c>
      <c r="K2265" s="45"/>
      <c r="L2265" s="62" t="str">
        <f>_xlfn.IFNA(VLOOKUP(E2265&amp;"."&amp;H2265,PNIdata!$E$5:$L$263,2,FALSE),"-")</f>
        <v>-</v>
      </c>
      <c r="M2265" s="62">
        <v>0.95</v>
      </c>
      <c r="N2265" s="62">
        <f>1-M2265</f>
        <v>5.0000000000000044E-2</v>
      </c>
      <c r="O2265">
        <v>0.05</v>
      </c>
      <c r="P2265" t="s">
        <v>525</v>
      </c>
      <c r="Q2265" t="s">
        <v>526</v>
      </c>
      <c r="S2265" s="64"/>
    </row>
    <row r="2266" spans="2:19" x14ac:dyDescent="0.25">
      <c r="B2266" s="37" t="s">
        <v>24</v>
      </c>
      <c r="C2266" s="38" t="str">
        <f>VLOOKUP(E2266,nusedswatershed,4,FALSE)</f>
        <v>Hatchery</v>
      </c>
      <c r="D2266" s="39">
        <v>22</v>
      </c>
      <c r="E2266" s="40" t="s">
        <v>122</v>
      </c>
      <c r="F2266" s="40" t="s">
        <v>139</v>
      </c>
      <c r="G2266" s="21" t="s">
        <v>63</v>
      </c>
      <c r="H2266" s="22">
        <v>1962</v>
      </c>
      <c r="I2266" s="45">
        <v>1500</v>
      </c>
      <c r="J2266" s="45">
        <v>1500</v>
      </c>
      <c r="K2266" s="45"/>
      <c r="L2266" s="62" t="str">
        <f>_xlfn.IFNA(VLOOKUP(E2266&amp;"."&amp;H2266,PNIdata!$E$5:$L$263,2,FALSE),"-")</f>
        <v>-</v>
      </c>
      <c r="M2266" s="62">
        <v>0.92</v>
      </c>
      <c r="N2266" s="62">
        <f>1-M2266</f>
        <v>7.999999999999996E-2</v>
      </c>
      <c r="O2266">
        <v>0.08</v>
      </c>
      <c r="P2266" t="s">
        <v>525</v>
      </c>
      <c r="Q2266" t="s">
        <v>526</v>
      </c>
      <c r="S2266" s="64"/>
    </row>
    <row r="2267" spans="2:19" x14ac:dyDescent="0.25">
      <c r="B2267" s="37" t="s">
        <v>24</v>
      </c>
      <c r="C2267" s="38" t="str">
        <f>VLOOKUP(E2267,nusedswatershed,4,FALSE)</f>
        <v>Hatchery</v>
      </c>
      <c r="D2267" s="39">
        <v>22</v>
      </c>
      <c r="E2267" s="40" t="s">
        <v>122</v>
      </c>
      <c r="F2267" s="40" t="s">
        <v>139</v>
      </c>
      <c r="G2267" s="21" t="s">
        <v>63</v>
      </c>
      <c r="H2267" s="22">
        <v>1961</v>
      </c>
      <c r="I2267" s="45">
        <v>1500</v>
      </c>
      <c r="J2267" s="45">
        <v>1500</v>
      </c>
      <c r="K2267" s="45"/>
      <c r="L2267" s="62" t="str">
        <f>_xlfn.IFNA(VLOOKUP(E2267&amp;"."&amp;H2267,PNIdata!$E$5:$L$263,2,FALSE),"-")</f>
        <v>-</v>
      </c>
      <c r="M2267" s="62">
        <v>0.92</v>
      </c>
      <c r="N2267" s="62">
        <f>1-M2267</f>
        <v>7.999999999999996E-2</v>
      </c>
      <c r="O2267">
        <v>0.08</v>
      </c>
      <c r="P2267" t="s">
        <v>525</v>
      </c>
      <c r="Q2267" t="s">
        <v>526</v>
      </c>
      <c r="S2267" s="64"/>
    </row>
    <row r="2268" spans="2:19" x14ac:dyDescent="0.25">
      <c r="B2268" s="37" t="s">
        <v>24</v>
      </c>
      <c r="C2268" s="38" t="str">
        <f>VLOOKUP(E2268,nusedswatershed,4,FALSE)</f>
        <v>Hatchery</v>
      </c>
      <c r="D2268" s="39">
        <v>22</v>
      </c>
      <c r="E2268" s="40" t="s">
        <v>122</v>
      </c>
      <c r="F2268" s="40" t="s">
        <v>139</v>
      </c>
      <c r="G2268" s="21" t="s">
        <v>63</v>
      </c>
      <c r="H2268" s="22">
        <v>1960</v>
      </c>
      <c r="I2268" s="45">
        <v>750</v>
      </c>
      <c r="J2268" s="45">
        <v>750</v>
      </c>
      <c r="K2268" s="45"/>
      <c r="L2268" s="62" t="str">
        <f>_xlfn.IFNA(VLOOKUP(E2268&amp;"."&amp;H2268,PNIdata!$E$5:$L$263,2,FALSE),"-")</f>
        <v>-</v>
      </c>
      <c r="M2268" s="62">
        <v>0.93</v>
      </c>
      <c r="N2268" s="62">
        <f>1-M2268</f>
        <v>6.9999999999999951E-2</v>
      </c>
      <c r="O2268">
        <v>7.0000000000000007E-2</v>
      </c>
      <c r="P2268" t="s">
        <v>525</v>
      </c>
      <c r="Q2268" t="s">
        <v>526</v>
      </c>
      <c r="S2268" s="64"/>
    </row>
    <row r="2269" spans="2:19" x14ac:dyDescent="0.25">
      <c r="B2269" s="37" t="s">
        <v>24</v>
      </c>
      <c r="C2269" s="38" t="str">
        <f>VLOOKUP(E2269,nusedswatershed,4,FALSE)</f>
        <v>Hatchery</v>
      </c>
      <c r="D2269" s="39">
        <v>22</v>
      </c>
      <c r="E2269" s="40" t="s">
        <v>122</v>
      </c>
      <c r="F2269" s="40" t="s">
        <v>139</v>
      </c>
      <c r="G2269" s="21" t="s">
        <v>63</v>
      </c>
      <c r="H2269" s="22">
        <v>1959</v>
      </c>
      <c r="I2269" s="45">
        <v>400</v>
      </c>
      <c r="J2269" s="45">
        <v>400</v>
      </c>
      <c r="K2269" s="45"/>
      <c r="L2269" s="62" t="str">
        <f>_xlfn.IFNA(VLOOKUP(E2269&amp;"."&amp;H2269,PNIdata!$E$5:$L$263,2,FALSE),"-")</f>
        <v>-</v>
      </c>
      <c r="M2269" s="62">
        <v>0.84</v>
      </c>
      <c r="N2269" s="62">
        <f>1-M2269</f>
        <v>0.16000000000000003</v>
      </c>
      <c r="O2269">
        <v>0.16</v>
      </c>
      <c r="P2269" t="s">
        <v>525</v>
      </c>
      <c r="Q2269" t="s">
        <v>526</v>
      </c>
      <c r="S2269" s="64"/>
    </row>
    <row r="2270" spans="2:19" x14ac:dyDescent="0.25">
      <c r="B2270" s="37" t="s">
        <v>24</v>
      </c>
      <c r="C2270" s="38" t="str">
        <f>VLOOKUP(E2270,nusedswatershed,4,FALSE)</f>
        <v>Hatchery</v>
      </c>
      <c r="D2270" s="39">
        <v>22</v>
      </c>
      <c r="E2270" s="40" t="s">
        <v>122</v>
      </c>
      <c r="F2270" s="40" t="s">
        <v>139</v>
      </c>
      <c r="G2270" s="21" t="s">
        <v>63</v>
      </c>
      <c r="H2270" s="22">
        <v>1958</v>
      </c>
      <c r="I2270" s="45">
        <v>1500</v>
      </c>
      <c r="J2270" s="45">
        <v>1500</v>
      </c>
      <c r="K2270" s="45"/>
      <c r="L2270" s="62" t="str">
        <f>_xlfn.IFNA(VLOOKUP(E2270&amp;"."&amp;H2270,PNIdata!$E$5:$L$263,2,FALSE),"-")</f>
        <v>-</v>
      </c>
      <c r="M2270" s="62"/>
      <c r="N2270" s="62"/>
      <c r="S2270" s="64"/>
    </row>
    <row r="2271" spans="2:19" x14ac:dyDescent="0.25">
      <c r="B2271" s="37" t="s">
        <v>24</v>
      </c>
      <c r="C2271" s="38" t="str">
        <f>VLOOKUP(E2271,nusedswatershed,4,FALSE)</f>
        <v>Hatchery</v>
      </c>
      <c r="D2271" s="39">
        <v>22</v>
      </c>
      <c r="E2271" s="40" t="s">
        <v>122</v>
      </c>
      <c r="F2271" s="40" t="s">
        <v>139</v>
      </c>
      <c r="G2271" s="21" t="s">
        <v>63</v>
      </c>
      <c r="H2271" s="22">
        <v>1957</v>
      </c>
      <c r="I2271" s="45">
        <v>3500</v>
      </c>
      <c r="J2271" s="45">
        <v>3500</v>
      </c>
      <c r="K2271" s="45"/>
      <c r="L2271" s="62" t="str">
        <f>_xlfn.IFNA(VLOOKUP(E2271&amp;"."&amp;H2271,PNIdata!$E$5:$L$263,2,FALSE),"-")</f>
        <v>-</v>
      </c>
      <c r="M2271" s="62">
        <v>0.93</v>
      </c>
      <c r="N2271" s="62">
        <f>1-M2271</f>
        <v>6.9999999999999951E-2</v>
      </c>
      <c r="O2271">
        <v>7.0000000000000007E-2</v>
      </c>
      <c r="P2271" t="s">
        <v>525</v>
      </c>
      <c r="Q2271" t="s">
        <v>526</v>
      </c>
      <c r="S2271" s="64"/>
    </row>
    <row r="2272" spans="2:19" x14ac:dyDescent="0.25">
      <c r="B2272" s="37" t="s">
        <v>24</v>
      </c>
      <c r="C2272" s="38" t="str">
        <f>VLOOKUP(E2272,nusedswatershed,4,FALSE)</f>
        <v>Hatchery</v>
      </c>
      <c r="D2272" s="39">
        <v>22</v>
      </c>
      <c r="E2272" s="40" t="s">
        <v>122</v>
      </c>
      <c r="F2272" s="40" t="s">
        <v>139</v>
      </c>
      <c r="G2272" s="21" t="s">
        <v>63</v>
      </c>
      <c r="H2272" s="22">
        <v>1956</v>
      </c>
      <c r="I2272" s="45">
        <v>400</v>
      </c>
      <c r="J2272" s="45">
        <v>400</v>
      </c>
      <c r="K2272" s="45"/>
      <c r="L2272" s="62" t="str">
        <f>_xlfn.IFNA(VLOOKUP(E2272&amp;"."&amp;H2272,PNIdata!$E$5:$L$263,2,FALSE),"-")</f>
        <v>-</v>
      </c>
      <c r="M2272" s="62">
        <v>0.96</v>
      </c>
      <c r="N2272" s="62">
        <f>1-M2272</f>
        <v>4.0000000000000036E-2</v>
      </c>
      <c r="O2272">
        <v>0.04</v>
      </c>
      <c r="P2272" t="s">
        <v>525</v>
      </c>
      <c r="Q2272" t="s">
        <v>526</v>
      </c>
      <c r="S2272" s="64"/>
    </row>
    <row r="2273" spans="2:19" x14ac:dyDescent="0.25">
      <c r="B2273" s="37" t="s">
        <v>24</v>
      </c>
      <c r="C2273" s="38" t="str">
        <f>VLOOKUP(E2273,nusedswatershed,4,FALSE)</f>
        <v>Hatchery</v>
      </c>
      <c r="D2273" s="39">
        <v>22</v>
      </c>
      <c r="E2273" s="40" t="s">
        <v>122</v>
      </c>
      <c r="F2273" s="40" t="s">
        <v>139</v>
      </c>
      <c r="G2273" s="21" t="s">
        <v>63</v>
      </c>
      <c r="H2273" s="22">
        <v>1955</v>
      </c>
      <c r="I2273" s="45">
        <v>750</v>
      </c>
      <c r="J2273" s="45">
        <v>750</v>
      </c>
      <c r="K2273" s="45"/>
      <c r="L2273" s="62" t="str">
        <f>_xlfn.IFNA(VLOOKUP(E2273&amp;"."&amp;H2273,PNIdata!$E$5:$L$263,2,FALSE),"-")</f>
        <v>-</v>
      </c>
      <c r="M2273" s="62">
        <v>0.93</v>
      </c>
      <c r="N2273" s="62">
        <f>1-M2273</f>
        <v>6.9999999999999951E-2</v>
      </c>
      <c r="O2273">
        <v>7.0000000000000007E-2</v>
      </c>
      <c r="P2273" t="s">
        <v>525</v>
      </c>
      <c r="Q2273" t="s">
        <v>526</v>
      </c>
      <c r="S2273" s="64"/>
    </row>
    <row r="2274" spans="2:19" x14ac:dyDescent="0.25">
      <c r="B2274" s="37" t="s">
        <v>24</v>
      </c>
      <c r="C2274" s="38" t="str">
        <f>VLOOKUP(E2274,nusedswatershed,4,FALSE)</f>
        <v>Hatchery</v>
      </c>
      <c r="D2274" s="39">
        <v>22</v>
      </c>
      <c r="E2274" s="40" t="s">
        <v>122</v>
      </c>
      <c r="F2274" s="40" t="s">
        <v>139</v>
      </c>
      <c r="G2274" s="21" t="s">
        <v>63</v>
      </c>
      <c r="H2274" s="22">
        <v>1954</v>
      </c>
      <c r="I2274" s="45">
        <v>750</v>
      </c>
      <c r="J2274" s="45">
        <v>750</v>
      </c>
      <c r="K2274" s="45"/>
      <c r="L2274" s="62" t="str">
        <f>_xlfn.IFNA(VLOOKUP(E2274&amp;"."&amp;H2274,PNIdata!$E$5:$L$263,2,FALSE),"-")</f>
        <v>-</v>
      </c>
      <c r="M2274" s="62">
        <v>0.86</v>
      </c>
      <c r="N2274" s="62">
        <f>1-M2274</f>
        <v>0.14000000000000001</v>
      </c>
      <c r="O2274">
        <v>0.14000000000000001</v>
      </c>
      <c r="P2274" t="s">
        <v>525</v>
      </c>
      <c r="Q2274" t="s">
        <v>526</v>
      </c>
      <c r="S2274" s="64"/>
    </row>
    <row r="2275" spans="2:19" x14ac:dyDescent="0.25">
      <c r="B2275" s="37" t="s">
        <v>24</v>
      </c>
      <c r="C2275" s="38" t="str">
        <f>VLOOKUP(E2275,nusedswatershed,4,FALSE)</f>
        <v>Hatchery</v>
      </c>
      <c r="D2275" s="39">
        <v>22</v>
      </c>
      <c r="E2275" s="40" t="s">
        <v>122</v>
      </c>
      <c r="F2275" s="40" t="s">
        <v>139</v>
      </c>
      <c r="G2275" s="21" t="s">
        <v>63</v>
      </c>
      <c r="H2275" s="22">
        <v>1953</v>
      </c>
      <c r="I2275" s="45">
        <v>750</v>
      </c>
      <c r="J2275" s="45">
        <v>750</v>
      </c>
      <c r="K2275" s="45"/>
      <c r="L2275" s="62" t="str">
        <f>_xlfn.IFNA(VLOOKUP(E2275&amp;"."&amp;H2275,PNIdata!$E$5:$L$263,2,FALSE),"-")</f>
        <v>-</v>
      </c>
      <c r="M2275" s="62"/>
      <c r="N2275" s="62"/>
      <c r="S2275" s="64"/>
    </row>
    <row r="2276" spans="2:19" x14ac:dyDescent="0.25">
      <c r="B2276" s="37" t="s">
        <v>299</v>
      </c>
      <c r="C2276" s="38" t="str">
        <f>VLOOKUP(E2276,nusedswatershed,4,FALSE)</f>
        <v>Esc</v>
      </c>
      <c r="D2276" s="39">
        <v>26</v>
      </c>
      <c r="E2276" s="40" t="s">
        <v>481</v>
      </c>
      <c r="F2276" s="40" t="s">
        <v>481</v>
      </c>
      <c r="G2276" s="21" t="s">
        <v>63</v>
      </c>
      <c r="H2276" s="45">
        <v>2023</v>
      </c>
      <c r="I2276" s="45" t="s">
        <v>1430</v>
      </c>
      <c r="J2276" s="45"/>
      <c r="K2276" s="45"/>
      <c r="L2276" s="62" t="str">
        <f>_xlfn.IFNA(VLOOKUP(E2276&amp;"."&amp;H2276,PNIdata!$E$5:$L$263,2,FALSE),"-")</f>
        <v>-</v>
      </c>
      <c r="M2276" s="62"/>
      <c r="N2276" s="62"/>
    </row>
    <row r="2277" spans="2:19" x14ac:dyDescent="0.25">
      <c r="B2277" s="37" t="s">
        <v>299</v>
      </c>
      <c r="C2277" s="38" t="str">
        <f>VLOOKUP(E2277,nusedswatershed,4,FALSE)</f>
        <v>Esc</v>
      </c>
      <c r="D2277" s="39">
        <v>26</v>
      </c>
      <c r="E2277" s="40" t="s">
        <v>481</v>
      </c>
      <c r="F2277" s="40" t="s">
        <v>481</v>
      </c>
      <c r="G2277" s="21" t="s">
        <v>63</v>
      </c>
      <c r="H2277" s="45">
        <v>2022</v>
      </c>
      <c r="I2277" s="45" t="s">
        <v>523</v>
      </c>
      <c r="J2277" s="45"/>
      <c r="K2277" s="45"/>
      <c r="L2277" s="62" t="str">
        <f>_xlfn.IFNA(VLOOKUP(E2277&amp;"."&amp;H2277,PNIdata!$E$5:$L$263,2,FALSE),"-")</f>
        <v>-</v>
      </c>
      <c r="M2277" s="62"/>
      <c r="N2277" s="62"/>
    </row>
    <row r="2278" spans="2:19" x14ac:dyDescent="0.25">
      <c r="B2278" s="37" t="s">
        <v>299</v>
      </c>
      <c r="C2278" s="38" t="str">
        <f>VLOOKUP(E2278,nusedswatershed,4,FALSE)</f>
        <v>Esc</v>
      </c>
      <c r="D2278" s="39">
        <v>26</v>
      </c>
      <c r="E2278" s="40" t="s">
        <v>481</v>
      </c>
      <c r="F2278" s="40" t="s">
        <v>481</v>
      </c>
      <c r="G2278" s="21" t="s">
        <v>63</v>
      </c>
      <c r="H2278" s="45">
        <v>2021</v>
      </c>
      <c r="I2278" s="45" t="s">
        <v>1430</v>
      </c>
      <c r="J2278" s="45"/>
      <c r="K2278" s="45"/>
      <c r="L2278" s="62" t="str">
        <f>_xlfn.IFNA(VLOOKUP(E2278&amp;"."&amp;H2278,PNIdata!$E$5:$L$263,2,FALSE),"-")</f>
        <v>-</v>
      </c>
      <c r="M2278" s="62"/>
      <c r="N2278" s="62"/>
    </row>
    <row r="2279" spans="2:19" x14ac:dyDescent="0.25">
      <c r="B2279" s="37" t="s">
        <v>299</v>
      </c>
      <c r="C2279" s="38" t="str">
        <f>VLOOKUP(E2279,nusedswatershed,4,FALSE)</f>
        <v>Esc</v>
      </c>
      <c r="D2279" s="39">
        <v>26</v>
      </c>
      <c r="E2279" s="40" t="s">
        <v>481</v>
      </c>
      <c r="F2279" s="40" t="s">
        <v>481</v>
      </c>
      <c r="G2279" s="21" t="s">
        <v>63</v>
      </c>
      <c r="H2279" s="45">
        <v>2020</v>
      </c>
      <c r="I2279" s="45">
        <v>30</v>
      </c>
      <c r="J2279" s="45">
        <v>30</v>
      </c>
      <c r="K2279" s="45"/>
      <c r="L2279" s="62" t="str">
        <f>_xlfn.IFNA(VLOOKUP(E2279&amp;"."&amp;H2279,PNIdata!$E$5:$L$263,2,FALSE),"-")</f>
        <v>-</v>
      </c>
      <c r="M2279" s="62"/>
      <c r="N2279" s="62"/>
    </row>
    <row r="2280" spans="2:19" x14ac:dyDescent="0.25">
      <c r="B2280" s="37" t="s">
        <v>299</v>
      </c>
      <c r="C2280" s="38" t="str">
        <f>VLOOKUP(E2280,nusedswatershed,4,FALSE)</f>
        <v>Esc</v>
      </c>
      <c r="D2280" s="39">
        <v>26</v>
      </c>
      <c r="E2280" s="40" t="s">
        <v>481</v>
      </c>
      <c r="F2280" s="40" t="s">
        <v>481</v>
      </c>
      <c r="G2280" s="21" t="s">
        <v>63</v>
      </c>
      <c r="H2280" s="45">
        <v>2019</v>
      </c>
      <c r="I2280" s="45" t="s">
        <v>523</v>
      </c>
      <c r="J2280" s="45"/>
      <c r="K2280" s="45"/>
      <c r="L2280" s="62" t="str">
        <f>_xlfn.IFNA(VLOOKUP(E2280&amp;"."&amp;H2280,PNIdata!$E$5:$L$263,2,FALSE),"-")</f>
        <v>-</v>
      </c>
      <c r="M2280" s="62"/>
      <c r="N2280" s="62"/>
    </row>
    <row r="2281" spans="2:19" x14ac:dyDescent="0.25">
      <c r="B2281" s="37" t="s">
        <v>299</v>
      </c>
      <c r="C2281" s="38" t="str">
        <f>VLOOKUP(E2281,nusedswatershed,4,FALSE)</f>
        <v>Esc</v>
      </c>
      <c r="D2281" s="39">
        <v>26</v>
      </c>
      <c r="E2281" s="40" t="s">
        <v>481</v>
      </c>
      <c r="F2281" s="40" t="s">
        <v>481</v>
      </c>
      <c r="G2281" s="21" t="s">
        <v>63</v>
      </c>
      <c r="H2281" s="45">
        <v>2018</v>
      </c>
      <c r="I2281" s="45" t="s">
        <v>523</v>
      </c>
      <c r="J2281" s="45"/>
      <c r="K2281" s="45"/>
      <c r="L2281" s="62" t="str">
        <f>_xlfn.IFNA(VLOOKUP(E2281&amp;"."&amp;H2281,PNIdata!$E$5:$L$263,2,FALSE),"-")</f>
        <v>-</v>
      </c>
      <c r="M2281" s="62"/>
      <c r="N2281" s="62"/>
    </row>
    <row r="2282" spans="2:19" x14ac:dyDescent="0.25">
      <c r="B2282" s="37" t="s">
        <v>299</v>
      </c>
      <c r="C2282" s="38" t="str">
        <f>VLOOKUP(E2282,nusedswatershed,4,FALSE)</f>
        <v>Esc</v>
      </c>
      <c r="D2282" s="39">
        <v>26</v>
      </c>
      <c r="E2282" s="40" t="s">
        <v>481</v>
      </c>
      <c r="F2282" s="40" t="s">
        <v>481</v>
      </c>
      <c r="G2282" s="21" t="s">
        <v>63</v>
      </c>
      <c r="H2282" s="45">
        <v>2017</v>
      </c>
      <c r="I2282" s="45" t="s">
        <v>523</v>
      </c>
      <c r="J2282" s="45"/>
      <c r="K2282" s="45"/>
      <c r="L2282" s="62" t="str">
        <f>_xlfn.IFNA(VLOOKUP(E2282&amp;"."&amp;H2282,PNIdata!$E$5:$L$263,2,FALSE),"-")</f>
        <v>-</v>
      </c>
      <c r="M2282" s="62"/>
      <c r="N2282" s="62"/>
    </row>
    <row r="2283" spans="2:19" x14ac:dyDescent="0.25">
      <c r="B2283" s="37" t="s">
        <v>299</v>
      </c>
      <c r="C2283" s="38" t="str">
        <f>VLOOKUP(E2283,nusedswatershed,4,FALSE)</f>
        <v>Esc</v>
      </c>
      <c r="D2283" s="39">
        <v>26</v>
      </c>
      <c r="E2283" s="40" t="s">
        <v>481</v>
      </c>
      <c r="F2283" s="40" t="s">
        <v>481</v>
      </c>
      <c r="G2283" s="21" t="s">
        <v>63</v>
      </c>
      <c r="H2283" s="45">
        <v>2016</v>
      </c>
      <c r="I2283" s="45" t="s">
        <v>523</v>
      </c>
      <c r="J2283" s="45"/>
      <c r="K2283" s="45"/>
      <c r="L2283" s="62" t="str">
        <f>_xlfn.IFNA(VLOOKUP(E2283&amp;"."&amp;H2283,PNIdata!$E$5:$L$263,2,FALSE),"-")</f>
        <v>-</v>
      </c>
      <c r="M2283" s="62"/>
      <c r="N2283" s="62"/>
    </row>
    <row r="2284" spans="2:19" x14ac:dyDescent="0.25">
      <c r="B2284" s="37" t="s">
        <v>299</v>
      </c>
      <c r="C2284" s="38" t="str">
        <f>VLOOKUP(E2284,nusedswatershed,4,FALSE)</f>
        <v>Esc</v>
      </c>
      <c r="D2284" s="39">
        <v>26</v>
      </c>
      <c r="E2284" s="40" t="s">
        <v>481</v>
      </c>
      <c r="F2284" s="40" t="s">
        <v>481</v>
      </c>
      <c r="G2284" s="21" t="s">
        <v>63</v>
      </c>
      <c r="H2284" s="22">
        <v>2015</v>
      </c>
      <c r="I2284" s="45" t="s">
        <v>523</v>
      </c>
      <c r="J2284" s="45"/>
      <c r="K2284" s="45"/>
      <c r="L2284" s="62" t="str">
        <f>_xlfn.IFNA(VLOOKUP(E2284&amp;"."&amp;H2284,PNIdata!$E$5:$L$263,2,FALSE),"-")</f>
        <v>-</v>
      </c>
      <c r="M2284" s="62"/>
      <c r="N2284" s="62"/>
    </row>
    <row r="2285" spans="2:19" x14ac:dyDescent="0.25">
      <c r="B2285" s="37" t="s">
        <v>299</v>
      </c>
      <c r="C2285" s="38" t="str">
        <f>VLOOKUP(E2285,nusedswatershed,4,FALSE)</f>
        <v>Esc</v>
      </c>
      <c r="D2285" s="39">
        <v>26</v>
      </c>
      <c r="E2285" s="40" t="s">
        <v>481</v>
      </c>
      <c r="F2285" s="40" t="s">
        <v>481</v>
      </c>
      <c r="G2285" s="21" t="s">
        <v>63</v>
      </c>
      <c r="H2285" s="22">
        <v>2014</v>
      </c>
      <c r="I2285" s="45" t="s">
        <v>523</v>
      </c>
      <c r="J2285" s="45"/>
      <c r="K2285" s="45"/>
      <c r="L2285" s="62" t="str">
        <f>_xlfn.IFNA(VLOOKUP(E2285&amp;"."&amp;H2285,PNIdata!$E$5:$L$263,2,FALSE),"-")</f>
        <v>-</v>
      </c>
      <c r="M2285" s="62"/>
      <c r="N2285" s="62"/>
    </row>
    <row r="2286" spans="2:19" x14ac:dyDescent="0.25">
      <c r="B2286" s="37" t="s">
        <v>299</v>
      </c>
      <c r="C2286" s="38" t="str">
        <f>VLOOKUP(E2286,nusedswatershed,4,FALSE)</f>
        <v>Esc</v>
      </c>
      <c r="D2286" s="39">
        <v>26</v>
      </c>
      <c r="E2286" s="40" t="s">
        <v>481</v>
      </c>
      <c r="F2286" s="40" t="s">
        <v>481</v>
      </c>
      <c r="G2286" s="21" t="s">
        <v>63</v>
      </c>
      <c r="H2286">
        <v>2013</v>
      </c>
      <c r="I2286" s="45" t="s">
        <v>523</v>
      </c>
      <c r="J2286" s="45"/>
      <c r="K2286" s="45"/>
      <c r="L2286" s="62" t="str">
        <f>_xlfn.IFNA(VLOOKUP(E2286&amp;"."&amp;H2286,PNIdata!$E$5:$L$263,2,FALSE),"-")</f>
        <v>-</v>
      </c>
      <c r="M2286" s="62"/>
      <c r="N2286" s="62"/>
    </row>
    <row r="2287" spans="2:19" x14ac:dyDescent="0.25">
      <c r="B2287" s="37" t="s">
        <v>299</v>
      </c>
      <c r="C2287" s="38" t="str">
        <f>VLOOKUP(E2287,nusedswatershed,4,FALSE)</f>
        <v>Esc</v>
      </c>
      <c r="D2287" s="39">
        <v>26</v>
      </c>
      <c r="E2287" s="40" t="s">
        <v>481</v>
      </c>
      <c r="F2287" s="40" t="s">
        <v>481</v>
      </c>
      <c r="G2287" s="21" t="s">
        <v>63</v>
      </c>
      <c r="H2287" s="22">
        <v>2012</v>
      </c>
      <c r="I2287" s="45" t="s">
        <v>523</v>
      </c>
      <c r="J2287" s="45"/>
      <c r="K2287" s="45"/>
      <c r="L2287" s="62" t="str">
        <f>_xlfn.IFNA(VLOOKUP(E2287&amp;"."&amp;H2287,PNIdata!$E$5:$L$263,2,FALSE),"-")</f>
        <v>-</v>
      </c>
      <c r="M2287" s="62"/>
      <c r="N2287" s="62"/>
    </row>
    <row r="2288" spans="2:19" x14ac:dyDescent="0.25">
      <c r="B2288" s="37" t="s">
        <v>299</v>
      </c>
      <c r="C2288" s="38" t="str">
        <f>VLOOKUP(E2288,nusedswatershed,4,FALSE)</f>
        <v>Esc</v>
      </c>
      <c r="D2288" s="39">
        <v>26</v>
      </c>
      <c r="E2288" s="40" t="s">
        <v>481</v>
      </c>
      <c r="F2288" s="40" t="s">
        <v>481</v>
      </c>
      <c r="G2288" s="21" t="s">
        <v>63</v>
      </c>
      <c r="H2288" s="22">
        <v>2011</v>
      </c>
      <c r="I2288" s="45">
        <v>7</v>
      </c>
      <c r="J2288" s="45">
        <v>7</v>
      </c>
      <c r="K2288" s="45"/>
      <c r="L2288" s="62" t="str">
        <f>_xlfn.IFNA(VLOOKUP(E2288&amp;"."&amp;H2288,PNIdata!$E$5:$L$263,2,FALSE),"-")</f>
        <v>-</v>
      </c>
      <c r="M2288" s="62"/>
      <c r="N2288" s="62"/>
    </row>
    <row r="2289" spans="2:14" x14ac:dyDescent="0.25">
      <c r="B2289" s="37" t="s">
        <v>299</v>
      </c>
      <c r="C2289" s="38" t="str">
        <f>VLOOKUP(E2289,nusedswatershed,4,FALSE)</f>
        <v>Esc</v>
      </c>
      <c r="D2289" s="39">
        <v>26</v>
      </c>
      <c r="E2289" s="40" t="s">
        <v>481</v>
      </c>
      <c r="F2289" s="40" t="s">
        <v>481</v>
      </c>
      <c r="G2289" s="21" t="s">
        <v>63</v>
      </c>
      <c r="H2289" s="22">
        <v>2010</v>
      </c>
      <c r="I2289" s="45" t="s">
        <v>523</v>
      </c>
      <c r="J2289" s="45"/>
      <c r="K2289" s="45"/>
      <c r="L2289" s="62" t="str">
        <f>_xlfn.IFNA(VLOOKUP(E2289&amp;"."&amp;H2289,PNIdata!$E$5:$L$263,2,FALSE),"-")</f>
        <v>-</v>
      </c>
      <c r="M2289" s="62"/>
      <c r="N2289" s="62"/>
    </row>
    <row r="2290" spans="2:14" x14ac:dyDescent="0.25">
      <c r="B2290" s="37" t="s">
        <v>299</v>
      </c>
      <c r="C2290" s="38" t="str">
        <f>VLOOKUP(E2290,nusedswatershed,4,FALSE)</f>
        <v>Esc</v>
      </c>
      <c r="D2290" s="39">
        <v>26</v>
      </c>
      <c r="E2290" s="40" t="s">
        <v>481</v>
      </c>
      <c r="F2290" s="40" t="s">
        <v>481</v>
      </c>
      <c r="G2290" s="21" t="s">
        <v>63</v>
      </c>
      <c r="H2290" s="22">
        <v>2009</v>
      </c>
      <c r="I2290" s="45" t="s">
        <v>523</v>
      </c>
      <c r="J2290" s="45"/>
      <c r="K2290" s="45"/>
      <c r="L2290" s="62" t="str">
        <f>_xlfn.IFNA(VLOOKUP(E2290&amp;"."&amp;H2290,PNIdata!$E$5:$L$263,2,FALSE),"-")</f>
        <v>-</v>
      </c>
      <c r="M2290" s="62"/>
      <c r="N2290" s="62"/>
    </row>
    <row r="2291" spans="2:14" x14ac:dyDescent="0.25">
      <c r="B2291" s="37" t="s">
        <v>299</v>
      </c>
      <c r="C2291" s="38" t="str">
        <f>VLOOKUP(E2291,nusedswatershed,4,FALSE)</f>
        <v>Esc</v>
      </c>
      <c r="D2291" s="39">
        <v>26</v>
      </c>
      <c r="E2291" s="40" t="s">
        <v>481</v>
      </c>
      <c r="F2291" s="40" t="s">
        <v>481</v>
      </c>
      <c r="G2291" s="21" t="s">
        <v>63</v>
      </c>
      <c r="H2291">
        <v>2008</v>
      </c>
      <c r="I2291" s="45" t="s">
        <v>523</v>
      </c>
      <c r="J2291" s="45"/>
      <c r="K2291" s="45"/>
      <c r="L2291" s="62" t="str">
        <f>_xlfn.IFNA(VLOOKUP(E2291&amp;"."&amp;H2291,PNIdata!$E$5:$L$263,2,FALSE),"-")</f>
        <v>-</v>
      </c>
      <c r="M2291" s="62"/>
      <c r="N2291" s="62"/>
    </row>
    <row r="2292" spans="2:14" x14ac:dyDescent="0.25">
      <c r="B2292" s="37" t="s">
        <v>299</v>
      </c>
      <c r="C2292" s="38" t="str">
        <f>VLOOKUP(E2292,nusedswatershed,4,FALSE)</f>
        <v>Esc</v>
      </c>
      <c r="D2292" s="39">
        <v>26</v>
      </c>
      <c r="E2292" s="40" t="s">
        <v>481</v>
      </c>
      <c r="F2292" s="40" t="s">
        <v>481</v>
      </c>
      <c r="G2292" s="21" t="s">
        <v>63</v>
      </c>
      <c r="H2292">
        <v>2007</v>
      </c>
      <c r="I2292" s="45" t="s">
        <v>523</v>
      </c>
      <c r="J2292" s="45"/>
      <c r="K2292" s="45"/>
      <c r="L2292" s="62" t="str">
        <f>_xlfn.IFNA(VLOOKUP(E2292&amp;"."&amp;H2292,PNIdata!$E$5:$L$263,2,FALSE),"-")</f>
        <v>-</v>
      </c>
      <c r="M2292" s="62"/>
      <c r="N2292" s="62"/>
    </row>
    <row r="2293" spans="2:14" x14ac:dyDescent="0.25">
      <c r="B2293" s="37" t="s">
        <v>299</v>
      </c>
      <c r="C2293" s="38" t="str">
        <f>VLOOKUP(E2293,nusedswatershed,4,FALSE)</f>
        <v>Esc</v>
      </c>
      <c r="D2293" s="39">
        <v>26</v>
      </c>
      <c r="E2293" s="40" t="s">
        <v>481</v>
      </c>
      <c r="F2293" s="40" t="s">
        <v>481</v>
      </c>
      <c r="G2293" s="21" t="s">
        <v>63</v>
      </c>
      <c r="H2293">
        <v>2006</v>
      </c>
      <c r="I2293" s="45" t="s">
        <v>523</v>
      </c>
      <c r="J2293" s="45"/>
      <c r="K2293" s="45"/>
      <c r="L2293" s="62" t="str">
        <f>_xlfn.IFNA(VLOOKUP(E2293&amp;"."&amp;H2293,PNIdata!$E$5:$L$263,2,FALSE),"-")</f>
        <v>-</v>
      </c>
      <c r="M2293" s="62"/>
      <c r="N2293" s="62"/>
    </row>
    <row r="2294" spans="2:14" x14ac:dyDescent="0.25">
      <c r="B2294" s="37" t="s">
        <v>299</v>
      </c>
      <c r="C2294" s="38" t="str">
        <f>VLOOKUP(E2294,nusedswatershed,4,FALSE)</f>
        <v>Esc</v>
      </c>
      <c r="D2294" s="39">
        <v>26</v>
      </c>
      <c r="E2294" s="40" t="s">
        <v>481</v>
      </c>
      <c r="F2294" s="40" t="s">
        <v>481</v>
      </c>
      <c r="G2294" s="21" t="s">
        <v>63</v>
      </c>
      <c r="H2294">
        <v>2005</v>
      </c>
      <c r="I2294" s="45" t="s">
        <v>523</v>
      </c>
      <c r="J2294" s="45"/>
      <c r="K2294" s="45"/>
      <c r="L2294" s="62" t="str">
        <f>_xlfn.IFNA(VLOOKUP(E2294&amp;"."&amp;H2294,PNIdata!$E$5:$L$263,2,FALSE),"-")</f>
        <v>-</v>
      </c>
      <c r="M2294" s="62"/>
      <c r="N2294" s="62"/>
    </row>
    <row r="2295" spans="2:14" x14ac:dyDescent="0.25">
      <c r="B2295" s="37" t="s">
        <v>299</v>
      </c>
      <c r="C2295" s="38" t="str">
        <f>VLOOKUP(E2295,nusedswatershed,4,FALSE)</f>
        <v>Esc</v>
      </c>
      <c r="D2295" s="39">
        <v>26</v>
      </c>
      <c r="E2295" s="40" t="s">
        <v>481</v>
      </c>
      <c r="F2295" s="40" t="s">
        <v>481</v>
      </c>
      <c r="G2295" s="21" t="s">
        <v>63</v>
      </c>
      <c r="H2295">
        <v>2004</v>
      </c>
      <c r="I2295" s="45" t="s">
        <v>523</v>
      </c>
      <c r="J2295" s="45"/>
      <c r="K2295" s="45"/>
      <c r="L2295" s="62" t="str">
        <f>_xlfn.IFNA(VLOOKUP(E2295&amp;"."&amp;H2295,PNIdata!$E$5:$L$263,2,FALSE),"-")</f>
        <v>-</v>
      </c>
      <c r="M2295" s="62"/>
      <c r="N2295" s="62"/>
    </row>
    <row r="2296" spans="2:14" x14ac:dyDescent="0.25">
      <c r="B2296" s="37" t="s">
        <v>299</v>
      </c>
      <c r="C2296" s="38" t="str">
        <f>VLOOKUP(E2296,nusedswatershed,4,FALSE)</f>
        <v>Esc</v>
      </c>
      <c r="D2296" s="39">
        <v>26</v>
      </c>
      <c r="E2296" s="40" t="s">
        <v>481</v>
      </c>
      <c r="F2296" s="40" t="s">
        <v>481</v>
      </c>
      <c r="G2296" s="21" t="s">
        <v>63</v>
      </c>
      <c r="H2296">
        <v>2003</v>
      </c>
      <c r="I2296" s="45" t="s">
        <v>523</v>
      </c>
      <c r="J2296" s="45"/>
      <c r="K2296" s="45"/>
      <c r="L2296" s="62" t="str">
        <f>_xlfn.IFNA(VLOOKUP(E2296&amp;"."&amp;H2296,PNIdata!$E$5:$L$263,2,FALSE),"-")</f>
        <v>-</v>
      </c>
      <c r="M2296" s="62"/>
      <c r="N2296" s="62"/>
    </row>
    <row r="2297" spans="2:14" x14ac:dyDescent="0.25">
      <c r="B2297" s="37" t="s">
        <v>299</v>
      </c>
      <c r="C2297" s="38" t="str">
        <f>VLOOKUP(E2297,nusedswatershed,4,FALSE)</f>
        <v>Esc</v>
      </c>
      <c r="D2297" s="39">
        <v>26</v>
      </c>
      <c r="E2297" s="40" t="s">
        <v>481</v>
      </c>
      <c r="F2297" s="40" t="s">
        <v>481</v>
      </c>
      <c r="G2297" s="21" t="s">
        <v>63</v>
      </c>
      <c r="H2297">
        <v>2002</v>
      </c>
      <c r="I2297" s="45">
        <v>3</v>
      </c>
      <c r="J2297" s="45">
        <v>3</v>
      </c>
      <c r="K2297" s="45"/>
      <c r="L2297" s="62" t="str">
        <f>_xlfn.IFNA(VLOOKUP(E2297&amp;"."&amp;H2297,PNIdata!$E$5:$L$263,2,FALSE),"-")</f>
        <v>-</v>
      </c>
      <c r="M2297" s="62"/>
      <c r="N2297" s="62"/>
    </row>
    <row r="2298" spans="2:14" x14ac:dyDescent="0.25">
      <c r="B2298" s="37" t="s">
        <v>299</v>
      </c>
      <c r="C2298" s="38" t="str">
        <f>VLOOKUP(E2298,nusedswatershed,4,FALSE)</f>
        <v>Esc</v>
      </c>
      <c r="D2298" s="39">
        <v>26</v>
      </c>
      <c r="E2298" s="40" t="s">
        <v>481</v>
      </c>
      <c r="F2298" s="40" t="s">
        <v>481</v>
      </c>
      <c r="G2298" s="21" t="s">
        <v>63</v>
      </c>
      <c r="H2298">
        <v>2001</v>
      </c>
      <c r="I2298" s="45" t="s">
        <v>523</v>
      </c>
      <c r="J2298" s="45"/>
      <c r="K2298" s="45"/>
      <c r="L2298" s="62" t="str">
        <f>_xlfn.IFNA(VLOOKUP(E2298&amp;"."&amp;H2298,PNIdata!$E$5:$L$263,2,FALSE),"-")</f>
        <v>-</v>
      </c>
      <c r="M2298" s="62"/>
      <c r="N2298" s="62"/>
    </row>
    <row r="2299" spans="2:14" x14ac:dyDescent="0.25">
      <c r="B2299" s="37" t="s">
        <v>299</v>
      </c>
      <c r="C2299" s="38" t="str">
        <f>VLOOKUP(E2299,nusedswatershed,4,FALSE)</f>
        <v>Esc</v>
      </c>
      <c r="D2299" s="39">
        <v>26</v>
      </c>
      <c r="E2299" s="40" t="s">
        <v>481</v>
      </c>
      <c r="F2299" s="40" t="s">
        <v>481</v>
      </c>
      <c r="G2299" s="21" t="s">
        <v>63</v>
      </c>
      <c r="H2299">
        <v>2000</v>
      </c>
      <c r="I2299" s="45" t="s">
        <v>524</v>
      </c>
      <c r="J2299" s="45"/>
      <c r="K2299" s="45"/>
      <c r="L2299" s="62" t="str">
        <f>_xlfn.IFNA(VLOOKUP(E2299&amp;"."&amp;H2299,PNIdata!$E$5:$L$263,2,FALSE),"-")</f>
        <v>-</v>
      </c>
      <c r="M2299" s="62"/>
      <c r="N2299" s="62"/>
    </row>
    <row r="2300" spans="2:14" x14ac:dyDescent="0.25">
      <c r="B2300" s="37" t="s">
        <v>299</v>
      </c>
      <c r="C2300" s="38" t="str">
        <f>VLOOKUP(E2300,nusedswatershed,4,FALSE)</f>
        <v>Esc</v>
      </c>
      <c r="D2300" s="39">
        <v>26</v>
      </c>
      <c r="E2300" s="40" t="s">
        <v>481</v>
      </c>
      <c r="F2300" s="40" t="s">
        <v>481</v>
      </c>
      <c r="G2300" s="21" t="s">
        <v>63</v>
      </c>
      <c r="H2300">
        <v>1999</v>
      </c>
      <c r="I2300" s="45" t="s">
        <v>523</v>
      </c>
      <c r="J2300" s="45"/>
      <c r="K2300" s="45"/>
      <c r="L2300" s="62" t="str">
        <f>_xlfn.IFNA(VLOOKUP(E2300&amp;"."&amp;H2300,PNIdata!$E$5:$L$263,2,FALSE),"-")</f>
        <v>-</v>
      </c>
      <c r="M2300" s="62"/>
      <c r="N2300" s="62"/>
    </row>
    <row r="2301" spans="2:14" x14ac:dyDescent="0.25">
      <c r="B2301" s="37" t="s">
        <v>299</v>
      </c>
      <c r="C2301" s="38" t="str">
        <f>VLOOKUP(E2301,nusedswatershed,4,FALSE)</f>
        <v>Esc</v>
      </c>
      <c r="D2301" s="39">
        <v>26</v>
      </c>
      <c r="E2301" s="40" t="s">
        <v>481</v>
      </c>
      <c r="F2301" s="40" t="s">
        <v>481</v>
      </c>
      <c r="G2301" s="21" t="s">
        <v>63</v>
      </c>
      <c r="H2301" s="22">
        <v>1998</v>
      </c>
      <c r="I2301" s="45" t="s">
        <v>523</v>
      </c>
      <c r="J2301" s="45"/>
      <c r="K2301" s="45"/>
      <c r="L2301" s="62" t="str">
        <f>_xlfn.IFNA(VLOOKUP(E2301&amp;"."&amp;H2301,PNIdata!$E$5:$L$263,2,FALSE),"-")</f>
        <v>-</v>
      </c>
      <c r="M2301" s="62"/>
      <c r="N2301" s="62"/>
    </row>
    <row r="2302" spans="2:14" x14ac:dyDescent="0.25">
      <c r="B2302" s="37" t="s">
        <v>299</v>
      </c>
      <c r="C2302" s="38" t="str">
        <f>VLOOKUP(E2302,nusedswatershed,4,FALSE)</f>
        <v>Esc</v>
      </c>
      <c r="D2302" s="39">
        <v>26</v>
      </c>
      <c r="E2302" s="40" t="s">
        <v>481</v>
      </c>
      <c r="F2302" s="40" t="s">
        <v>481</v>
      </c>
      <c r="G2302" s="21" t="s">
        <v>63</v>
      </c>
      <c r="H2302" s="22">
        <v>1997</v>
      </c>
      <c r="I2302" s="45" t="s">
        <v>523</v>
      </c>
      <c r="J2302" s="45"/>
      <c r="K2302" s="45"/>
      <c r="L2302" s="62" t="str">
        <f>_xlfn.IFNA(VLOOKUP(E2302&amp;"."&amp;H2302,PNIdata!$E$5:$L$263,2,FALSE),"-")</f>
        <v>-</v>
      </c>
      <c r="M2302" s="62"/>
      <c r="N2302" s="62"/>
    </row>
    <row r="2303" spans="2:14" x14ac:dyDescent="0.25">
      <c r="B2303" s="37" t="s">
        <v>299</v>
      </c>
      <c r="C2303" s="38" t="str">
        <f>VLOOKUP(E2303,nusedswatershed,4,FALSE)</f>
        <v>Esc</v>
      </c>
      <c r="D2303" s="39">
        <v>26</v>
      </c>
      <c r="E2303" s="40" t="s">
        <v>481</v>
      </c>
      <c r="F2303" s="40" t="s">
        <v>481</v>
      </c>
      <c r="G2303" s="21" t="s">
        <v>63</v>
      </c>
      <c r="H2303" s="22">
        <v>1996</v>
      </c>
      <c r="I2303" s="45">
        <v>135</v>
      </c>
      <c r="J2303" s="45">
        <v>135</v>
      </c>
      <c r="K2303" s="45"/>
      <c r="L2303" s="62" t="str">
        <f>_xlfn.IFNA(VLOOKUP(E2303&amp;"."&amp;H2303,PNIdata!$E$5:$L$263,2,FALSE),"-")</f>
        <v>-</v>
      </c>
      <c r="M2303" s="62"/>
      <c r="N2303" s="62"/>
    </row>
    <row r="2304" spans="2:14" x14ac:dyDescent="0.25">
      <c r="B2304" s="37" t="s">
        <v>299</v>
      </c>
      <c r="C2304" s="38" t="str">
        <f>VLOOKUP(E2304,nusedswatershed,4,FALSE)</f>
        <v>Esc</v>
      </c>
      <c r="D2304" s="39">
        <v>26</v>
      </c>
      <c r="E2304" s="40" t="s">
        <v>481</v>
      </c>
      <c r="F2304" s="40" t="s">
        <v>481</v>
      </c>
      <c r="G2304" s="21" t="s">
        <v>63</v>
      </c>
      <c r="H2304" s="22">
        <v>1995</v>
      </c>
      <c r="I2304" s="45">
        <v>20</v>
      </c>
      <c r="J2304" s="45">
        <v>20</v>
      </c>
      <c r="K2304" s="45"/>
      <c r="L2304" s="62" t="str">
        <f>_xlfn.IFNA(VLOOKUP(E2304&amp;"."&amp;H2304,PNIdata!$E$5:$L$263,2,FALSE),"-")</f>
        <v>-</v>
      </c>
      <c r="M2304" s="62"/>
      <c r="N2304" s="62"/>
    </row>
    <row r="2305" spans="2:14" x14ac:dyDescent="0.25">
      <c r="B2305" s="37" t="s">
        <v>299</v>
      </c>
      <c r="C2305" s="38" t="str">
        <f>VLOOKUP(E2305,nusedswatershed,4,FALSE)</f>
        <v>Esc</v>
      </c>
      <c r="D2305" s="39">
        <v>26</v>
      </c>
      <c r="E2305" s="40" t="s">
        <v>481</v>
      </c>
      <c r="F2305" s="40" t="s">
        <v>481</v>
      </c>
      <c r="G2305" s="21" t="s">
        <v>63</v>
      </c>
      <c r="H2305" s="22">
        <v>1994</v>
      </c>
      <c r="I2305" s="45">
        <v>100</v>
      </c>
      <c r="J2305" s="45">
        <v>100</v>
      </c>
      <c r="K2305" s="45"/>
      <c r="L2305" s="62" t="str">
        <f>_xlfn.IFNA(VLOOKUP(E2305&amp;"."&amp;H2305,PNIdata!$E$5:$L$263,2,FALSE),"-")</f>
        <v>-</v>
      </c>
      <c r="M2305" s="62"/>
      <c r="N2305" s="62"/>
    </row>
    <row r="2306" spans="2:14" x14ac:dyDescent="0.25">
      <c r="B2306" s="37" t="s">
        <v>299</v>
      </c>
      <c r="C2306" s="38" t="str">
        <f>VLOOKUP(E2306,nusedswatershed,4,FALSE)</f>
        <v>Esc</v>
      </c>
      <c r="D2306" s="39">
        <v>26</v>
      </c>
      <c r="E2306" s="40" t="s">
        <v>481</v>
      </c>
      <c r="F2306" s="40" t="s">
        <v>481</v>
      </c>
      <c r="G2306" s="21" t="s">
        <v>63</v>
      </c>
      <c r="H2306" s="22">
        <v>1993</v>
      </c>
      <c r="I2306" s="45" t="s">
        <v>522</v>
      </c>
      <c r="J2306" s="45"/>
      <c r="K2306" s="45"/>
      <c r="L2306" s="62" t="str">
        <f>_xlfn.IFNA(VLOOKUP(E2306&amp;"."&amp;H2306,PNIdata!$E$5:$L$263,2,FALSE),"-")</f>
        <v>-</v>
      </c>
      <c r="M2306" s="62"/>
      <c r="N2306" s="62"/>
    </row>
    <row r="2307" spans="2:14" x14ac:dyDescent="0.25">
      <c r="B2307" s="37" t="s">
        <v>299</v>
      </c>
      <c r="C2307" s="38" t="str">
        <f>VLOOKUP(E2307,nusedswatershed,4,FALSE)</f>
        <v>Esc</v>
      </c>
      <c r="D2307" s="39">
        <v>26</v>
      </c>
      <c r="E2307" s="40" t="s">
        <v>481</v>
      </c>
      <c r="F2307" s="40" t="s">
        <v>481</v>
      </c>
      <c r="G2307" s="21" t="s">
        <v>63</v>
      </c>
      <c r="H2307" s="22">
        <v>1992</v>
      </c>
      <c r="I2307" s="45" t="s">
        <v>522</v>
      </c>
      <c r="J2307" s="45"/>
      <c r="K2307" s="45"/>
      <c r="L2307" s="62" t="str">
        <f>_xlfn.IFNA(VLOOKUP(E2307&amp;"."&amp;H2307,PNIdata!$E$5:$L$263,2,FALSE),"-")</f>
        <v>-</v>
      </c>
      <c r="M2307" s="62"/>
      <c r="N2307" s="62"/>
    </row>
    <row r="2308" spans="2:14" x14ac:dyDescent="0.25">
      <c r="B2308" s="37" t="s">
        <v>299</v>
      </c>
      <c r="C2308" s="38" t="str">
        <f>VLOOKUP(E2308,nusedswatershed,4,FALSE)</f>
        <v>Esc</v>
      </c>
      <c r="D2308" s="39">
        <v>26</v>
      </c>
      <c r="E2308" s="40" t="s">
        <v>481</v>
      </c>
      <c r="F2308" s="40" t="s">
        <v>481</v>
      </c>
      <c r="G2308" s="21" t="s">
        <v>63</v>
      </c>
      <c r="H2308" s="22">
        <v>1991</v>
      </c>
      <c r="I2308" s="45">
        <v>5</v>
      </c>
      <c r="J2308" s="45">
        <v>5</v>
      </c>
      <c r="K2308" s="45"/>
      <c r="L2308" s="62" t="str">
        <f>_xlfn.IFNA(VLOOKUP(E2308&amp;"."&amp;H2308,PNIdata!$E$5:$L$263,2,FALSE),"-")</f>
        <v>-</v>
      </c>
      <c r="M2308" s="62"/>
      <c r="N2308" s="62"/>
    </row>
    <row r="2309" spans="2:14" x14ac:dyDescent="0.25">
      <c r="B2309" s="37" t="s">
        <v>299</v>
      </c>
      <c r="C2309" s="38" t="str">
        <f>VLOOKUP(E2309,nusedswatershed,4,FALSE)</f>
        <v>Esc</v>
      </c>
      <c r="D2309" s="39">
        <v>26</v>
      </c>
      <c r="E2309" s="40" t="s">
        <v>481</v>
      </c>
      <c r="F2309" s="40" t="s">
        <v>481</v>
      </c>
      <c r="G2309" s="21" t="s">
        <v>63</v>
      </c>
      <c r="H2309" s="22">
        <v>1990</v>
      </c>
      <c r="I2309" s="45" t="s">
        <v>522</v>
      </c>
      <c r="J2309" s="45"/>
      <c r="K2309" s="45"/>
      <c r="L2309" s="62" t="str">
        <f>_xlfn.IFNA(VLOOKUP(E2309&amp;"."&amp;H2309,PNIdata!$E$5:$L$263,2,FALSE),"-")</f>
        <v>-</v>
      </c>
      <c r="M2309" s="62"/>
      <c r="N2309" s="62"/>
    </row>
    <row r="2310" spans="2:14" x14ac:dyDescent="0.25">
      <c r="B2310" s="37" t="s">
        <v>299</v>
      </c>
      <c r="C2310" s="38" t="str">
        <f>VLOOKUP(E2310,nusedswatershed,4,FALSE)</f>
        <v>Esc</v>
      </c>
      <c r="D2310" s="39">
        <v>26</v>
      </c>
      <c r="E2310" s="40" t="s">
        <v>481</v>
      </c>
      <c r="F2310" s="40" t="s">
        <v>481</v>
      </c>
      <c r="G2310" s="21" t="s">
        <v>63</v>
      </c>
      <c r="H2310" s="22">
        <v>1989</v>
      </c>
      <c r="I2310" s="45" t="s">
        <v>522</v>
      </c>
      <c r="J2310" s="45"/>
      <c r="K2310" s="45"/>
      <c r="L2310" s="62" t="str">
        <f>_xlfn.IFNA(VLOOKUP(E2310&amp;"."&amp;H2310,PNIdata!$E$5:$L$263,2,FALSE),"-")</f>
        <v>-</v>
      </c>
      <c r="M2310" s="62"/>
      <c r="N2310" s="62"/>
    </row>
    <row r="2311" spans="2:14" x14ac:dyDescent="0.25">
      <c r="B2311" s="37" t="s">
        <v>299</v>
      </c>
      <c r="C2311" s="38" t="str">
        <f>VLOOKUP(E2311,nusedswatershed,4,FALSE)</f>
        <v>Esc</v>
      </c>
      <c r="D2311" s="39">
        <v>26</v>
      </c>
      <c r="E2311" s="40" t="s">
        <v>481</v>
      </c>
      <c r="F2311" s="40" t="s">
        <v>481</v>
      </c>
      <c r="G2311" s="21" t="s">
        <v>63</v>
      </c>
      <c r="H2311" s="22">
        <v>1988</v>
      </c>
      <c r="I2311" s="45" t="s">
        <v>523</v>
      </c>
      <c r="J2311" s="45"/>
      <c r="K2311" s="45"/>
      <c r="L2311" s="62" t="str">
        <f>_xlfn.IFNA(VLOOKUP(E2311&amp;"."&amp;H2311,PNIdata!$E$5:$L$263,2,FALSE),"-")</f>
        <v>-</v>
      </c>
      <c r="M2311" s="62"/>
      <c r="N2311" s="62"/>
    </row>
    <row r="2312" spans="2:14" x14ac:dyDescent="0.25">
      <c r="B2312" s="37" t="s">
        <v>299</v>
      </c>
      <c r="C2312" s="38" t="str">
        <f>VLOOKUP(E2312,nusedswatershed,4,FALSE)</f>
        <v>Esc</v>
      </c>
      <c r="D2312" s="39">
        <v>26</v>
      </c>
      <c r="E2312" s="40" t="s">
        <v>481</v>
      </c>
      <c r="F2312" s="40" t="s">
        <v>481</v>
      </c>
      <c r="G2312" s="21" t="s">
        <v>63</v>
      </c>
      <c r="H2312" s="22">
        <v>1987</v>
      </c>
      <c r="I2312" s="45" t="s">
        <v>527</v>
      </c>
      <c r="J2312" s="45"/>
      <c r="K2312" s="45"/>
      <c r="L2312" s="62" t="str">
        <f>_xlfn.IFNA(VLOOKUP(E2312&amp;"."&amp;H2312,PNIdata!$E$5:$L$263,2,FALSE),"-")</f>
        <v>-</v>
      </c>
      <c r="M2312" s="62"/>
      <c r="N2312" s="62"/>
    </row>
    <row r="2313" spans="2:14" x14ac:dyDescent="0.25">
      <c r="B2313" s="37" t="s">
        <v>299</v>
      </c>
      <c r="C2313" s="38" t="str">
        <f>VLOOKUP(E2313,nusedswatershed,4,FALSE)</f>
        <v>Esc</v>
      </c>
      <c r="D2313" s="39">
        <v>26</v>
      </c>
      <c r="E2313" s="40" t="s">
        <v>481</v>
      </c>
      <c r="F2313" s="40" t="s">
        <v>481</v>
      </c>
      <c r="G2313" s="21" t="s">
        <v>63</v>
      </c>
      <c r="H2313" s="22">
        <v>1986</v>
      </c>
      <c r="I2313" s="45">
        <v>100</v>
      </c>
      <c r="J2313" s="45">
        <v>100</v>
      </c>
      <c r="K2313" s="45"/>
      <c r="L2313" s="62" t="str">
        <f>_xlfn.IFNA(VLOOKUP(E2313&amp;"."&amp;H2313,PNIdata!$E$5:$L$263,2,FALSE),"-")</f>
        <v>-</v>
      </c>
      <c r="M2313" s="62"/>
      <c r="N2313" s="62"/>
    </row>
    <row r="2314" spans="2:14" x14ac:dyDescent="0.25">
      <c r="B2314" s="37" t="s">
        <v>299</v>
      </c>
      <c r="C2314" s="38" t="str">
        <f>VLOOKUP(E2314,nusedswatershed,4,FALSE)</f>
        <v>Esc</v>
      </c>
      <c r="D2314" s="39">
        <v>26</v>
      </c>
      <c r="E2314" s="40" t="s">
        <v>481</v>
      </c>
      <c r="F2314" s="40" t="s">
        <v>481</v>
      </c>
      <c r="G2314" s="21" t="s">
        <v>63</v>
      </c>
      <c r="H2314" s="22">
        <v>1985</v>
      </c>
      <c r="I2314" s="45">
        <v>150</v>
      </c>
      <c r="J2314" s="45">
        <v>150</v>
      </c>
      <c r="K2314" s="45"/>
      <c r="L2314" s="62" t="str">
        <f>_xlfn.IFNA(VLOOKUP(E2314&amp;"."&amp;H2314,PNIdata!$E$5:$L$263,2,FALSE),"-")</f>
        <v>-</v>
      </c>
      <c r="M2314" s="62"/>
      <c r="N2314" s="62"/>
    </row>
    <row r="2315" spans="2:14" x14ac:dyDescent="0.25">
      <c r="B2315" s="37" t="s">
        <v>299</v>
      </c>
      <c r="C2315" s="38" t="str">
        <f>VLOOKUP(E2315,nusedswatershed,4,FALSE)</f>
        <v>Esc</v>
      </c>
      <c r="D2315" s="39">
        <v>26</v>
      </c>
      <c r="E2315" s="40" t="s">
        <v>481</v>
      </c>
      <c r="F2315" s="40" t="s">
        <v>481</v>
      </c>
      <c r="G2315" s="21" t="s">
        <v>63</v>
      </c>
      <c r="H2315" s="22">
        <v>1984</v>
      </c>
      <c r="I2315" s="45" t="s">
        <v>522</v>
      </c>
      <c r="J2315" s="45"/>
      <c r="K2315" s="45"/>
      <c r="L2315" s="62" t="str">
        <f>_xlfn.IFNA(VLOOKUP(E2315&amp;"."&amp;H2315,PNIdata!$E$5:$L$263,2,FALSE),"-")</f>
        <v>-</v>
      </c>
      <c r="M2315" s="62"/>
      <c r="N2315" s="62"/>
    </row>
    <row r="2316" spans="2:14" x14ac:dyDescent="0.25">
      <c r="B2316" s="37" t="s">
        <v>299</v>
      </c>
      <c r="C2316" s="38" t="str">
        <f>VLOOKUP(E2316,nusedswatershed,4,FALSE)</f>
        <v>Esc</v>
      </c>
      <c r="D2316" s="39">
        <v>26</v>
      </c>
      <c r="E2316" s="40" t="s">
        <v>481</v>
      </c>
      <c r="F2316" s="40" t="s">
        <v>481</v>
      </c>
      <c r="G2316" s="21" t="s">
        <v>63</v>
      </c>
      <c r="H2316" s="22">
        <v>1983</v>
      </c>
      <c r="I2316" s="45" t="s">
        <v>527</v>
      </c>
      <c r="J2316" s="45"/>
      <c r="K2316" s="45"/>
      <c r="L2316" s="62" t="str">
        <f>_xlfn.IFNA(VLOOKUP(E2316&amp;"."&amp;H2316,PNIdata!$E$5:$L$263,2,FALSE),"-")</f>
        <v>-</v>
      </c>
      <c r="M2316" s="62"/>
      <c r="N2316" s="62"/>
    </row>
    <row r="2317" spans="2:14" x14ac:dyDescent="0.25">
      <c r="B2317" s="37" t="s">
        <v>299</v>
      </c>
      <c r="C2317" s="38" t="str">
        <f>VLOOKUP(E2317,nusedswatershed,4,FALSE)</f>
        <v>Esc</v>
      </c>
      <c r="D2317" s="39">
        <v>26</v>
      </c>
      <c r="E2317" s="40" t="s">
        <v>481</v>
      </c>
      <c r="F2317" s="40" t="s">
        <v>481</v>
      </c>
      <c r="G2317" s="21" t="s">
        <v>63</v>
      </c>
      <c r="H2317" s="22">
        <v>1982</v>
      </c>
      <c r="I2317" s="45" t="s">
        <v>527</v>
      </c>
      <c r="J2317" s="45"/>
      <c r="K2317" s="45"/>
      <c r="L2317" s="62" t="str">
        <f>_xlfn.IFNA(VLOOKUP(E2317&amp;"."&amp;H2317,PNIdata!$E$5:$L$263,2,FALSE),"-")</f>
        <v>-</v>
      </c>
      <c r="M2317" s="62"/>
      <c r="N2317" s="62"/>
    </row>
    <row r="2318" spans="2:14" x14ac:dyDescent="0.25">
      <c r="B2318" s="37" t="s">
        <v>299</v>
      </c>
      <c r="C2318" s="38" t="str">
        <f>VLOOKUP(E2318,nusedswatershed,4,FALSE)</f>
        <v>Esc</v>
      </c>
      <c r="D2318" s="39">
        <v>26</v>
      </c>
      <c r="E2318" s="40" t="s">
        <v>481</v>
      </c>
      <c r="F2318" s="40" t="s">
        <v>481</v>
      </c>
      <c r="G2318" s="21" t="s">
        <v>63</v>
      </c>
      <c r="H2318" s="22">
        <v>1981</v>
      </c>
      <c r="I2318" s="45" t="s">
        <v>527</v>
      </c>
      <c r="J2318" s="45"/>
      <c r="K2318" s="45"/>
      <c r="L2318" s="62" t="str">
        <f>_xlfn.IFNA(VLOOKUP(E2318&amp;"."&amp;H2318,PNIdata!$E$5:$L$263,2,FALSE),"-")</f>
        <v>-</v>
      </c>
      <c r="M2318" s="62"/>
      <c r="N2318" s="62"/>
    </row>
    <row r="2319" spans="2:14" x14ac:dyDescent="0.25">
      <c r="B2319" s="37" t="s">
        <v>299</v>
      </c>
      <c r="C2319" s="38" t="str">
        <f>VLOOKUP(E2319,nusedswatershed,4,FALSE)</f>
        <v>Esc</v>
      </c>
      <c r="D2319" s="39">
        <v>26</v>
      </c>
      <c r="E2319" s="40" t="s">
        <v>481</v>
      </c>
      <c r="F2319" s="40" t="s">
        <v>481</v>
      </c>
      <c r="G2319" s="21" t="s">
        <v>63</v>
      </c>
      <c r="H2319" s="22">
        <v>1980</v>
      </c>
      <c r="I2319" s="45" t="s">
        <v>527</v>
      </c>
      <c r="J2319" s="45"/>
      <c r="K2319" s="45"/>
      <c r="L2319" s="62" t="str">
        <f>_xlfn.IFNA(VLOOKUP(E2319&amp;"."&amp;H2319,PNIdata!$E$5:$L$263,2,FALSE),"-")</f>
        <v>-</v>
      </c>
      <c r="M2319" s="62"/>
      <c r="N2319" s="62"/>
    </row>
    <row r="2320" spans="2:14" x14ac:dyDescent="0.25">
      <c r="B2320" s="37" t="s">
        <v>299</v>
      </c>
      <c r="C2320" s="38" t="str">
        <f>VLOOKUP(E2320,nusedswatershed,4,FALSE)</f>
        <v>Esc</v>
      </c>
      <c r="D2320" s="39">
        <v>26</v>
      </c>
      <c r="E2320" s="40" t="s">
        <v>481</v>
      </c>
      <c r="F2320" s="40" t="s">
        <v>481</v>
      </c>
      <c r="G2320" s="21" t="s">
        <v>63</v>
      </c>
      <c r="H2320" s="22">
        <v>1979</v>
      </c>
      <c r="I2320" s="45" t="s">
        <v>527</v>
      </c>
      <c r="J2320" s="45"/>
      <c r="K2320" s="45"/>
      <c r="L2320" s="62" t="str">
        <f>_xlfn.IFNA(VLOOKUP(E2320&amp;"."&amp;H2320,PNIdata!$E$5:$L$263,2,FALSE),"-")</f>
        <v>-</v>
      </c>
      <c r="M2320" s="62"/>
      <c r="N2320" s="62"/>
    </row>
    <row r="2321" spans="2:14" x14ac:dyDescent="0.25">
      <c r="B2321" s="37" t="s">
        <v>299</v>
      </c>
      <c r="C2321" s="38" t="str">
        <f>VLOOKUP(E2321,nusedswatershed,4,FALSE)</f>
        <v>Esc</v>
      </c>
      <c r="D2321" s="39">
        <v>26</v>
      </c>
      <c r="E2321" s="40" t="s">
        <v>481</v>
      </c>
      <c r="F2321" s="40" t="s">
        <v>481</v>
      </c>
      <c r="G2321" s="21" t="s">
        <v>63</v>
      </c>
      <c r="H2321" s="22">
        <v>1978</v>
      </c>
      <c r="I2321" s="45" t="s">
        <v>522</v>
      </c>
      <c r="J2321" s="45"/>
      <c r="K2321" s="45"/>
      <c r="L2321" s="62" t="str">
        <f>_xlfn.IFNA(VLOOKUP(E2321&amp;"."&amp;H2321,PNIdata!$E$5:$L$263,2,FALSE),"-")</f>
        <v>-</v>
      </c>
      <c r="M2321" s="62"/>
      <c r="N2321" s="62"/>
    </row>
    <row r="2322" spans="2:14" x14ac:dyDescent="0.25">
      <c r="B2322" s="37" t="s">
        <v>299</v>
      </c>
      <c r="C2322" s="38" t="str">
        <f>VLOOKUP(E2322,nusedswatershed,4,FALSE)</f>
        <v>Esc</v>
      </c>
      <c r="D2322" s="39">
        <v>26</v>
      </c>
      <c r="E2322" s="40" t="s">
        <v>481</v>
      </c>
      <c r="F2322" s="40" t="s">
        <v>481</v>
      </c>
      <c r="G2322" s="21" t="s">
        <v>63</v>
      </c>
      <c r="H2322" s="22">
        <v>1977</v>
      </c>
      <c r="I2322" s="45" t="s">
        <v>527</v>
      </c>
      <c r="J2322" s="45"/>
      <c r="K2322" s="45"/>
      <c r="L2322" s="62" t="str">
        <f>_xlfn.IFNA(VLOOKUP(E2322&amp;"."&amp;H2322,PNIdata!$E$5:$L$263,2,FALSE),"-")</f>
        <v>-</v>
      </c>
      <c r="M2322" s="62"/>
      <c r="N2322" s="62"/>
    </row>
    <row r="2323" spans="2:14" x14ac:dyDescent="0.25">
      <c r="B2323" s="37" t="s">
        <v>299</v>
      </c>
      <c r="C2323" s="38" t="str">
        <f>VLOOKUP(E2323,nusedswatershed,4,FALSE)</f>
        <v>Esc</v>
      </c>
      <c r="D2323" s="39">
        <v>26</v>
      </c>
      <c r="E2323" s="40" t="s">
        <v>481</v>
      </c>
      <c r="F2323" s="40" t="s">
        <v>481</v>
      </c>
      <c r="G2323" s="21" t="s">
        <v>63</v>
      </c>
      <c r="H2323" s="22">
        <v>1976</v>
      </c>
      <c r="I2323" s="45">
        <v>400</v>
      </c>
      <c r="J2323" s="45">
        <v>400</v>
      </c>
      <c r="K2323" s="45"/>
      <c r="L2323" s="62" t="str">
        <f>_xlfn.IFNA(VLOOKUP(E2323&amp;"."&amp;H2323,PNIdata!$E$5:$L$263,2,FALSE),"-")</f>
        <v>-</v>
      </c>
      <c r="M2323" s="62"/>
      <c r="N2323" s="62"/>
    </row>
    <row r="2324" spans="2:14" x14ac:dyDescent="0.25">
      <c r="B2324" s="37" t="s">
        <v>299</v>
      </c>
      <c r="C2324" s="38" t="str">
        <f>VLOOKUP(E2324,nusedswatershed,4,FALSE)</f>
        <v>Esc</v>
      </c>
      <c r="D2324" s="39">
        <v>26</v>
      </c>
      <c r="E2324" s="40" t="s">
        <v>481</v>
      </c>
      <c r="F2324" s="40" t="s">
        <v>481</v>
      </c>
      <c r="G2324" s="21" t="s">
        <v>63</v>
      </c>
      <c r="H2324" s="22">
        <v>1975</v>
      </c>
      <c r="I2324" s="45">
        <v>25</v>
      </c>
      <c r="J2324" s="45">
        <v>25</v>
      </c>
      <c r="K2324" s="45"/>
      <c r="L2324" s="62" t="str">
        <f>_xlfn.IFNA(VLOOKUP(E2324&amp;"."&amp;H2324,PNIdata!$E$5:$L$263,2,FALSE),"-")</f>
        <v>-</v>
      </c>
      <c r="M2324" s="62"/>
      <c r="N2324" s="62"/>
    </row>
    <row r="2325" spans="2:14" x14ac:dyDescent="0.25">
      <c r="B2325" s="37" t="s">
        <v>299</v>
      </c>
      <c r="C2325" s="38" t="str">
        <f>VLOOKUP(E2325,nusedswatershed,4,FALSE)</f>
        <v>Esc</v>
      </c>
      <c r="D2325" s="39">
        <v>26</v>
      </c>
      <c r="E2325" s="40" t="s">
        <v>481</v>
      </c>
      <c r="F2325" s="40" t="s">
        <v>481</v>
      </c>
      <c r="G2325" s="21" t="s">
        <v>63</v>
      </c>
      <c r="H2325" s="22">
        <v>1974</v>
      </c>
      <c r="I2325" s="45" t="s">
        <v>527</v>
      </c>
      <c r="J2325" s="45"/>
      <c r="K2325" s="45"/>
      <c r="L2325" s="62" t="str">
        <f>_xlfn.IFNA(VLOOKUP(E2325&amp;"."&amp;H2325,PNIdata!$E$5:$L$263,2,FALSE),"-")</f>
        <v>-</v>
      </c>
      <c r="M2325" s="62"/>
      <c r="N2325" s="62"/>
    </row>
    <row r="2326" spans="2:14" x14ac:dyDescent="0.25">
      <c r="B2326" s="37" t="s">
        <v>299</v>
      </c>
      <c r="C2326" s="38" t="str">
        <f>VLOOKUP(E2326,nusedswatershed,4,FALSE)</f>
        <v>Esc</v>
      </c>
      <c r="D2326" s="39">
        <v>26</v>
      </c>
      <c r="E2326" s="40" t="s">
        <v>481</v>
      </c>
      <c r="F2326" s="40" t="s">
        <v>481</v>
      </c>
      <c r="G2326" s="21" t="s">
        <v>63</v>
      </c>
      <c r="H2326" s="22">
        <v>1973</v>
      </c>
      <c r="I2326" s="45">
        <v>75</v>
      </c>
      <c r="J2326" s="45">
        <v>75</v>
      </c>
      <c r="K2326" s="45"/>
      <c r="L2326" s="62" t="str">
        <f>_xlfn.IFNA(VLOOKUP(E2326&amp;"."&amp;H2326,PNIdata!$E$5:$L$263,2,FALSE),"-")</f>
        <v>-</v>
      </c>
      <c r="M2326" s="62"/>
      <c r="N2326" s="62"/>
    </row>
    <row r="2327" spans="2:14" x14ac:dyDescent="0.25">
      <c r="B2327" s="37" t="s">
        <v>299</v>
      </c>
      <c r="C2327" s="38" t="str">
        <f>VLOOKUP(E2327,nusedswatershed,4,FALSE)</f>
        <v>Esc</v>
      </c>
      <c r="D2327" s="39">
        <v>26</v>
      </c>
      <c r="E2327" s="40" t="s">
        <v>481</v>
      </c>
      <c r="F2327" s="40" t="s">
        <v>481</v>
      </c>
      <c r="G2327" s="21" t="s">
        <v>63</v>
      </c>
      <c r="H2327" s="22">
        <v>1972</v>
      </c>
      <c r="I2327" s="45" t="s">
        <v>527</v>
      </c>
      <c r="J2327" s="45"/>
      <c r="K2327" s="45"/>
      <c r="L2327" s="62" t="str">
        <f>_xlfn.IFNA(VLOOKUP(E2327&amp;"."&amp;H2327,PNIdata!$E$5:$L$263,2,FALSE),"-")</f>
        <v>-</v>
      </c>
      <c r="M2327" s="62"/>
      <c r="N2327" s="62"/>
    </row>
    <row r="2328" spans="2:14" x14ac:dyDescent="0.25">
      <c r="B2328" s="37" t="s">
        <v>299</v>
      </c>
      <c r="C2328" s="38" t="str">
        <f>VLOOKUP(E2328,nusedswatershed,4,FALSE)</f>
        <v>Esc</v>
      </c>
      <c r="D2328" s="39">
        <v>26</v>
      </c>
      <c r="E2328" s="40" t="s">
        <v>481</v>
      </c>
      <c r="F2328" s="40" t="s">
        <v>481</v>
      </c>
      <c r="G2328" s="21" t="s">
        <v>63</v>
      </c>
      <c r="H2328" s="22">
        <v>1971</v>
      </c>
      <c r="I2328" s="45">
        <v>25</v>
      </c>
      <c r="J2328" s="45">
        <v>25</v>
      </c>
      <c r="K2328" s="45"/>
      <c r="L2328" s="62" t="str">
        <f>_xlfn.IFNA(VLOOKUP(E2328&amp;"."&amp;H2328,PNIdata!$E$5:$L$263,2,FALSE),"-")</f>
        <v>-</v>
      </c>
      <c r="M2328" s="62"/>
      <c r="N2328" s="62"/>
    </row>
    <row r="2329" spans="2:14" x14ac:dyDescent="0.25">
      <c r="B2329" s="37" t="s">
        <v>299</v>
      </c>
      <c r="C2329" s="38" t="str">
        <f>VLOOKUP(E2329,nusedswatershed,4,FALSE)</f>
        <v>Esc</v>
      </c>
      <c r="D2329" s="39">
        <v>26</v>
      </c>
      <c r="E2329" s="40" t="s">
        <v>481</v>
      </c>
      <c r="F2329" s="40" t="s">
        <v>481</v>
      </c>
      <c r="G2329" s="21" t="s">
        <v>63</v>
      </c>
      <c r="H2329" s="22">
        <v>1970</v>
      </c>
      <c r="I2329" s="45">
        <v>25</v>
      </c>
      <c r="J2329" s="45">
        <v>25</v>
      </c>
      <c r="K2329" s="45"/>
      <c r="L2329" s="62" t="str">
        <f>_xlfn.IFNA(VLOOKUP(E2329&amp;"."&amp;H2329,PNIdata!$E$5:$L$263,2,FALSE),"-")</f>
        <v>-</v>
      </c>
      <c r="M2329" s="62"/>
      <c r="N2329" s="62"/>
    </row>
    <row r="2330" spans="2:14" x14ac:dyDescent="0.25">
      <c r="B2330" s="37" t="s">
        <v>299</v>
      </c>
      <c r="C2330" s="38" t="str">
        <f>VLOOKUP(E2330,nusedswatershed,4,FALSE)</f>
        <v>Esc</v>
      </c>
      <c r="D2330" s="39">
        <v>26</v>
      </c>
      <c r="E2330" s="40" t="s">
        <v>481</v>
      </c>
      <c r="F2330" s="40" t="s">
        <v>481</v>
      </c>
      <c r="G2330" s="21" t="s">
        <v>63</v>
      </c>
      <c r="H2330" s="22">
        <v>1969</v>
      </c>
      <c r="I2330" s="45">
        <v>25</v>
      </c>
      <c r="J2330" s="45">
        <v>25</v>
      </c>
      <c r="K2330" s="45"/>
      <c r="L2330" s="62" t="str">
        <f>_xlfn.IFNA(VLOOKUP(E2330&amp;"."&amp;H2330,PNIdata!$E$5:$L$263,2,FALSE),"-")</f>
        <v>-</v>
      </c>
      <c r="M2330" s="62"/>
      <c r="N2330" s="62"/>
    </row>
    <row r="2331" spans="2:14" x14ac:dyDescent="0.25">
      <c r="B2331" s="37" t="s">
        <v>299</v>
      </c>
      <c r="C2331" s="38" t="str">
        <f>VLOOKUP(E2331,nusedswatershed,4,FALSE)</f>
        <v>Esc</v>
      </c>
      <c r="D2331" s="39">
        <v>26</v>
      </c>
      <c r="E2331" s="40" t="s">
        <v>481</v>
      </c>
      <c r="F2331" s="40" t="s">
        <v>481</v>
      </c>
      <c r="G2331" s="21" t="s">
        <v>63</v>
      </c>
      <c r="H2331" s="22">
        <v>1968</v>
      </c>
      <c r="I2331" s="45" t="s">
        <v>522</v>
      </c>
      <c r="J2331" s="45"/>
      <c r="K2331" s="45"/>
      <c r="L2331" s="62" t="str">
        <f>_xlfn.IFNA(VLOOKUP(E2331&amp;"."&amp;H2331,PNIdata!$E$5:$L$263,2,FALSE),"-")</f>
        <v>-</v>
      </c>
      <c r="M2331" s="62"/>
      <c r="N2331" s="62"/>
    </row>
    <row r="2332" spans="2:14" x14ac:dyDescent="0.25">
      <c r="B2332" s="37" t="s">
        <v>299</v>
      </c>
      <c r="C2332" s="38" t="str">
        <f>VLOOKUP(E2332,nusedswatershed,4,FALSE)</f>
        <v>Esc</v>
      </c>
      <c r="D2332" s="39">
        <v>26</v>
      </c>
      <c r="E2332" s="40" t="s">
        <v>481</v>
      </c>
      <c r="F2332" s="40" t="s">
        <v>481</v>
      </c>
      <c r="G2332" s="21" t="s">
        <v>63</v>
      </c>
      <c r="H2332" s="22">
        <v>1967</v>
      </c>
      <c r="I2332" s="45" t="s">
        <v>527</v>
      </c>
      <c r="J2332" s="45"/>
      <c r="K2332" s="45"/>
      <c r="L2332" s="62" t="str">
        <f>_xlfn.IFNA(VLOOKUP(E2332&amp;"."&amp;H2332,PNIdata!$E$5:$L$263,2,FALSE),"-")</f>
        <v>-</v>
      </c>
      <c r="M2332" s="62"/>
      <c r="N2332" s="62"/>
    </row>
    <row r="2333" spans="2:14" x14ac:dyDescent="0.25">
      <c r="B2333" s="37" t="s">
        <v>299</v>
      </c>
      <c r="C2333" s="38" t="str">
        <f>VLOOKUP(E2333,nusedswatershed,4,FALSE)</f>
        <v>Esc</v>
      </c>
      <c r="D2333" s="39">
        <v>26</v>
      </c>
      <c r="E2333" s="40" t="s">
        <v>481</v>
      </c>
      <c r="F2333" s="40" t="s">
        <v>481</v>
      </c>
      <c r="G2333" s="21" t="s">
        <v>63</v>
      </c>
      <c r="H2333" s="22">
        <v>1966</v>
      </c>
      <c r="I2333" s="45">
        <v>25</v>
      </c>
      <c r="J2333" s="45">
        <v>25</v>
      </c>
      <c r="K2333" s="45"/>
      <c r="L2333" s="62" t="str">
        <f>_xlfn.IFNA(VLOOKUP(E2333&amp;"."&amp;H2333,PNIdata!$E$5:$L$263,2,FALSE),"-")</f>
        <v>-</v>
      </c>
      <c r="M2333" s="62"/>
      <c r="N2333" s="62"/>
    </row>
    <row r="2334" spans="2:14" x14ac:dyDescent="0.25">
      <c r="B2334" s="37" t="s">
        <v>299</v>
      </c>
      <c r="C2334" s="38" t="str">
        <f>VLOOKUP(E2334,nusedswatershed,4,FALSE)</f>
        <v>Esc</v>
      </c>
      <c r="D2334" s="39">
        <v>26</v>
      </c>
      <c r="E2334" s="40" t="s">
        <v>481</v>
      </c>
      <c r="F2334" s="40" t="s">
        <v>481</v>
      </c>
      <c r="G2334" s="21" t="s">
        <v>63</v>
      </c>
      <c r="H2334" s="22">
        <v>1965</v>
      </c>
      <c r="I2334" s="45" t="s">
        <v>527</v>
      </c>
      <c r="J2334" s="45"/>
      <c r="K2334" s="45"/>
      <c r="L2334" s="62" t="str">
        <f>_xlfn.IFNA(VLOOKUP(E2334&amp;"."&amp;H2334,PNIdata!$E$5:$L$263,2,FALSE),"-")</f>
        <v>-</v>
      </c>
      <c r="M2334" s="62"/>
      <c r="N2334" s="62"/>
    </row>
    <row r="2335" spans="2:14" x14ac:dyDescent="0.25">
      <c r="B2335" s="37" t="s">
        <v>299</v>
      </c>
      <c r="C2335" s="38" t="str">
        <f>VLOOKUP(E2335,nusedswatershed,4,FALSE)</f>
        <v>Esc</v>
      </c>
      <c r="D2335" s="39">
        <v>26</v>
      </c>
      <c r="E2335" s="40" t="s">
        <v>481</v>
      </c>
      <c r="F2335" s="40" t="s">
        <v>481</v>
      </c>
      <c r="G2335" s="21" t="s">
        <v>63</v>
      </c>
      <c r="H2335" s="22">
        <v>1964</v>
      </c>
      <c r="I2335" s="45">
        <v>25</v>
      </c>
      <c r="J2335" s="45">
        <v>25</v>
      </c>
      <c r="K2335" s="45"/>
      <c r="L2335" s="62" t="str">
        <f>_xlfn.IFNA(VLOOKUP(E2335&amp;"."&amp;H2335,PNIdata!$E$5:$L$263,2,FALSE),"-")</f>
        <v>-</v>
      </c>
      <c r="M2335" s="62"/>
      <c r="N2335" s="62"/>
    </row>
    <row r="2336" spans="2:14" x14ac:dyDescent="0.25">
      <c r="B2336" s="37" t="s">
        <v>299</v>
      </c>
      <c r="C2336" s="38" t="str">
        <f>VLOOKUP(E2336,nusedswatershed,4,FALSE)</f>
        <v>Esc</v>
      </c>
      <c r="D2336" s="39">
        <v>26</v>
      </c>
      <c r="E2336" s="40" t="s">
        <v>481</v>
      </c>
      <c r="F2336" s="40" t="s">
        <v>481</v>
      </c>
      <c r="G2336" s="21" t="s">
        <v>63</v>
      </c>
      <c r="H2336" s="22">
        <v>1963</v>
      </c>
      <c r="I2336" s="45" t="s">
        <v>522</v>
      </c>
      <c r="J2336" s="45"/>
      <c r="K2336" s="45"/>
      <c r="L2336" s="62" t="str">
        <f>_xlfn.IFNA(VLOOKUP(E2336&amp;"."&amp;H2336,PNIdata!$E$5:$L$263,2,FALSE),"-")</f>
        <v>-</v>
      </c>
      <c r="M2336" s="62"/>
      <c r="N2336" s="62"/>
    </row>
    <row r="2337" spans="2:14" x14ac:dyDescent="0.25">
      <c r="B2337" s="37" t="s">
        <v>299</v>
      </c>
      <c r="C2337" s="38" t="str">
        <f>VLOOKUP(E2337,nusedswatershed,4,FALSE)</f>
        <v>Esc</v>
      </c>
      <c r="D2337" s="39">
        <v>26</v>
      </c>
      <c r="E2337" s="40" t="s">
        <v>481</v>
      </c>
      <c r="F2337" s="40" t="s">
        <v>481</v>
      </c>
      <c r="G2337" s="21" t="s">
        <v>63</v>
      </c>
      <c r="H2337" s="22">
        <v>1962</v>
      </c>
      <c r="I2337" s="45">
        <v>25</v>
      </c>
      <c r="J2337" s="45">
        <v>25</v>
      </c>
      <c r="K2337" s="45"/>
      <c r="L2337" s="62" t="str">
        <f>_xlfn.IFNA(VLOOKUP(E2337&amp;"."&amp;H2337,PNIdata!$E$5:$L$263,2,FALSE),"-")</f>
        <v>-</v>
      </c>
      <c r="M2337" s="62"/>
      <c r="N2337" s="62"/>
    </row>
    <row r="2338" spans="2:14" x14ac:dyDescent="0.25">
      <c r="B2338" s="37" t="s">
        <v>299</v>
      </c>
      <c r="C2338" s="38" t="str">
        <f>VLOOKUP(E2338,nusedswatershed,4,FALSE)</f>
        <v>Esc</v>
      </c>
      <c r="D2338" s="39">
        <v>26</v>
      </c>
      <c r="E2338" s="40" t="s">
        <v>481</v>
      </c>
      <c r="F2338" s="40" t="s">
        <v>481</v>
      </c>
      <c r="G2338" s="21" t="s">
        <v>63</v>
      </c>
      <c r="H2338" s="22">
        <v>1961</v>
      </c>
      <c r="I2338" s="45">
        <v>25</v>
      </c>
      <c r="J2338" s="45">
        <v>25</v>
      </c>
      <c r="K2338" s="45"/>
      <c r="L2338" s="62" t="str">
        <f>_xlfn.IFNA(VLOOKUP(E2338&amp;"."&amp;H2338,PNIdata!$E$5:$L$263,2,FALSE),"-")</f>
        <v>-</v>
      </c>
      <c r="M2338" s="62"/>
      <c r="N2338" s="62"/>
    </row>
    <row r="2339" spans="2:14" x14ac:dyDescent="0.25">
      <c r="B2339" s="37" t="s">
        <v>299</v>
      </c>
      <c r="C2339" s="38" t="str">
        <f>VLOOKUP(E2339,nusedswatershed,4,FALSE)</f>
        <v>Esc</v>
      </c>
      <c r="D2339" s="39">
        <v>26</v>
      </c>
      <c r="E2339" s="40" t="s">
        <v>481</v>
      </c>
      <c r="F2339" s="40" t="s">
        <v>481</v>
      </c>
      <c r="G2339" s="21" t="s">
        <v>63</v>
      </c>
      <c r="H2339" s="22">
        <v>1960</v>
      </c>
      <c r="I2339" s="45">
        <v>400</v>
      </c>
      <c r="J2339" s="45">
        <v>400</v>
      </c>
      <c r="K2339" s="45"/>
      <c r="L2339" s="62" t="str">
        <f>_xlfn.IFNA(VLOOKUP(E2339&amp;"."&amp;H2339,PNIdata!$E$5:$L$263,2,FALSE),"-")</f>
        <v>-</v>
      </c>
      <c r="M2339" s="62"/>
      <c r="N2339" s="62"/>
    </row>
    <row r="2340" spans="2:14" x14ac:dyDescent="0.25">
      <c r="B2340" s="37" t="s">
        <v>299</v>
      </c>
      <c r="C2340" s="38" t="str">
        <f>VLOOKUP(E2340,nusedswatershed,4,FALSE)</f>
        <v>Esc</v>
      </c>
      <c r="D2340" s="39">
        <v>26</v>
      </c>
      <c r="E2340" s="40" t="s">
        <v>481</v>
      </c>
      <c r="F2340" s="40" t="s">
        <v>481</v>
      </c>
      <c r="G2340" s="21" t="s">
        <v>63</v>
      </c>
      <c r="H2340" s="22">
        <v>1959</v>
      </c>
      <c r="I2340" s="45" t="s">
        <v>522</v>
      </c>
      <c r="J2340" s="45"/>
      <c r="K2340" s="45"/>
      <c r="L2340" s="62" t="str">
        <f>_xlfn.IFNA(VLOOKUP(E2340&amp;"."&amp;H2340,PNIdata!$E$5:$L$263,2,FALSE),"-")</f>
        <v>-</v>
      </c>
      <c r="M2340" s="62"/>
      <c r="N2340" s="62"/>
    </row>
    <row r="2341" spans="2:14" x14ac:dyDescent="0.25">
      <c r="B2341" s="37" t="s">
        <v>299</v>
      </c>
      <c r="C2341" s="38" t="str">
        <f>VLOOKUP(E2341,nusedswatershed,4,FALSE)</f>
        <v>Esc</v>
      </c>
      <c r="D2341" s="39">
        <v>26</v>
      </c>
      <c r="E2341" s="40" t="s">
        <v>481</v>
      </c>
      <c r="F2341" s="40" t="s">
        <v>481</v>
      </c>
      <c r="G2341" s="21" t="s">
        <v>63</v>
      </c>
      <c r="H2341" s="22">
        <v>1958</v>
      </c>
      <c r="I2341" s="45">
        <v>200</v>
      </c>
      <c r="J2341" s="45">
        <v>200</v>
      </c>
      <c r="K2341" s="45"/>
      <c r="L2341" s="62" t="str">
        <f>_xlfn.IFNA(VLOOKUP(E2341&amp;"."&amp;H2341,PNIdata!$E$5:$L$263,2,FALSE),"-")</f>
        <v>-</v>
      </c>
      <c r="M2341" s="62"/>
      <c r="N2341" s="62"/>
    </row>
    <row r="2342" spans="2:14" x14ac:dyDescent="0.25">
      <c r="B2342" s="37" t="s">
        <v>299</v>
      </c>
      <c r="C2342" s="38" t="str">
        <f>VLOOKUP(E2342,nusedswatershed,4,FALSE)</f>
        <v>Esc</v>
      </c>
      <c r="D2342" s="39">
        <v>26</v>
      </c>
      <c r="E2342" s="40" t="s">
        <v>481</v>
      </c>
      <c r="F2342" s="40" t="s">
        <v>481</v>
      </c>
      <c r="G2342" s="21" t="s">
        <v>63</v>
      </c>
      <c r="H2342" s="22">
        <v>1957</v>
      </c>
      <c r="I2342" s="45">
        <v>75</v>
      </c>
      <c r="J2342" s="45">
        <v>75</v>
      </c>
      <c r="K2342" s="45"/>
      <c r="L2342" s="62" t="str">
        <f>_xlfn.IFNA(VLOOKUP(E2342&amp;"."&amp;H2342,PNIdata!$E$5:$L$263,2,FALSE),"-")</f>
        <v>-</v>
      </c>
      <c r="M2342" s="62"/>
      <c r="N2342" s="62"/>
    </row>
    <row r="2343" spans="2:14" x14ac:dyDescent="0.25">
      <c r="B2343" s="37" t="s">
        <v>299</v>
      </c>
      <c r="C2343" s="38" t="str">
        <f>VLOOKUP(E2343,nusedswatershed,4,FALSE)</f>
        <v>Esc</v>
      </c>
      <c r="D2343" s="39">
        <v>26</v>
      </c>
      <c r="E2343" s="40" t="s">
        <v>481</v>
      </c>
      <c r="F2343" s="40" t="s">
        <v>481</v>
      </c>
      <c r="G2343" s="21" t="s">
        <v>63</v>
      </c>
      <c r="H2343" s="22">
        <v>1956</v>
      </c>
      <c r="I2343" s="45">
        <v>200</v>
      </c>
      <c r="J2343" s="45">
        <v>200</v>
      </c>
      <c r="K2343" s="45"/>
      <c r="L2343" s="62" t="str">
        <f>_xlfn.IFNA(VLOOKUP(E2343&amp;"."&amp;H2343,PNIdata!$E$5:$L$263,2,FALSE),"-")</f>
        <v>-</v>
      </c>
      <c r="M2343" s="62"/>
      <c r="N2343" s="62"/>
    </row>
    <row r="2344" spans="2:14" x14ac:dyDescent="0.25">
      <c r="B2344" s="37" t="s">
        <v>299</v>
      </c>
      <c r="C2344" s="38" t="str">
        <f>VLOOKUP(E2344,nusedswatershed,4,FALSE)</f>
        <v>Esc</v>
      </c>
      <c r="D2344" s="39">
        <v>26</v>
      </c>
      <c r="E2344" s="40" t="s">
        <v>481</v>
      </c>
      <c r="F2344" s="40" t="s">
        <v>481</v>
      </c>
      <c r="G2344" s="21" t="s">
        <v>63</v>
      </c>
      <c r="H2344" s="22">
        <v>1955</v>
      </c>
      <c r="I2344" s="45">
        <v>75</v>
      </c>
      <c r="J2344" s="45">
        <v>75</v>
      </c>
      <c r="K2344" s="45"/>
      <c r="L2344" s="62" t="str">
        <f>_xlfn.IFNA(VLOOKUP(E2344&amp;"."&amp;H2344,PNIdata!$E$5:$L$263,2,FALSE),"-")</f>
        <v>-</v>
      </c>
      <c r="M2344" s="62"/>
      <c r="N2344" s="62"/>
    </row>
    <row r="2345" spans="2:14" x14ac:dyDescent="0.25">
      <c r="B2345" s="37" t="s">
        <v>299</v>
      </c>
      <c r="C2345" s="38" t="str">
        <f>VLOOKUP(E2345,nusedswatershed,4,FALSE)</f>
        <v>Esc</v>
      </c>
      <c r="D2345" s="39">
        <v>26</v>
      </c>
      <c r="E2345" s="40" t="s">
        <v>481</v>
      </c>
      <c r="F2345" s="40" t="s">
        <v>481</v>
      </c>
      <c r="G2345" s="21" t="s">
        <v>63</v>
      </c>
      <c r="H2345" s="22">
        <v>1954</v>
      </c>
      <c r="I2345" s="45">
        <v>200</v>
      </c>
      <c r="J2345" s="45">
        <v>200</v>
      </c>
      <c r="K2345" s="45"/>
      <c r="L2345" s="62" t="str">
        <f>_xlfn.IFNA(VLOOKUP(E2345&amp;"."&amp;H2345,PNIdata!$E$5:$L$263,2,FALSE),"-")</f>
        <v>-</v>
      </c>
      <c r="M2345" s="62"/>
      <c r="N2345" s="62"/>
    </row>
    <row r="2346" spans="2:14" x14ac:dyDescent="0.25">
      <c r="B2346" s="37" t="s">
        <v>299</v>
      </c>
      <c r="C2346" s="38" t="str">
        <f>VLOOKUP(E2346,nusedswatershed,4,FALSE)</f>
        <v>Esc</v>
      </c>
      <c r="D2346" s="39">
        <v>26</v>
      </c>
      <c r="E2346" s="40" t="s">
        <v>481</v>
      </c>
      <c r="F2346" s="40" t="s">
        <v>481</v>
      </c>
      <c r="G2346" s="21" t="s">
        <v>63</v>
      </c>
      <c r="H2346" s="22">
        <v>1953</v>
      </c>
      <c r="I2346" s="45">
        <v>400</v>
      </c>
      <c r="J2346" s="45">
        <v>400</v>
      </c>
      <c r="K2346" s="45"/>
      <c r="L2346" s="62" t="str">
        <f>_xlfn.IFNA(VLOOKUP(E2346&amp;"."&amp;H2346,PNIdata!$E$5:$L$263,2,FALSE),"-")</f>
        <v>-</v>
      </c>
      <c r="M2346" s="62"/>
      <c r="N2346" s="62"/>
    </row>
    <row r="2347" spans="2:14" x14ac:dyDescent="0.25">
      <c r="B2347" s="37" t="s">
        <v>299</v>
      </c>
      <c r="C2347" s="38" t="str">
        <f>VLOOKUP(E2347,nusedswatershed,4,FALSE)</f>
        <v>Esc</v>
      </c>
      <c r="D2347" s="39">
        <v>25</v>
      </c>
      <c r="E2347" s="40" t="s">
        <v>375</v>
      </c>
      <c r="F2347" s="40" t="s">
        <v>375</v>
      </c>
      <c r="G2347" s="21" t="s">
        <v>63</v>
      </c>
      <c r="H2347" s="45">
        <v>2023</v>
      </c>
      <c r="I2347" s="45" t="s">
        <v>1430</v>
      </c>
      <c r="J2347" s="45"/>
      <c r="K2347" s="45"/>
      <c r="L2347" s="62" t="str">
        <f>_xlfn.IFNA(VLOOKUP(E2347&amp;"."&amp;H2347,PNIdata!$E$5:$L$263,2,FALSE),"-")</f>
        <v>-</v>
      </c>
      <c r="M2347" s="62"/>
      <c r="N2347" s="62"/>
    </row>
    <row r="2348" spans="2:14" x14ac:dyDescent="0.25">
      <c r="B2348" s="37" t="s">
        <v>299</v>
      </c>
      <c r="C2348" s="38" t="str">
        <f>VLOOKUP(E2348,nusedswatershed,4,FALSE)</f>
        <v>Esc</v>
      </c>
      <c r="D2348" s="39">
        <v>25</v>
      </c>
      <c r="E2348" s="40" t="s">
        <v>375</v>
      </c>
      <c r="F2348" s="40" t="s">
        <v>375</v>
      </c>
      <c r="G2348" s="21" t="s">
        <v>63</v>
      </c>
      <c r="H2348" s="45">
        <v>2022</v>
      </c>
      <c r="I2348" s="45" t="s">
        <v>523</v>
      </c>
      <c r="J2348" s="45"/>
      <c r="K2348" s="45"/>
      <c r="L2348" s="62" t="str">
        <f>_xlfn.IFNA(VLOOKUP(E2348&amp;"."&amp;H2348,PNIdata!$E$5:$L$263,2,FALSE),"-")</f>
        <v>-</v>
      </c>
      <c r="M2348" s="62"/>
      <c r="N2348" s="62"/>
    </row>
    <row r="2349" spans="2:14" x14ac:dyDescent="0.25">
      <c r="B2349" s="37" t="s">
        <v>299</v>
      </c>
      <c r="C2349" s="38" t="str">
        <f>VLOOKUP(E2349,nusedswatershed,4,FALSE)</f>
        <v>Esc</v>
      </c>
      <c r="D2349" s="39">
        <v>25</v>
      </c>
      <c r="E2349" s="40" t="s">
        <v>375</v>
      </c>
      <c r="F2349" s="40" t="s">
        <v>375</v>
      </c>
      <c r="G2349" s="21" t="s">
        <v>63</v>
      </c>
      <c r="H2349" s="45">
        <v>2021</v>
      </c>
      <c r="I2349" s="45" t="s">
        <v>524</v>
      </c>
      <c r="J2349" s="45"/>
      <c r="K2349" s="45"/>
      <c r="L2349" s="62" t="str">
        <f>_xlfn.IFNA(VLOOKUP(E2349&amp;"."&amp;H2349,PNIdata!$E$5:$L$263,2,FALSE),"-")</f>
        <v>-</v>
      </c>
      <c r="M2349" s="62"/>
      <c r="N2349" s="62"/>
    </row>
    <row r="2350" spans="2:14" x14ac:dyDescent="0.25">
      <c r="B2350" s="37" t="s">
        <v>299</v>
      </c>
      <c r="C2350" s="38" t="str">
        <f>VLOOKUP(E2350,nusedswatershed,4,FALSE)</f>
        <v>Esc</v>
      </c>
      <c r="D2350" s="39">
        <v>25</v>
      </c>
      <c r="E2350" s="40" t="s">
        <v>375</v>
      </c>
      <c r="F2350" s="40" t="s">
        <v>375</v>
      </c>
      <c r="G2350" s="21" t="s">
        <v>63</v>
      </c>
      <c r="H2350" s="45">
        <v>2020</v>
      </c>
      <c r="I2350" s="45" t="s">
        <v>522</v>
      </c>
      <c r="J2350" s="45"/>
      <c r="K2350" s="45"/>
      <c r="L2350" s="62" t="str">
        <f>_xlfn.IFNA(VLOOKUP(E2350&amp;"."&amp;H2350,PNIdata!$E$5:$L$263,2,FALSE),"-")</f>
        <v>-</v>
      </c>
      <c r="M2350" s="62"/>
      <c r="N2350" s="62"/>
    </row>
    <row r="2351" spans="2:14" x14ac:dyDescent="0.25">
      <c r="B2351" s="37" t="s">
        <v>299</v>
      </c>
      <c r="C2351" s="38" t="str">
        <f>VLOOKUP(E2351,nusedswatershed,4,FALSE)</f>
        <v>Esc</v>
      </c>
      <c r="D2351" s="39">
        <v>25</v>
      </c>
      <c r="E2351" s="40" t="s">
        <v>375</v>
      </c>
      <c r="F2351" s="40" t="s">
        <v>375</v>
      </c>
      <c r="G2351" s="21" t="s">
        <v>63</v>
      </c>
      <c r="H2351" s="45">
        <v>2019</v>
      </c>
      <c r="I2351" s="45" t="s">
        <v>523</v>
      </c>
      <c r="J2351" s="45"/>
      <c r="K2351" s="45"/>
      <c r="L2351" s="62" t="str">
        <f>_xlfn.IFNA(VLOOKUP(E2351&amp;"."&amp;H2351,PNIdata!$E$5:$L$263,2,FALSE),"-")</f>
        <v>-</v>
      </c>
      <c r="M2351" s="62"/>
      <c r="N2351" s="62"/>
    </row>
    <row r="2352" spans="2:14" x14ac:dyDescent="0.25">
      <c r="B2352" s="37" t="s">
        <v>299</v>
      </c>
      <c r="C2352" s="38" t="str">
        <f>VLOOKUP(E2352,nusedswatershed,4,FALSE)</f>
        <v>Esc</v>
      </c>
      <c r="D2352" s="39">
        <v>25</v>
      </c>
      <c r="E2352" s="40" t="s">
        <v>375</v>
      </c>
      <c r="F2352" s="40" t="s">
        <v>375</v>
      </c>
      <c r="G2352" s="21" t="s">
        <v>63</v>
      </c>
      <c r="H2352" s="45">
        <v>2018</v>
      </c>
      <c r="I2352" s="45" t="s">
        <v>523</v>
      </c>
      <c r="J2352" s="45"/>
      <c r="K2352" s="45"/>
      <c r="L2352" s="62" t="str">
        <f>_xlfn.IFNA(VLOOKUP(E2352&amp;"."&amp;H2352,PNIdata!$E$5:$L$263,2,FALSE),"-")</f>
        <v>-</v>
      </c>
      <c r="M2352" s="62"/>
      <c r="N2352" s="62"/>
    </row>
    <row r="2353" spans="2:14" x14ac:dyDescent="0.25">
      <c r="B2353" s="37" t="s">
        <v>299</v>
      </c>
      <c r="C2353" s="38" t="str">
        <f>VLOOKUP(E2353,nusedswatershed,4,FALSE)</f>
        <v>Esc</v>
      </c>
      <c r="D2353" s="39">
        <v>25</v>
      </c>
      <c r="E2353" s="40" t="s">
        <v>375</v>
      </c>
      <c r="F2353" s="40" t="s">
        <v>375</v>
      </c>
      <c r="G2353" s="21" t="s">
        <v>63</v>
      </c>
      <c r="H2353" s="45">
        <v>2017</v>
      </c>
      <c r="I2353" s="45" t="s">
        <v>523</v>
      </c>
      <c r="J2353" s="45"/>
      <c r="K2353" s="45"/>
      <c r="L2353" s="62" t="str">
        <f>_xlfn.IFNA(VLOOKUP(E2353&amp;"."&amp;H2353,PNIdata!$E$5:$L$263,2,FALSE),"-")</f>
        <v>-</v>
      </c>
      <c r="M2353" s="62"/>
      <c r="N2353" s="62"/>
    </row>
    <row r="2354" spans="2:14" x14ac:dyDescent="0.25">
      <c r="B2354" s="37" t="s">
        <v>299</v>
      </c>
      <c r="C2354" s="38" t="str">
        <f>VLOOKUP(E2354,nusedswatershed,4,FALSE)</f>
        <v>Esc</v>
      </c>
      <c r="D2354" s="39">
        <v>25</v>
      </c>
      <c r="E2354" s="40" t="s">
        <v>375</v>
      </c>
      <c r="F2354" s="40" t="s">
        <v>375</v>
      </c>
      <c r="G2354" s="21" t="s">
        <v>63</v>
      </c>
      <c r="H2354" s="45">
        <v>2016</v>
      </c>
      <c r="I2354" s="45" t="s">
        <v>522</v>
      </c>
      <c r="J2354" s="45"/>
      <c r="K2354" s="45"/>
      <c r="L2354" s="62" t="str">
        <f>_xlfn.IFNA(VLOOKUP(E2354&amp;"."&amp;H2354,PNIdata!$E$5:$L$263,2,FALSE),"-")</f>
        <v>-</v>
      </c>
      <c r="M2354" s="62"/>
      <c r="N2354" s="62"/>
    </row>
    <row r="2355" spans="2:14" x14ac:dyDescent="0.25">
      <c r="B2355" s="37" t="s">
        <v>299</v>
      </c>
      <c r="C2355" s="38" t="str">
        <f>VLOOKUP(E2355,nusedswatershed,4,FALSE)</f>
        <v>Esc</v>
      </c>
      <c r="D2355" s="39">
        <v>25</v>
      </c>
      <c r="E2355" s="40" t="s">
        <v>375</v>
      </c>
      <c r="F2355" s="40" t="s">
        <v>375</v>
      </c>
      <c r="G2355" s="21" t="s">
        <v>63</v>
      </c>
      <c r="H2355" s="22">
        <v>2015</v>
      </c>
      <c r="I2355" s="45" t="s">
        <v>522</v>
      </c>
      <c r="J2355" s="45"/>
      <c r="K2355" s="45"/>
      <c r="L2355" s="62" t="str">
        <f>_xlfn.IFNA(VLOOKUP(E2355&amp;"."&amp;H2355,PNIdata!$E$5:$L$263,2,FALSE),"-")</f>
        <v>-</v>
      </c>
      <c r="M2355" s="62"/>
      <c r="N2355" s="62"/>
    </row>
    <row r="2356" spans="2:14" x14ac:dyDescent="0.25">
      <c r="B2356" s="37" t="s">
        <v>299</v>
      </c>
      <c r="C2356" s="38" t="str">
        <f>VLOOKUP(E2356,nusedswatershed,4,FALSE)</f>
        <v>Esc</v>
      </c>
      <c r="D2356" s="39">
        <v>25</v>
      </c>
      <c r="E2356" s="40" t="s">
        <v>375</v>
      </c>
      <c r="F2356" s="40" t="s">
        <v>375</v>
      </c>
      <c r="G2356" s="21" t="s">
        <v>63</v>
      </c>
      <c r="H2356" s="22">
        <v>2014</v>
      </c>
      <c r="I2356" s="45" t="s">
        <v>522</v>
      </c>
      <c r="J2356" s="45"/>
      <c r="K2356" s="45"/>
      <c r="L2356" s="62" t="str">
        <f>_xlfn.IFNA(VLOOKUP(E2356&amp;"."&amp;H2356,PNIdata!$E$5:$L$263,2,FALSE),"-")</f>
        <v>-</v>
      </c>
      <c r="M2356" s="62"/>
      <c r="N2356" s="62"/>
    </row>
    <row r="2357" spans="2:14" x14ac:dyDescent="0.25">
      <c r="B2357" s="37" t="s">
        <v>299</v>
      </c>
      <c r="C2357" s="38" t="str">
        <f>VLOOKUP(E2357,nusedswatershed,4,FALSE)</f>
        <v>Esc</v>
      </c>
      <c r="D2357" s="39">
        <v>25</v>
      </c>
      <c r="E2357" s="40" t="s">
        <v>375</v>
      </c>
      <c r="F2357" s="40" t="s">
        <v>375</v>
      </c>
      <c r="G2357" s="21" t="s">
        <v>63</v>
      </c>
      <c r="H2357">
        <v>2013</v>
      </c>
      <c r="I2357" s="45" t="s">
        <v>523</v>
      </c>
      <c r="J2357" s="45"/>
      <c r="K2357" s="45"/>
      <c r="L2357" s="62" t="str">
        <f>_xlfn.IFNA(VLOOKUP(E2357&amp;"."&amp;H2357,PNIdata!$E$5:$L$263,2,FALSE),"-")</f>
        <v>-</v>
      </c>
      <c r="M2357" s="62"/>
      <c r="N2357" s="62"/>
    </row>
    <row r="2358" spans="2:14" x14ac:dyDescent="0.25">
      <c r="B2358" s="37" t="s">
        <v>299</v>
      </c>
      <c r="C2358" s="38" t="str">
        <f>VLOOKUP(E2358,nusedswatershed,4,FALSE)</f>
        <v>Esc</v>
      </c>
      <c r="D2358" s="39">
        <v>25</v>
      </c>
      <c r="E2358" s="40" t="s">
        <v>375</v>
      </c>
      <c r="F2358" s="40" t="s">
        <v>375</v>
      </c>
      <c r="G2358" s="21" t="s">
        <v>63</v>
      </c>
      <c r="H2358" s="22">
        <v>2012</v>
      </c>
      <c r="I2358" s="45" t="s">
        <v>522</v>
      </c>
      <c r="J2358" s="45"/>
      <c r="K2358" s="45"/>
      <c r="L2358" s="62" t="str">
        <f>_xlfn.IFNA(VLOOKUP(E2358&amp;"."&amp;H2358,PNIdata!$E$5:$L$263,2,FALSE),"-")</f>
        <v>-</v>
      </c>
      <c r="M2358" s="62"/>
      <c r="N2358" s="62"/>
    </row>
    <row r="2359" spans="2:14" x14ac:dyDescent="0.25">
      <c r="B2359" s="37" t="s">
        <v>299</v>
      </c>
      <c r="C2359" s="38" t="str">
        <f>VLOOKUP(E2359,nusedswatershed,4,FALSE)</f>
        <v>Esc</v>
      </c>
      <c r="D2359" s="39">
        <v>25</v>
      </c>
      <c r="E2359" s="40" t="s">
        <v>375</v>
      </c>
      <c r="F2359" s="40" t="s">
        <v>375</v>
      </c>
      <c r="G2359" s="21" t="s">
        <v>63</v>
      </c>
      <c r="H2359" s="22">
        <v>2011</v>
      </c>
      <c r="I2359" s="45" t="s">
        <v>522</v>
      </c>
      <c r="J2359" s="45"/>
      <c r="K2359" s="45"/>
      <c r="L2359" s="62" t="str">
        <f>_xlfn.IFNA(VLOOKUP(E2359&amp;"."&amp;H2359,PNIdata!$E$5:$L$263,2,FALSE),"-")</f>
        <v>-</v>
      </c>
      <c r="M2359" s="62"/>
      <c r="N2359" s="62"/>
    </row>
    <row r="2360" spans="2:14" x14ac:dyDescent="0.25">
      <c r="B2360" s="37" t="s">
        <v>299</v>
      </c>
      <c r="C2360" s="38" t="str">
        <f>VLOOKUP(E2360,nusedswatershed,4,FALSE)</f>
        <v>Esc</v>
      </c>
      <c r="D2360" s="39">
        <v>25</v>
      </c>
      <c r="E2360" s="40" t="s">
        <v>375</v>
      </c>
      <c r="F2360" s="40" t="s">
        <v>375</v>
      </c>
      <c r="G2360" s="21" t="s">
        <v>63</v>
      </c>
      <c r="H2360" s="22">
        <v>2010</v>
      </c>
      <c r="I2360" s="45" t="s">
        <v>522</v>
      </c>
      <c r="J2360" s="45"/>
      <c r="K2360" s="45"/>
      <c r="L2360" s="62" t="str">
        <f>_xlfn.IFNA(VLOOKUP(E2360&amp;"."&amp;H2360,PNIdata!$E$5:$L$263,2,FALSE),"-")</f>
        <v>-</v>
      </c>
      <c r="M2360" s="62"/>
      <c r="N2360" s="62"/>
    </row>
    <row r="2361" spans="2:14" x14ac:dyDescent="0.25">
      <c r="B2361" s="37" t="s">
        <v>299</v>
      </c>
      <c r="C2361" s="38" t="str">
        <f>VLOOKUP(E2361,nusedswatershed,4,FALSE)</f>
        <v>Esc</v>
      </c>
      <c r="D2361" s="39">
        <v>25</v>
      </c>
      <c r="E2361" s="40" t="s">
        <v>375</v>
      </c>
      <c r="F2361" s="40" t="s">
        <v>375</v>
      </c>
      <c r="G2361" s="21" t="s">
        <v>63</v>
      </c>
      <c r="H2361" s="22">
        <v>2009</v>
      </c>
      <c r="I2361" s="45" t="s">
        <v>522</v>
      </c>
      <c r="J2361" s="45"/>
      <c r="K2361" s="45"/>
      <c r="L2361" s="62" t="str">
        <f>_xlfn.IFNA(VLOOKUP(E2361&amp;"."&amp;H2361,PNIdata!$E$5:$L$263,2,FALSE),"-")</f>
        <v>-</v>
      </c>
      <c r="M2361" s="62"/>
      <c r="N2361" s="62"/>
    </row>
    <row r="2362" spans="2:14" x14ac:dyDescent="0.25">
      <c r="B2362" s="37" t="s">
        <v>299</v>
      </c>
      <c r="C2362" s="38" t="str">
        <f>VLOOKUP(E2362,nusedswatershed,4,FALSE)</f>
        <v>Esc</v>
      </c>
      <c r="D2362" s="39">
        <v>25</v>
      </c>
      <c r="E2362" s="40" t="s">
        <v>375</v>
      </c>
      <c r="F2362" s="40" t="s">
        <v>375</v>
      </c>
      <c r="G2362" s="21" t="s">
        <v>63</v>
      </c>
      <c r="H2362">
        <v>2008</v>
      </c>
      <c r="I2362" s="45" t="s">
        <v>522</v>
      </c>
      <c r="J2362" s="45"/>
      <c r="K2362" s="45"/>
      <c r="L2362" s="62" t="str">
        <f>_xlfn.IFNA(VLOOKUP(E2362&amp;"."&amp;H2362,PNIdata!$E$5:$L$263,2,FALSE),"-")</f>
        <v>-</v>
      </c>
      <c r="M2362" s="62"/>
      <c r="N2362" s="62"/>
    </row>
    <row r="2363" spans="2:14" x14ac:dyDescent="0.25">
      <c r="B2363" s="37" t="s">
        <v>299</v>
      </c>
      <c r="C2363" s="38" t="str">
        <f>VLOOKUP(E2363,nusedswatershed,4,FALSE)</f>
        <v>Esc</v>
      </c>
      <c r="D2363" s="39">
        <v>25</v>
      </c>
      <c r="E2363" s="40" t="s">
        <v>375</v>
      </c>
      <c r="F2363" s="40" t="s">
        <v>375</v>
      </c>
      <c r="G2363" s="21" t="s">
        <v>63</v>
      </c>
      <c r="H2363">
        <v>2007</v>
      </c>
      <c r="I2363" s="45" t="s">
        <v>522</v>
      </c>
      <c r="J2363" s="45"/>
      <c r="K2363" s="45"/>
      <c r="L2363" s="62" t="str">
        <f>_xlfn.IFNA(VLOOKUP(E2363&amp;"."&amp;H2363,PNIdata!$E$5:$L$263,2,FALSE),"-")</f>
        <v>-</v>
      </c>
      <c r="M2363" s="62"/>
      <c r="N2363" s="62"/>
    </row>
    <row r="2364" spans="2:14" x14ac:dyDescent="0.25">
      <c r="B2364" s="37" t="s">
        <v>299</v>
      </c>
      <c r="C2364" s="38" t="str">
        <f>VLOOKUP(E2364,nusedswatershed,4,FALSE)</f>
        <v>Esc</v>
      </c>
      <c r="D2364" s="39">
        <v>25</v>
      </c>
      <c r="E2364" s="40" t="s">
        <v>375</v>
      </c>
      <c r="F2364" s="40" t="s">
        <v>375</v>
      </c>
      <c r="G2364" s="21" t="s">
        <v>63</v>
      </c>
      <c r="H2364">
        <v>2006</v>
      </c>
      <c r="I2364" s="45" t="s">
        <v>522</v>
      </c>
      <c r="J2364" s="45"/>
      <c r="K2364" s="45"/>
      <c r="L2364" s="62" t="str">
        <f>_xlfn.IFNA(VLOOKUP(E2364&amp;"."&amp;H2364,PNIdata!$E$5:$L$263,2,FALSE),"-")</f>
        <v>-</v>
      </c>
      <c r="M2364" s="62"/>
      <c r="N2364" s="62"/>
    </row>
    <row r="2365" spans="2:14" x14ac:dyDescent="0.25">
      <c r="B2365" s="37" t="s">
        <v>299</v>
      </c>
      <c r="C2365" s="38" t="str">
        <f>VLOOKUP(E2365,nusedswatershed,4,FALSE)</f>
        <v>Esc</v>
      </c>
      <c r="D2365" s="39">
        <v>25</v>
      </c>
      <c r="E2365" s="40" t="s">
        <v>375</v>
      </c>
      <c r="F2365" s="40" t="s">
        <v>375</v>
      </c>
      <c r="G2365" s="21" t="s">
        <v>63</v>
      </c>
      <c r="H2365">
        <v>2005</v>
      </c>
      <c r="I2365" s="45" t="s">
        <v>522</v>
      </c>
      <c r="J2365" s="45"/>
      <c r="K2365" s="45"/>
      <c r="L2365" s="62" t="str">
        <f>_xlfn.IFNA(VLOOKUP(E2365&amp;"."&amp;H2365,PNIdata!$E$5:$L$263,2,FALSE),"-")</f>
        <v>-</v>
      </c>
      <c r="M2365" s="62"/>
      <c r="N2365" s="62"/>
    </row>
    <row r="2366" spans="2:14" x14ac:dyDescent="0.25">
      <c r="B2366" s="37" t="s">
        <v>299</v>
      </c>
      <c r="C2366" s="38" t="str">
        <f>VLOOKUP(E2366,nusedswatershed,4,FALSE)</f>
        <v>Esc</v>
      </c>
      <c r="D2366" s="39">
        <v>25</v>
      </c>
      <c r="E2366" s="40" t="s">
        <v>375</v>
      </c>
      <c r="F2366" s="40" t="s">
        <v>375</v>
      </c>
      <c r="G2366" s="21" t="s">
        <v>63</v>
      </c>
      <c r="H2366">
        <v>2004</v>
      </c>
      <c r="I2366" s="45" t="s">
        <v>522</v>
      </c>
      <c r="J2366" s="45"/>
      <c r="K2366" s="45"/>
      <c r="L2366" s="62" t="str">
        <f>_xlfn.IFNA(VLOOKUP(E2366&amp;"."&amp;H2366,PNIdata!$E$5:$L$263,2,FALSE),"-")</f>
        <v>-</v>
      </c>
      <c r="M2366" s="62"/>
      <c r="N2366" s="62"/>
    </row>
    <row r="2367" spans="2:14" x14ac:dyDescent="0.25">
      <c r="B2367" s="37" t="s">
        <v>299</v>
      </c>
      <c r="C2367" s="38" t="str">
        <f>VLOOKUP(E2367,nusedswatershed,4,FALSE)</f>
        <v>Esc</v>
      </c>
      <c r="D2367" s="39">
        <v>25</v>
      </c>
      <c r="E2367" s="40" t="s">
        <v>375</v>
      </c>
      <c r="F2367" s="40" t="s">
        <v>375</v>
      </c>
      <c r="G2367" s="21" t="s">
        <v>63</v>
      </c>
      <c r="H2367">
        <v>2003</v>
      </c>
      <c r="I2367" s="45" t="s">
        <v>522</v>
      </c>
      <c r="J2367" s="45"/>
      <c r="K2367" s="45"/>
      <c r="L2367" s="62" t="str">
        <f>_xlfn.IFNA(VLOOKUP(E2367&amp;"."&amp;H2367,PNIdata!$E$5:$L$263,2,FALSE),"-")</f>
        <v>-</v>
      </c>
      <c r="M2367" s="62"/>
      <c r="N2367" s="62"/>
    </row>
    <row r="2368" spans="2:14" x14ac:dyDescent="0.25">
      <c r="B2368" s="37" t="s">
        <v>299</v>
      </c>
      <c r="C2368" s="38" t="str">
        <f>VLOOKUP(E2368,nusedswatershed,4,FALSE)</f>
        <v>Esc</v>
      </c>
      <c r="D2368" s="39">
        <v>25</v>
      </c>
      <c r="E2368" s="40" t="s">
        <v>375</v>
      </c>
      <c r="F2368" s="40" t="s">
        <v>375</v>
      </c>
      <c r="G2368" s="21" t="s">
        <v>63</v>
      </c>
      <c r="H2368">
        <v>2002</v>
      </c>
      <c r="I2368" s="45" t="s">
        <v>522</v>
      </c>
      <c r="J2368" s="45"/>
      <c r="K2368" s="45"/>
      <c r="L2368" s="62" t="str">
        <f>_xlfn.IFNA(VLOOKUP(E2368&amp;"."&amp;H2368,PNIdata!$E$5:$L$263,2,FALSE),"-")</f>
        <v>-</v>
      </c>
      <c r="M2368" s="62"/>
      <c r="N2368" s="62"/>
    </row>
    <row r="2369" spans="2:14" x14ac:dyDescent="0.25">
      <c r="B2369" s="37" t="s">
        <v>299</v>
      </c>
      <c r="C2369" s="38" t="str">
        <f>VLOOKUP(E2369,nusedswatershed,4,FALSE)</f>
        <v>Esc</v>
      </c>
      <c r="D2369" s="39">
        <v>25</v>
      </c>
      <c r="E2369" s="40" t="s">
        <v>375</v>
      </c>
      <c r="F2369" s="40" t="s">
        <v>375</v>
      </c>
      <c r="G2369" s="21" t="s">
        <v>63</v>
      </c>
      <c r="H2369">
        <v>2001</v>
      </c>
      <c r="I2369" s="45" t="s">
        <v>522</v>
      </c>
      <c r="J2369" s="45"/>
      <c r="K2369" s="45"/>
      <c r="L2369" s="62" t="str">
        <f>_xlfn.IFNA(VLOOKUP(E2369&amp;"."&amp;H2369,PNIdata!$E$5:$L$263,2,FALSE),"-")</f>
        <v>-</v>
      </c>
      <c r="M2369" s="62"/>
      <c r="N2369" s="62"/>
    </row>
    <row r="2370" spans="2:14" x14ac:dyDescent="0.25">
      <c r="B2370" s="37" t="s">
        <v>299</v>
      </c>
      <c r="C2370" s="38" t="str">
        <f>VLOOKUP(E2370,nusedswatershed,4,FALSE)</f>
        <v>Esc</v>
      </c>
      <c r="D2370" s="39">
        <v>25</v>
      </c>
      <c r="E2370" s="40" t="s">
        <v>375</v>
      </c>
      <c r="F2370" s="40" t="s">
        <v>375</v>
      </c>
      <c r="G2370" s="21" t="s">
        <v>63</v>
      </c>
      <c r="H2370">
        <v>2000</v>
      </c>
      <c r="I2370" s="45" t="s">
        <v>522</v>
      </c>
      <c r="J2370" s="45"/>
      <c r="K2370" s="45"/>
      <c r="L2370" s="62" t="str">
        <f>_xlfn.IFNA(VLOOKUP(E2370&amp;"."&amp;H2370,PNIdata!$E$5:$L$263,2,FALSE),"-")</f>
        <v>-</v>
      </c>
      <c r="M2370" s="62"/>
      <c r="N2370" s="62"/>
    </row>
    <row r="2371" spans="2:14" x14ac:dyDescent="0.25">
      <c r="B2371" s="37" t="s">
        <v>299</v>
      </c>
      <c r="C2371" s="38" t="str">
        <f>VLOOKUP(E2371,nusedswatershed,4,FALSE)</f>
        <v>Esc</v>
      </c>
      <c r="D2371" s="39">
        <v>25</v>
      </c>
      <c r="E2371" s="40" t="s">
        <v>375</v>
      </c>
      <c r="F2371" s="40" t="s">
        <v>375</v>
      </c>
      <c r="G2371" s="21" t="s">
        <v>63</v>
      </c>
      <c r="H2371">
        <v>1999</v>
      </c>
      <c r="I2371" s="45" t="s">
        <v>522</v>
      </c>
      <c r="J2371" s="45"/>
      <c r="K2371" s="45"/>
      <c r="L2371" s="62" t="str">
        <f>_xlfn.IFNA(VLOOKUP(E2371&amp;"."&amp;H2371,PNIdata!$E$5:$L$263,2,FALSE),"-")</f>
        <v>-</v>
      </c>
      <c r="M2371" s="62"/>
      <c r="N2371" s="62"/>
    </row>
    <row r="2372" spans="2:14" x14ac:dyDescent="0.25">
      <c r="B2372" s="37" t="s">
        <v>299</v>
      </c>
      <c r="C2372" s="38" t="str">
        <f>VLOOKUP(E2372,nusedswatershed,4,FALSE)</f>
        <v>Esc</v>
      </c>
      <c r="D2372" s="39">
        <v>25</v>
      </c>
      <c r="E2372" s="40" t="s">
        <v>375</v>
      </c>
      <c r="F2372" s="40" t="s">
        <v>375</v>
      </c>
      <c r="G2372" s="21" t="s">
        <v>63</v>
      </c>
      <c r="H2372" s="22">
        <v>1998</v>
      </c>
      <c r="I2372" s="45" t="s">
        <v>522</v>
      </c>
      <c r="J2372" s="45"/>
      <c r="K2372" s="45"/>
      <c r="L2372" s="62" t="str">
        <f>_xlfn.IFNA(VLOOKUP(E2372&amp;"."&amp;H2372,PNIdata!$E$5:$L$263,2,FALSE),"-")</f>
        <v>-</v>
      </c>
      <c r="M2372" s="62"/>
      <c r="N2372" s="62"/>
    </row>
    <row r="2373" spans="2:14" x14ac:dyDescent="0.25">
      <c r="B2373" s="37" t="s">
        <v>299</v>
      </c>
      <c r="C2373" s="38" t="str">
        <f>VLOOKUP(E2373,nusedswatershed,4,FALSE)</f>
        <v>Esc</v>
      </c>
      <c r="D2373" s="39">
        <v>25</v>
      </c>
      <c r="E2373" s="40" t="s">
        <v>375</v>
      </c>
      <c r="F2373" s="40" t="s">
        <v>375</v>
      </c>
      <c r="G2373" s="21" t="s">
        <v>63</v>
      </c>
      <c r="H2373" s="22">
        <v>1997</v>
      </c>
      <c r="I2373" s="45" t="s">
        <v>522</v>
      </c>
      <c r="J2373" s="45"/>
      <c r="K2373" s="45"/>
      <c r="L2373" s="62" t="str">
        <f>_xlfn.IFNA(VLOOKUP(E2373&amp;"."&amp;H2373,PNIdata!$E$5:$L$263,2,FALSE),"-")</f>
        <v>-</v>
      </c>
      <c r="M2373" s="62"/>
      <c r="N2373" s="62"/>
    </row>
    <row r="2374" spans="2:14" x14ac:dyDescent="0.25">
      <c r="B2374" s="37" t="s">
        <v>299</v>
      </c>
      <c r="C2374" s="38" t="str">
        <f>VLOOKUP(E2374,nusedswatershed,4,FALSE)</f>
        <v>Esc</v>
      </c>
      <c r="D2374" s="39">
        <v>25</v>
      </c>
      <c r="E2374" s="40" t="s">
        <v>375</v>
      </c>
      <c r="F2374" s="40" t="s">
        <v>375</v>
      </c>
      <c r="G2374" s="21" t="s">
        <v>63</v>
      </c>
      <c r="H2374" s="22">
        <v>1996</v>
      </c>
      <c r="I2374" s="45" t="s">
        <v>522</v>
      </c>
      <c r="J2374" s="45"/>
      <c r="K2374" s="45"/>
      <c r="L2374" s="62" t="str">
        <f>_xlfn.IFNA(VLOOKUP(E2374&amp;"."&amp;H2374,PNIdata!$E$5:$L$263,2,FALSE),"-")</f>
        <v>-</v>
      </c>
      <c r="M2374" s="62"/>
      <c r="N2374" s="62"/>
    </row>
    <row r="2375" spans="2:14" x14ac:dyDescent="0.25">
      <c r="B2375" s="37" t="s">
        <v>299</v>
      </c>
      <c r="C2375" s="38" t="str">
        <f>VLOOKUP(E2375,nusedswatershed,4,FALSE)</f>
        <v>Esc</v>
      </c>
      <c r="D2375" s="39">
        <v>25</v>
      </c>
      <c r="E2375" s="40" t="s">
        <v>375</v>
      </c>
      <c r="F2375" s="40" t="s">
        <v>375</v>
      </c>
      <c r="G2375" s="21" t="s">
        <v>63</v>
      </c>
      <c r="H2375" s="22">
        <v>1995</v>
      </c>
      <c r="I2375" s="45" t="s">
        <v>522</v>
      </c>
      <c r="J2375" s="45"/>
      <c r="K2375" s="45"/>
      <c r="L2375" s="62" t="str">
        <f>_xlfn.IFNA(VLOOKUP(E2375&amp;"."&amp;H2375,PNIdata!$E$5:$L$263,2,FALSE),"-")</f>
        <v>-</v>
      </c>
      <c r="M2375" s="62"/>
      <c r="N2375" s="62"/>
    </row>
    <row r="2376" spans="2:14" x14ac:dyDescent="0.25">
      <c r="B2376" s="37" t="s">
        <v>299</v>
      </c>
      <c r="C2376" s="38" t="str">
        <f>VLOOKUP(E2376,nusedswatershed,4,FALSE)</f>
        <v>Esc</v>
      </c>
      <c r="D2376" s="39">
        <v>25</v>
      </c>
      <c r="E2376" s="40" t="s">
        <v>375</v>
      </c>
      <c r="F2376" s="40" t="s">
        <v>375</v>
      </c>
      <c r="G2376" s="21" t="s">
        <v>63</v>
      </c>
      <c r="H2376" s="22">
        <v>1994</v>
      </c>
      <c r="I2376" s="45" t="s">
        <v>527</v>
      </c>
      <c r="J2376" s="45"/>
      <c r="K2376" s="45"/>
      <c r="L2376" s="62" t="str">
        <f>_xlfn.IFNA(VLOOKUP(E2376&amp;"."&amp;H2376,PNIdata!$E$5:$L$263,2,FALSE),"-")</f>
        <v>-</v>
      </c>
      <c r="M2376" s="62"/>
      <c r="N2376" s="62"/>
    </row>
    <row r="2377" spans="2:14" x14ac:dyDescent="0.25">
      <c r="B2377" s="37" t="s">
        <v>299</v>
      </c>
      <c r="C2377" s="38" t="str">
        <f>VLOOKUP(E2377,nusedswatershed,4,FALSE)</f>
        <v>Esc</v>
      </c>
      <c r="D2377" s="39">
        <v>25</v>
      </c>
      <c r="E2377" s="40" t="s">
        <v>375</v>
      </c>
      <c r="F2377" s="40" t="s">
        <v>375</v>
      </c>
      <c r="G2377" s="21" t="s">
        <v>63</v>
      </c>
      <c r="H2377" s="22">
        <v>1993</v>
      </c>
      <c r="I2377" s="45" t="s">
        <v>527</v>
      </c>
      <c r="J2377" s="45"/>
      <c r="K2377" s="45"/>
      <c r="L2377" s="62" t="str">
        <f>_xlfn.IFNA(VLOOKUP(E2377&amp;"."&amp;H2377,PNIdata!$E$5:$L$263,2,FALSE),"-")</f>
        <v>-</v>
      </c>
      <c r="M2377" s="62"/>
      <c r="N2377" s="62"/>
    </row>
    <row r="2378" spans="2:14" x14ac:dyDescent="0.25">
      <c r="B2378" s="37" t="s">
        <v>299</v>
      </c>
      <c r="C2378" s="38" t="str">
        <f>VLOOKUP(E2378,nusedswatershed,4,FALSE)</f>
        <v>Esc</v>
      </c>
      <c r="D2378" s="39">
        <v>25</v>
      </c>
      <c r="E2378" s="40" t="s">
        <v>375</v>
      </c>
      <c r="F2378" s="40" t="s">
        <v>375</v>
      </c>
      <c r="G2378" s="21" t="s">
        <v>63</v>
      </c>
      <c r="H2378" s="22">
        <v>1992</v>
      </c>
      <c r="I2378" s="45" t="s">
        <v>523</v>
      </c>
      <c r="J2378" s="45"/>
      <c r="K2378" s="45"/>
      <c r="L2378" s="62" t="str">
        <f>_xlfn.IFNA(VLOOKUP(E2378&amp;"."&amp;H2378,PNIdata!$E$5:$L$263,2,FALSE),"-")</f>
        <v>-</v>
      </c>
      <c r="M2378" s="62"/>
      <c r="N2378" s="62"/>
    </row>
    <row r="2379" spans="2:14" x14ac:dyDescent="0.25">
      <c r="B2379" s="37" t="s">
        <v>299</v>
      </c>
      <c r="C2379" s="38" t="str">
        <f>VLOOKUP(E2379,nusedswatershed,4,FALSE)</f>
        <v>Esc</v>
      </c>
      <c r="D2379" s="39">
        <v>25</v>
      </c>
      <c r="E2379" s="40" t="s">
        <v>375</v>
      </c>
      <c r="F2379" s="40" t="s">
        <v>375</v>
      </c>
      <c r="G2379" s="21" t="s">
        <v>63</v>
      </c>
      <c r="H2379" s="22">
        <v>1991</v>
      </c>
      <c r="I2379" s="45" t="s">
        <v>527</v>
      </c>
      <c r="J2379" s="45"/>
      <c r="K2379" s="45"/>
      <c r="L2379" s="62" t="str">
        <f>_xlfn.IFNA(VLOOKUP(E2379&amp;"."&amp;H2379,PNIdata!$E$5:$L$263,2,FALSE),"-")</f>
        <v>-</v>
      </c>
      <c r="M2379" s="62"/>
      <c r="N2379" s="62"/>
    </row>
    <row r="2380" spans="2:14" x14ac:dyDescent="0.25">
      <c r="B2380" s="37" t="s">
        <v>299</v>
      </c>
      <c r="C2380" s="38" t="str">
        <f>VLOOKUP(E2380,nusedswatershed,4,FALSE)</f>
        <v>Esc</v>
      </c>
      <c r="D2380" s="39">
        <v>25</v>
      </c>
      <c r="E2380" s="40" t="s">
        <v>375</v>
      </c>
      <c r="F2380" s="40" t="s">
        <v>375</v>
      </c>
      <c r="G2380" s="21" t="s">
        <v>63</v>
      </c>
      <c r="H2380" s="22">
        <v>1990</v>
      </c>
      <c r="I2380" s="45" t="s">
        <v>527</v>
      </c>
      <c r="J2380" s="45"/>
      <c r="K2380" s="45"/>
      <c r="L2380" s="62" t="str">
        <f>_xlfn.IFNA(VLOOKUP(E2380&amp;"."&amp;H2380,PNIdata!$E$5:$L$263,2,FALSE),"-")</f>
        <v>-</v>
      </c>
      <c r="M2380" s="62"/>
      <c r="N2380" s="62"/>
    </row>
    <row r="2381" spans="2:14" x14ac:dyDescent="0.25">
      <c r="B2381" s="37" t="s">
        <v>299</v>
      </c>
      <c r="C2381" s="38" t="str">
        <f>VLOOKUP(E2381,nusedswatershed,4,FALSE)</f>
        <v>Esc</v>
      </c>
      <c r="D2381" s="39">
        <v>25</v>
      </c>
      <c r="E2381" s="40" t="s">
        <v>375</v>
      </c>
      <c r="F2381" s="40" t="s">
        <v>375</v>
      </c>
      <c r="G2381" s="21" t="s">
        <v>63</v>
      </c>
      <c r="H2381" s="22">
        <v>1989</v>
      </c>
      <c r="I2381" s="45" t="s">
        <v>527</v>
      </c>
      <c r="J2381" s="45"/>
      <c r="K2381" s="45"/>
      <c r="L2381" s="62" t="str">
        <f>_xlfn.IFNA(VLOOKUP(E2381&amp;"."&amp;H2381,PNIdata!$E$5:$L$263,2,FALSE),"-")</f>
        <v>-</v>
      </c>
      <c r="M2381" s="62"/>
      <c r="N2381" s="62"/>
    </row>
    <row r="2382" spans="2:14" x14ac:dyDescent="0.25">
      <c r="B2382" s="37" t="s">
        <v>299</v>
      </c>
      <c r="C2382" s="38" t="str">
        <f>VLOOKUP(E2382,nusedswatershed,4,FALSE)</f>
        <v>Esc</v>
      </c>
      <c r="D2382" s="39">
        <v>25</v>
      </c>
      <c r="E2382" s="40" t="s">
        <v>375</v>
      </c>
      <c r="F2382" s="40" t="s">
        <v>375</v>
      </c>
      <c r="G2382" s="21" t="s">
        <v>63</v>
      </c>
      <c r="H2382" s="22">
        <v>1988</v>
      </c>
      <c r="I2382" s="45" t="s">
        <v>527</v>
      </c>
      <c r="J2382" s="45"/>
      <c r="K2382" s="45"/>
      <c r="L2382" s="62" t="str">
        <f>_xlfn.IFNA(VLOOKUP(E2382&amp;"."&amp;H2382,PNIdata!$E$5:$L$263,2,FALSE),"-")</f>
        <v>-</v>
      </c>
      <c r="M2382" s="62"/>
      <c r="N2382" s="62"/>
    </row>
    <row r="2383" spans="2:14" x14ac:dyDescent="0.25">
      <c r="B2383" s="37" t="s">
        <v>299</v>
      </c>
      <c r="C2383" s="38" t="str">
        <f>VLOOKUP(E2383,nusedswatershed,4,FALSE)</f>
        <v>Esc</v>
      </c>
      <c r="D2383" s="39">
        <v>25</v>
      </c>
      <c r="E2383" s="40" t="s">
        <v>375</v>
      </c>
      <c r="F2383" s="40" t="s">
        <v>375</v>
      </c>
      <c r="G2383" s="21" t="s">
        <v>63</v>
      </c>
      <c r="H2383" s="22">
        <v>1987</v>
      </c>
      <c r="I2383" s="45" t="s">
        <v>527</v>
      </c>
      <c r="J2383" s="45"/>
      <c r="K2383" s="45"/>
      <c r="L2383" s="62" t="str">
        <f>_xlfn.IFNA(VLOOKUP(E2383&amp;"."&amp;H2383,PNIdata!$E$5:$L$263,2,FALSE),"-")</f>
        <v>-</v>
      </c>
      <c r="M2383" s="62"/>
      <c r="N2383" s="62"/>
    </row>
    <row r="2384" spans="2:14" x14ac:dyDescent="0.25">
      <c r="B2384" s="37" t="s">
        <v>299</v>
      </c>
      <c r="C2384" s="38" t="str">
        <f>VLOOKUP(E2384,nusedswatershed,4,FALSE)</f>
        <v>Esc</v>
      </c>
      <c r="D2384" s="39">
        <v>25</v>
      </c>
      <c r="E2384" s="40" t="s">
        <v>375</v>
      </c>
      <c r="F2384" s="40" t="s">
        <v>375</v>
      </c>
      <c r="G2384" s="21" t="s">
        <v>63</v>
      </c>
      <c r="H2384" s="22">
        <v>1986</v>
      </c>
      <c r="I2384" s="45" t="s">
        <v>527</v>
      </c>
      <c r="J2384" s="45"/>
      <c r="K2384" s="45"/>
      <c r="L2384" s="62" t="str">
        <f>_xlfn.IFNA(VLOOKUP(E2384&amp;"."&amp;H2384,PNIdata!$E$5:$L$263,2,FALSE),"-")</f>
        <v>-</v>
      </c>
      <c r="M2384" s="62"/>
      <c r="N2384" s="62"/>
    </row>
    <row r="2385" spans="2:14" x14ac:dyDescent="0.25">
      <c r="B2385" s="37" t="s">
        <v>299</v>
      </c>
      <c r="C2385" s="38" t="str">
        <f>VLOOKUP(E2385,nusedswatershed,4,FALSE)</f>
        <v>Esc</v>
      </c>
      <c r="D2385" s="39">
        <v>25</v>
      </c>
      <c r="E2385" s="40" t="s">
        <v>375</v>
      </c>
      <c r="F2385" s="40" t="s">
        <v>375</v>
      </c>
      <c r="G2385" s="21" t="s">
        <v>63</v>
      </c>
      <c r="H2385" s="22">
        <v>1985</v>
      </c>
      <c r="I2385" s="45" t="s">
        <v>522</v>
      </c>
      <c r="J2385" s="45"/>
      <c r="K2385" s="45"/>
      <c r="L2385" s="62" t="str">
        <f>_xlfn.IFNA(VLOOKUP(E2385&amp;"."&amp;H2385,PNIdata!$E$5:$L$263,2,FALSE),"-")</f>
        <v>-</v>
      </c>
      <c r="M2385" s="62"/>
      <c r="N2385" s="62"/>
    </row>
    <row r="2386" spans="2:14" x14ac:dyDescent="0.25">
      <c r="B2386" s="37" t="s">
        <v>299</v>
      </c>
      <c r="C2386" s="38" t="str">
        <f>VLOOKUP(E2386,nusedswatershed,4,FALSE)</f>
        <v>Esc</v>
      </c>
      <c r="D2386" s="39">
        <v>25</v>
      </c>
      <c r="E2386" s="40" t="s">
        <v>375</v>
      </c>
      <c r="F2386" s="40" t="s">
        <v>375</v>
      </c>
      <c r="G2386" s="21" t="s">
        <v>63</v>
      </c>
      <c r="H2386" s="22">
        <v>1984</v>
      </c>
      <c r="I2386" s="45" t="s">
        <v>522</v>
      </c>
      <c r="J2386" s="45"/>
      <c r="K2386" s="45"/>
      <c r="L2386" s="62" t="str">
        <f>_xlfn.IFNA(VLOOKUP(E2386&amp;"."&amp;H2386,PNIdata!$E$5:$L$263,2,FALSE),"-")</f>
        <v>-</v>
      </c>
      <c r="M2386" s="62"/>
      <c r="N2386" s="62"/>
    </row>
    <row r="2387" spans="2:14" x14ac:dyDescent="0.25">
      <c r="B2387" s="37" t="s">
        <v>299</v>
      </c>
      <c r="C2387" s="38" t="str">
        <f>VLOOKUP(E2387,nusedswatershed,4,FALSE)</f>
        <v>Esc</v>
      </c>
      <c r="D2387" s="39">
        <v>25</v>
      </c>
      <c r="E2387" s="40" t="s">
        <v>375</v>
      </c>
      <c r="F2387" s="40" t="s">
        <v>375</v>
      </c>
      <c r="G2387" s="21" t="s">
        <v>63</v>
      </c>
      <c r="H2387" s="22">
        <v>1983</v>
      </c>
      <c r="I2387" s="45" t="s">
        <v>527</v>
      </c>
      <c r="J2387" s="45"/>
      <c r="K2387" s="45"/>
      <c r="L2387" s="62" t="str">
        <f>_xlfn.IFNA(VLOOKUP(E2387&amp;"."&amp;H2387,PNIdata!$E$5:$L$263,2,FALSE),"-")</f>
        <v>-</v>
      </c>
      <c r="M2387" s="62"/>
      <c r="N2387" s="62"/>
    </row>
    <row r="2388" spans="2:14" x14ac:dyDescent="0.25">
      <c r="B2388" s="37" t="s">
        <v>299</v>
      </c>
      <c r="C2388" s="38" t="str">
        <f>VLOOKUP(E2388,nusedswatershed,4,FALSE)</f>
        <v>Esc</v>
      </c>
      <c r="D2388" s="39">
        <v>25</v>
      </c>
      <c r="E2388" s="40" t="s">
        <v>375</v>
      </c>
      <c r="F2388" s="40" t="s">
        <v>375</v>
      </c>
      <c r="G2388" s="21" t="s">
        <v>63</v>
      </c>
      <c r="H2388" s="22">
        <v>1982</v>
      </c>
      <c r="I2388" s="45" t="s">
        <v>527</v>
      </c>
      <c r="J2388" s="45"/>
      <c r="K2388" s="45"/>
      <c r="L2388" s="62" t="str">
        <f>_xlfn.IFNA(VLOOKUP(E2388&amp;"."&amp;H2388,PNIdata!$E$5:$L$263,2,FALSE),"-")</f>
        <v>-</v>
      </c>
      <c r="M2388" s="62"/>
      <c r="N2388" s="62"/>
    </row>
    <row r="2389" spans="2:14" x14ac:dyDescent="0.25">
      <c r="B2389" s="37" t="s">
        <v>299</v>
      </c>
      <c r="C2389" s="38" t="str">
        <f>VLOOKUP(E2389,nusedswatershed,4,FALSE)</f>
        <v>Esc</v>
      </c>
      <c r="D2389" s="39">
        <v>25</v>
      </c>
      <c r="E2389" s="40" t="s">
        <v>375</v>
      </c>
      <c r="F2389" s="40" t="s">
        <v>375</v>
      </c>
      <c r="G2389" s="21" t="s">
        <v>63</v>
      </c>
      <c r="H2389" s="22">
        <v>1981</v>
      </c>
      <c r="I2389" s="45" t="s">
        <v>527</v>
      </c>
      <c r="J2389" s="45"/>
      <c r="K2389" s="45"/>
      <c r="L2389" s="62" t="str">
        <f>_xlfn.IFNA(VLOOKUP(E2389&amp;"."&amp;H2389,PNIdata!$E$5:$L$263,2,FALSE),"-")</f>
        <v>-</v>
      </c>
      <c r="M2389" s="62"/>
      <c r="N2389" s="62"/>
    </row>
    <row r="2390" spans="2:14" x14ac:dyDescent="0.25">
      <c r="B2390" s="37" t="s">
        <v>299</v>
      </c>
      <c r="C2390" s="38" t="str">
        <f>VLOOKUP(E2390,nusedswatershed,4,FALSE)</f>
        <v>Esc</v>
      </c>
      <c r="D2390" s="39">
        <v>25</v>
      </c>
      <c r="E2390" s="40" t="s">
        <v>375</v>
      </c>
      <c r="F2390" s="40" t="s">
        <v>375</v>
      </c>
      <c r="G2390" s="21" t="s">
        <v>63</v>
      </c>
      <c r="H2390" s="22">
        <v>1980</v>
      </c>
      <c r="I2390" s="45">
        <v>50</v>
      </c>
      <c r="J2390" s="45">
        <v>50</v>
      </c>
      <c r="K2390" s="45"/>
      <c r="L2390" s="62" t="str">
        <f>_xlfn.IFNA(VLOOKUP(E2390&amp;"."&amp;H2390,PNIdata!$E$5:$L$263,2,FALSE),"-")</f>
        <v>-</v>
      </c>
      <c r="M2390" s="62"/>
      <c r="N2390" s="62"/>
    </row>
    <row r="2391" spans="2:14" x14ac:dyDescent="0.25">
      <c r="B2391" s="37" t="s">
        <v>299</v>
      </c>
      <c r="C2391" s="38" t="str">
        <f>VLOOKUP(E2391,nusedswatershed,4,FALSE)</f>
        <v>Esc</v>
      </c>
      <c r="D2391" s="39">
        <v>25</v>
      </c>
      <c r="E2391" s="40" t="s">
        <v>375</v>
      </c>
      <c r="F2391" s="40" t="s">
        <v>375</v>
      </c>
      <c r="G2391" s="21" t="s">
        <v>63</v>
      </c>
      <c r="H2391" s="22">
        <v>1979</v>
      </c>
      <c r="I2391" s="45" t="s">
        <v>527</v>
      </c>
      <c r="J2391" s="45"/>
      <c r="K2391" s="45"/>
      <c r="L2391" s="62" t="str">
        <f>_xlfn.IFNA(VLOOKUP(E2391&amp;"."&amp;H2391,PNIdata!$E$5:$L$263,2,FALSE),"-")</f>
        <v>-</v>
      </c>
      <c r="M2391" s="62"/>
      <c r="N2391" s="62"/>
    </row>
    <row r="2392" spans="2:14" x14ac:dyDescent="0.25">
      <c r="B2392" s="37" t="s">
        <v>299</v>
      </c>
      <c r="C2392" s="38" t="str">
        <f>VLOOKUP(E2392,nusedswatershed,4,FALSE)</f>
        <v>Esc</v>
      </c>
      <c r="D2392" s="39">
        <v>25</v>
      </c>
      <c r="E2392" s="40" t="s">
        <v>375</v>
      </c>
      <c r="F2392" s="40" t="s">
        <v>375</v>
      </c>
      <c r="G2392" s="21" t="s">
        <v>63</v>
      </c>
      <c r="H2392" s="22">
        <v>1978</v>
      </c>
      <c r="I2392" s="45">
        <v>40</v>
      </c>
      <c r="J2392" s="45">
        <v>40</v>
      </c>
      <c r="K2392" s="45"/>
      <c r="L2392" s="62" t="str">
        <f>_xlfn.IFNA(VLOOKUP(E2392&amp;"."&amp;H2392,PNIdata!$E$5:$L$263,2,FALSE),"-")</f>
        <v>-</v>
      </c>
      <c r="M2392" s="62"/>
      <c r="N2392" s="62"/>
    </row>
    <row r="2393" spans="2:14" x14ac:dyDescent="0.25">
      <c r="B2393" s="37" t="s">
        <v>299</v>
      </c>
      <c r="C2393" s="38" t="str">
        <f>VLOOKUP(E2393,nusedswatershed,4,FALSE)</f>
        <v>Esc</v>
      </c>
      <c r="D2393" s="39">
        <v>25</v>
      </c>
      <c r="E2393" s="40" t="s">
        <v>375</v>
      </c>
      <c r="F2393" s="40" t="s">
        <v>375</v>
      </c>
      <c r="G2393" s="21" t="s">
        <v>63</v>
      </c>
      <c r="H2393" s="22">
        <v>1977</v>
      </c>
      <c r="I2393" s="45" t="s">
        <v>527</v>
      </c>
      <c r="J2393" s="45"/>
      <c r="K2393" s="45"/>
      <c r="L2393" s="62" t="str">
        <f>_xlfn.IFNA(VLOOKUP(E2393&amp;"."&amp;H2393,PNIdata!$E$5:$L$263,2,FALSE),"-")</f>
        <v>-</v>
      </c>
      <c r="M2393" s="62"/>
      <c r="N2393" s="62"/>
    </row>
    <row r="2394" spans="2:14" x14ac:dyDescent="0.25">
      <c r="B2394" s="37" t="s">
        <v>299</v>
      </c>
      <c r="C2394" s="38" t="str">
        <f>VLOOKUP(E2394,nusedswatershed,4,FALSE)</f>
        <v>Esc</v>
      </c>
      <c r="D2394" s="39">
        <v>25</v>
      </c>
      <c r="E2394" s="40" t="s">
        <v>375</v>
      </c>
      <c r="F2394" s="40" t="s">
        <v>375</v>
      </c>
      <c r="G2394" s="21" t="s">
        <v>63</v>
      </c>
      <c r="H2394" s="22">
        <v>1976</v>
      </c>
      <c r="I2394" s="45">
        <v>25</v>
      </c>
      <c r="J2394" s="45">
        <v>25</v>
      </c>
      <c r="K2394" s="45"/>
      <c r="L2394" s="62" t="str">
        <f>_xlfn.IFNA(VLOOKUP(E2394&amp;"."&amp;H2394,PNIdata!$E$5:$L$263,2,FALSE),"-")</f>
        <v>-</v>
      </c>
      <c r="M2394" s="62"/>
      <c r="N2394" s="62"/>
    </row>
    <row r="2395" spans="2:14" x14ac:dyDescent="0.25">
      <c r="B2395" s="37" t="s">
        <v>299</v>
      </c>
      <c r="C2395" s="38" t="str">
        <f>VLOOKUP(E2395,nusedswatershed,4,FALSE)</f>
        <v>Esc</v>
      </c>
      <c r="D2395" s="39">
        <v>25</v>
      </c>
      <c r="E2395" s="40" t="s">
        <v>375</v>
      </c>
      <c r="F2395" s="40" t="s">
        <v>375</v>
      </c>
      <c r="G2395" s="21" t="s">
        <v>63</v>
      </c>
      <c r="H2395" s="22">
        <v>1975</v>
      </c>
      <c r="I2395" s="45" t="s">
        <v>527</v>
      </c>
      <c r="J2395" s="45"/>
      <c r="K2395" s="45"/>
      <c r="L2395" s="62" t="str">
        <f>_xlfn.IFNA(VLOOKUP(E2395&amp;"."&amp;H2395,PNIdata!$E$5:$L$263,2,FALSE),"-")</f>
        <v>-</v>
      </c>
      <c r="M2395" s="62"/>
      <c r="N2395" s="62"/>
    </row>
    <row r="2396" spans="2:14" x14ac:dyDescent="0.25">
      <c r="B2396" s="37" t="s">
        <v>299</v>
      </c>
      <c r="C2396" s="38" t="str">
        <f>VLOOKUP(E2396,nusedswatershed,4,FALSE)</f>
        <v>Esc</v>
      </c>
      <c r="D2396" s="39">
        <v>25</v>
      </c>
      <c r="E2396" s="40" t="s">
        <v>375</v>
      </c>
      <c r="F2396" s="40" t="s">
        <v>375</v>
      </c>
      <c r="G2396" s="21" t="s">
        <v>63</v>
      </c>
      <c r="H2396" s="22">
        <v>1974</v>
      </c>
      <c r="I2396" s="45" t="s">
        <v>527</v>
      </c>
      <c r="J2396" s="45"/>
      <c r="K2396" s="45"/>
      <c r="L2396" s="62" t="str">
        <f>_xlfn.IFNA(VLOOKUP(E2396&amp;"."&amp;H2396,PNIdata!$E$5:$L$263,2,FALSE),"-")</f>
        <v>-</v>
      </c>
      <c r="M2396" s="62"/>
      <c r="N2396" s="62"/>
    </row>
    <row r="2397" spans="2:14" x14ac:dyDescent="0.25">
      <c r="B2397" s="37" t="s">
        <v>299</v>
      </c>
      <c r="C2397" s="38" t="str">
        <f>VLOOKUP(E2397,nusedswatershed,4,FALSE)</f>
        <v>Esc</v>
      </c>
      <c r="D2397" s="39">
        <v>25</v>
      </c>
      <c r="E2397" s="40" t="s">
        <v>375</v>
      </c>
      <c r="F2397" s="40" t="s">
        <v>375</v>
      </c>
      <c r="G2397" s="21" t="s">
        <v>63</v>
      </c>
      <c r="H2397" s="22">
        <v>1973</v>
      </c>
      <c r="I2397" s="45">
        <v>25</v>
      </c>
      <c r="J2397" s="45">
        <v>25</v>
      </c>
      <c r="K2397" s="45"/>
      <c r="L2397" s="62" t="str">
        <f>_xlfn.IFNA(VLOOKUP(E2397&amp;"."&amp;H2397,PNIdata!$E$5:$L$263,2,FALSE),"-")</f>
        <v>-</v>
      </c>
      <c r="M2397" s="62"/>
      <c r="N2397" s="62"/>
    </row>
    <row r="2398" spans="2:14" x14ac:dyDescent="0.25">
      <c r="B2398" s="37" t="s">
        <v>299</v>
      </c>
      <c r="C2398" s="38" t="str">
        <f>VLOOKUP(E2398,nusedswatershed,4,FALSE)</f>
        <v>Esc</v>
      </c>
      <c r="D2398" s="39">
        <v>25</v>
      </c>
      <c r="E2398" s="40" t="s">
        <v>375</v>
      </c>
      <c r="F2398" s="40" t="s">
        <v>375</v>
      </c>
      <c r="G2398" s="21" t="s">
        <v>63</v>
      </c>
      <c r="H2398" s="22">
        <v>1972</v>
      </c>
      <c r="I2398" s="45" t="s">
        <v>527</v>
      </c>
      <c r="J2398" s="45"/>
      <c r="K2398" s="45"/>
      <c r="L2398" s="62" t="str">
        <f>_xlfn.IFNA(VLOOKUP(E2398&amp;"."&amp;H2398,PNIdata!$E$5:$L$263,2,FALSE),"-")</f>
        <v>-</v>
      </c>
      <c r="M2398" s="62"/>
      <c r="N2398" s="62"/>
    </row>
    <row r="2399" spans="2:14" x14ac:dyDescent="0.25">
      <c r="B2399" s="37" t="s">
        <v>299</v>
      </c>
      <c r="C2399" s="38" t="str">
        <f>VLOOKUP(E2399,nusedswatershed,4,FALSE)</f>
        <v>Esc</v>
      </c>
      <c r="D2399" s="39">
        <v>25</v>
      </c>
      <c r="E2399" s="40" t="s">
        <v>375</v>
      </c>
      <c r="F2399" s="40" t="s">
        <v>375</v>
      </c>
      <c r="G2399" s="21" t="s">
        <v>63</v>
      </c>
      <c r="H2399" s="22">
        <v>1971</v>
      </c>
      <c r="I2399" s="45">
        <v>25</v>
      </c>
      <c r="J2399" s="45">
        <v>25</v>
      </c>
      <c r="K2399" s="45"/>
      <c r="L2399" s="62" t="str">
        <f>_xlfn.IFNA(VLOOKUP(E2399&amp;"."&amp;H2399,PNIdata!$E$5:$L$263,2,FALSE),"-")</f>
        <v>-</v>
      </c>
      <c r="M2399" s="62"/>
      <c r="N2399" s="62"/>
    </row>
    <row r="2400" spans="2:14" x14ac:dyDescent="0.25">
      <c r="B2400" s="37" t="s">
        <v>299</v>
      </c>
      <c r="C2400" s="38" t="str">
        <f>VLOOKUP(E2400,nusedswatershed,4,FALSE)</f>
        <v>Esc</v>
      </c>
      <c r="D2400" s="39">
        <v>25</v>
      </c>
      <c r="E2400" s="40" t="s">
        <v>375</v>
      </c>
      <c r="F2400" s="40" t="s">
        <v>375</v>
      </c>
      <c r="G2400" s="21" t="s">
        <v>63</v>
      </c>
      <c r="H2400" s="22">
        <v>1970</v>
      </c>
      <c r="I2400" s="45">
        <v>15</v>
      </c>
      <c r="J2400" s="45">
        <v>15</v>
      </c>
      <c r="K2400" s="45"/>
      <c r="L2400" s="62" t="str">
        <f>_xlfn.IFNA(VLOOKUP(E2400&amp;"."&amp;H2400,PNIdata!$E$5:$L$263,2,FALSE),"-")</f>
        <v>-</v>
      </c>
      <c r="M2400" s="62"/>
      <c r="N2400" s="62"/>
    </row>
    <row r="2401" spans="2:14" x14ac:dyDescent="0.25">
      <c r="B2401" s="37" t="s">
        <v>299</v>
      </c>
      <c r="C2401" s="38" t="str">
        <f>VLOOKUP(E2401,nusedswatershed,4,FALSE)</f>
        <v>Esc</v>
      </c>
      <c r="D2401" s="39">
        <v>25</v>
      </c>
      <c r="E2401" s="40" t="s">
        <v>375</v>
      </c>
      <c r="F2401" s="40" t="s">
        <v>375</v>
      </c>
      <c r="G2401" s="21" t="s">
        <v>63</v>
      </c>
      <c r="H2401" s="22">
        <v>1969</v>
      </c>
      <c r="I2401" s="45">
        <v>25</v>
      </c>
      <c r="J2401" s="45">
        <v>25</v>
      </c>
      <c r="K2401" s="45"/>
      <c r="L2401" s="62" t="str">
        <f>_xlfn.IFNA(VLOOKUP(E2401&amp;"."&amp;H2401,PNIdata!$E$5:$L$263,2,FALSE),"-")</f>
        <v>-</v>
      </c>
      <c r="M2401" s="62"/>
      <c r="N2401" s="62"/>
    </row>
    <row r="2402" spans="2:14" x14ac:dyDescent="0.25">
      <c r="B2402" s="37" t="s">
        <v>299</v>
      </c>
      <c r="C2402" s="38" t="str">
        <f>VLOOKUP(E2402,nusedswatershed,4,FALSE)</f>
        <v>Esc</v>
      </c>
      <c r="D2402" s="39">
        <v>25</v>
      </c>
      <c r="E2402" s="40" t="s">
        <v>375</v>
      </c>
      <c r="F2402" s="40" t="s">
        <v>375</v>
      </c>
      <c r="G2402" s="21" t="s">
        <v>63</v>
      </c>
      <c r="H2402" s="22">
        <v>1968</v>
      </c>
      <c r="I2402" s="45">
        <v>25</v>
      </c>
      <c r="J2402" s="45">
        <v>25</v>
      </c>
      <c r="K2402" s="45"/>
      <c r="L2402" s="62" t="str">
        <f>_xlfn.IFNA(VLOOKUP(E2402&amp;"."&amp;H2402,PNIdata!$E$5:$L$263,2,FALSE),"-")</f>
        <v>-</v>
      </c>
      <c r="M2402" s="62"/>
      <c r="N2402" s="62"/>
    </row>
    <row r="2403" spans="2:14" x14ac:dyDescent="0.25">
      <c r="B2403" s="37" t="s">
        <v>299</v>
      </c>
      <c r="C2403" s="38" t="str">
        <f>VLOOKUP(E2403,nusedswatershed,4,FALSE)</f>
        <v>Esc</v>
      </c>
      <c r="D2403" s="39">
        <v>25</v>
      </c>
      <c r="E2403" s="40" t="s">
        <v>375</v>
      </c>
      <c r="F2403" s="40" t="s">
        <v>375</v>
      </c>
      <c r="G2403" s="21" t="s">
        <v>63</v>
      </c>
      <c r="H2403" s="22">
        <v>1967</v>
      </c>
      <c r="I2403" s="45">
        <v>25</v>
      </c>
      <c r="J2403" s="45">
        <v>25</v>
      </c>
      <c r="K2403" s="45"/>
      <c r="L2403" s="62" t="str">
        <f>_xlfn.IFNA(VLOOKUP(E2403&amp;"."&amp;H2403,PNIdata!$E$5:$L$263,2,FALSE),"-")</f>
        <v>-</v>
      </c>
      <c r="M2403" s="62"/>
      <c r="N2403" s="62"/>
    </row>
    <row r="2404" spans="2:14" x14ac:dyDescent="0.25">
      <c r="B2404" s="37" t="s">
        <v>299</v>
      </c>
      <c r="C2404" s="38" t="str">
        <f>VLOOKUP(E2404,nusedswatershed,4,FALSE)</f>
        <v>Esc</v>
      </c>
      <c r="D2404" s="39">
        <v>25</v>
      </c>
      <c r="E2404" s="40" t="s">
        <v>375</v>
      </c>
      <c r="F2404" s="40" t="s">
        <v>375</v>
      </c>
      <c r="G2404" s="21" t="s">
        <v>63</v>
      </c>
      <c r="H2404" s="22">
        <v>1966</v>
      </c>
      <c r="I2404" s="45">
        <v>75</v>
      </c>
      <c r="J2404" s="45">
        <v>75</v>
      </c>
      <c r="K2404" s="45"/>
      <c r="L2404" s="62" t="str">
        <f>_xlfn.IFNA(VLOOKUP(E2404&amp;"."&amp;H2404,PNIdata!$E$5:$L$263,2,FALSE),"-")</f>
        <v>-</v>
      </c>
      <c r="M2404" s="62"/>
      <c r="N2404" s="62"/>
    </row>
    <row r="2405" spans="2:14" x14ac:dyDescent="0.25">
      <c r="B2405" s="37" t="s">
        <v>299</v>
      </c>
      <c r="C2405" s="38" t="str">
        <f>VLOOKUP(E2405,nusedswatershed,4,FALSE)</f>
        <v>Esc</v>
      </c>
      <c r="D2405" s="39">
        <v>25</v>
      </c>
      <c r="E2405" s="40" t="s">
        <v>375</v>
      </c>
      <c r="F2405" s="40" t="s">
        <v>375</v>
      </c>
      <c r="G2405" s="21" t="s">
        <v>63</v>
      </c>
      <c r="H2405" s="22">
        <v>1965</v>
      </c>
      <c r="I2405" s="45">
        <v>200</v>
      </c>
      <c r="J2405" s="45">
        <v>200</v>
      </c>
      <c r="K2405" s="45"/>
      <c r="L2405" s="62" t="str">
        <f>_xlfn.IFNA(VLOOKUP(E2405&amp;"."&amp;H2405,PNIdata!$E$5:$L$263,2,FALSE),"-")</f>
        <v>-</v>
      </c>
      <c r="M2405" s="62"/>
      <c r="N2405" s="62"/>
    </row>
    <row r="2406" spans="2:14" x14ac:dyDescent="0.25">
      <c r="B2406" s="37" t="s">
        <v>299</v>
      </c>
      <c r="C2406" s="38" t="str">
        <f>VLOOKUP(E2406,nusedswatershed,4,FALSE)</f>
        <v>Esc</v>
      </c>
      <c r="D2406" s="39">
        <v>25</v>
      </c>
      <c r="E2406" s="40" t="s">
        <v>375</v>
      </c>
      <c r="F2406" s="40" t="s">
        <v>375</v>
      </c>
      <c r="G2406" s="21" t="s">
        <v>63</v>
      </c>
      <c r="H2406" s="22">
        <v>1964</v>
      </c>
      <c r="I2406" s="45">
        <v>75</v>
      </c>
      <c r="J2406" s="45">
        <v>75</v>
      </c>
      <c r="K2406" s="45"/>
      <c r="L2406" s="62" t="str">
        <f>_xlfn.IFNA(VLOOKUP(E2406&amp;"."&amp;H2406,PNIdata!$E$5:$L$263,2,FALSE),"-")</f>
        <v>-</v>
      </c>
      <c r="M2406" s="62"/>
      <c r="N2406" s="62"/>
    </row>
    <row r="2407" spans="2:14" x14ac:dyDescent="0.25">
      <c r="B2407" s="37" t="s">
        <v>299</v>
      </c>
      <c r="C2407" s="38" t="str">
        <f>VLOOKUP(E2407,nusedswatershed,4,FALSE)</f>
        <v>Esc</v>
      </c>
      <c r="D2407" s="39">
        <v>25</v>
      </c>
      <c r="E2407" s="40" t="s">
        <v>375</v>
      </c>
      <c r="F2407" s="40" t="s">
        <v>375</v>
      </c>
      <c r="G2407" s="21" t="s">
        <v>63</v>
      </c>
      <c r="H2407" s="22">
        <v>1963</v>
      </c>
      <c r="I2407" s="45">
        <v>25</v>
      </c>
      <c r="J2407" s="45">
        <v>25</v>
      </c>
      <c r="K2407" s="45"/>
      <c r="L2407" s="62" t="str">
        <f>_xlfn.IFNA(VLOOKUP(E2407&amp;"."&amp;H2407,PNIdata!$E$5:$L$263,2,FALSE),"-")</f>
        <v>-</v>
      </c>
      <c r="M2407" s="62"/>
      <c r="N2407" s="62"/>
    </row>
    <row r="2408" spans="2:14" x14ac:dyDescent="0.25">
      <c r="B2408" s="37" t="s">
        <v>299</v>
      </c>
      <c r="C2408" s="38" t="str">
        <f>VLOOKUP(E2408,nusedswatershed,4,FALSE)</f>
        <v>Esc</v>
      </c>
      <c r="D2408" s="39">
        <v>25</v>
      </c>
      <c r="E2408" s="40" t="s">
        <v>375</v>
      </c>
      <c r="F2408" s="40" t="s">
        <v>375</v>
      </c>
      <c r="G2408" s="21" t="s">
        <v>63</v>
      </c>
      <c r="H2408" s="22">
        <v>1962</v>
      </c>
      <c r="I2408" s="45">
        <v>75</v>
      </c>
      <c r="J2408" s="45">
        <v>75</v>
      </c>
      <c r="K2408" s="45"/>
      <c r="L2408" s="62" t="str">
        <f>_xlfn.IFNA(VLOOKUP(E2408&amp;"."&amp;H2408,PNIdata!$E$5:$L$263,2,FALSE),"-")</f>
        <v>-</v>
      </c>
      <c r="M2408" s="62"/>
      <c r="N2408" s="62"/>
    </row>
    <row r="2409" spans="2:14" x14ac:dyDescent="0.25">
      <c r="B2409" s="37" t="s">
        <v>299</v>
      </c>
      <c r="C2409" s="38" t="str">
        <f>VLOOKUP(E2409,nusedswatershed,4,FALSE)</f>
        <v>Esc</v>
      </c>
      <c r="D2409" s="39">
        <v>25</v>
      </c>
      <c r="E2409" s="40" t="s">
        <v>375</v>
      </c>
      <c r="F2409" s="40" t="s">
        <v>375</v>
      </c>
      <c r="G2409" s="21" t="s">
        <v>63</v>
      </c>
      <c r="H2409" s="22">
        <v>1961</v>
      </c>
      <c r="I2409" s="45" t="s">
        <v>527</v>
      </c>
      <c r="J2409" s="45"/>
      <c r="K2409" s="45"/>
      <c r="L2409" s="62" t="str">
        <f>_xlfn.IFNA(VLOOKUP(E2409&amp;"."&amp;H2409,PNIdata!$E$5:$L$263,2,FALSE),"-")</f>
        <v>-</v>
      </c>
      <c r="M2409" s="62"/>
      <c r="N2409" s="62"/>
    </row>
    <row r="2410" spans="2:14" x14ac:dyDescent="0.25">
      <c r="B2410" s="37" t="s">
        <v>299</v>
      </c>
      <c r="C2410" s="38" t="str">
        <f>VLOOKUP(E2410,nusedswatershed,4,FALSE)</f>
        <v>Esc</v>
      </c>
      <c r="D2410" s="39">
        <v>25</v>
      </c>
      <c r="E2410" s="40" t="s">
        <v>375</v>
      </c>
      <c r="F2410" s="40" t="s">
        <v>375</v>
      </c>
      <c r="G2410" s="21" t="s">
        <v>63</v>
      </c>
      <c r="H2410" s="22">
        <v>1960</v>
      </c>
      <c r="I2410" s="45" t="s">
        <v>522</v>
      </c>
      <c r="J2410" s="45"/>
      <c r="K2410" s="45"/>
      <c r="L2410" s="62" t="str">
        <f>_xlfn.IFNA(VLOOKUP(E2410&amp;"."&amp;H2410,PNIdata!$E$5:$L$263,2,FALSE),"-")</f>
        <v>-</v>
      </c>
      <c r="M2410" s="62"/>
      <c r="N2410" s="62"/>
    </row>
    <row r="2411" spans="2:14" x14ac:dyDescent="0.25">
      <c r="B2411" s="37" t="s">
        <v>299</v>
      </c>
      <c r="C2411" s="38" t="str">
        <f>VLOOKUP(E2411,nusedswatershed,4,FALSE)</f>
        <v>Esc</v>
      </c>
      <c r="D2411" s="39">
        <v>25</v>
      </c>
      <c r="E2411" s="40" t="s">
        <v>375</v>
      </c>
      <c r="F2411" s="40" t="s">
        <v>375</v>
      </c>
      <c r="G2411" s="21" t="s">
        <v>63</v>
      </c>
      <c r="H2411" s="22">
        <v>1959</v>
      </c>
      <c r="I2411" s="45" t="s">
        <v>527</v>
      </c>
      <c r="J2411" s="45"/>
      <c r="K2411" s="45"/>
      <c r="L2411" s="62" t="str">
        <f>_xlfn.IFNA(VLOOKUP(E2411&amp;"."&amp;H2411,PNIdata!$E$5:$L$263,2,FALSE),"-")</f>
        <v>-</v>
      </c>
      <c r="M2411" s="62"/>
      <c r="N2411" s="62"/>
    </row>
    <row r="2412" spans="2:14" x14ac:dyDescent="0.25">
      <c r="B2412" s="37" t="s">
        <v>299</v>
      </c>
      <c r="C2412" s="38" t="str">
        <f>VLOOKUP(E2412,nusedswatershed,4,FALSE)</f>
        <v>Esc</v>
      </c>
      <c r="D2412" s="39">
        <v>25</v>
      </c>
      <c r="E2412" s="40" t="s">
        <v>375</v>
      </c>
      <c r="F2412" s="40" t="s">
        <v>375</v>
      </c>
      <c r="G2412" s="21" t="s">
        <v>63</v>
      </c>
      <c r="H2412" s="22">
        <v>1958</v>
      </c>
      <c r="I2412" s="45" t="s">
        <v>527</v>
      </c>
      <c r="J2412" s="45"/>
      <c r="K2412" s="45"/>
      <c r="L2412" s="62" t="str">
        <f>_xlfn.IFNA(VLOOKUP(E2412&amp;"."&amp;H2412,PNIdata!$E$5:$L$263,2,FALSE),"-")</f>
        <v>-</v>
      </c>
      <c r="M2412" s="62"/>
      <c r="N2412" s="62"/>
    </row>
    <row r="2413" spans="2:14" x14ac:dyDescent="0.25">
      <c r="B2413" s="37" t="s">
        <v>299</v>
      </c>
      <c r="C2413" s="38" t="str">
        <f>VLOOKUP(E2413,nusedswatershed,4,FALSE)</f>
        <v>Esc</v>
      </c>
      <c r="D2413" s="39">
        <v>25</v>
      </c>
      <c r="E2413" s="40" t="s">
        <v>375</v>
      </c>
      <c r="F2413" s="40" t="s">
        <v>375</v>
      </c>
      <c r="G2413" s="21" t="s">
        <v>63</v>
      </c>
      <c r="H2413" s="22">
        <v>1957</v>
      </c>
      <c r="I2413" s="45" t="s">
        <v>522</v>
      </c>
      <c r="J2413" s="45"/>
      <c r="K2413" s="45"/>
      <c r="L2413" s="62" t="str">
        <f>_xlfn.IFNA(VLOOKUP(E2413&amp;"."&amp;H2413,PNIdata!$E$5:$L$263,2,FALSE),"-")</f>
        <v>-</v>
      </c>
      <c r="M2413" s="62"/>
      <c r="N2413" s="62"/>
    </row>
    <row r="2414" spans="2:14" x14ac:dyDescent="0.25">
      <c r="B2414" s="37" t="s">
        <v>299</v>
      </c>
      <c r="C2414" s="38" t="str">
        <f>VLOOKUP(E2414,nusedswatershed,4,FALSE)</f>
        <v>Esc</v>
      </c>
      <c r="D2414" s="39">
        <v>25</v>
      </c>
      <c r="E2414" s="40" t="s">
        <v>375</v>
      </c>
      <c r="F2414" s="40" t="s">
        <v>375</v>
      </c>
      <c r="G2414" s="21" t="s">
        <v>63</v>
      </c>
      <c r="H2414" s="22">
        <v>1956</v>
      </c>
      <c r="I2414" s="45">
        <v>25</v>
      </c>
      <c r="J2414" s="45">
        <v>25</v>
      </c>
      <c r="K2414" s="45"/>
      <c r="L2414" s="62" t="str">
        <f>_xlfn.IFNA(VLOOKUP(E2414&amp;"."&amp;H2414,PNIdata!$E$5:$L$263,2,FALSE),"-")</f>
        <v>-</v>
      </c>
      <c r="M2414" s="62"/>
      <c r="N2414" s="62"/>
    </row>
    <row r="2415" spans="2:14" x14ac:dyDescent="0.25">
      <c r="B2415" s="37" t="s">
        <v>299</v>
      </c>
      <c r="C2415" s="38" t="str">
        <f>VLOOKUP(E2415,nusedswatershed,4,FALSE)</f>
        <v>Esc</v>
      </c>
      <c r="D2415" s="39">
        <v>25</v>
      </c>
      <c r="E2415" s="40" t="s">
        <v>375</v>
      </c>
      <c r="F2415" s="40" t="s">
        <v>375</v>
      </c>
      <c r="G2415" s="21" t="s">
        <v>63</v>
      </c>
      <c r="H2415" s="22">
        <v>1955</v>
      </c>
      <c r="I2415" s="45">
        <v>25</v>
      </c>
      <c r="J2415" s="45">
        <v>25</v>
      </c>
      <c r="K2415" s="45"/>
      <c r="L2415" s="62" t="str">
        <f>_xlfn.IFNA(VLOOKUP(E2415&amp;"."&amp;H2415,PNIdata!$E$5:$L$263,2,FALSE),"-")</f>
        <v>-</v>
      </c>
      <c r="M2415" s="62"/>
      <c r="N2415" s="62"/>
    </row>
    <row r="2416" spans="2:14" x14ac:dyDescent="0.25">
      <c r="B2416" s="37" t="s">
        <v>299</v>
      </c>
      <c r="C2416" s="38" t="str">
        <f>VLOOKUP(E2416,nusedswatershed,4,FALSE)</f>
        <v>Esc</v>
      </c>
      <c r="D2416" s="39">
        <v>25</v>
      </c>
      <c r="E2416" s="40" t="s">
        <v>375</v>
      </c>
      <c r="F2416" s="40" t="s">
        <v>375</v>
      </c>
      <c r="G2416" s="21" t="s">
        <v>63</v>
      </c>
      <c r="H2416" s="22">
        <v>1954</v>
      </c>
      <c r="I2416" s="45">
        <v>50</v>
      </c>
      <c r="J2416" s="45">
        <v>50</v>
      </c>
      <c r="K2416" s="45"/>
      <c r="L2416" s="62" t="str">
        <f>_xlfn.IFNA(VLOOKUP(E2416&amp;"."&amp;H2416,PNIdata!$E$5:$L$263,2,FALSE),"-")</f>
        <v>-</v>
      </c>
      <c r="M2416" s="62"/>
      <c r="N2416" s="62"/>
    </row>
    <row r="2417" spans="2:14" x14ac:dyDescent="0.25">
      <c r="B2417" s="37" t="s">
        <v>299</v>
      </c>
      <c r="C2417" s="38" t="str">
        <f>VLOOKUP(E2417,nusedswatershed,4,FALSE)</f>
        <v>Esc</v>
      </c>
      <c r="D2417" s="39">
        <v>25</v>
      </c>
      <c r="E2417" s="40" t="s">
        <v>375</v>
      </c>
      <c r="F2417" s="40" t="s">
        <v>375</v>
      </c>
      <c r="G2417" s="21" t="s">
        <v>63</v>
      </c>
      <c r="H2417" s="22">
        <v>1953</v>
      </c>
      <c r="I2417" s="45">
        <v>75</v>
      </c>
      <c r="J2417" s="45">
        <v>75</v>
      </c>
      <c r="K2417" s="45"/>
      <c r="L2417" s="62" t="str">
        <f>_xlfn.IFNA(VLOOKUP(E2417&amp;"."&amp;H2417,PNIdata!$E$5:$L$263,2,FALSE),"-")</f>
        <v>-</v>
      </c>
      <c r="M2417" s="62"/>
      <c r="N2417" s="62"/>
    </row>
    <row r="2418" spans="2:14" x14ac:dyDescent="0.25">
      <c r="B2418" s="37" t="s">
        <v>24</v>
      </c>
      <c r="C2418" s="38" t="str">
        <f>VLOOKUP(E2418,nusedswatershed,4,FALSE)</f>
        <v>Ind17</v>
      </c>
      <c r="D2418" s="39">
        <v>20</v>
      </c>
      <c r="E2418" s="40" t="s">
        <v>9</v>
      </c>
      <c r="F2418" s="40" t="s">
        <v>93</v>
      </c>
      <c r="G2418" s="21" t="s">
        <v>63</v>
      </c>
      <c r="H2418" s="45">
        <v>2023</v>
      </c>
      <c r="I2418" s="45">
        <v>24</v>
      </c>
      <c r="J2418" s="45">
        <v>24</v>
      </c>
      <c r="K2418" s="45"/>
      <c r="L2418" s="62" t="str">
        <f>_xlfn.IFNA(VLOOKUP(E2418&amp;"."&amp;H2418,PNIdata!$E$5:$L$263,2,FALSE),"-")</f>
        <v>-</v>
      </c>
      <c r="M2418" s="62"/>
      <c r="N2418" s="62"/>
    </row>
    <row r="2419" spans="2:14" x14ac:dyDescent="0.25">
      <c r="B2419" s="37" t="s">
        <v>24</v>
      </c>
      <c r="C2419" s="38" t="str">
        <f>VLOOKUP(E2419,nusedswatershed,4,FALSE)</f>
        <v>Ind17</v>
      </c>
      <c r="D2419" s="39">
        <v>20</v>
      </c>
      <c r="E2419" s="40" t="s">
        <v>9</v>
      </c>
      <c r="F2419" s="40" t="s">
        <v>93</v>
      </c>
      <c r="G2419" s="21" t="s">
        <v>63</v>
      </c>
      <c r="H2419" s="45">
        <v>2022</v>
      </c>
      <c r="I2419" s="45" t="s">
        <v>522</v>
      </c>
      <c r="J2419" s="45"/>
      <c r="K2419" s="45"/>
      <c r="L2419" s="62" t="str">
        <f>_xlfn.IFNA(VLOOKUP(E2419&amp;"."&amp;H2419,PNIdata!$E$5:$L$263,2,FALSE),"-")</f>
        <v>-</v>
      </c>
      <c r="M2419" s="62"/>
      <c r="N2419" s="62"/>
    </row>
    <row r="2420" spans="2:14" x14ac:dyDescent="0.25">
      <c r="B2420" s="37" t="s">
        <v>24</v>
      </c>
      <c r="C2420" s="38" t="str">
        <f>VLOOKUP(E2420,nusedswatershed,4,FALSE)</f>
        <v>Ind17</v>
      </c>
      <c r="D2420" s="39">
        <v>20</v>
      </c>
      <c r="E2420" s="40" t="s">
        <v>9</v>
      </c>
      <c r="F2420" s="40" t="s">
        <v>93</v>
      </c>
      <c r="G2420" s="21" t="s">
        <v>63</v>
      </c>
      <c r="H2420" s="45">
        <v>2021</v>
      </c>
      <c r="I2420" s="45" t="s">
        <v>523</v>
      </c>
      <c r="J2420" s="45"/>
      <c r="K2420" s="45"/>
      <c r="L2420" s="62">
        <f>_xlfn.IFNA(VLOOKUP(E2420&amp;"."&amp;H2420,PNIdata!$E$5:$L$263,2,FALSE),"-")</f>
        <v>0.94076700000000002</v>
      </c>
      <c r="M2420" s="62"/>
      <c r="N2420" s="62"/>
    </row>
    <row r="2421" spans="2:14" x14ac:dyDescent="0.25">
      <c r="B2421" s="37" t="s">
        <v>24</v>
      </c>
      <c r="C2421" s="38" t="str">
        <f>VLOOKUP(E2421,nusedswatershed,4,FALSE)</f>
        <v>Ind17</v>
      </c>
      <c r="D2421" s="39">
        <v>20</v>
      </c>
      <c r="E2421" s="40" t="s">
        <v>9</v>
      </c>
      <c r="F2421" s="40" t="s">
        <v>93</v>
      </c>
      <c r="G2421" s="21" t="s">
        <v>63</v>
      </c>
      <c r="H2421" s="45">
        <v>2020</v>
      </c>
      <c r="I2421" s="45">
        <v>297</v>
      </c>
      <c r="J2421" s="45">
        <v>297</v>
      </c>
      <c r="K2421" s="45"/>
      <c r="L2421" s="62">
        <f>_xlfn.IFNA(VLOOKUP(E2421&amp;"."&amp;H2421,PNIdata!$E$5:$L$263,2,FALSE),"-")</f>
        <v>0.98901099999999997</v>
      </c>
      <c r="M2421" s="62"/>
      <c r="N2421" s="62"/>
    </row>
    <row r="2422" spans="2:14" x14ac:dyDescent="0.25">
      <c r="B2422" s="37" t="s">
        <v>24</v>
      </c>
      <c r="C2422" s="38" t="str">
        <f>VLOOKUP(E2422,nusedswatershed,4,FALSE)</f>
        <v>Ind17</v>
      </c>
      <c r="D2422" s="39">
        <v>20</v>
      </c>
      <c r="E2422" s="40" t="s">
        <v>9</v>
      </c>
      <c r="F2422" s="40" t="s">
        <v>93</v>
      </c>
      <c r="G2422" s="21" t="s">
        <v>63</v>
      </c>
      <c r="H2422" s="45">
        <v>2019</v>
      </c>
      <c r="I2422" s="45">
        <v>191</v>
      </c>
      <c r="J2422" s="45">
        <v>191</v>
      </c>
      <c r="K2422" s="45"/>
      <c r="L2422" s="62">
        <f>_xlfn.IFNA(VLOOKUP(E2422&amp;"."&amp;H2422,PNIdata!$E$5:$L$263,2,FALSE),"-")</f>
        <v>0.72611499999999995</v>
      </c>
      <c r="M2422" s="62"/>
      <c r="N2422" s="62"/>
    </row>
    <row r="2423" spans="2:14" x14ac:dyDescent="0.25">
      <c r="B2423" s="37" t="s">
        <v>24</v>
      </c>
      <c r="C2423" s="38" t="str">
        <f>VLOOKUP(E2423,nusedswatershed,4,FALSE)</f>
        <v>Ind17</v>
      </c>
      <c r="D2423" s="39">
        <v>20</v>
      </c>
      <c r="E2423" s="40" t="s">
        <v>9</v>
      </c>
      <c r="F2423" s="40" t="s">
        <v>93</v>
      </c>
      <c r="G2423" s="21" t="s">
        <v>63</v>
      </c>
      <c r="H2423" s="45">
        <v>2018</v>
      </c>
      <c r="I2423" s="45">
        <v>30</v>
      </c>
      <c r="J2423" s="45">
        <v>30</v>
      </c>
      <c r="K2423" s="45"/>
      <c r="L2423" s="62" t="str">
        <f>_xlfn.IFNA(VLOOKUP(E2423&amp;"."&amp;H2423,PNIdata!$E$5:$L$263,2,FALSE),"-")</f>
        <v>-</v>
      </c>
      <c r="M2423" s="62"/>
      <c r="N2423" s="62"/>
    </row>
    <row r="2424" spans="2:14" x14ac:dyDescent="0.25">
      <c r="B2424" s="37" t="s">
        <v>24</v>
      </c>
      <c r="C2424" s="38" t="str">
        <f>VLOOKUP(E2424,nusedswatershed,4,FALSE)</f>
        <v>Ind17</v>
      </c>
      <c r="D2424" s="39">
        <v>20</v>
      </c>
      <c r="E2424" s="40" t="s">
        <v>9</v>
      </c>
      <c r="F2424" s="40" t="s">
        <v>93</v>
      </c>
      <c r="G2424" s="21" t="s">
        <v>63</v>
      </c>
      <c r="H2424" s="45">
        <v>2017</v>
      </c>
      <c r="I2424" s="45">
        <v>40</v>
      </c>
      <c r="J2424" s="45">
        <v>40</v>
      </c>
      <c r="K2424" s="45"/>
      <c r="L2424" s="62">
        <f>_xlfn.IFNA(VLOOKUP(E2424&amp;"."&amp;H2424,PNIdata!$E$5:$L$263,2,FALSE),"-")</f>
        <v>0.39560400000000001</v>
      </c>
      <c r="M2424" s="62"/>
      <c r="N2424" s="62"/>
    </row>
    <row r="2425" spans="2:14" x14ac:dyDescent="0.25">
      <c r="B2425" s="37" t="s">
        <v>24</v>
      </c>
      <c r="C2425" s="38" t="str">
        <f>VLOOKUP(E2425,nusedswatershed,4,FALSE)</f>
        <v>Ind17</v>
      </c>
      <c r="D2425" s="39">
        <v>20</v>
      </c>
      <c r="E2425" s="40" t="s">
        <v>9</v>
      </c>
      <c r="F2425" s="40" t="s">
        <v>93</v>
      </c>
      <c r="G2425" s="21" t="s">
        <v>63</v>
      </c>
      <c r="H2425" s="45">
        <v>2016</v>
      </c>
      <c r="I2425" s="45">
        <v>4</v>
      </c>
      <c r="J2425" s="45">
        <v>4</v>
      </c>
      <c r="K2425" s="45"/>
      <c r="L2425" s="62" t="str">
        <f>_xlfn.IFNA(VLOOKUP(E2425&amp;"."&amp;H2425,PNIdata!$E$5:$L$263,2,FALSE),"-")</f>
        <v>-</v>
      </c>
      <c r="M2425" s="62"/>
      <c r="N2425" s="62"/>
    </row>
    <row r="2426" spans="2:14" x14ac:dyDescent="0.25">
      <c r="B2426" s="37" t="s">
        <v>24</v>
      </c>
      <c r="C2426" s="38" t="str">
        <f>VLOOKUP(E2426,nusedswatershed,4,FALSE)</f>
        <v>Ind17</v>
      </c>
      <c r="D2426" s="39">
        <v>20</v>
      </c>
      <c r="E2426" s="40" t="s">
        <v>9</v>
      </c>
      <c r="F2426" s="40" t="s">
        <v>93</v>
      </c>
      <c r="G2426" s="21" t="s">
        <v>63</v>
      </c>
      <c r="H2426" s="22">
        <v>2015</v>
      </c>
      <c r="I2426" s="45" t="s">
        <v>524</v>
      </c>
      <c r="J2426" s="45"/>
      <c r="K2426" s="45"/>
      <c r="L2426" s="62">
        <f>_xlfn.IFNA(VLOOKUP(E2426&amp;"."&amp;H2426,PNIdata!$E$5:$L$263,2,FALSE),"-")</f>
        <v>0.18085100000000001</v>
      </c>
      <c r="M2426" s="62"/>
      <c r="N2426" s="62"/>
    </row>
    <row r="2427" spans="2:14" x14ac:dyDescent="0.25">
      <c r="B2427" s="37" t="s">
        <v>24</v>
      </c>
      <c r="C2427" s="38" t="str">
        <f>VLOOKUP(E2427,nusedswatershed,4,FALSE)</f>
        <v>Ind17</v>
      </c>
      <c r="D2427" s="39">
        <v>20</v>
      </c>
      <c r="E2427" s="40" t="s">
        <v>9</v>
      </c>
      <c r="F2427" s="40" t="s">
        <v>93</v>
      </c>
      <c r="G2427" s="21" t="s">
        <v>63</v>
      </c>
      <c r="H2427" s="22">
        <v>2014</v>
      </c>
      <c r="I2427" s="45" t="s">
        <v>524</v>
      </c>
      <c r="J2427" s="45"/>
      <c r="K2427" s="45"/>
      <c r="L2427" s="62">
        <f>_xlfn.IFNA(VLOOKUP(E2427&amp;"."&amp;H2427,PNIdata!$E$5:$L$263,2,FALSE),"-")</f>
        <v>8.5271E-2</v>
      </c>
      <c r="M2427" s="62"/>
      <c r="N2427" s="62"/>
    </row>
    <row r="2428" spans="2:14" x14ac:dyDescent="0.25">
      <c r="B2428" s="37" t="s">
        <v>24</v>
      </c>
      <c r="C2428" s="38" t="str">
        <f>VLOOKUP(E2428,nusedswatershed,4,FALSE)</f>
        <v>Ind17</v>
      </c>
      <c r="D2428" s="39">
        <v>20</v>
      </c>
      <c r="E2428" s="40" t="s">
        <v>9</v>
      </c>
      <c r="F2428" s="40" t="s">
        <v>93</v>
      </c>
      <c r="G2428" s="21" t="s">
        <v>63</v>
      </c>
      <c r="H2428">
        <v>2013</v>
      </c>
      <c r="I2428" s="45">
        <v>76</v>
      </c>
      <c r="J2428" s="45">
        <v>76</v>
      </c>
      <c r="K2428" s="45"/>
      <c r="L2428" s="62" t="str">
        <f>_xlfn.IFNA(VLOOKUP(E2428&amp;"."&amp;H2428,PNIdata!$E$5:$L$263,2,FALSE),"-")</f>
        <v>-</v>
      </c>
      <c r="M2428" s="62"/>
      <c r="N2428" s="62"/>
    </row>
    <row r="2429" spans="2:14" x14ac:dyDescent="0.25">
      <c r="B2429" s="37" t="s">
        <v>24</v>
      </c>
      <c r="C2429" s="38" t="str">
        <f>VLOOKUP(E2429,nusedswatershed,4,FALSE)</f>
        <v>Ind17</v>
      </c>
      <c r="D2429" s="39">
        <v>20</v>
      </c>
      <c r="E2429" s="40" t="s">
        <v>9</v>
      </c>
      <c r="F2429" s="40" t="s">
        <v>93</v>
      </c>
      <c r="G2429" s="21" t="s">
        <v>63</v>
      </c>
      <c r="H2429" s="22">
        <v>2012</v>
      </c>
      <c r="I2429" s="45">
        <v>49</v>
      </c>
      <c r="J2429" s="45">
        <v>49</v>
      </c>
      <c r="K2429" s="45"/>
      <c r="L2429" s="62">
        <f>_xlfn.IFNA(VLOOKUP(E2429&amp;"."&amp;H2429,PNIdata!$E$5:$L$263,2,FALSE),"-")</f>
        <v>0.96969700000000003</v>
      </c>
      <c r="M2429" s="62"/>
      <c r="N2429" s="62"/>
    </row>
    <row r="2430" spans="2:14" x14ac:dyDescent="0.25">
      <c r="B2430" s="37" t="s">
        <v>24</v>
      </c>
      <c r="C2430" s="38" t="str">
        <f>VLOOKUP(E2430,nusedswatershed,4,FALSE)</f>
        <v>Ind17</v>
      </c>
      <c r="D2430" s="39">
        <v>20</v>
      </c>
      <c r="E2430" s="40" t="s">
        <v>9</v>
      </c>
      <c r="F2430" s="40" t="s">
        <v>93</v>
      </c>
      <c r="G2430" s="21" t="s">
        <v>63</v>
      </c>
      <c r="H2430" s="22">
        <v>2011</v>
      </c>
      <c r="I2430" s="45">
        <v>27</v>
      </c>
      <c r="J2430" s="45">
        <v>27</v>
      </c>
      <c r="K2430" s="45"/>
      <c r="L2430" s="62" t="str">
        <f>_xlfn.IFNA(VLOOKUP(E2430&amp;"."&amp;H2430,PNIdata!$E$5:$L$263,2,FALSE),"-")</f>
        <v>-</v>
      </c>
      <c r="M2430" s="62"/>
      <c r="N2430" s="62"/>
    </row>
    <row r="2431" spans="2:14" x14ac:dyDescent="0.25">
      <c r="B2431" s="37" t="s">
        <v>24</v>
      </c>
      <c r="C2431" s="38" t="str">
        <f>VLOOKUP(E2431,nusedswatershed,4,FALSE)</f>
        <v>Ind17</v>
      </c>
      <c r="D2431" s="39">
        <v>20</v>
      </c>
      <c r="E2431" s="40" t="s">
        <v>9</v>
      </c>
      <c r="F2431" s="40" t="s">
        <v>93</v>
      </c>
      <c r="G2431" s="21" t="s">
        <v>63</v>
      </c>
      <c r="H2431" s="22">
        <v>2010</v>
      </c>
      <c r="I2431" s="45" t="s">
        <v>523</v>
      </c>
      <c r="J2431" s="45"/>
      <c r="K2431" s="45"/>
      <c r="L2431" s="62" t="str">
        <f>_xlfn.IFNA(VLOOKUP(E2431&amp;"."&amp;H2431,PNIdata!$E$5:$L$263,2,FALSE),"-")</f>
        <v>-</v>
      </c>
      <c r="M2431" s="62"/>
      <c r="N2431" s="62"/>
    </row>
    <row r="2432" spans="2:14" x14ac:dyDescent="0.25">
      <c r="B2432" s="37" t="s">
        <v>24</v>
      </c>
      <c r="C2432" s="38" t="str">
        <f>VLOOKUP(E2432,nusedswatershed,4,FALSE)</f>
        <v>Ind17</v>
      </c>
      <c r="D2432" s="39">
        <v>20</v>
      </c>
      <c r="E2432" s="40" t="s">
        <v>9</v>
      </c>
      <c r="F2432" s="40" t="s">
        <v>93</v>
      </c>
      <c r="G2432" s="21" t="s">
        <v>63</v>
      </c>
      <c r="H2432" s="22">
        <v>2009</v>
      </c>
      <c r="I2432" s="45">
        <v>43</v>
      </c>
      <c r="J2432" s="45">
        <v>43</v>
      </c>
      <c r="K2432" s="45"/>
      <c r="L2432" s="62" t="str">
        <f>_xlfn.IFNA(VLOOKUP(E2432&amp;"."&amp;H2432,PNIdata!$E$5:$L$263,2,FALSE),"-")</f>
        <v>-</v>
      </c>
      <c r="M2432" s="62"/>
      <c r="N2432" s="62"/>
    </row>
    <row r="2433" spans="2:14" x14ac:dyDescent="0.25">
      <c r="B2433" s="37" t="s">
        <v>24</v>
      </c>
      <c r="C2433" s="38" t="str">
        <f>VLOOKUP(E2433,nusedswatershed,4,FALSE)</f>
        <v>Ind17</v>
      </c>
      <c r="D2433" s="39">
        <v>20</v>
      </c>
      <c r="E2433" s="40" t="s">
        <v>9</v>
      </c>
      <c r="F2433" s="40" t="s">
        <v>93</v>
      </c>
      <c r="G2433" s="21" t="s">
        <v>63</v>
      </c>
      <c r="H2433">
        <v>2008</v>
      </c>
      <c r="I2433" s="45">
        <v>10</v>
      </c>
      <c r="J2433" s="45">
        <v>10</v>
      </c>
      <c r="K2433" s="45"/>
      <c r="L2433" s="62">
        <f>_xlfn.IFNA(VLOOKUP(E2433&amp;"."&amp;H2433,PNIdata!$E$5:$L$263,2,FALSE),"-")</f>
        <v>0.98809499999999995</v>
      </c>
      <c r="M2433" s="62"/>
      <c r="N2433" s="62"/>
    </row>
    <row r="2434" spans="2:14" x14ac:dyDescent="0.25">
      <c r="B2434" s="37" t="s">
        <v>24</v>
      </c>
      <c r="C2434" s="38" t="str">
        <f>VLOOKUP(E2434,nusedswatershed,4,FALSE)</f>
        <v>Ind17</v>
      </c>
      <c r="D2434" s="39">
        <v>20</v>
      </c>
      <c r="E2434" s="40" t="s">
        <v>9</v>
      </c>
      <c r="F2434" s="40" t="s">
        <v>93</v>
      </c>
      <c r="G2434" s="21" t="s">
        <v>63</v>
      </c>
      <c r="H2434">
        <v>2007</v>
      </c>
      <c r="I2434" s="45" t="s">
        <v>522</v>
      </c>
      <c r="J2434" s="45"/>
      <c r="K2434" s="45"/>
      <c r="L2434" s="62" t="str">
        <f>_xlfn.IFNA(VLOOKUP(E2434&amp;"."&amp;H2434,PNIdata!$E$5:$L$263,2,FALSE),"-")</f>
        <v>-</v>
      </c>
      <c r="M2434" s="62"/>
      <c r="N2434" s="62"/>
    </row>
    <row r="2435" spans="2:14" x14ac:dyDescent="0.25">
      <c r="B2435" s="37" t="s">
        <v>24</v>
      </c>
      <c r="C2435" s="38" t="str">
        <f>VLOOKUP(E2435,nusedswatershed,4,FALSE)</f>
        <v>Ind17</v>
      </c>
      <c r="D2435" s="39">
        <v>20</v>
      </c>
      <c r="E2435" s="40" t="s">
        <v>9</v>
      </c>
      <c r="F2435" s="40" t="s">
        <v>93</v>
      </c>
      <c r="G2435" s="21" t="s">
        <v>63</v>
      </c>
      <c r="H2435">
        <v>2006</v>
      </c>
      <c r="I2435" s="45" t="s">
        <v>522</v>
      </c>
      <c r="J2435" s="45"/>
      <c r="K2435" s="45"/>
      <c r="L2435" s="62">
        <f>_xlfn.IFNA(VLOOKUP(E2435&amp;"."&amp;H2435,PNIdata!$E$5:$L$263,2,FALSE),"-")</f>
        <v>0.66161599999999998</v>
      </c>
      <c r="M2435" s="62"/>
      <c r="N2435" s="62"/>
    </row>
    <row r="2436" spans="2:14" x14ac:dyDescent="0.25">
      <c r="B2436" s="37" t="s">
        <v>24</v>
      </c>
      <c r="C2436" s="38" t="str">
        <f>VLOOKUP(E2436,nusedswatershed,4,FALSE)</f>
        <v>Ind17</v>
      </c>
      <c r="D2436" s="39">
        <v>20</v>
      </c>
      <c r="E2436" s="40" t="s">
        <v>9</v>
      </c>
      <c r="F2436" s="40" t="s">
        <v>93</v>
      </c>
      <c r="G2436" s="21" t="s">
        <v>63</v>
      </c>
      <c r="H2436">
        <v>2005</v>
      </c>
      <c r="I2436" s="45">
        <v>2</v>
      </c>
      <c r="J2436" s="45">
        <v>2</v>
      </c>
      <c r="K2436" s="45"/>
      <c r="L2436" s="62">
        <f>_xlfn.IFNA(VLOOKUP(E2436&amp;"."&amp;H2436,PNIdata!$E$5:$L$263,2,FALSE),"-")</f>
        <v>0.35643599999999998</v>
      </c>
      <c r="M2436" s="62"/>
      <c r="N2436" s="62"/>
    </row>
    <row r="2437" spans="2:14" x14ac:dyDescent="0.25">
      <c r="B2437" s="37" t="s">
        <v>24</v>
      </c>
      <c r="C2437" s="38" t="str">
        <f>VLOOKUP(E2437,nusedswatershed,4,FALSE)</f>
        <v>Ind17</v>
      </c>
      <c r="D2437" s="39">
        <v>20</v>
      </c>
      <c r="E2437" s="40" t="s">
        <v>9</v>
      </c>
      <c r="F2437" s="40" t="s">
        <v>93</v>
      </c>
      <c r="G2437" s="21" t="s">
        <v>63</v>
      </c>
      <c r="H2437">
        <v>2004</v>
      </c>
      <c r="I2437" s="45" t="s">
        <v>1430</v>
      </c>
      <c r="J2437" s="45"/>
      <c r="K2437" s="45"/>
      <c r="L2437" s="62" t="str">
        <f>_xlfn.IFNA(VLOOKUP(E2437&amp;"."&amp;H2437,PNIdata!$E$5:$L$263,2,FALSE),"-")</f>
        <v>-</v>
      </c>
      <c r="M2437" s="62"/>
      <c r="N2437" s="62"/>
    </row>
    <row r="2438" spans="2:14" x14ac:dyDescent="0.25">
      <c r="B2438" s="37" t="s">
        <v>24</v>
      </c>
      <c r="C2438" s="38" t="str">
        <f>VLOOKUP(E2438,nusedswatershed,4,FALSE)</f>
        <v>Ind17</v>
      </c>
      <c r="D2438" s="39">
        <v>20</v>
      </c>
      <c r="E2438" s="40" t="s">
        <v>9</v>
      </c>
      <c r="F2438" s="40" t="s">
        <v>93</v>
      </c>
      <c r="G2438" s="21" t="s">
        <v>63</v>
      </c>
      <c r="H2438">
        <v>2003</v>
      </c>
      <c r="I2438" s="45">
        <v>31</v>
      </c>
      <c r="J2438" s="45">
        <v>31</v>
      </c>
      <c r="K2438" s="45"/>
      <c r="L2438" s="62" t="str">
        <f>_xlfn.IFNA(VLOOKUP(E2438&amp;"."&amp;H2438,PNIdata!$E$5:$L$263,2,FALSE),"-")</f>
        <v>-</v>
      </c>
      <c r="M2438" s="62"/>
      <c r="N2438" s="62"/>
    </row>
    <row r="2439" spans="2:14" x14ac:dyDescent="0.25">
      <c r="B2439" s="37" t="s">
        <v>24</v>
      </c>
      <c r="C2439" s="38" t="str">
        <f>VLOOKUP(E2439,nusedswatershed,4,FALSE)</f>
        <v>Ind17</v>
      </c>
      <c r="D2439" s="39">
        <v>20</v>
      </c>
      <c r="E2439" s="40" t="s">
        <v>9</v>
      </c>
      <c r="F2439" s="40" t="s">
        <v>93</v>
      </c>
      <c r="G2439" s="21" t="s">
        <v>63</v>
      </c>
      <c r="H2439">
        <v>2002</v>
      </c>
      <c r="I2439" s="45" t="s">
        <v>522</v>
      </c>
      <c r="J2439" s="45"/>
      <c r="K2439" s="45"/>
      <c r="L2439" s="62" t="str">
        <f>_xlfn.IFNA(VLOOKUP(E2439&amp;"."&amp;H2439,PNIdata!$E$5:$L$263,2,FALSE),"-")</f>
        <v>-</v>
      </c>
      <c r="M2439" s="62"/>
      <c r="N2439" s="62"/>
    </row>
    <row r="2440" spans="2:14" x14ac:dyDescent="0.25">
      <c r="B2440" s="37" t="s">
        <v>24</v>
      </c>
      <c r="C2440" s="38" t="str">
        <f>VLOOKUP(E2440,nusedswatershed,4,FALSE)</f>
        <v>Ind17</v>
      </c>
      <c r="D2440" s="39">
        <v>20</v>
      </c>
      <c r="E2440" s="40" t="s">
        <v>9</v>
      </c>
      <c r="F2440" s="40" t="s">
        <v>93</v>
      </c>
      <c r="G2440" s="21" t="s">
        <v>63</v>
      </c>
      <c r="H2440">
        <v>2001</v>
      </c>
      <c r="I2440" s="45">
        <v>5</v>
      </c>
      <c r="J2440" s="45">
        <v>5</v>
      </c>
      <c r="K2440" s="45"/>
      <c r="L2440" s="62" t="str">
        <f>_xlfn.IFNA(VLOOKUP(E2440&amp;"."&amp;H2440,PNIdata!$E$5:$L$263,2,FALSE),"-")</f>
        <v>-</v>
      </c>
      <c r="M2440" s="62"/>
      <c r="N2440" s="62"/>
    </row>
    <row r="2441" spans="2:14" x14ac:dyDescent="0.25">
      <c r="B2441" s="37" t="s">
        <v>24</v>
      </c>
      <c r="C2441" s="38" t="str">
        <f>VLOOKUP(E2441,nusedswatershed,4,FALSE)</f>
        <v>Ind17</v>
      </c>
      <c r="D2441" s="39">
        <v>20</v>
      </c>
      <c r="E2441" s="40" t="s">
        <v>9</v>
      </c>
      <c r="F2441" s="40" t="s">
        <v>93</v>
      </c>
      <c r="G2441" s="21" t="s">
        <v>63</v>
      </c>
      <c r="H2441">
        <v>2000</v>
      </c>
      <c r="I2441" s="45" t="s">
        <v>522</v>
      </c>
      <c r="J2441" s="45"/>
      <c r="K2441" s="45"/>
      <c r="L2441" s="62" t="str">
        <f>_xlfn.IFNA(VLOOKUP(E2441&amp;"."&amp;H2441,PNIdata!$E$5:$L$263,2,FALSE),"-")</f>
        <v>-</v>
      </c>
      <c r="M2441" s="62"/>
      <c r="N2441" s="62"/>
    </row>
    <row r="2442" spans="2:14" x14ac:dyDescent="0.25">
      <c r="B2442" s="37" t="s">
        <v>24</v>
      </c>
      <c r="C2442" s="38" t="str">
        <f>VLOOKUP(E2442,nusedswatershed,4,FALSE)</f>
        <v>Ind17</v>
      </c>
      <c r="D2442" s="39">
        <v>20</v>
      </c>
      <c r="E2442" s="40" t="s">
        <v>9</v>
      </c>
      <c r="F2442" s="40" t="s">
        <v>93</v>
      </c>
      <c r="G2442" s="21" t="s">
        <v>63</v>
      </c>
      <c r="H2442">
        <v>1999</v>
      </c>
      <c r="I2442" s="45" t="s">
        <v>523</v>
      </c>
      <c r="J2442" s="45"/>
      <c r="K2442" s="45"/>
      <c r="L2442" s="62" t="str">
        <f>_xlfn.IFNA(VLOOKUP(E2442&amp;"."&amp;H2442,PNIdata!$E$5:$L$263,2,FALSE),"-")</f>
        <v>-</v>
      </c>
      <c r="M2442" s="62"/>
      <c r="N2442" s="62"/>
    </row>
    <row r="2443" spans="2:14" x14ac:dyDescent="0.25">
      <c r="B2443" s="37" t="s">
        <v>24</v>
      </c>
      <c r="C2443" s="38" t="str">
        <f>VLOOKUP(E2443,nusedswatershed,4,FALSE)</f>
        <v>Ind17</v>
      </c>
      <c r="D2443" s="39">
        <v>20</v>
      </c>
      <c r="E2443" s="40" t="s">
        <v>9</v>
      </c>
      <c r="F2443" s="40" t="s">
        <v>93</v>
      </c>
      <c r="G2443" s="21" t="s">
        <v>63</v>
      </c>
      <c r="H2443" s="22">
        <v>1998</v>
      </c>
      <c r="I2443" s="45">
        <v>73</v>
      </c>
      <c r="J2443" s="45">
        <v>73</v>
      </c>
      <c r="K2443" s="45"/>
      <c r="L2443" s="62" t="str">
        <f>_xlfn.IFNA(VLOOKUP(E2443&amp;"."&amp;H2443,PNIdata!$E$5:$L$263,2,FALSE),"-")</f>
        <v>-</v>
      </c>
      <c r="M2443" s="62"/>
      <c r="N2443" s="62"/>
    </row>
    <row r="2444" spans="2:14" x14ac:dyDescent="0.25">
      <c r="B2444" s="37" t="s">
        <v>24</v>
      </c>
      <c r="C2444" s="38" t="str">
        <f>VLOOKUP(E2444,nusedswatershed,4,FALSE)</f>
        <v>Ind17</v>
      </c>
      <c r="D2444" s="39">
        <v>20</v>
      </c>
      <c r="E2444" s="40" t="s">
        <v>9</v>
      </c>
      <c r="F2444" s="40" t="s">
        <v>93</v>
      </c>
      <c r="G2444" s="21" t="s">
        <v>63</v>
      </c>
      <c r="H2444" s="22">
        <v>1997</v>
      </c>
      <c r="I2444" s="45">
        <v>15</v>
      </c>
      <c r="J2444" s="45">
        <v>15</v>
      </c>
      <c r="K2444" s="45"/>
      <c r="L2444" s="62" t="str">
        <f>_xlfn.IFNA(VLOOKUP(E2444&amp;"."&amp;H2444,PNIdata!$E$5:$L$263,2,FALSE),"-")</f>
        <v>-</v>
      </c>
      <c r="M2444" s="62"/>
      <c r="N2444" s="62"/>
    </row>
    <row r="2445" spans="2:14" x14ac:dyDescent="0.25">
      <c r="B2445" s="37" t="s">
        <v>24</v>
      </c>
      <c r="C2445" s="38" t="str">
        <f>VLOOKUP(E2445,nusedswatershed,4,FALSE)</f>
        <v>Ind17</v>
      </c>
      <c r="D2445" s="39">
        <v>20</v>
      </c>
      <c r="E2445" s="40" t="s">
        <v>9</v>
      </c>
      <c r="F2445" s="40" t="s">
        <v>93</v>
      </c>
      <c r="G2445" s="21" t="s">
        <v>63</v>
      </c>
      <c r="H2445" s="22">
        <v>1996</v>
      </c>
      <c r="I2445" s="45" t="s">
        <v>522</v>
      </c>
      <c r="J2445" s="45"/>
      <c r="K2445" s="45"/>
      <c r="L2445" s="62" t="str">
        <f>_xlfn.IFNA(VLOOKUP(E2445&amp;"."&amp;H2445,PNIdata!$E$5:$L$263,2,FALSE),"-")</f>
        <v>-</v>
      </c>
      <c r="M2445" s="62"/>
      <c r="N2445" s="62"/>
    </row>
    <row r="2446" spans="2:14" x14ac:dyDescent="0.25">
      <c r="B2446" s="37" t="s">
        <v>24</v>
      </c>
      <c r="C2446" s="38" t="str">
        <f>VLOOKUP(E2446,nusedswatershed,4,FALSE)</f>
        <v>Ind17</v>
      </c>
      <c r="D2446" s="39">
        <v>20</v>
      </c>
      <c r="E2446" s="40" t="s">
        <v>9</v>
      </c>
      <c r="F2446" s="40" t="s">
        <v>93</v>
      </c>
      <c r="G2446" s="21" t="s">
        <v>63</v>
      </c>
      <c r="H2446" s="22">
        <v>1995</v>
      </c>
      <c r="I2446" s="45">
        <v>5</v>
      </c>
      <c r="J2446" s="45">
        <v>5</v>
      </c>
      <c r="K2446" s="45"/>
      <c r="L2446" s="62" t="str">
        <f>_xlfn.IFNA(VLOOKUP(E2446&amp;"."&amp;H2446,PNIdata!$E$5:$L$263,2,FALSE),"-")</f>
        <v>-</v>
      </c>
      <c r="M2446" s="62"/>
      <c r="N2446" s="62"/>
    </row>
    <row r="2447" spans="2:14" x14ac:dyDescent="0.25">
      <c r="B2447" s="37" t="s">
        <v>24</v>
      </c>
      <c r="C2447" s="38" t="str">
        <f>VLOOKUP(E2447,nusedswatershed,4,FALSE)</f>
        <v>Ind17</v>
      </c>
      <c r="D2447" s="39">
        <v>20</v>
      </c>
      <c r="E2447" s="40" t="s">
        <v>9</v>
      </c>
      <c r="F2447" s="40" t="s">
        <v>93</v>
      </c>
      <c r="G2447" s="21" t="s">
        <v>63</v>
      </c>
      <c r="H2447" s="22">
        <v>1994</v>
      </c>
      <c r="I2447" s="45" t="s">
        <v>527</v>
      </c>
      <c r="J2447" s="45"/>
      <c r="K2447" s="45"/>
      <c r="L2447" s="62" t="str">
        <f>_xlfn.IFNA(VLOOKUP(E2447&amp;"."&amp;H2447,PNIdata!$E$5:$L$263,2,FALSE),"-")</f>
        <v>-</v>
      </c>
      <c r="M2447" s="62"/>
      <c r="N2447" s="62"/>
    </row>
    <row r="2448" spans="2:14" x14ac:dyDescent="0.25">
      <c r="B2448" s="37" t="s">
        <v>24</v>
      </c>
      <c r="C2448" s="38" t="str">
        <f>VLOOKUP(E2448,nusedswatershed,4,FALSE)</f>
        <v>Ind17</v>
      </c>
      <c r="D2448" s="39">
        <v>20</v>
      </c>
      <c r="E2448" s="40" t="s">
        <v>9</v>
      </c>
      <c r="F2448" s="40" t="s">
        <v>93</v>
      </c>
      <c r="G2448" s="21" t="s">
        <v>63</v>
      </c>
      <c r="H2448" s="22">
        <v>1993</v>
      </c>
      <c r="I2448" s="45" t="s">
        <v>522</v>
      </c>
      <c r="J2448" s="45"/>
      <c r="K2448" s="45"/>
      <c r="L2448" s="62" t="str">
        <f>_xlfn.IFNA(VLOOKUP(E2448&amp;"."&amp;H2448,PNIdata!$E$5:$L$263,2,FALSE),"-")</f>
        <v>-</v>
      </c>
      <c r="M2448" s="62"/>
      <c r="N2448" s="62"/>
    </row>
    <row r="2449" spans="2:14" x14ac:dyDescent="0.25">
      <c r="B2449" s="37" t="s">
        <v>24</v>
      </c>
      <c r="C2449" s="38" t="str">
        <f>VLOOKUP(E2449,nusedswatershed,4,FALSE)</f>
        <v>Ind17</v>
      </c>
      <c r="D2449" s="39">
        <v>20</v>
      </c>
      <c r="E2449" s="40" t="s">
        <v>9</v>
      </c>
      <c r="F2449" s="40" t="s">
        <v>93</v>
      </c>
      <c r="G2449" s="21" t="s">
        <v>63</v>
      </c>
      <c r="H2449" s="22">
        <v>1992</v>
      </c>
      <c r="I2449" s="45">
        <v>47</v>
      </c>
      <c r="J2449" s="45">
        <v>47</v>
      </c>
      <c r="K2449" s="45"/>
      <c r="L2449" s="62" t="str">
        <f>_xlfn.IFNA(VLOOKUP(E2449&amp;"."&amp;H2449,PNIdata!$E$5:$L$263,2,FALSE),"-")</f>
        <v>-</v>
      </c>
      <c r="M2449" s="62"/>
      <c r="N2449" s="62"/>
    </row>
    <row r="2450" spans="2:14" x14ac:dyDescent="0.25">
      <c r="B2450" s="37" t="s">
        <v>24</v>
      </c>
      <c r="C2450" s="38" t="str">
        <f>VLOOKUP(E2450,nusedswatershed,4,FALSE)</f>
        <v>Ind17</v>
      </c>
      <c r="D2450" s="39">
        <v>20</v>
      </c>
      <c r="E2450" s="40" t="s">
        <v>9</v>
      </c>
      <c r="F2450" s="40" t="s">
        <v>93</v>
      </c>
      <c r="G2450" s="21" t="s">
        <v>63</v>
      </c>
      <c r="H2450" s="22">
        <v>1991</v>
      </c>
      <c r="I2450" s="45" t="s">
        <v>523</v>
      </c>
      <c r="J2450" s="45"/>
      <c r="K2450" s="45"/>
      <c r="L2450" s="62" t="str">
        <f>_xlfn.IFNA(VLOOKUP(E2450&amp;"."&amp;H2450,PNIdata!$E$5:$L$263,2,FALSE),"-")</f>
        <v>-</v>
      </c>
      <c r="M2450" s="62"/>
      <c r="N2450" s="62"/>
    </row>
    <row r="2451" spans="2:14" x14ac:dyDescent="0.25">
      <c r="B2451" s="37" t="s">
        <v>24</v>
      </c>
      <c r="C2451" s="38" t="str">
        <f>VLOOKUP(E2451,nusedswatershed,4,FALSE)</f>
        <v>Ind17</v>
      </c>
      <c r="D2451" s="39">
        <v>20</v>
      </c>
      <c r="E2451" s="40" t="s">
        <v>9</v>
      </c>
      <c r="F2451" s="40" t="s">
        <v>93</v>
      </c>
      <c r="G2451" s="21" t="s">
        <v>63</v>
      </c>
      <c r="H2451" s="22">
        <v>1990</v>
      </c>
      <c r="I2451" s="45" t="s">
        <v>523</v>
      </c>
      <c r="J2451" s="45"/>
      <c r="K2451" s="45"/>
      <c r="L2451" s="62" t="str">
        <f>_xlfn.IFNA(VLOOKUP(E2451&amp;"."&amp;H2451,PNIdata!$E$5:$L$263,2,FALSE),"-")</f>
        <v>-</v>
      </c>
      <c r="M2451" s="62"/>
      <c r="N2451" s="62"/>
    </row>
    <row r="2452" spans="2:14" x14ac:dyDescent="0.25">
      <c r="B2452" s="37" t="s">
        <v>24</v>
      </c>
      <c r="C2452" s="38" t="str">
        <f>VLOOKUP(E2452,nusedswatershed,4,FALSE)</f>
        <v>Ind17</v>
      </c>
      <c r="D2452" s="39">
        <v>20</v>
      </c>
      <c r="E2452" s="40" t="s">
        <v>9</v>
      </c>
      <c r="F2452" s="40" t="s">
        <v>93</v>
      </c>
      <c r="G2452" s="21" t="s">
        <v>63</v>
      </c>
      <c r="H2452" s="22">
        <v>1989</v>
      </c>
      <c r="I2452" s="45" t="s">
        <v>523</v>
      </c>
      <c r="J2452" s="45"/>
      <c r="K2452" s="45"/>
      <c r="L2452" s="62" t="str">
        <f>_xlfn.IFNA(VLOOKUP(E2452&amp;"."&amp;H2452,PNIdata!$E$5:$L$263,2,FALSE),"-")</f>
        <v>-</v>
      </c>
      <c r="M2452" s="62"/>
      <c r="N2452" s="62"/>
    </row>
    <row r="2453" spans="2:14" x14ac:dyDescent="0.25">
      <c r="B2453" s="37" t="s">
        <v>24</v>
      </c>
      <c r="C2453" s="38" t="str">
        <f>VLOOKUP(E2453,nusedswatershed,4,FALSE)</f>
        <v>Ind17</v>
      </c>
      <c r="D2453" s="39">
        <v>20</v>
      </c>
      <c r="E2453" s="40" t="s">
        <v>9</v>
      </c>
      <c r="F2453" s="40" t="s">
        <v>93</v>
      </c>
      <c r="G2453" s="21" t="s">
        <v>63</v>
      </c>
      <c r="H2453" s="22">
        <v>1988</v>
      </c>
      <c r="I2453" s="45" t="s">
        <v>523</v>
      </c>
      <c r="J2453" s="45"/>
      <c r="K2453" s="45"/>
      <c r="L2453" s="62" t="str">
        <f>_xlfn.IFNA(VLOOKUP(E2453&amp;"."&amp;H2453,PNIdata!$E$5:$L$263,2,FALSE),"-")</f>
        <v>-</v>
      </c>
      <c r="M2453" s="62"/>
      <c r="N2453" s="62"/>
    </row>
    <row r="2454" spans="2:14" x14ac:dyDescent="0.25">
      <c r="B2454" s="37" t="s">
        <v>24</v>
      </c>
      <c r="C2454" s="38" t="str">
        <f>VLOOKUP(E2454,nusedswatershed,4,FALSE)</f>
        <v>Ind17</v>
      </c>
      <c r="D2454" s="39">
        <v>20</v>
      </c>
      <c r="E2454" s="40" t="s">
        <v>9</v>
      </c>
      <c r="F2454" s="40" t="s">
        <v>93</v>
      </c>
      <c r="G2454" s="21" t="s">
        <v>63</v>
      </c>
      <c r="H2454" s="22">
        <v>1987</v>
      </c>
      <c r="I2454" s="45" t="s">
        <v>523</v>
      </c>
      <c r="J2454" s="45"/>
      <c r="K2454" s="45"/>
      <c r="L2454" s="62" t="str">
        <f>_xlfn.IFNA(VLOOKUP(E2454&amp;"."&amp;H2454,PNIdata!$E$5:$L$263,2,FALSE),"-")</f>
        <v>-</v>
      </c>
      <c r="M2454" s="62"/>
      <c r="N2454" s="62"/>
    </row>
    <row r="2455" spans="2:14" x14ac:dyDescent="0.25">
      <c r="B2455" s="37" t="s">
        <v>24</v>
      </c>
      <c r="C2455" s="38" t="str">
        <f>VLOOKUP(E2455,nusedswatershed,4,FALSE)</f>
        <v>Ind17</v>
      </c>
      <c r="D2455" s="39">
        <v>20</v>
      </c>
      <c r="E2455" s="40" t="s">
        <v>9</v>
      </c>
      <c r="F2455" s="40" t="s">
        <v>93</v>
      </c>
      <c r="G2455" s="21" t="s">
        <v>63</v>
      </c>
      <c r="H2455" s="22">
        <v>1986</v>
      </c>
      <c r="I2455" s="45" t="s">
        <v>523</v>
      </c>
      <c r="J2455" s="45"/>
      <c r="K2455" s="45"/>
      <c r="L2455" s="62" t="str">
        <f>_xlfn.IFNA(VLOOKUP(E2455&amp;"."&amp;H2455,PNIdata!$E$5:$L$263,2,FALSE),"-")</f>
        <v>-</v>
      </c>
      <c r="M2455" s="62"/>
      <c r="N2455" s="62"/>
    </row>
    <row r="2456" spans="2:14" x14ac:dyDescent="0.25">
      <c r="B2456" s="37" t="s">
        <v>24</v>
      </c>
      <c r="C2456" s="38" t="str">
        <f>VLOOKUP(E2456,nusedswatershed,4,FALSE)</f>
        <v>Ind17</v>
      </c>
      <c r="D2456" s="39">
        <v>20</v>
      </c>
      <c r="E2456" s="40" t="s">
        <v>9</v>
      </c>
      <c r="F2456" s="40" t="s">
        <v>93</v>
      </c>
      <c r="G2456" s="21" t="s">
        <v>63</v>
      </c>
      <c r="H2456" s="22">
        <v>1985</v>
      </c>
      <c r="I2456" s="45" t="s">
        <v>523</v>
      </c>
      <c r="J2456" s="45"/>
      <c r="K2456" s="45"/>
      <c r="L2456" s="62" t="str">
        <f>_xlfn.IFNA(VLOOKUP(E2456&amp;"."&amp;H2456,PNIdata!$E$5:$L$263,2,FALSE),"-")</f>
        <v>-</v>
      </c>
      <c r="M2456" s="62"/>
      <c r="N2456" s="62"/>
    </row>
    <row r="2457" spans="2:14" x14ac:dyDescent="0.25">
      <c r="B2457" s="37" t="s">
        <v>24</v>
      </c>
      <c r="C2457" s="38" t="str">
        <f>VLOOKUP(E2457,nusedswatershed,4,FALSE)</f>
        <v>Ind17</v>
      </c>
      <c r="D2457" s="39">
        <v>20</v>
      </c>
      <c r="E2457" s="40" t="s">
        <v>9</v>
      </c>
      <c r="F2457" s="40" t="s">
        <v>93</v>
      </c>
      <c r="G2457" s="21" t="s">
        <v>63</v>
      </c>
      <c r="H2457" s="22">
        <v>1984</v>
      </c>
      <c r="I2457" s="45">
        <v>100</v>
      </c>
      <c r="J2457" s="45">
        <v>100</v>
      </c>
      <c r="K2457" s="45"/>
      <c r="L2457" s="62" t="str">
        <f>_xlfn.IFNA(VLOOKUP(E2457&amp;"."&amp;H2457,PNIdata!$E$5:$L$263,2,FALSE),"-")</f>
        <v>-</v>
      </c>
      <c r="M2457" s="62"/>
      <c r="N2457" s="62"/>
    </row>
    <row r="2458" spans="2:14" x14ac:dyDescent="0.25">
      <c r="B2458" s="37" t="s">
        <v>24</v>
      </c>
      <c r="C2458" s="38" t="str">
        <f>VLOOKUP(E2458,nusedswatershed,4,FALSE)</f>
        <v>Ind17</v>
      </c>
      <c r="D2458" s="39">
        <v>20</v>
      </c>
      <c r="E2458" s="40" t="s">
        <v>9</v>
      </c>
      <c r="F2458" s="40" t="s">
        <v>93</v>
      </c>
      <c r="G2458" s="21" t="s">
        <v>63</v>
      </c>
      <c r="H2458" s="22">
        <v>1983</v>
      </c>
      <c r="I2458" s="45" t="s">
        <v>523</v>
      </c>
      <c r="J2458" s="45"/>
      <c r="K2458" s="45"/>
      <c r="L2458" s="62" t="str">
        <f>_xlfn.IFNA(VLOOKUP(E2458&amp;"."&amp;H2458,PNIdata!$E$5:$L$263,2,FALSE),"-")</f>
        <v>-</v>
      </c>
      <c r="M2458" s="62"/>
      <c r="N2458" s="62"/>
    </row>
    <row r="2459" spans="2:14" x14ac:dyDescent="0.25">
      <c r="B2459" s="37" t="s">
        <v>24</v>
      </c>
      <c r="C2459" s="38" t="str">
        <f>VLOOKUP(E2459,nusedswatershed,4,FALSE)</f>
        <v>Ind17</v>
      </c>
      <c r="D2459" s="39">
        <v>20</v>
      </c>
      <c r="E2459" s="40" t="s">
        <v>9</v>
      </c>
      <c r="F2459" s="40" t="s">
        <v>93</v>
      </c>
      <c r="G2459" s="21" t="s">
        <v>63</v>
      </c>
      <c r="H2459" s="22">
        <v>1982</v>
      </c>
      <c r="I2459" s="45" t="s">
        <v>523</v>
      </c>
      <c r="J2459" s="45"/>
      <c r="K2459" s="45"/>
      <c r="L2459" s="62" t="str">
        <f>_xlfn.IFNA(VLOOKUP(E2459&amp;"."&amp;H2459,PNIdata!$E$5:$L$263,2,FALSE),"-")</f>
        <v>-</v>
      </c>
      <c r="M2459" s="62"/>
      <c r="N2459" s="62"/>
    </row>
    <row r="2460" spans="2:14" x14ac:dyDescent="0.25">
      <c r="B2460" s="37" t="s">
        <v>24</v>
      </c>
      <c r="C2460" s="38" t="str">
        <f>VLOOKUP(E2460,nusedswatershed,4,FALSE)</f>
        <v>Ind17</v>
      </c>
      <c r="D2460" s="39">
        <v>20</v>
      </c>
      <c r="E2460" s="40" t="s">
        <v>9</v>
      </c>
      <c r="F2460" s="40" t="s">
        <v>93</v>
      </c>
      <c r="G2460" s="21" t="s">
        <v>63</v>
      </c>
      <c r="H2460" s="22">
        <v>1981</v>
      </c>
      <c r="I2460" s="45">
        <v>25</v>
      </c>
      <c r="J2460" s="45">
        <v>25</v>
      </c>
      <c r="K2460" s="45"/>
      <c r="L2460" s="62" t="str">
        <f>_xlfn.IFNA(VLOOKUP(E2460&amp;"."&amp;H2460,PNIdata!$E$5:$L$263,2,FALSE),"-")</f>
        <v>-</v>
      </c>
      <c r="M2460" s="62"/>
      <c r="N2460" s="62"/>
    </row>
    <row r="2461" spans="2:14" x14ac:dyDescent="0.25">
      <c r="B2461" s="37" t="s">
        <v>24</v>
      </c>
      <c r="C2461" s="38" t="str">
        <f>VLOOKUP(E2461,nusedswatershed,4,FALSE)</f>
        <v>Ind17</v>
      </c>
      <c r="D2461" s="39">
        <v>20</v>
      </c>
      <c r="E2461" s="40" t="s">
        <v>9</v>
      </c>
      <c r="F2461" s="40" t="s">
        <v>93</v>
      </c>
      <c r="G2461" s="21" t="s">
        <v>63</v>
      </c>
      <c r="H2461" s="22">
        <v>1980</v>
      </c>
      <c r="I2461" s="45">
        <v>20</v>
      </c>
      <c r="J2461" s="45">
        <v>20</v>
      </c>
      <c r="K2461" s="45"/>
      <c r="L2461" s="62" t="str">
        <f>_xlfn.IFNA(VLOOKUP(E2461&amp;"."&amp;H2461,PNIdata!$E$5:$L$263,2,FALSE),"-")</f>
        <v>-</v>
      </c>
      <c r="M2461" s="62"/>
      <c r="N2461" s="62"/>
    </row>
    <row r="2462" spans="2:14" x14ac:dyDescent="0.25">
      <c r="B2462" s="37" t="s">
        <v>24</v>
      </c>
      <c r="C2462" s="38" t="str">
        <f>VLOOKUP(E2462,nusedswatershed,4,FALSE)</f>
        <v>Ind17</v>
      </c>
      <c r="D2462" s="39">
        <v>20</v>
      </c>
      <c r="E2462" s="40" t="s">
        <v>9</v>
      </c>
      <c r="F2462" s="40" t="s">
        <v>93</v>
      </c>
      <c r="G2462" s="21" t="s">
        <v>63</v>
      </c>
      <c r="H2462" s="22">
        <v>1979</v>
      </c>
      <c r="I2462" s="45" t="s">
        <v>523</v>
      </c>
      <c r="J2462" s="45"/>
      <c r="K2462" s="45"/>
      <c r="L2462" s="62" t="str">
        <f>_xlfn.IFNA(VLOOKUP(E2462&amp;"."&amp;H2462,PNIdata!$E$5:$L$263,2,FALSE),"-")</f>
        <v>-</v>
      </c>
      <c r="M2462" s="62"/>
      <c r="N2462" s="62"/>
    </row>
    <row r="2463" spans="2:14" x14ac:dyDescent="0.25">
      <c r="B2463" s="37" t="s">
        <v>24</v>
      </c>
      <c r="C2463" s="38" t="str">
        <f>VLOOKUP(E2463,nusedswatershed,4,FALSE)</f>
        <v>Ind17</v>
      </c>
      <c r="D2463" s="39">
        <v>20</v>
      </c>
      <c r="E2463" s="40" t="s">
        <v>9</v>
      </c>
      <c r="F2463" s="40" t="s">
        <v>93</v>
      </c>
      <c r="G2463" s="21" t="s">
        <v>63</v>
      </c>
      <c r="H2463" s="22">
        <v>1978</v>
      </c>
      <c r="I2463" s="45" t="s">
        <v>523</v>
      </c>
      <c r="J2463" s="45"/>
      <c r="K2463" s="45"/>
      <c r="L2463" s="62" t="str">
        <f>_xlfn.IFNA(VLOOKUP(E2463&amp;"."&amp;H2463,PNIdata!$E$5:$L$263,2,FALSE),"-")</f>
        <v>-</v>
      </c>
      <c r="M2463" s="62"/>
      <c r="N2463" s="62"/>
    </row>
    <row r="2464" spans="2:14" x14ac:dyDescent="0.25">
      <c r="B2464" s="37" t="s">
        <v>24</v>
      </c>
      <c r="C2464" s="38" t="str">
        <f>VLOOKUP(E2464,nusedswatershed,4,FALSE)</f>
        <v>Ind17</v>
      </c>
      <c r="D2464" s="39">
        <v>20</v>
      </c>
      <c r="E2464" s="40" t="s">
        <v>9</v>
      </c>
      <c r="F2464" s="40" t="s">
        <v>93</v>
      </c>
      <c r="G2464" s="21" t="s">
        <v>63</v>
      </c>
      <c r="H2464" s="22">
        <v>1977</v>
      </c>
      <c r="I2464" s="45" t="s">
        <v>523</v>
      </c>
      <c r="J2464" s="45"/>
      <c r="K2464" s="45"/>
      <c r="L2464" s="62" t="str">
        <f>_xlfn.IFNA(VLOOKUP(E2464&amp;"."&amp;H2464,PNIdata!$E$5:$L$263,2,FALSE),"-")</f>
        <v>-</v>
      </c>
      <c r="M2464" s="62"/>
      <c r="N2464" s="62"/>
    </row>
    <row r="2465" spans="2:14" x14ac:dyDescent="0.25">
      <c r="B2465" s="37" t="s">
        <v>24</v>
      </c>
      <c r="C2465" s="38" t="str">
        <f>VLOOKUP(E2465,nusedswatershed,4,FALSE)</f>
        <v>Ind17</v>
      </c>
      <c r="D2465" s="39">
        <v>20</v>
      </c>
      <c r="E2465" s="40" t="s">
        <v>9</v>
      </c>
      <c r="F2465" s="40" t="s">
        <v>93</v>
      </c>
      <c r="G2465" s="21" t="s">
        <v>63</v>
      </c>
      <c r="H2465" s="22">
        <v>1976</v>
      </c>
      <c r="I2465" s="45" t="s">
        <v>523</v>
      </c>
      <c r="J2465" s="45"/>
      <c r="K2465" s="45"/>
      <c r="L2465" s="62" t="str">
        <f>_xlfn.IFNA(VLOOKUP(E2465&amp;"."&amp;H2465,PNIdata!$E$5:$L$263,2,FALSE),"-")</f>
        <v>-</v>
      </c>
      <c r="M2465" s="62"/>
      <c r="N2465" s="62"/>
    </row>
    <row r="2466" spans="2:14" x14ac:dyDescent="0.25">
      <c r="B2466" s="37" t="s">
        <v>24</v>
      </c>
      <c r="C2466" s="38" t="str">
        <f>VLOOKUP(E2466,nusedswatershed,4,FALSE)</f>
        <v>Ind17</v>
      </c>
      <c r="D2466" s="39">
        <v>20</v>
      </c>
      <c r="E2466" s="40" t="s">
        <v>9</v>
      </c>
      <c r="F2466" s="40" t="s">
        <v>93</v>
      </c>
      <c r="G2466" s="21" t="s">
        <v>63</v>
      </c>
      <c r="H2466" s="22">
        <v>1975</v>
      </c>
      <c r="I2466" s="45" t="s">
        <v>523</v>
      </c>
      <c r="J2466" s="45"/>
      <c r="K2466" s="45"/>
      <c r="L2466" s="62" t="str">
        <f>_xlfn.IFNA(VLOOKUP(E2466&amp;"."&amp;H2466,PNIdata!$E$5:$L$263,2,FALSE),"-")</f>
        <v>-</v>
      </c>
      <c r="M2466" s="62"/>
      <c r="N2466" s="62"/>
    </row>
    <row r="2467" spans="2:14" x14ac:dyDescent="0.25">
      <c r="B2467" s="37" t="s">
        <v>24</v>
      </c>
      <c r="C2467" s="38" t="str">
        <f>VLOOKUP(E2467,nusedswatershed,4,FALSE)</f>
        <v>Ind17</v>
      </c>
      <c r="D2467" s="39">
        <v>20</v>
      </c>
      <c r="E2467" s="40" t="s">
        <v>9</v>
      </c>
      <c r="F2467" s="40" t="s">
        <v>93</v>
      </c>
      <c r="G2467" s="21" t="s">
        <v>63</v>
      </c>
      <c r="H2467" s="22">
        <v>1974</v>
      </c>
      <c r="I2467" s="45" t="s">
        <v>523</v>
      </c>
      <c r="J2467" s="45"/>
      <c r="K2467" s="45"/>
      <c r="L2467" s="62" t="str">
        <f>_xlfn.IFNA(VLOOKUP(E2467&amp;"."&amp;H2467,PNIdata!$E$5:$L$263,2,FALSE),"-")</f>
        <v>-</v>
      </c>
      <c r="M2467" s="62"/>
      <c r="N2467" s="62"/>
    </row>
    <row r="2468" spans="2:14" x14ac:dyDescent="0.25">
      <c r="B2468" s="37" t="s">
        <v>24</v>
      </c>
      <c r="C2468" s="38" t="str">
        <f>VLOOKUP(E2468,nusedswatershed,4,FALSE)</f>
        <v>Ind17</v>
      </c>
      <c r="D2468" s="39">
        <v>20</v>
      </c>
      <c r="E2468" s="40" t="s">
        <v>9</v>
      </c>
      <c r="F2468" s="40" t="s">
        <v>93</v>
      </c>
      <c r="G2468" s="21" t="s">
        <v>63</v>
      </c>
      <c r="H2468" s="22">
        <v>1973</v>
      </c>
      <c r="I2468" s="45" t="s">
        <v>523</v>
      </c>
      <c r="J2468" s="45"/>
      <c r="K2468" s="45"/>
      <c r="L2468" s="62" t="str">
        <f>_xlfn.IFNA(VLOOKUP(E2468&amp;"."&amp;H2468,PNIdata!$E$5:$L$263,2,FALSE),"-")</f>
        <v>-</v>
      </c>
      <c r="M2468" s="62"/>
      <c r="N2468" s="62"/>
    </row>
    <row r="2469" spans="2:14" x14ac:dyDescent="0.25">
      <c r="B2469" s="37" t="s">
        <v>24</v>
      </c>
      <c r="C2469" s="38" t="str">
        <f>VLOOKUP(E2469,nusedswatershed,4,FALSE)</f>
        <v>Ind17</v>
      </c>
      <c r="D2469" s="39">
        <v>20</v>
      </c>
      <c r="E2469" s="40" t="s">
        <v>9</v>
      </c>
      <c r="F2469" s="40" t="s">
        <v>93</v>
      </c>
      <c r="G2469" s="21" t="s">
        <v>63</v>
      </c>
      <c r="H2469" s="22">
        <v>1972</v>
      </c>
      <c r="I2469" s="45" t="s">
        <v>523</v>
      </c>
      <c r="J2469" s="45"/>
      <c r="K2469" s="45"/>
      <c r="L2469" s="62" t="str">
        <f>_xlfn.IFNA(VLOOKUP(E2469&amp;"."&amp;H2469,PNIdata!$E$5:$L$263,2,FALSE),"-")</f>
        <v>-</v>
      </c>
      <c r="M2469" s="62"/>
      <c r="N2469" s="62"/>
    </row>
    <row r="2470" spans="2:14" x14ac:dyDescent="0.25">
      <c r="B2470" s="37" t="s">
        <v>24</v>
      </c>
      <c r="C2470" s="38" t="str">
        <f>VLOOKUP(E2470,nusedswatershed,4,FALSE)</f>
        <v>Ind17</v>
      </c>
      <c r="D2470" s="39">
        <v>20</v>
      </c>
      <c r="E2470" s="40" t="s">
        <v>9</v>
      </c>
      <c r="F2470" s="40" t="s">
        <v>93</v>
      </c>
      <c r="G2470" s="21" t="s">
        <v>63</v>
      </c>
      <c r="H2470" s="22">
        <v>1971</v>
      </c>
      <c r="I2470" s="45" t="s">
        <v>523</v>
      </c>
      <c r="J2470" s="45"/>
      <c r="K2470" s="45"/>
      <c r="L2470" s="62" t="str">
        <f>_xlfn.IFNA(VLOOKUP(E2470&amp;"."&amp;H2470,PNIdata!$E$5:$L$263,2,FALSE),"-")</f>
        <v>-</v>
      </c>
      <c r="M2470" s="62"/>
      <c r="N2470" s="62"/>
    </row>
    <row r="2471" spans="2:14" x14ac:dyDescent="0.25">
      <c r="B2471" s="37" t="s">
        <v>24</v>
      </c>
      <c r="C2471" s="38" t="str">
        <f>VLOOKUP(E2471,nusedswatershed,4,FALSE)</f>
        <v>Ind17</v>
      </c>
      <c r="D2471" s="39">
        <v>20</v>
      </c>
      <c r="E2471" s="40" t="s">
        <v>9</v>
      </c>
      <c r="F2471" s="40" t="s">
        <v>93</v>
      </c>
      <c r="G2471" s="21" t="s">
        <v>63</v>
      </c>
      <c r="H2471" s="22">
        <v>1970</v>
      </c>
      <c r="I2471" s="45" t="s">
        <v>523</v>
      </c>
      <c r="J2471" s="45"/>
      <c r="K2471" s="45"/>
      <c r="L2471" s="62" t="str">
        <f>_xlfn.IFNA(VLOOKUP(E2471&amp;"."&amp;H2471,PNIdata!$E$5:$L$263,2,FALSE),"-")</f>
        <v>-</v>
      </c>
      <c r="M2471" s="62"/>
      <c r="N2471" s="62"/>
    </row>
    <row r="2472" spans="2:14" x14ac:dyDescent="0.25">
      <c r="B2472" s="37" t="s">
        <v>24</v>
      </c>
      <c r="C2472" s="38" t="str">
        <f>VLOOKUP(E2472,nusedswatershed,4,FALSE)</f>
        <v>Ind17</v>
      </c>
      <c r="D2472" s="39">
        <v>20</v>
      </c>
      <c r="E2472" s="40" t="s">
        <v>9</v>
      </c>
      <c r="F2472" s="40" t="s">
        <v>93</v>
      </c>
      <c r="G2472" s="21" t="s">
        <v>63</v>
      </c>
      <c r="H2472" s="22">
        <v>1969</v>
      </c>
      <c r="I2472" s="45" t="s">
        <v>523</v>
      </c>
      <c r="J2472" s="45"/>
      <c r="K2472" s="45"/>
      <c r="L2472" s="62" t="str">
        <f>_xlfn.IFNA(VLOOKUP(E2472&amp;"."&amp;H2472,PNIdata!$E$5:$L$263,2,FALSE),"-")</f>
        <v>-</v>
      </c>
      <c r="M2472" s="62"/>
      <c r="N2472" s="62"/>
    </row>
    <row r="2473" spans="2:14" x14ac:dyDescent="0.25">
      <c r="B2473" s="37" t="s">
        <v>24</v>
      </c>
      <c r="C2473" s="38" t="str">
        <f>VLOOKUP(E2473,nusedswatershed,4,FALSE)</f>
        <v>Ind17</v>
      </c>
      <c r="D2473" s="39">
        <v>20</v>
      </c>
      <c r="E2473" s="40" t="s">
        <v>9</v>
      </c>
      <c r="F2473" s="40" t="s">
        <v>93</v>
      </c>
      <c r="G2473" s="21" t="s">
        <v>63</v>
      </c>
      <c r="H2473" s="22">
        <v>1968</v>
      </c>
      <c r="I2473" s="45" t="s">
        <v>523</v>
      </c>
      <c r="J2473" s="45"/>
      <c r="K2473" s="45"/>
      <c r="L2473" s="62" t="str">
        <f>_xlfn.IFNA(VLOOKUP(E2473&amp;"."&amp;H2473,PNIdata!$E$5:$L$263,2,FALSE),"-")</f>
        <v>-</v>
      </c>
      <c r="M2473" s="62"/>
      <c r="N2473" s="62"/>
    </row>
    <row r="2474" spans="2:14" x14ac:dyDescent="0.25">
      <c r="B2474" s="37" t="s">
        <v>24</v>
      </c>
      <c r="C2474" s="38" t="str">
        <f>VLOOKUP(E2474,nusedswatershed,4,FALSE)</f>
        <v>Ind17</v>
      </c>
      <c r="D2474" s="39">
        <v>20</v>
      </c>
      <c r="E2474" s="40" t="s">
        <v>9</v>
      </c>
      <c r="F2474" s="40" t="s">
        <v>93</v>
      </c>
      <c r="G2474" s="21" t="s">
        <v>63</v>
      </c>
      <c r="H2474" s="22">
        <v>1967</v>
      </c>
      <c r="I2474" s="45" t="s">
        <v>523</v>
      </c>
      <c r="J2474" s="45"/>
      <c r="K2474" s="45"/>
      <c r="L2474" s="62" t="str">
        <f>_xlfn.IFNA(VLOOKUP(E2474&amp;"."&amp;H2474,PNIdata!$E$5:$L$263,2,FALSE),"-")</f>
        <v>-</v>
      </c>
      <c r="M2474" s="62"/>
      <c r="N2474" s="62"/>
    </row>
    <row r="2475" spans="2:14" x14ac:dyDescent="0.25">
      <c r="B2475" s="37" t="s">
        <v>24</v>
      </c>
      <c r="C2475" s="38" t="str">
        <f>VLOOKUP(E2475,nusedswatershed,4,FALSE)</f>
        <v>Ind17</v>
      </c>
      <c r="D2475" s="39">
        <v>20</v>
      </c>
      <c r="E2475" s="40" t="s">
        <v>9</v>
      </c>
      <c r="F2475" s="40" t="s">
        <v>93</v>
      </c>
      <c r="G2475" s="21" t="s">
        <v>63</v>
      </c>
      <c r="H2475" s="22">
        <v>1966</v>
      </c>
      <c r="I2475" s="45" t="s">
        <v>523</v>
      </c>
      <c r="J2475" s="45"/>
      <c r="K2475" s="45"/>
      <c r="L2475" s="62" t="str">
        <f>_xlfn.IFNA(VLOOKUP(E2475&amp;"."&amp;H2475,PNIdata!$E$5:$L$263,2,FALSE),"-")</f>
        <v>-</v>
      </c>
      <c r="M2475" s="62"/>
      <c r="N2475" s="62"/>
    </row>
    <row r="2476" spans="2:14" x14ac:dyDescent="0.25">
      <c r="B2476" s="37" t="s">
        <v>24</v>
      </c>
      <c r="C2476" s="38" t="str">
        <f>VLOOKUP(E2476,nusedswatershed,4,FALSE)</f>
        <v>Ind17</v>
      </c>
      <c r="D2476" s="39">
        <v>20</v>
      </c>
      <c r="E2476" s="40" t="s">
        <v>9</v>
      </c>
      <c r="F2476" s="40" t="s">
        <v>93</v>
      </c>
      <c r="G2476" s="21" t="s">
        <v>63</v>
      </c>
      <c r="H2476" s="22">
        <v>1965</v>
      </c>
      <c r="I2476" s="45" t="s">
        <v>523</v>
      </c>
      <c r="J2476" s="45"/>
      <c r="K2476" s="45"/>
      <c r="L2476" s="62" t="str">
        <f>_xlfn.IFNA(VLOOKUP(E2476&amp;"."&amp;H2476,PNIdata!$E$5:$L$263,2,FALSE),"-")</f>
        <v>-</v>
      </c>
      <c r="M2476" s="62"/>
      <c r="N2476" s="62"/>
    </row>
    <row r="2477" spans="2:14" x14ac:dyDescent="0.25">
      <c r="B2477" s="37" t="s">
        <v>24</v>
      </c>
      <c r="C2477" s="38" t="str">
        <f>VLOOKUP(E2477,nusedswatershed,4,FALSE)</f>
        <v>Ind17</v>
      </c>
      <c r="D2477" s="39">
        <v>20</v>
      </c>
      <c r="E2477" s="40" t="s">
        <v>9</v>
      </c>
      <c r="F2477" s="40" t="s">
        <v>93</v>
      </c>
      <c r="G2477" s="21" t="s">
        <v>63</v>
      </c>
      <c r="H2477" s="22">
        <v>1964</v>
      </c>
      <c r="I2477" s="45" t="s">
        <v>523</v>
      </c>
      <c r="J2477" s="45"/>
      <c r="K2477" s="45"/>
      <c r="L2477" s="62" t="str">
        <f>_xlfn.IFNA(VLOOKUP(E2477&amp;"."&amp;H2477,PNIdata!$E$5:$L$263,2,FALSE),"-")</f>
        <v>-</v>
      </c>
      <c r="M2477" s="62"/>
      <c r="N2477" s="62"/>
    </row>
    <row r="2478" spans="2:14" x14ac:dyDescent="0.25">
      <c r="B2478" s="37" t="s">
        <v>24</v>
      </c>
      <c r="C2478" s="38" t="str">
        <f>VLOOKUP(E2478,nusedswatershed,4,FALSE)</f>
        <v>Ind17</v>
      </c>
      <c r="D2478" s="39">
        <v>20</v>
      </c>
      <c r="E2478" s="40" t="s">
        <v>9</v>
      </c>
      <c r="F2478" s="40" t="s">
        <v>93</v>
      </c>
      <c r="G2478" s="21" t="s">
        <v>63</v>
      </c>
      <c r="H2478" s="22">
        <v>1963</v>
      </c>
      <c r="I2478" s="45" t="s">
        <v>523</v>
      </c>
      <c r="J2478" s="45"/>
      <c r="K2478" s="45"/>
      <c r="L2478" s="62" t="str">
        <f>_xlfn.IFNA(VLOOKUP(E2478&amp;"."&amp;H2478,PNIdata!$E$5:$L$263,2,FALSE),"-")</f>
        <v>-</v>
      </c>
      <c r="M2478" s="62"/>
      <c r="N2478" s="62"/>
    </row>
    <row r="2479" spans="2:14" x14ac:dyDescent="0.25">
      <c r="B2479" s="37" t="s">
        <v>24</v>
      </c>
      <c r="C2479" s="38" t="str">
        <f>VLOOKUP(E2479,nusedswatershed,4,FALSE)</f>
        <v>Ind17</v>
      </c>
      <c r="D2479" s="39">
        <v>20</v>
      </c>
      <c r="E2479" s="40" t="s">
        <v>9</v>
      </c>
      <c r="F2479" s="40" t="s">
        <v>93</v>
      </c>
      <c r="G2479" s="21" t="s">
        <v>63</v>
      </c>
      <c r="H2479" s="22">
        <v>1962</v>
      </c>
      <c r="I2479" s="45" t="s">
        <v>523</v>
      </c>
      <c r="J2479" s="45"/>
      <c r="K2479" s="45"/>
      <c r="L2479" s="62" t="str">
        <f>_xlfn.IFNA(VLOOKUP(E2479&amp;"."&amp;H2479,PNIdata!$E$5:$L$263,2,FALSE),"-")</f>
        <v>-</v>
      </c>
      <c r="M2479" s="62"/>
      <c r="N2479" s="62"/>
    </row>
    <row r="2480" spans="2:14" x14ac:dyDescent="0.25">
      <c r="B2480" s="37" t="s">
        <v>24</v>
      </c>
      <c r="C2480" s="38" t="str">
        <f>VLOOKUP(E2480,nusedswatershed,4,FALSE)</f>
        <v>Ind17</v>
      </c>
      <c r="D2480" s="39">
        <v>20</v>
      </c>
      <c r="E2480" s="40" t="s">
        <v>9</v>
      </c>
      <c r="F2480" s="40" t="s">
        <v>93</v>
      </c>
      <c r="G2480" s="21" t="s">
        <v>63</v>
      </c>
      <c r="H2480" s="22">
        <v>1961</v>
      </c>
      <c r="I2480" s="45" t="s">
        <v>523</v>
      </c>
      <c r="J2480" s="45"/>
      <c r="K2480" s="45"/>
      <c r="L2480" s="62" t="str">
        <f>_xlfn.IFNA(VLOOKUP(E2480&amp;"."&amp;H2480,PNIdata!$E$5:$L$263,2,FALSE),"-")</f>
        <v>-</v>
      </c>
      <c r="M2480" s="62"/>
      <c r="N2480" s="62"/>
    </row>
    <row r="2481" spans="2:14" x14ac:dyDescent="0.25">
      <c r="B2481" s="37" t="s">
        <v>24</v>
      </c>
      <c r="C2481" s="38" t="str">
        <f>VLOOKUP(E2481,nusedswatershed,4,FALSE)</f>
        <v>Ind17</v>
      </c>
      <c r="D2481" s="39">
        <v>20</v>
      </c>
      <c r="E2481" s="40" t="s">
        <v>9</v>
      </c>
      <c r="F2481" s="40" t="s">
        <v>93</v>
      </c>
      <c r="G2481" s="21" t="s">
        <v>63</v>
      </c>
      <c r="H2481" s="22">
        <v>1960</v>
      </c>
      <c r="I2481" s="45" t="s">
        <v>523</v>
      </c>
      <c r="J2481" s="45"/>
      <c r="K2481" s="45"/>
      <c r="L2481" s="62" t="str">
        <f>_xlfn.IFNA(VLOOKUP(E2481&amp;"."&amp;H2481,PNIdata!$E$5:$L$263,2,FALSE),"-")</f>
        <v>-</v>
      </c>
      <c r="M2481" s="62"/>
      <c r="N2481" s="62"/>
    </row>
    <row r="2482" spans="2:14" x14ac:dyDescent="0.25">
      <c r="B2482" s="37" t="s">
        <v>24</v>
      </c>
      <c r="C2482" s="38" t="str">
        <f>VLOOKUP(E2482,nusedswatershed,4,FALSE)</f>
        <v>Ind17</v>
      </c>
      <c r="D2482" s="39">
        <v>20</v>
      </c>
      <c r="E2482" s="40" t="s">
        <v>9</v>
      </c>
      <c r="F2482" s="40" t="s">
        <v>93</v>
      </c>
      <c r="G2482" s="21" t="s">
        <v>63</v>
      </c>
      <c r="H2482" s="22">
        <v>1959</v>
      </c>
      <c r="I2482" s="45" t="s">
        <v>523</v>
      </c>
      <c r="J2482" s="45"/>
      <c r="K2482" s="45"/>
      <c r="L2482" s="62" t="str">
        <f>_xlfn.IFNA(VLOOKUP(E2482&amp;"."&amp;H2482,PNIdata!$E$5:$L$263,2,FALSE),"-")</f>
        <v>-</v>
      </c>
      <c r="M2482" s="62"/>
      <c r="N2482" s="62"/>
    </row>
    <row r="2483" spans="2:14" x14ac:dyDescent="0.25">
      <c r="B2483" s="37" t="s">
        <v>24</v>
      </c>
      <c r="C2483" s="38" t="str">
        <f>VLOOKUP(E2483,nusedswatershed,4,FALSE)</f>
        <v>Ind17</v>
      </c>
      <c r="D2483" s="39">
        <v>20</v>
      </c>
      <c r="E2483" s="40" t="s">
        <v>9</v>
      </c>
      <c r="F2483" s="40" t="s">
        <v>93</v>
      </c>
      <c r="G2483" s="21" t="s">
        <v>63</v>
      </c>
      <c r="H2483" s="22">
        <v>1958</v>
      </c>
      <c r="I2483" s="45" t="s">
        <v>523</v>
      </c>
      <c r="J2483" s="45"/>
      <c r="K2483" s="45"/>
      <c r="L2483" s="62" t="str">
        <f>_xlfn.IFNA(VLOOKUP(E2483&amp;"."&amp;H2483,PNIdata!$E$5:$L$263,2,FALSE),"-")</f>
        <v>-</v>
      </c>
      <c r="M2483" s="62"/>
      <c r="N2483" s="62"/>
    </row>
    <row r="2484" spans="2:14" x14ac:dyDescent="0.25">
      <c r="B2484" s="37" t="s">
        <v>24</v>
      </c>
      <c r="C2484" s="38" t="str">
        <f>VLOOKUP(E2484,nusedswatershed,4,FALSE)</f>
        <v>Ind17</v>
      </c>
      <c r="D2484" s="39">
        <v>20</v>
      </c>
      <c r="E2484" s="40" t="s">
        <v>9</v>
      </c>
      <c r="F2484" s="40" t="s">
        <v>93</v>
      </c>
      <c r="G2484" s="21" t="s">
        <v>63</v>
      </c>
      <c r="H2484" s="22">
        <v>1957</v>
      </c>
      <c r="I2484" s="45" t="s">
        <v>523</v>
      </c>
      <c r="J2484" s="45"/>
      <c r="K2484" s="45"/>
      <c r="L2484" s="62" t="str">
        <f>_xlfn.IFNA(VLOOKUP(E2484&amp;"."&amp;H2484,PNIdata!$E$5:$L$263,2,FALSE),"-")</f>
        <v>-</v>
      </c>
      <c r="M2484" s="62"/>
      <c r="N2484" s="62"/>
    </row>
    <row r="2485" spans="2:14" x14ac:dyDescent="0.25">
      <c r="B2485" s="37" t="s">
        <v>24</v>
      </c>
      <c r="C2485" s="38" t="str">
        <f>VLOOKUP(E2485,nusedswatershed,4,FALSE)</f>
        <v>Ind17</v>
      </c>
      <c r="D2485" s="39">
        <v>20</v>
      </c>
      <c r="E2485" s="40" t="s">
        <v>9</v>
      </c>
      <c r="F2485" s="40" t="s">
        <v>93</v>
      </c>
      <c r="G2485" s="21" t="s">
        <v>63</v>
      </c>
      <c r="H2485" s="22">
        <v>1956</v>
      </c>
      <c r="I2485" s="45" t="s">
        <v>523</v>
      </c>
      <c r="J2485" s="45"/>
      <c r="K2485" s="45"/>
      <c r="L2485" s="62" t="str">
        <f>_xlfn.IFNA(VLOOKUP(E2485&amp;"."&amp;H2485,PNIdata!$E$5:$L$263,2,FALSE),"-")</f>
        <v>-</v>
      </c>
      <c r="M2485" s="62"/>
      <c r="N2485" s="62"/>
    </row>
    <row r="2486" spans="2:14" x14ac:dyDescent="0.25">
      <c r="B2486" s="37" t="s">
        <v>24</v>
      </c>
      <c r="C2486" s="38" t="str">
        <f>VLOOKUP(E2486,nusedswatershed,4,FALSE)</f>
        <v>Ind17</v>
      </c>
      <c r="D2486" s="39">
        <v>20</v>
      </c>
      <c r="E2486" s="40" t="s">
        <v>9</v>
      </c>
      <c r="F2486" s="40" t="s">
        <v>93</v>
      </c>
      <c r="G2486" s="21" t="s">
        <v>63</v>
      </c>
      <c r="H2486" s="22">
        <v>1955</v>
      </c>
      <c r="I2486" s="45" t="s">
        <v>523</v>
      </c>
      <c r="J2486" s="45"/>
      <c r="K2486" s="45"/>
      <c r="L2486" s="62" t="str">
        <f>_xlfn.IFNA(VLOOKUP(E2486&amp;"."&amp;H2486,PNIdata!$E$5:$L$263,2,FALSE),"-")</f>
        <v>-</v>
      </c>
      <c r="M2486" s="62"/>
      <c r="N2486" s="62"/>
    </row>
    <row r="2487" spans="2:14" x14ac:dyDescent="0.25">
      <c r="B2487" s="37" t="s">
        <v>24</v>
      </c>
      <c r="C2487" s="38" t="str">
        <f>VLOOKUP(E2487,nusedswatershed,4,FALSE)</f>
        <v>Ind17</v>
      </c>
      <c r="D2487" s="39">
        <v>20</v>
      </c>
      <c r="E2487" s="40" t="s">
        <v>9</v>
      </c>
      <c r="F2487" s="40" t="s">
        <v>93</v>
      </c>
      <c r="G2487" s="21" t="s">
        <v>63</v>
      </c>
      <c r="H2487" s="22">
        <v>1954</v>
      </c>
      <c r="I2487" s="45" t="s">
        <v>523</v>
      </c>
      <c r="J2487" s="45"/>
      <c r="K2487" s="45"/>
      <c r="L2487" s="62" t="str">
        <f>_xlfn.IFNA(VLOOKUP(E2487&amp;"."&amp;H2487,PNIdata!$E$5:$L$263,2,FALSE),"-")</f>
        <v>-</v>
      </c>
      <c r="M2487" s="62"/>
      <c r="N2487" s="62"/>
    </row>
    <row r="2488" spans="2:14" x14ac:dyDescent="0.25">
      <c r="B2488" s="37" t="s">
        <v>24</v>
      </c>
      <c r="C2488" s="38" t="str">
        <f>VLOOKUP(E2488,nusedswatershed,4,FALSE)</f>
        <v>Ind17</v>
      </c>
      <c r="D2488" s="39">
        <v>20</v>
      </c>
      <c r="E2488" s="40" t="s">
        <v>9</v>
      </c>
      <c r="F2488" s="40" t="s">
        <v>93</v>
      </c>
      <c r="G2488" s="21" t="s">
        <v>63</v>
      </c>
      <c r="H2488" s="22">
        <v>1953</v>
      </c>
      <c r="I2488" s="45" t="s">
        <v>523</v>
      </c>
      <c r="J2488" s="45"/>
      <c r="K2488" s="45"/>
      <c r="L2488" s="62" t="str">
        <f>_xlfn.IFNA(VLOOKUP(E2488&amp;"."&amp;H2488,PNIdata!$E$5:$L$263,2,FALSE),"-")</f>
        <v>-</v>
      </c>
      <c r="M2488" s="62"/>
      <c r="N2488" s="62"/>
    </row>
    <row r="2489" spans="2:14" x14ac:dyDescent="0.25">
      <c r="B2489" s="37" t="s">
        <v>24</v>
      </c>
      <c r="C2489" s="38" t="str">
        <f>VLOOKUP(E2489,nusedswatershed,4,FALSE)</f>
        <v>Ind17</v>
      </c>
      <c r="D2489" s="39">
        <v>20</v>
      </c>
      <c r="E2489" s="40" t="s">
        <v>9</v>
      </c>
      <c r="F2489" s="40" t="s">
        <v>102</v>
      </c>
      <c r="G2489" s="21" t="s">
        <v>63</v>
      </c>
      <c r="H2489" s="45">
        <v>2023</v>
      </c>
      <c r="I2489" s="45">
        <v>21</v>
      </c>
      <c r="J2489" s="45">
        <v>21</v>
      </c>
      <c r="K2489" s="45"/>
      <c r="L2489" s="62" t="str">
        <f>_xlfn.IFNA(VLOOKUP(E2489&amp;"."&amp;H2489,PNIdata!$E$5:$L$263,2,FALSE),"-")</f>
        <v>-</v>
      </c>
      <c r="M2489" s="62"/>
      <c r="N2489" s="62"/>
    </row>
    <row r="2490" spans="2:14" x14ac:dyDescent="0.25">
      <c r="B2490" s="37" t="s">
        <v>24</v>
      </c>
      <c r="C2490" s="38" t="str">
        <f>VLOOKUP(E2490,nusedswatershed,4,FALSE)</f>
        <v>Ind17</v>
      </c>
      <c r="D2490" s="39">
        <v>20</v>
      </c>
      <c r="E2490" s="40" t="s">
        <v>9</v>
      </c>
      <c r="F2490" s="40" t="s">
        <v>102</v>
      </c>
      <c r="G2490" s="21" t="s">
        <v>63</v>
      </c>
      <c r="H2490" s="45">
        <v>2022</v>
      </c>
      <c r="I2490" s="45">
        <v>1</v>
      </c>
      <c r="J2490" s="45">
        <v>1</v>
      </c>
      <c r="K2490" s="45"/>
      <c r="L2490" s="62" t="str">
        <f>_xlfn.IFNA(VLOOKUP(E2490&amp;"."&amp;H2490,PNIdata!$E$5:$L$263,2,FALSE),"-")</f>
        <v>-</v>
      </c>
      <c r="M2490" s="62"/>
      <c r="N2490" s="62"/>
    </row>
    <row r="2491" spans="2:14" x14ac:dyDescent="0.25">
      <c r="B2491" s="37" t="s">
        <v>24</v>
      </c>
      <c r="C2491" s="38" t="str">
        <f>VLOOKUP(E2491,nusedswatershed,4,FALSE)</f>
        <v>Ind17</v>
      </c>
      <c r="D2491" s="39">
        <v>20</v>
      </c>
      <c r="E2491" s="40" t="s">
        <v>9</v>
      </c>
      <c r="F2491" s="40" t="s">
        <v>102</v>
      </c>
      <c r="G2491" s="21" t="s">
        <v>63</v>
      </c>
      <c r="H2491" s="45">
        <v>2021</v>
      </c>
      <c r="I2491" s="45" t="s">
        <v>523</v>
      </c>
      <c r="J2491" s="45"/>
      <c r="K2491" s="45"/>
      <c r="L2491" s="62">
        <f>_xlfn.IFNA(VLOOKUP(E2491&amp;"."&amp;H2491,PNIdata!$E$5:$L$263,2,FALSE),"-")</f>
        <v>0.94076700000000002</v>
      </c>
      <c r="M2491" s="62"/>
      <c r="N2491" s="62"/>
    </row>
    <row r="2492" spans="2:14" x14ac:dyDescent="0.25">
      <c r="B2492" s="37" t="s">
        <v>24</v>
      </c>
      <c r="C2492" s="38" t="str">
        <f>VLOOKUP(E2492,nusedswatershed,4,FALSE)</f>
        <v>Ind17</v>
      </c>
      <c r="D2492" s="39">
        <v>20</v>
      </c>
      <c r="E2492" s="40" t="s">
        <v>9</v>
      </c>
      <c r="F2492" s="40" t="s">
        <v>102</v>
      </c>
      <c r="G2492" s="21" t="s">
        <v>63</v>
      </c>
      <c r="H2492" s="45">
        <v>2020</v>
      </c>
      <c r="I2492" s="45">
        <v>20</v>
      </c>
      <c r="J2492" s="45">
        <v>20</v>
      </c>
      <c r="K2492" s="45"/>
      <c r="L2492" s="62">
        <f>_xlfn.IFNA(VLOOKUP(E2492&amp;"."&amp;H2492,PNIdata!$E$5:$L$263,2,FALSE),"-")</f>
        <v>0.98901099999999997</v>
      </c>
      <c r="M2492" s="62"/>
      <c r="N2492" s="62"/>
    </row>
    <row r="2493" spans="2:14" x14ac:dyDescent="0.25">
      <c r="B2493" s="37" t="s">
        <v>24</v>
      </c>
      <c r="C2493" s="38" t="str">
        <f>VLOOKUP(E2493,nusedswatershed,4,FALSE)</f>
        <v>Ind17</v>
      </c>
      <c r="D2493" s="39">
        <v>20</v>
      </c>
      <c r="E2493" s="40" t="s">
        <v>9</v>
      </c>
      <c r="F2493" s="40" t="s">
        <v>102</v>
      </c>
      <c r="G2493" s="21" t="s">
        <v>63</v>
      </c>
      <c r="H2493" s="45">
        <v>2019</v>
      </c>
      <c r="I2493" s="45" t="s">
        <v>524</v>
      </c>
      <c r="J2493" s="45"/>
      <c r="K2493" s="45"/>
      <c r="L2493" s="62">
        <f>_xlfn.IFNA(VLOOKUP(E2493&amp;"."&amp;H2493,PNIdata!$E$5:$L$263,2,FALSE),"-")</f>
        <v>0.72611499999999995</v>
      </c>
      <c r="M2493" s="62"/>
      <c r="N2493" s="62"/>
    </row>
    <row r="2494" spans="2:14" x14ac:dyDescent="0.25">
      <c r="B2494" s="37" t="s">
        <v>24</v>
      </c>
      <c r="C2494" s="38" t="str">
        <f>VLOOKUP(E2494,nusedswatershed,4,FALSE)</f>
        <v>Ind17</v>
      </c>
      <c r="D2494" s="39">
        <v>20</v>
      </c>
      <c r="E2494" s="40" t="s">
        <v>9</v>
      </c>
      <c r="F2494" s="40" t="s">
        <v>102</v>
      </c>
      <c r="G2494" s="21" t="s">
        <v>63</v>
      </c>
      <c r="H2494" s="45">
        <v>2018</v>
      </c>
      <c r="I2494" s="45">
        <v>9</v>
      </c>
      <c r="J2494" s="45">
        <v>9</v>
      </c>
      <c r="K2494" s="45"/>
      <c r="L2494" s="62" t="str">
        <f>_xlfn.IFNA(VLOOKUP(E2494&amp;"."&amp;H2494,PNIdata!$E$5:$L$263,2,FALSE),"-")</f>
        <v>-</v>
      </c>
      <c r="M2494" s="62"/>
      <c r="N2494" s="62"/>
    </row>
    <row r="2495" spans="2:14" x14ac:dyDescent="0.25">
      <c r="B2495" s="37" t="s">
        <v>24</v>
      </c>
      <c r="C2495" s="38" t="str">
        <f>VLOOKUP(E2495,nusedswatershed,4,FALSE)</f>
        <v>Ind17</v>
      </c>
      <c r="D2495" s="39">
        <v>20</v>
      </c>
      <c r="E2495" s="40" t="s">
        <v>9</v>
      </c>
      <c r="F2495" s="40" t="s">
        <v>102</v>
      </c>
      <c r="G2495" s="21" t="s">
        <v>63</v>
      </c>
      <c r="H2495" s="45">
        <v>2017</v>
      </c>
      <c r="I2495" s="45">
        <v>104</v>
      </c>
      <c r="J2495" s="45">
        <v>104</v>
      </c>
      <c r="K2495" s="45"/>
      <c r="L2495" s="62">
        <f>_xlfn.IFNA(VLOOKUP(E2495&amp;"."&amp;H2495,PNIdata!$E$5:$L$263,2,FALSE),"-")</f>
        <v>0.39560400000000001</v>
      </c>
      <c r="M2495" s="62"/>
      <c r="N2495" s="62"/>
    </row>
    <row r="2496" spans="2:14" x14ac:dyDescent="0.25">
      <c r="B2496" s="37" t="s">
        <v>24</v>
      </c>
      <c r="C2496" s="38" t="str">
        <f>VLOOKUP(E2496,nusedswatershed,4,FALSE)</f>
        <v>Ind17</v>
      </c>
      <c r="D2496" s="39">
        <v>20</v>
      </c>
      <c r="E2496" s="40" t="s">
        <v>9</v>
      </c>
      <c r="F2496" s="40" t="s">
        <v>102</v>
      </c>
      <c r="G2496" s="21" t="s">
        <v>63</v>
      </c>
      <c r="H2496" s="45">
        <v>2016</v>
      </c>
      <c r="I2496" s="45">
        <v>3</v>
      </c>
      <c r="J2496" s="45">
        <v>3</v>
      </c>
      <c r="K2496" s="45"/>
      <c r="L2496" s="62" t="str">
        <f>_xlfn.IFNA(VLOOKUP(E2496&amp;"."&amp;H2496,PNIdata!$E$5:$L$263,2,FALSE),"-")</f>
        <v>-</v>
      </c>
      <c r="M2496" s="62"/>
      <c r="N2496" s="62"/>
    </row>
    <row r="2497" spans="2:14" x14ac:dyDescent="0.25">
      <c r="B2497" s="37" t="s">
        <v>24</v>
      </c>
      <c r="C2497" s="38" t="str">
        <f>VLOOKUP(E2497,nusedswatershed,4,FALSE)</f>
        <v>Ind17</v>
      </c>
      <c r="D2497" s="39">
        <v>20</v>
      </c>
      <c r="E2497" s="40" t="s">
        <v>9</v>
      </c>
      <c r="F2497" s="40" t="s">
        <v>102</v>
      </c>
      <c r="G2497" s="21" t="s">
        <v>63</v>
      </c>
      <c r="H2497" s="22">
        <v>2015</v>
      </c>
      <c r="I2497" s="45">
        <v>20</v>
      </c>
      <c r="J2497" s="45">
        <v>20</v>
      </c>
      <c r="K2497" s="45"/>
      <c r="L2497" s="62">
        <f>_xlfn.IFNA(VLOOKUP(E2497&amp;"."&amp;H2497,PNIdata!$E$5:$L$263,2,FALSE),"-")</f>
        <v>0.18085100000000001</v>
      </c>
      <c r="M2497" s="62"/>
      <c r="N2497" s="62"/>
    </row>
    <row r="2498" spans="2:14" x14ac:dyDescent="0.25">
      <c r="B2498" s="37" t="s">
        <v>24</v>
      </c>
      <c r="C2498" s="38" t="str">
        <f>VLOOKUP(E2498,nusedswatershed,4,FALSE)</f>
        <v>Ind17</v>
      </c>
      <c r="D2498" s="39">
        <v>20</v>
      </c>
      <c r="E2498" s="40" t="s">
        <v>9</v>
      </c>
      <c r="F2498" s="40" t="s">
        <v>102</v>
      </c>
      <c r="G2498" s="21" t="s">
        <v>63</v>
      </c>
      <c r="H2498" s="22">
        <v>2014</v>
      </c>
      <c r="I2498" s="45" t="s">
        <v>524</v>
      </c>
      <c r="J2498" s="45"/>
      <c r="K2498" s="45"/>
      <c r="L2498" s="62">
        <f>_xlfn.IFNA(VLOOKUP(E2498&amp;"."&amp;H2498,PNIdata!$E$5:$L$263,2,FALSE),"-")</f>
        <v>8.5271E-2</v>
      </c>
      <c r="M2498" s="62"/>
      <c r="N2498" s="62"/>
    </row>
    <row r="2499" spans="2:14" x14ac:dyDescent="0.25">
      <c r="B2499" s="37" t="s">
        <v>24</v>
      </c>
      <c r="C2499" s="38" t="str">
        <f>VLOOKUP(E2499,nusedswatershed,4,FALSE)</f>
        <v>Ind17</v>
      </c>
      <c r="D2499" s="39">
        <v>20</v>
      </c>
      <c r="E2499" s="40" t="s">
        <v>9</v>
      </c>
      <c r="F2499" s="40" t="s">
        <v>102</v>
      </c>
      <c r="G2499" s="21" t="s">
        <v>63</v>
      </c>
      <c r="H2499">
        <v>2013</v>
      </c>
      <c r="I2499" s="45">
        <v>103</v>
      </c>
      <c r="J2499" s="45">
        <v>103</v>
      </c>
      <c r="K2499" s="45"/>
      <c r="L2499" s="62" t="str">
        <f>_xlfn.IFNA(VLOOKUP(E2499&amp;"."&amp;H2499,PNIdata!$E$5:$L$263,2,FALSE),"-")</f>
        <v>-</v>
      </c>
      <c r="M2499" s="62"/>
      <c r="N2499" s="62"/>
    </row>
    <row r="2500" spans="2:14" x14ac:dyDescent="0.25">
      <c r="B2500" s="37" t="s">
        <v>24</v>
      </c>
      <c r="C2500" s="38" t="str">
        <f>VLOOKUP(E2500,nusedswatershed,4,FALSE)</f>
        <v>Ind17</v>
      </c>
      <c r="D2500" s="39">
        <v>20</v>
      </c>
      <c r="E2500" s="40" t="s">
        <v>9</v>
      </c>
      <c r="F2500" s="40" t="s">
        <v>102</v>
      </c>
      <c r="G2500" s="21" t="s">
        <v>63</v>
      </c>
      <c r="H2500" s="22">
        <v>2012</v>
      </c>
      <c r="I2500" s="45">
        <v>44</v>
      </c>
      <c r="J2500" s="45">
        <v>44</v>
      </c>
      <c r="K2500" s="45"/>
      <c r="L2500" s="62">
        <f>_xlfn.IFNA(VLOOKUP(E2500&amp;"."&amp;H2500,PNIdata!$E$5:$L$263,2,FALSE),"-")</f>
        <v>0.96969700000000003</v>
      </c>
      <c r="M2500" s="62"/>
      <c r="N2500" s="62"/>
    </row>
    <row r="2501" spans="2:14" x14ac:dyDescent="0.25">
      <c r="B2501" s="37" t="s">
        <v>24</v>
      </c>
      <c r="C2501" s="38" t="str">
        <f>VLOOKUP(E2501,nusedswatershed,4,FALSE)</f>
        <v>Ind17</v>
      </c>
      <c r="D2501" s="39">
        <v>20</v>
      </c>
      <c r="E2501" s="40" t="s">
        <v>9</v>
      </c>
      <c r="F2501" s="40" t="s">
        <v>102</v>
      </c>
      <c r="G2501" s="21" t="s">
        <v>63</v>
      </c>
      <c r="H2501" s="22">
        <v>2011</v>
      </c>
      <c r="I2501" s="45" t="s">
        <v>1430</v>
      </c>
      <c r="J2501" s="45"/>
      <c r="K2501" s="45"/>
      <c r="L2501" s="62" t="str">
        <f>_xlfn.IFNA(VLOOKUP(E2501&amp;"."&amp;H2501,PNIdata!$E$5:$L$263,2,FALSE),"-")</f>
        <v>-</v>
      </c>
      <c r="M2501" s="62"/>
      <c r="N2501" s="62"/>
    </row>
    <row r="2502" spans="2:14" x14ac:dyDescent="0.25">
      <c r="B2502" s="37" t="s">
        <v>24</v>
      </c>
      <c r="C2502" s="38" t="str">
        <f>VLOOKUP(E2502,nusedswatershed,4,FALSE)</f>
        <v>Ind17</v>
      </c>
      <c r="D2502" s="39">
        <v>20</v>
      </c>
      <c r="E2502" s="40" t="s">
        <v>9</v>
      </c>
      <c r="F2502" s="40" t="s">
        <v>102</v>
      </c>
      <c r="G2502" s="21" t="s">
        <v>63</v>
      </c>
      <c r="H2502" s="22">
        <v>2010</v>
      </c>
      <c r="I2502" s="45" t="s">
        <v>1430</v>
      </c>
      <c r="J2502" s="45"/>
      <c r="K2502" s="45"/>
      <c r="L2502" s="62" t="str">
        <f>_xlfn.IFNA(VLOOKUP(E2502&amp;"."&amp;H2502,PNIdata!$E$5:$L$263,2,FALSE),"-")</f>
        <v>-</v>
      </c>
      <c r="M2502" s="62"/>
      <c r="N2502" s="62"/>
    </row>
    <row r="2503" spans="2:14" x14ac:dyDescent="0.25">
      <c r="B2503" s="37" t="s">
        <v>24</v>
      </c>
      <c r="C2503" s="38" t="str">
        <f>VLOOKUP(E2503,nusedswatershed,4,FALSE)</f>
        <v>Ind17</v>
      </c>
      <c r="D2503" s="39">
        <v>20</v>
      </c>
      <c r="E2503" s="40" t="s">
        <v>9</v>
      </c>
      <c r="F2503" s="40" t="s">
        <v>102</v>
      </c>
      <c r="G2503" s="21" t="s">
        <v>63</v>
      </c>
      <c r="H2503" s="22">
        <v>2009</v>
      </c>
      <c r="I2503" s="45" t="s">
        <v>1430</v>
      </c>
      <c r="J2503" s="45"/>
      <c r="K2503" s="45"/>
      <c r="L2503" s="62" t="str">
        <f>_xlfn.IFNA(VLOOKUP(E2503&amp;"."&amp;H2503,PNIdata!$E$5:$L$263,2,FALSE),"-")</f>
        <v>-</v>
      </c>
      <c r="M2503" s="62"/>
      <c r="N2503" s="62"/>
    </row>
    <row r="2504" spans="2:14" x14ac:dyDescent="0.25">
      <c r="B2504" s="37" t="s">
        <v>24</v>
      </c>
      <c r="C2504" s="38" t="str">
        <f>VLOOKUP(E2504,nusedswatershed,4,FALSE)</f>
        <v>Ind17</v>
      </c>
      <c r="D2504" s="39">
        <v>20</v>
      </c>
      <c r="E2504" s="40" t="s">
        <v>9</v>
      </c>
      <c r="F2504" s="40" t="s">
        <v>102</v>
      </c>
      <c r="G2504" s="21" t="s">
        <v>63</v>
      </c>
      <c r="H2504">
        <v>2008</v>
      </c>
      <c r="I2504" s="45" t="s">
        <v>1430</v>
      </c>
      <c r="J2504" s="45"/>
      <c r="K2504" s="45"/>
      <c r="L2504" s="62">
        <f>_xlfn.IFNA(VLOOKUP(E2504&amp;"."&amp;H2504,PNIdata!$E$5:$L$263,2,FALSE),"-")</f>
        <v>0.98809499999999995</v>
      </c>
      <c r="M2504" s="62"/>
      <c r="N2504" s="62"/>
    </row>
    <row r="2505" spans="2:14" x14ac:dyDescent="0.25">
      <c r="B2505" s="37" t="s">
        <v>24</v>
      </c>
      <c r="C2505" s="38" t="str">
        <f>VLOOKUP(E2505,nusedswatershed,4,FALSE)</f>
        <v>Ind17</v>
      </c>
      <c r="D2505" s="39">
        <v>20</v>
      </c>
      <c r="E2505" s="40" t="s">
        <v>9</v>
      </c>
      <c r="F2505" s="40" t="s">
        <v>102</v>
      </c>
      <c r="G2505" s="21" t="s">
        <v>63</v>
      </c>
      <c r="H2505">
        <v>2007</v>
      </c>
      <c r="I2505" s="45" t="s">
        <v>1430</v>
      </c>
      <c r="J2505" s="45"/>
      <c r="K2505" s="45"/>
      <c r="L2505" s="62" t="str">
        <f>_xlfn.IFNA(VLOOKUP(E2505&amp;"."&amp;H2505,PNIdata!$E$5:$L$263,2,FALSE),"-")</f>
        <v>-</v>
      </c>
      <c r="M2505" s="62"/>
      <c r="N2505" s="62"/>
    </row>
    <row r="2506" spans="2:14" x14ac:dyDescent="0.25">
      <c r="B2506" s="37" t="s">
        <v>24</v>
      </c>
      <c r="C2506" s="38" t="str">
        <f>VLOOKUP(E2506,nusedswatershed,4,FALSE)</f>
        <v>Ind17</v>
      </c>
      <c r="D2506" s="39">
        <v>20</v>
      </c>
      <c r="E2506" s="40" t="s">
        <v>9</v>
      </c>
      <c r="F2506" s="40" t="s">
        <v>102</v>
      </c>
      <c r="G2506" s="21" t="s">
        <v>63</v>
      </c>
      <c r="H2506">
        <v>2006</v>
      </c>
      <c r="I2506" s="45" t="s">
        <v>1430</v>
      </c>
      <c r="J2506" s="45"/>
      <c r="K2506" s="45"/>
      <c r="L2506" s="62">
        <f>_xlfn.IFNA(VLOOKUP(E2506&amp;"."&amp;H2506,PNIdata!$E$5:$L$263,2,FALSE),"-")</f>
        <v>0.66161599999999998</v>
      </c>
      <c r="M2506" s="62"/>
      <c r="N2506" s="62"/>
    </row>
    <row r="2507" spans="2:14" x14ac:dyDescent="0.25">
      <c r="B2507" s="37" t="s">
        <v>24</v>
      </c>
      <c r="C2507" s="38" t="str">
        <f>VLOOKUP(E2507,nusedswatershed,4,FALSE)</f>
        <v>Ind17</v>
      </c>
      <c r="D2507" s="39">
        <v>20</v>
      </c>
      <c r="E2507" s="40" t="s">
        <v>9</v>
      </c>
      <c r="F2507" s="40" t="s">
        <v>102</v>
      </c>
      <c r="G2507" s="21" t="s">
        <v>63</v>
      </c>
      <c r="H2507">
        <v>2005</v>
      </c>
      <c r="I2507" s="45" t="s">
        <v>1430</v>
      </c>
      <c r="J2507" s="45"/>
      <c r="K2507" s="45"/>
      <c r="L2507" s="62">
        <f>_xlfn.IFNA(VLOOKUP(E2507&amp;"."&amp;H2507,PNIdata!$E$5:$L$263,2,FALSE),"-")</f>
        <v>0.35643599999999998</v>
      </c>
      <c r="M2507" s="62"/>
      <c r="N2507" s="62"/>
    </row>
    <row r="2508" spans="2:14" x14ac:dyDescent="0.25">
      <c r="B2508" s="37" t="s">
        <v>24</v>
      </c>
      <c r="C2508" s="38" t="str">
        <f>VLOOKUP(E2508,nusedswatershed,4,FALSE)</f>
        <v>Ind17</v>
      </c>
      <c r="D2508" s="39">
        <v>20</v>
      </c>
      <c r="E2508" s="40" t="s">
        <v>9</v>
      </c>
      <c r="F2508" s="40" t="s">
        <v>102</v>
      </c>
      <c r="G2508" s="21" t="s">
        <v>63</v>
      </c>
      <c r="H2508">
        <v>2004</v>
      </c>
      <c r="I2508" s="45" t="s">
        <v>1430</v>
      </c>
      <c r="J2508" s="45"/>
      <c r="K2508" s="45"/>
      <c r="L2508" s="62" t="str">
        <f>_xlfn.IFNA(VLOOKUP(E2508&amp;"."&amp;H2508,PNIdata!$E$5:$L$263,2,FALSE),"-")</f>
        <v>-</v>
      </c>
      <c r="M2508" s="62"/>
      <c r="N2508" s="62"/>
    </row>
    <row r="2509" spans="2:14" x14ac:dyDescent="0.25">
      <c r="B2509" s="37" t="s">
        <v>24</v>
      </c>
      <c r="C2509" s="38" t="str">
        <f>VLOOKUP(E2509,nusedswatershed,4,FALSE)</f>
        <v>Ind17</v>
      </c>
      <c r="D2509" s="39">
        <v>20</v>
      </c>
      <c r="E2509" s="40" t="s">
        <v>9</v>
      </c>
      <c r="F2509" s="40" t="s">
        <v>102</v>
      </c>
      <c r="G2509" s="21" t="s">
        <v>63</v>
      </c>
      <c r="H2509">
        <v>2003</v>
      </c>
      <c r="I2509" s="45" t="s">
        <v>1430</v>
      </c>
      <c r="J2509" s="45"/>
      <c r="K2509" s="45"/>
      <c r="L2509" s="62" t="str">
        <f>_xlfn.IFNA(VLOOKUP(E2509&amp;"."&amp;H2509,PNIdata!$E$5:$L$263,2,FALSE),"-")</f>
        <v>-</v>
      </c>
      <c r="M2509" s="62"/>
      <c r="N2509" s="62"/>
    </row>
    <row r="2510" spans="2:14" x14ac:dyDescent="0.25">
      <c r="B2510" s="37" t="s">
        <v>24</v>
      </c>
      <c r="C2510" s="38" t="str">
        <f>VLOOKUP(E2510,nusedswatershed,4,FALSE)</f>
        <v>Ind17</v>
      </c>
      <c r="D2510" s="39">
        <v>20</v>
      </c>
      <c r="E2510" s="40" t="s">
        <v>9</v>
      </c>
      <c r="F2510" s="40" t="s">
        <v>102</v>
      </c>
      <c r="G2510" s="21" t="s">
        <v>63</v>
      </c>
      <c r="H2510">
        <v>2002</v>
      </c>
      <c r="I2510" s="45" t="s">
        <v>1430</v>
      </c>
      <c r="J2510" s="45"/>
      <c r="K2510" s="45"/>
      <c r="L2510" s="62" t="str">
        <f>_xlfn.IFNA(VLOOKUP(E2510&amp;"."&amp;H2510,PNIdata!$E$5:$L$263,2,FALSE),"-")</f>
        <v>-</v>
      </c>
      <c r="M2510" s="62"/>
      <c r="N2510" s="62"/>
    </row>
    <row r="2511" spans="2:14" x14ac:dyDescent="0.25">
      <c r="B2511" s="37" t="s">
        <v>24</v>
      </c>
      <c r="C2511" s="38" t="str">
        <f>VLOOKUP(E2511,nusedswatershed,4,FALSE)</f>
        <v>Ind17</v>
      </c>
      <c r="D2511" s="39">
        <v>20</v>
      </c>
      <c r="E2511" s="40" t="s">
        <v>9</v>
      </c>
      <c r="F2511" s="40" t="s">
        <v>102</v>
      </c>
      <c r="G2511" s="21" t="s">
        <v>63</v>
      </c>
      <c r="H2511">
        <v>2001</v>
      </c>
      <c r="I2511" s="45" t="s">
        <v>1430</v>
      </c>
      <c r="J2511" s="45"/>
      <c r="K2511" s="45"/>
      <c r="L2511" s="62" t="str">
        <f>_xlfn.IFNA(VLOOKUP(E2511&amp;"."&amp;H2511,PNIdata!$E$5:$L$263,2,FALSE),"-")</f>
        <v>-</v>
      </c>
      <c r="M2511" s="62"/>
      <c r="N2511" s="62"/>
    </row>
    <row r="2512" spans="2:14" x14ac:dyDescent="0.25">
      <c r="B2512" s="37" t="s">
        <v>24</v>
      </c>
      <c r="C2512" s="38" t="str">
        <f>VLOOKUP(E2512,nusedswatershed,4,FALSE)</f>
        <v>Ind17</v>
      </c>
      <c r="D2512" s="39">
        <v>20</v>
      </c>
      <c r="E2512" s="40" t="s">
        <v>9</v>
      </c>
      <c r="F2512" s="40" t="s">
        <v>102</v>
      </c>
      <c r="G2512" s="21" t="s">
        <v>63</v>
      </c>
      <c r="H2512">
        <v>2000</v>
      </c>
      <c r="I2512" s="45" t="s">
        <v>1430</v>
      </c>
      <c r="J2512" s="45"/>
      <c r="K2512" s="45"/>
      <c r="L2512" s="62" t="str">
        <f>_xlfn.IFNA(VLOOKUP(E2512&amp;"."&amp;H2512,PNIdata!$E$5:$L$263,2,FALSE),"-")</f>
        <v>-</v>
      </c>
      <c r="M2512" s="62"/>
      <c r="N2512" s="62"/>
    </row>
    <row r="2513" spans="2:14" x14ac:dyDescent="0.25">
      <c r="B2513" s="37" t="s">
        <v>24</v>
      </c>
      <c r="C2513" s="38" t="str">
        <f>VLOOKUP(E2513,nusedswatershed,4,FALSE)</f>
        <v>Ind17</v>
      </c>
      <c r="D2513" s="39">
        <v>20</v>
      </c>
      <c r="E2513" s="40" t="s">
        <v>9</v>
      </c>
      <c r="F2513" s="40" t="s">
        <v>102</v>
      </c>
      <c r="G2513" s="21" t="s">
        <v>63</v>
      </c>
      <c r="H2513">
        <v>1999</v>
      </c>
      <c r="I2513" s="45" t="s">
        <v>1430</v>
      </c>
      <c r="J2513" s="45"/>
      <c r="K2513" s="45"/>
      <c r="L2513" s="62" t="str">
        <f>_xlfn.IFNA(VLOOKUP(E2513&amp;"."&amp;H2513,PNIdata!$E$5:$L$263,2,FALSE),"-")</f>
        <v>-</v>
      </c>
      <c r="M2513" s="62"/>
      <c r="N2513" s="62"/>
    </row>
    <row r="2514" spans="2:14" x14ac:dyDescent="0.25">
      <c r="B2514" s="37" t="s">
        <v>24</v>
      </c>
      <c r="C2514" s="38" t="str">
        <f>VLOOKUP(E2514,nusedswatershed,4,FALSE)</f>
        <v>Ind17</v>
      </c>
      <c r="D2514" s="39">
        <v>20</v>
      </c>
      <c r="E2514" s="40" t="s">
        <v>9</v>
      </c>
      <c r="F2514" s="40" t="s">
        <v>102</v>
      </c>
      <c r="G2514" s="21" t="s">
        <v>63</v>
      </c>
      <c r="H2514" s="22">
        <v>1998</v>
      </c>
      <c r="I2514" s="45" t="s">
        <v>1430</v>
      </c>
      <c r="J2514" s="45"/>
      <c r="K2514" s="45"/>
      <c r="L2514" s="62" t="str">
        <f>_xlfn.IFNA(VLOOKUP(E2514&amp;"."&amp;H2514,PNIdata!$E$5:$L$263,2,FALSE),"-")</f>
        <v>-</v>
      </c>
      <c r="M2514" s="62"/>
      <c r="N2514" s="62"/>
    </row>
    <row r="2515" spans="2:14" x14ac:dyDescent="0.25">
      <c r="B2515" s="37" t="s">
        <v>24</v>
      </c>
      <c r="C2515" s="38" t="str">
        <f>VLOOKUP(E2515,nusedswatershed,4,FALSE)</f>
        <v>Ind17</v>
      </c>
      <c r="D2515" s="39">
        <v>20</v>
      </c>
      <c r="E2515" s="40" t="s">
        <v>9</v>
      </c>
      <c r="F2515" s="40" t="s">
        <v>102</v>
      </c>
      <c r="G2515" s="21" t="s">
        <v>63</v>
      </c>
      <c r="H2515" s="22">
        <v>1997</v>
      </c>
      <c r="I2515" s="45" t="s">
        <v>1430</v>
      </c>
      <c r="J2515" s="45"/>
      <c r="K2515" s="45"/>
      <c r="L2515" s="62" t="str">
        <f>_xlfn.IFNA(VLOOKUP(E2515&amp;"."&amp;H2515,PNIdata!$E$5:$L$263,2,FALSE),"-")</f>
        <v>-</v>
      </c>
      <c r="M2515" s="62"/>
      <c r="N2515" s="62"/>
    </row>
    <row r="2516" spans="2:14" x14ac:dyDescent="0.25">
      <c r="B2516" s="37" t="s">
        <v>24</v>
      </c>
      <c r="C2516" s="38" t="str">
        <f>VLOOKUP(E2516,nusedswatershed,4,FALSE)</f>
        <v>Ind17</v>
      </c>
      <c r="D2516" s="39">
        <v>20</v>
      </c>
      <c r="E2516" s="40" t="s">
        <v>9</v>
      </c>
      <c r="F2516" s="40" t="s">
        <v>102</v>
      </c>
      <c r="G2516" s="21" t="s">
        <v>63</v>
      </c>
      <c r="H2516" s="22">
        <v>1996</v>
      </c>
      <c r="I2516" s="45" t="s">
        <v>1430</v>
      </c>
      <c r="J2516" s="45"/>
      <c r="K2516" s="45"/>
      <c r="L2516" s="62" t="str">
        <f>_xlfn.IFNA(VLOOKUP(E2516&amp;"."&amp;H2516,PNIdata!$E$5:$L$263,2,FALSE),"-")</f>
        <v>-</v>
      </c>
      <c r="M2516" s="62"/>
      <c r="N2516" s="62"/>
    </row>
    <row r="2517" spans="2:14" x14ac:dyDescent="0.25">
      <c r="B2517" s="37" t="s">
        <v>24</v>
      </c>
      <c r="C2517" s="38" t="str">
        <f>VLOOKUP(E2517,nusedswatershed,4,FALSE)</f>
        <v>Ind17</v>
      </c>
      <c r="D2517" s="39">
        <v>20</v>
      </c>
      <c r="E2517" s="40" t="s">
        <v>9</v>
      </c>
      <c r="F2517" s="40" t="s">
        <v>102</v>
      </c>
      <c r="G2517" s="21" t="s">
        <v>63</v>
      </c>
      <c r="H2517" s="22">
        <v>1995</v>
      </c>
      <c r="I2517" s="45" t="s">
        <v>1430</v>
      </c>
      <c r="J2517" s="45"/>
      <c r="K2517" s="45"/>
      <c r="L2517" s="62" t="str">
        <f>_xlfn.IFNA(VLOOKUP(E2517&amp;"."&amp;H2517,PNIdata!$E$5:$L$263,2,FALSE),"-")</f>
        <v>-</v>
      </c>
      <c r="M2517" s="62"/>
      <c r="N2517" s="62"/>
    </row>
    <row r="2518" spans="2:14" x14ac:dyDescent="0.25">
      <c r="B2518" s="37" t="s">
        <v>24</v>
      </c>
      <c r="C2518" s="38" t="str">
        <f>VLOOKUP(E2518,nusedswatershed,4,FALSE)</f>
        <v>Ind17</v>
      </c>
      <c r="D2518" s="39">
        <v>20</v>
      </c>
      <c r="E2518" s="40" t="s">
        <v>9</v>
      </c>
      <c r="F2518" s="40" t="s">
        <v>102</v>
      </c>
      <c r="G2518" s="21" t="s">
        <v>63</v>
      </c>
      <c r="H2518" s="22">
        <v>1994</v>
      </c>
      <c r="I2518" s="45" t="s">
        <v>1430</v>
      </c>
      <c r="J2518" s="45"/>
      <c r="K2518" s="45"/>
      <c r="L2518" s="62" t="str">
        <f>_xlfn.IFNA(VLOOKUP(E2518&amp;"."&amp;H2518,PNIdata!$E$5:$L$263,2,FALSE),"-")</f>
        <v>-</v>
      </c>
      <c r="M2518" s="62"/>
      <c r="N2518" s="62"/>
    </row>
    <row r="2519" spans="2:14" x14ac:dyDescent="0.25">
      <c r="B2519" s="37" t="s">
        <v>24</v>
      </c>
      <c r="C2519" s="38" t="str">
        <f>VLOOKUP(E2519,nusedswatershed,4,FALSE)</f>
        <v>Ind17</v>
      </c>
      <c r="D2519" s="39">
        <v>20</v>
      </c>
      <c r="E2519" s="40" t="s">
        <v>9</v>
      </c>
      <c r="F2519" s="40" t="s">
        <v>102</v>
      </c>
      <c r="G2519" s="21" t="s">
        <v>63</v>
      </c>
      <c r="H2519" s="22">
        <v>1993</v>
      </c>
      <c r="I2519" s="45" t="s">
        <v>1430</v>
      </c>
      <c r="J2519" s="45"/>
      <c r="K2519" s="45"/>
      <c r="L2519" s="62" t="str">
        <f>_xlfn.IFNA(VLOOKUP(E2519&amp;"."&amp;H2519,PNIdata!$E$5:$L$263,2,FALSE),"-")</f>
        <v>-</v>
      </c>
      <c r="M2519" s="62"/>
      <c r="N2519" s="62"/>
    </row>
    <row r="2520" spans="2:14" x14ac:dyDescent="0.25">
      <c r="B2520" s="37" t="s">
        <v>24</v>
      </c>
      <c r="C2520" s="38" t="str">
        <f>VLOOKUP(E2520,nusedswatershed,4,FALSE)</f>
        <v>Ind17</v>
      </c>
      <c r="D2520" s="39">
        <v>20</v>
      </c>
      <c r="E2520" s="40" t="s">
        <v>9</v>
      </c>
      <c r="F2520" s="40" t="s">
        <v>102</v>
      </c>
      <c r="G2520" s="21" t="s">
        <v>63</v>
      </c>
      <c r="H2520" s="22">
        <v>1992</v>
      </c>
      <c r="I2520" s="45" t="s">
        <v>1430</v>
      </c>
      <c r="J2520" s="45"/>
      <c r="K2520" s="45"/>
      <c r="L2520" s="62" t="str">
        <f>_xlfn.IFNA(VLOOKUP(E2520&amp;"."&amp;H2520,PNIdata!$E$5:$L$263,2,FALSE),"-")</f>
        <v>-</v>
      </c>
      <c r="M2520" s="62"/>
      <c r="N2520" s="62"/>
    </row>
    <row r="2521" spans="2:14" x14ac:dyDescent="0.25">
      <c r="B2521" s="37" t="s">
        <v>24</v>
      </c>
      <c r="C2521" s="38" t="str">
        <f>VLOOKUP(E2521,nusedswatershed,4,FALSE)</f>
        <v>Ind17</v>
      </c>
      <c r="D2521" s="39">
        <v>20</v>
      </c>
      <c r="E2521" s="40" t="s">
        <v>9</v>
      </c>
      <c r="F2521" s="40" t="s">
        <v>102</v>
      </c>
      <c r="G2521" s="21" t="s">
        <v>63</v>
      </c>
      <c r="H2521" s="22">
        <v>1991</v>
      </c>
      <c r="I2521" s="45" t="s">
        <v>1430</v>
      </c>
      <c r="J2521" s="45"/>
      <c r="K2521" s="45"/>
      <c r="L2521" s="62" t="str">
        <f>_xlfn.IFNA(VLOOKUP(E2521&amp;"."&amp;H2521,PNIdata!$E$5:$L$263,2,FALSE),"-")</f>
        <v>-</v>
      </c>
      <c r="M2521" s="62"/>
      <c r="N2521" s="62"/>
    </row>
    <row r="2522" spans="2:14" x14ac:dyDescent="0.25">
      <c r="B2522" s="37" t="s">
        <v>24</v>
      </c>
      <c r="C2522" s="38" t="str">
        <f>VLOOKUP(E2522,nusedswatershed,4,FALSE)</f>
        <v>Ind17</v>
      </c>
      <c r="D2522" s="39">
        <v>20</v>
      </c>
      <c r="E2522" s="40" t="s">
        <v>9</v>
      </c>
      <c r="F2522" s="40" t="s">
        <v>102</v>
      </c>
      <c r="G2522" s="21" t="s">
        <v>63</v>
      </c>
      <c r="H2522" s="22">
        <v>1990</v>
      </c>
      <c r="I2522" s="45" t="s">
        <v>1430</v>
      </c>
      <c r="J2522" s="45"/>
      <c r="K2522" s="45"/>
      <c r="L2522" s="62" t="str">
        <f>_xlfn.IFNA(VLOOKUP(E2522&amp;"."&amp;H2522,PNIdata!$E$5:$L$263,2,FALSE),"-")</f>
        <v>-</v>
      </c>
      <c r="M2522" s="62"/>
      <c r="N2522" s="62"/>
    </row>
    <row r="2523" spans="2:14" x14ac:dyDescent="0.25">
      <c r="B2523" s="37" t="s">
        <v>24</v>
      </c>
      <c r="C2523" s="38" t="str">
        <f>VLOOKUP(E2523,nusedswatershed,4,FALSE)</f>
        <v>Ind17</v>
      </c>
      <c r="D2523" s="39">
        <v>20</v>
      </c>
      <c r="E2523" s="40" t="s">
        <v>9</v>
      </c>
      <c r="F2523" s="40" t="s">
        <v>102</v>
      </c>
      <c r="G2523" s="21" t="s">
        <v>63</v>
      </c>
      <c r="H2523" s="22">
        <v>1989</v>
      </c>
      <c r="I2523" s="45" t="s">
        <v>1430</v>
      </c>
      <c r="J2523" s="45"/>
      <c r="K2523" s="45"/>
      <c r="L2523" s="62" t="str">
        <f>_xlfn.IFNA(VLOOKUP(E2523&amp;"."&amp;H2523,PNIdata!$E$5:$L$263,2,FALSE),"-")</f>
        <v>-</v>
      </c>
      <c r="M2523" s="62"/>
      <c r="N2523" s="62"/>
    </row>
    <row r="2524" spans="2:14" x14ac:dyDescent="0.25">
      <c r="B2524" s="37" t="s">
        <v>24</v>
      </c>
      <c r="C2524" s="38" t="str">
        <f>VLOOKUP(E2524,nusedswatershed,4,FALSE)</f>
        <v>Ind17</v>
      </c>
      <c r="D2524" s="39">
        <v>20</v>
      </c>
      <c r="E2524" s="40" t="s">
        <v>9</v>
      </c>
      <c r="F2524" s="40" t="s">
        <v>102</v>
      </c>
      <c r="G2524" s="21" t="s">
        <v>63</v>
      </c>
      <c r="H2524" s="22">
        <v>1988</v>
      </c>
      <c r="I2524" s="45" t="s">
        <v>1430</v>
      </c>
      <c r="J2524" s="45"/>
      <c r="K2524" s="45"/>
      <c r="L2524" s="62" t="str">
        <f>_xlfn.IFNA(VLOOKUP(E2524&amp;"."&amp;H2524,PNIdata!$E$5:$L$263,2,FALSE),"-")</f>
        <v>-</v>
      </c>
      <c r="M2524" s="62"/>
      <c r="N2524" s="62"/>
    </row>
    <row r="2525" spans="2:14" x14ac:dyDescent="0.25">
      <c r="B2525" s="37" t="s">
        <v>24</v>
      </c>
      <c r="C2525" s="38" t="str">
        <f>VLOOKUP(E2525,nusedswatershed,4,FALSE)</f>
        <v>Ind17</v>
      </c>
      <c r="D2525" s="39">
        <v>20</v>
      </c>
      <c r="E2525" s="40" t="s">
        <v>9</v>
      </c>
      <c r="F2525" s="40" t="s">
        <v>102</v>
      </c>
      <c r="G2525" s="21" t="s">
        <v>63</v>
      </c>
      <c r="H2525" s="22">
        <v>1987</v>
      </c>
      <c r="I2525" s="45" t="s">
        <v>1430</v>
      </c>
      <c r="J2525" s="45"/>
      <c r="K2525" s="45"/>
      <c r="L2525" s="62" t="str">
        <f>_xlfn.IFNA(VLOOKUP(E2525&amp;"."&amp;H2525,PNIdata!$E$5:$L$263,2,FALSE),"-")</f>
        <v>-</v>
      </c>
      <c r="M2525" s="62"/>
      <c r="N2525" s="62"/>
    </row>
    <row r="2526" spans="2:14" x14ac:dyDescent="0.25">
      <c r="B2526" s="37" t="s">
        <v>24</v>
      </c>
      <c r="C2526" s="38" t="str">
        <f>VLOOKUP(E2526,nusedswatershed,4,FALSE)</f>
        <v>Ind17</v>
      </c>
      <c r="D2526" s="39">
        <v>20</v>
      </c>
      <c r="E2526" s="40" t="s">
        <v>9</v>
      </c>
      <c r="F2526" s="40" t="s">
        <v>102</v>
      </c>
      <c r="G2526" s="21" t="s">
        <v>63</v>
      </c>
      <c r="H2526" s="22">
        <v>1986</v>
      </c>
      <c r="I2526" s="45" t="s">
        <v>1430</v>
      </c>
      <c r="J2526" s="45"/>
      <c r="K2526" s="45"/>
      <c r="L2526" s="62" t="str">
        <f>_xlfn.IFNA(VLOOKUP(E2526&amp;"."&amp;H2526,PNIdata!$E$5:$L$263,2,FALSE),"-")</f>
        <v>-</v>
      </c>
      <c r="M2526" s="62"/>
      <c r="N2526" s="62"/>
    </row>
    <row r="2527" spans="2:14" x14ac:dyDescent="0.25">
      <c r="B2527" s="37" t="s">
        <v>24</v>
      </c>
      <c r="C2527" s="38" t="str">
        <f>VLOOKUP(E2527,nusedswatershed,4,FALSE)</f>
        <v>Ind17</v>
      </c>
      <c r="D2527" s="39">
        <v>20</v>
      </c>
      <c r="E2527" s="40" t="s">
        <v>9</v>
      </c>
      <c r="F2527" s="40" t="s">
        <v>102</v>
      </c>
      <c r="G2527" s="21" t="s">
        <v>63</v>
      </c>
      <c r="H2527" s="22">
        <v>1985</v>
      </c>
      <c r="I2527" s="45" t="s">
        <v>1430</v>
      </c>
      <c r="J2527" s="45"/>
      <c r="K2527" s="45"/>
      <c r="L2527" s="62" t="str">
        <f>_xlfn.IFNA(VLOOKUP(E2527&amp;"."&amp;H2527,PNIdata!$E$5:$L$263,2,FALSE),"-")</f>
        <v>-</v>
      </c>
      <c r="M2527" s="62"/>
      <c r="N2527" s="62"/>
    </row>
    <row r="2528" spans="2:14" x14ac:dyDescent="0.25">
      <c r="B2528" s="37" t="s">
        <v>24</v>
      </c>
      <c r="C2528" s="38" t="str">
        <f>VLOOKUP(E2528,nusedswatershed,4,FALSE)</f>
        <v>Ind17</v>
      </c>
      <c r="D2528" s="39">
        <v>20</v>
      </c>
      <c r="E2528" s="40" t="s">
        <v>9</v>
      </c>
      <c r="F2528" s="40" t="s">
        <v>102</v>
      </c>
      <c r="G2528" s="21" t="s">
        <v>63</v>
      </c>
      <c r="H2528" s="22">
        <v>1984</v>
      </c>
      <c r="I2528" s="45" t="s">
        <v>1430</v>
      </c>
      <c r="J2528" s="45"/>
      <c r="K2528" s="45"/>
      <c r="L2528" s="62" t="str">
        <f>_xlfn.IFNA(VLOOKUP(E2528&amp;"."&amp;H2528,PNIdata!$E$5:$L$263,2,FALSE),"-")</f>
        <v>-</v>
      </c>
      <c r="M2528" s="62"/>
      <c r="N2528" s="62"/>
    </row>
    <row r="2529" spans="2:14" x14ac:dyDescent="0.25">
      <c r="B2529" s="37" t="s">
        <v>24</v>
      </c>
      <c r="C2529" s="38" t="str">
        <f>VLOOKUP(E2529,nusedswatershed,4,FALSE)</f>
        <v>Ind17</v>
      </c>
      <c r="D2529" s="39">
        <v>20</v>
      </c>
      <c r="E2529" s="40" t="s">
        <v>9</v>
      </c>
      <c r="F2529" s="40" t="s">
        <v>102</v>
      </c>
      <c r="G2529" s="21" t="s">
        <v>63</v>
      </c>
      <c r="H2529" s="22">
        <v>1983</v>
      </c>
      <c r="I2529" s="45" t="s">
        <v>1430</v>
      </c>
      <c r="J2529" s="45"/>
      <c r="K2529" s="45"/>
      <c r="L2529" s="62" t="str">
        <f>_xlfn.IFNA(VLOOKUP(E2529&amp;"."&amp;H2529,PNIdata!$E$5:$L$263,2,FALSE),"-")</f>
        <v>-</v>
      </c>
      <c r="M2529" s="62"/>
      <c r="N2529" s="62"/>
    </row>
    <row r="2530" spans="2:14" x14ac:dyDescent="0.25">
      <c r="B2530" s="37" t="s">
        <v>24</v>
      </c>
      <c r="C2530" s="38" t="str">
        <f>VLOOKUP(E2530,nusedswatershed,4,FALSE)</f>
        <v>Ind17</v>
      </c>
      <c r="D2530" s="39">
        <v>20</v>
      </c>
      <c r="E2530" s="40" t="s">
        <v>9</v>
      </c>
      <c r="F2530" s="40" t="s">
        <v>102</v>
      </c>
      <c r="G2530" s="21" t="s">
        <v>63</v>
      </c>
      <c r="H2530" s="22">
        <v>1982</v>
      </c>
      <c r="I2530" s="45" t="s">
        <v>1430</v>
      </c>
      <c r="J2530" s="45"/>
      <c r="K2530" s="45"/>
      <c r="L2530" s="62" t="str">
        <f>_xlfn.IFNA(VLOOKUP(E2530&amp;"."&amp;H2530,PNIdata!$E$5:$L$263,2,FALSE),"-")</f>
        <v>-</v>
      </c>
      <c r="M2530" s="62"/>
      <c r="N2530" s="62"/>
    </row>
    <row r="2531" spans="2:14" x14ac:dyDescent="0.25">
      <c r="B2531" s="37" t="s">
        <v>24</v>
      </c>
      <c r="C2531" s="38" t="str">
        <f>VLOOKUP(E2531,nusedswatershed,4,FALSE)</f>
        <v>Ind17</v>
      </c>
      <c r="D2531" s="39">
        <v>20</v>
      </c>
      <c r="E2531" s="40" t="s">
        <v>9</v>
      </c>
      <c r="F2531" s="40" t="s">
        <v>102</v>
      </c>
      <c r="G2531" s="21" t="s">
        <v>63</v>
      </c>
      <c r="H2531" s="22">
        <v>1981</v>
      </c>
      <c r="I2531" s="45" t="s">
        <v>1430</v>
      </c>
      <c r="J2531" s="45"/>
      <c r="K2531" s="45"/>
      <c r="L2531" s="62" t="str">
        <f>_xlfn.IFNA(VLOOKUP(E2531&amp;"."&amp;H2531,PNIdata!$E$5:$L$263,2,FALSE),"-")</f>
        <v>-</v>
      </c>
      <c r="M2531" s="62"/>
      <c r="N2531" s="62"/>
    </row>
    <row r="2532" spans="2:14" x14ac:dyDescent="0.25">
      <c r="B2532" s="37" t="s">
        <v>24</v>
      </c>
      <c r="C2532" s="38" t="str">
        <f>VLOOKUP(E2532,nusedswatershed,4,FALSE)</f>
        <v>Ind17</v>
      </c>
      <c r="D2532" s="39">
        <v>20</v>
      </c>
      <c r="E2532" s="40" t="s">
        <v>9</v>
      </c>
      <c r="F2532" s="40" t="s">
        <v>102</v>
      </c>
      <c r="G2532" s="21" t="s">
        <v>63</v>
      </c>
      <c r="H2532" s="22">
        <v>1980</v>
      </c>
      <c r="I2532" s="45" t="s">
        <v>1430</v>
      </c>
      <c r="J2532" s="45"/>
      <c r="K2532" s="45"/>
      <c r="L2532" s="62" t="str">
        <f>_xlfn.IFNA(VLOOKUP(E2532&amp;"."&amp;H2532,PNIdata!$E$5:$L$263,2,FALSE),"-")</f>
        <v>-</v>
      </c>
      <c r="M2532" s="62"/>
      <c r="N2532" s="62"/>
    </row>
    <row r="2533" spans="2:14" x14ac:dyDescent="0.25">
      <c r="B2533" s="37" t="s">
        <v>24</v>
      </c>
      <c r="C2533" s="38" t="str">
        <f>VLOOKUP(E2533,nusedswatershed,4,FALSE)</f>
        <v>Ind17</v>
      </c>
      <c r="D2533" s="39">
        <v>20</v>
      </c>
      <c r="E2533" s="40" t="s">
        <v>9</v>
      </c>
      <c r="F2533" s="40" t="s">
        <v>102</v>
      </c>
      <c r="G2533" s="21" t="s">
        <v>63</v>
      </c>
      <c r="H2533" s="22">
        <v>1979</v>
      </c>
      <c r="I2533" s="45" t="s">
        <v>1430</v>
      </c>
      <c r="J2533" s="45"/>
      <c r="K2533" s="45"/>
      <c r="L2533" s="62" t="str">
        <f>_xlfn.IFNA(VLOOKUP(E2533&amp;"."&amp;H2533,PNIdata!$E$5:$L$263,2,FALSE),"-")</f>
        <v>-</v>
      </c>
      <c r="M2533" s="62"/>
      <c r="N2533" s="62"/>
    </row>
    <row r="2534" spans="2:14" x14ac:dyDescent="0.25">
      <c r="B2534" s="37" t="s">
        <v>24</v>
      </c>
      <c r="C2534" s="38" t="str">
        <f>VLOOKUP(E2534,nusedswatershed,4,FALSE)</f>
        <v>Ind17</v>
      </c>
      <c r="D2534" s="39">
        <v>20</v>
      </c>
      <c r="E2534" s="40" t="s">
        <v>9</v>
      </c>
      <c r="F2534" s="40" t="s">
        <v>102</v>
      </c>
      <c r="G2534" s="21" t="s">
        <v>63</v>
      </c>
      <c r="H2534" s="22">
        <v>1978</v>
      </c>
      <c r="I2534" s="45" t="s">
        <v>1430</v>
      </c>
      <c r="J2534" s="45"/>
      <c r="K2534" s="45"/>
      <c r="L2534" s="62" t="str">
        <f>_xlfn.IFNA(VLOOKUP(E2534&amp;"."&amp;H2534,PNIdata!$E$5:$L$263,2,FALSE),"-")</f>
        <v>-</v>
      </c>
      <c r="M2534" s="62"/>
      <c r="N2534" s="62"/>
    </row>
    <row r="2535" spans="2:14" x14ac:dyDescent="0.25">
      <c r="B2535" s="37" t="s">
        <v>24</v>
      </c>
      <c r="C2535" s="38" t="str">
        <f>VLOOKUP(E2535,nusedswatershed,4,FALSE)</f>
        <v>Ind17</v>
      </c>
      <c r="D2535" s="39">
        <v>20</v>
      </c>
      <c r="E2535" s="40" t="s">
        <v>9</v>
      </c>
      <c r="F2535" s="40" t="s">
        <v>102</v>
      </c>
      <c r="G2535" s="21" t="s">
        <v>63</v>
      </c>
      <c r="H2535" s="22">
        <v>1977</v>
      </c>
      <c r="I2535" s="45" t="s">
        <v>1430</v>
      </c>
      <c r="J2535" s="45"/>
      <c r="K2535" s="45"/>
      <c r="L2535" s="62" t="str">
        <f>_xlfn.IFNA(VLOOKUP(E2535&amp;"."&amp;H2535,PNIdata!$E$5:$L$263,2,FALSE),"-")</f>
        <v>-</v>
      </c>
      <c r="M2535" s="62"/>
      <c r="N2535" s="62"/>
    </row>
    <row r="2536" spans="2:14" x14ac:dyDescent="0.25">
      <c r="B2536" s="37" t="s">
        <v>24</v>
      </c>
      <c r="C2536" s="38" t="str">
        <f>VLOOKUP(E2536,nusedswatershed,4,FALSE)</f>
        <v>Ind17</v>
      </c>
      <c r="D2536" s="39">
        <v>20</v>
      </c>
      <c r="E2536" s="40" t="s">
        <v>9</v>
      </c>
      <c r="F2536" s="40" t="s">
        <v>102</v>
      </c>
      <c r="G2536" s="21" t="s">
        <v>63</v>
      </c>
      <c r="H2536" s="22">
        <v>1976</v>
      </c>
      <c r="I2536" s="45" t="s">
        <v>1430</v>
      </c>
      <c r="J2536" s="45"/>
      <c r="K2536" s="45"/>
      <c r="L2536" s="62" t="str">
        <f>_xlfn.IFNA(VLOOKUP(E2536&amp;"."&amp;H2536,PNIdata!$E$5:$L$263,2,FALSE),"-")</f>
        <v>-</v>
      </c>
      <c r="M2536" s="62"/>
      <c r="N2536" s="62"/>
    </row>
    <row r="2537" spans="2:14" x14ac:dyDescent="0.25">
      <c r="B2537" s="37" t="s">
        <v>24</v>
      </c>
      <c r="C2537" s="38" t="str">
        <f>VLOOKUP(E2537,nusedswatershed,4,FALSE)</f>
        <v>Ind17</v>
      </c>
      <c r="D2537" s="39">
        <v>20</v>
      </c>
      <c r="E2537" s="40" t="s">
        <v>9</v>
      </c>
      <c r="F2537" s="40" t="s">
        <v>102</v>
      </c>
      <c r="G2537" s="21" t="s">
        <v>63</v>
      </c>
      <c r="H2537" s="22">
        <v>1975</v>
      </c>
      <c r="I2537" s="45" t="s">
        <v>1430</v>
      </c>
      <c r="J2537" s="45"/>
      <c r="K2537" s="45"/>
      <c r="L2537" s="62" t="str">
        <f>_xlfn.IFNA(VLOOKUP(E2537&amp;"."&amp;H2537,PNIdata!$E$5:$L$263,2,FALSE),"-")</f>
        <v>-</v>
      </c>
      <c r="M2537" s="62"/>
      <c r="N2537" s="62"/>
    </row>
    <row r="2538" spans="2:14" x14ac:dyDescent="0.25">
      <c r="B2538" s="37" t="s">
        <v>24</v>
      </c>
      <c r="C2538" s="38" t="str">
        <f>VLOOKUP(E2538,nusedswatershed,4,FALSE)</f>
        <v>Ind17</v>
      </c>
      <c r="D2538" s="39">
        <v>20</v>
      </c>
      <c r="E2538" s="40" t="s">
        <v>9</v>
      </c>
      <c r="F2538" s="40" t="s">
        <v>102</v>
      </c>
      <c r="G2538" s="21" t="s">
        <v>63</v>
      </c>
      <c r="H2538" s="22">
        <v>1974</v>
      </c>
      <c r="I2538" s="45" t="s">
        <v>1430</v>
      </c>
      <c r="J2538" s="45"/>
      <c r="K2538" s="45"/>
      <c r="L2538" s="62" t="str">
        <f>_xlfn.IFNA(VLOOKUP(E2538&amp;"."&amp;H2538,PNIdata!$E$5:$L$263,2,FALSE),"-")</f>
        <v>-</v>
      </c>
      <c r="M2538" s="62"/>
      <c r="N2538" s="62"/>
    </row>
    <row r="2539" spans="2:14" x14ac:dyDescent="0.25">
      <c r="B2539" s="37" t="s">
        <v>24</v>
      </c>
      <c r="C2539" s="38" t="str">
        <f>VLOOKUP(E2539,nusedswatershed,4,FALSE)</f>
        <v>Ind17</v>
      </c>
      <c r="D2539" s="39">
        <v>20</v>
      </c>
      <c r="E2539" s="40" t="s">
        <v>9</v>
      </c>
      <c r="F2539" s="40" t="s">
        <v>102</v>
      </c>
      <c r="G2539" s="21" t="s">
        <v>63</v>
      </c>
      <c r="H2539" s="22">
        <v>1973</v>
      </c>
      <c r="I2539" s="45" t="s">
        <v>1430</v>
      </c>
      <c r="J2539" s="45"/>
      <c r="K2539" s="45"/>
      <c r="L2539" s="62" t="str">
        <f>_xlfn.IFNA(VLOOKUP(E2539&amp;"."&amp;H2539,PNIdata!$E$5:$L$263,2,FALSE),"-")</f>
        <v>-</v>
      </c>
      <c r="M2539" s="62"/>
      <c r="N2539" s="62"/>
    </row>
    <row r="2540" spans="2:14" x14ac:dyDescent="0.25">
      <c r="B2540" s="37" t="s">
        <v>24</v>
      </c>
      <c r="C2540" s="38" t="str">
        <f>VLOOKUP(E2540,nusedswatershed,4,FALSE)</f>
        <v>Ind17</v>
      </c>
      <c r="D2540" s="39">
        <v>20</v>
      </c>
      <c r="E2540" s="40" t="s">
        <v>9</v>
      </c>
      <c r="F2540" s="40" t="s">
        <v>102</v>
      </c>
      <c r="G2540" s="21" t="s">
        <v>63</v>
      </c>
      <c r="H2540" s="22">
        <v>1972</v>
      </c>
      <c r="I2540" s="45" t="s">
        <v>1430</v>
      </c>
      <c r="J2540" s="45"/>
      <c r="K2540" s="45"/>
      <c r="L2540" s="62" t="str">
        <f>_xlfn.IFNA(VLOOKUP(E2540&amp;"."&amp;H2540,PNIdata!$E$5:$L$263,2,FALSE),"-")</f>
        <v>-</v>
      </c>
      <c r="M2540" s="62"/>
      <c r="N2540" s="62"/>
    </row>
    <row r="2541" spans="2:14" x14ac:dyDescent="0.25">
      <c r="B2541" s="37" t="s">
        <v>24</v>
      </c>
      <c r="C2541" s="38" t="str">
        <f>VLOOKUP(E2541,nusedswatershed,4,FALSE)</f>
        <v>Ind17</v>
      </c>
      <c r="D2541" s="39">
        <v>20</v>
      </c>
      <c r="E2541" s="40" t="s">
        <v>9</v>
      </c>
      <c r="F2541" s="40" t="s">
        <v>102</v>
      </c>
      <c r="G2541" s="21" t="s">
        <v>63</v>
      </c>
      <c r="H2541" s="22">
        <v>1971</v>
      </c>
      <c r="I2541" s="45" t="s">
        <v>1430</v>
      </c>
      <c r="J2541" s="45"/>
      <c r="K2541" s="45"/>
      <c r="L2541" s="62" t="str">
        <f>_xlfn.IFNA(VLOOKUP(E2541&amp;"."&amp;H2541,PNIdata!$E$5:$L$263,2,FALSE),"-")</f>
        <v>-</v>
      </c>
      <c r="M2541" s="62"/>
      <c r="N2541" s="62"/>
    </row>
    <row r="2542" spans="2:14" x14ac:dyDescent="0.25">
      <c r="B2542" s="37" t="s">
        <v>24</v>
      </c>
      <c r="C2542" s="38" t="str">
        <f>VLOOKUP(E2542,nusedswatershed,4,FALSE)</f>
        <v>Ind17</v>
      </c>
      <c r="D2542" s="39">
        <v>20</v>
      </c>
      <c r="E2542" s="40" t="s">
        <v>9</v>
      </c>
      <c r="F2542" s="40" t="s">
        <v>102</v>
      </c>
      <c r="G2542" s="21" t="s">
        <v>63</v>
      </c>
      <c r="H2542" s="22">
        <v>1970</v>
      </c>
      <c r="I2542" s="45" t="s">
        <v>1430</v>
      </c>
      <c r="J2542" s="45"/>
      <c r="K2542" s="45"/>
      <c r="L2542" s="62" t="str">
        <f>_xlfn.IFNA(VLOOKUP(E2542&amp;"."&amp;H2542,PNIdata!$E$5:$L$263,2,FALSE),"-")</f>
        <v>-</v>
      </c>
      <c r="M2542" s="62"/>
      <c r="N2542" s="62"/>
    </row>
    <row r="2543" spans="2:14" x14ac:dyDescent="0.25">
      <c r="B2543" s="37" t="s">
        <v>24</v>
      </c>
      <c r="C2543" s="38" t="str">
        <f>VLOOKUP(E2543,nusedswatershed,4,FALSE)</f>
        <v>Ind17</v>
      </c>
      <c r="D2543" s="39">
        <v>20</v>
      </c>
      <c r="E2543" s="40" t="s">
        <v>9</v>
      </c>
      <c r="F2543" s="40" t="s">
        <v>102</v>
      </c>
      <c r="G2543" s="21" t="s">
        <v>63</v>
      </c>
      <c r="H2543" s="22">
        <v>1969</v>
      </c>
      <c r="I2543" s="45" t="s">
        <v>1430</v>
      </c>
      <c r="J2543" s="45"/>
      <c r="K2543" s="45"/>
      <c r="L2543" s="62" t="str">
        <f>_xlfn.IFNA(VLOOKUP(E2543&amp;"."&amp;H2543,PNIdata!$E$5:$L$263,2,FALSE),"-")</f>
        <v>-</v>
      </c>
      <c r="M2543" s="62"/>
      <c r="N2543" s="62"/>
    </row>
    <row r="2544" spans="2:14" x14ac:dyDescent="0.25">
      <c r="B2544" s="37" t="s">
        <v>24</v>
      </c>
      <c r="C2544" s="38" t="str">
        <f>VLOOKUP(E2544,nusedswatershed,4,FALSE)</f>
        <v>Ind17</v>
      </c>
      <c r="D2544" s="39">
        <v>20</v>
      </c>
      <c r="E2544" s="40" t="s">
        <v>9</v>
      </c>
      <c r="F2544" s="40" t="s">
        <v>102</v>
      </c>
      <c r="G2544" s="21" t="s">
        <v>63</v>
      </c>
      <c r="H2544" s="22">
        <v>1968</v>
      </c>
      <c r="I2544" s="45" t="s">
        <v>1430</v>
      </c>
      <c r="J2544" s="45"/>
      <c r="K2544" s="45"/>
      <c r="L2544" s="62" t="str">
        <f>_xlfn.IFNA(VLOOKUP(E2544&amp;"."&amp;H2544,PNIdata!$E$5:$L$263,2,FALSE),"-")</f>
        <v>-</v>
      </c>
      <c r="M2544" s="62"/>
      <c r="N2544" s="62"/>
    </row>
    <row r="2545" spans="2:14" x14ac:dyDescent="0.25">
      <c r="B2545" s="37" t="s">
        <v>24</v>
      </c>
      <c r="C2545" s="38" t="str">
        <f>VLOOKUP(E2545,nusedswatershed,4,FALSE)</f>
        <v>Ind17</v>
      </c>
      <c r="D2545" s="39">
        <v>20</v>
      </c>
      <c r="E2545" s="40" t="s">
        <v>9</v>
      </c>
      <c r="F2545" s="40" t="s">
        <v>102</v>
      </c>
      <c r="G2545" s="21" t="s">
        <v>63</v>
      </c>
      <c r="H2545" s="22">
        <v>1967</v>
      </c>
      <c r="I2545" s="45" t="s">
        <v>1430</v>
      </c>
      <c r="J2545" s="45"/>
      <c r="K2545" s="45"/>
      <c r="L2545" s="62" t="str">
        <f>_xlfn.IFNA(VLOOKUP(E2545&amp;"."&amp;H2545,PNIdata!$E$5:$L$263,2,FALSE),"-")</f>
        <v>-</v>
      </c>
      <c r="M2545" s="62"/>
      <c r="N2545" s="62"/>
    </row>
    <row r="2546" spans="2:14" x14ac:dyDescent="0.25">
      <c r="B2546" s="37" t="s">
        <v>24</v>
      </c>
      <c r="C2546" s="38" t="str">
        <f>VLOOKUP(E2546,nusedswatershed,4,FALSE)</f>
        <v>Ind17</v>
      </c>
      <c r="D2546" s="39">
        <v>20</v>
      </c>
      <c r="E2546" s="40" t="s">
        <v>9</v>
      </c>
      <c r="F2546" s="40" t="s">
        <v>102</v>
      </c>
      <c r="G2546" s="21" t="s">
        <v>63</v>
      </c>
      <c r="H2546" s="22">
        <v>1966</v>
      </c>
      <c r="I2546" s="45" t="s">
        <v>1430</v>
      </c>
      <c r="J2546" s="45"/>
      <c r="K2546" s="45"/>
      <c r="L2546" s="62" t="str">
        <f>_xlfn.IFNA(VLOOKUP(E2546&amp;"."&amp;H2546,PNIdata!$E$5:$L$263,2,FALSE),"-")</f>
        <v>-</v>
      </c>
      <c r="M2546" s="62"/>
      <c r="N2546" s="62"/>
    </row>
    <row r="2547" spans="2:14" x14ac:dyDescent="0.25">
      <c r="B2547" s="37" t="s">
        <v>24</v>
      </c>
      <c r="C2547" s="38" t="str">
        <f>VLOOKUP(E2547,nusedswatershed,4,FALSE)</f>
        <v>Ind17</v>
      </c>
      <c r="D2547" s="39">
        <v>20</v>
      </c>
      <c r="E2547" s="40" t="s">
        <v>9</v>
      </c>
      <c r="F2547" s="40" t="s">
        <v>102</v>
      </c>
      <c r="G2547" s="21" t="s">
        <v>63</v>
      </c>
      <c r="H2547" s="22">
        <v>1965</v>
      </c>
      <c r="I2547" s="45" t="s">
        <v>1430</v>
      </c>
      <c r="J2547" s="45"/>
      <c r="K2547" s="45"/>
      <c r="L2547" s="62" t="str">
        <f>_xlfn.IFNA(VLOOKUP(E2547&amp;"."&amp;H2547,PNIdata!$E$5:$L$263,2,FALSE),"-")</f>
        <v>-</v>
      </c>
      <c r="M2547" s="62"/>
      <c r="N2547" s="62"/>
    </row>
    <row r="2548" spans="2:14" x14ac:dyDescent="0.25">
      <c r="B2548" s="37" t="s">
        <v>24</v>
      </c>
      <c r="C2548" s="38" t="str">
        <f>VLOOKUP(E2548,nusedswatershed,4,FALSE)</f>
        <v>Ind17</v>
      </c>
      <c r="D2548" s="39">
        <v>20</v>
      </c>
      <c r="E2548" s="40" t="s">
        <v>9</v>
      </c>
      <c r="F2548" s="40" t="s">
        <v>102</v>
      </c>
      <c r="G2548" s="21" t="s">
        <v>63</v>
      </c>
      <c r="H2548" s="22">
        <v>1964</v>
      </c>
      <c r="I2548" s="45" t="s">
        <v>1430</v>
      </c>
      <c r="J2548" s="45"/>
      <c r="K2548" s="45"/>
      <c r="L2548" s="62" t="str">
        <f>_xlfn.IFNA(VLOOKUP(E2548&amp;"."&amp;H2548,PNIdata!$E$5:$L$263,2,FALSE),"-")</f>
        <v>-</v>
      </c>
      <c r="M2548" s="62"/>
      <c r="N2548" s="62"/>
    </row>
    <row r="2549" spans="2:14" x14ac:dyDescent="0.25">
      <c r="B2549" s="37" t="s">
        <v>24</v>
      </c>
      <c r="C2549" s="38" t="str">
        <f>VLOOKUP(E2549,nusedswatershed,4,FALSE)</f>
        <v>Ind17</v>
      </c>
      <c r="D2549" s="39">
        <v>20</v>
      </c>
      <c r="E2549" s="40" t="s">
        <v>9</v>
      </c>
      <c r="F2549" s="40" t="s">
        <v>102</v>
      </c>
      <c r="G2549" s="21" t="s">
        <v>63</v>
      </c>
      <c r="H2549" s="22">
        <v>1963</v>
      </c>
      <c r="I2549" s="45" t="s">
        <v>1430</v>
      </c>
      <c r="J2549" s="45"/>
      <c r="K2549" s="45"/>
      <c r="L2549" s="62" t="str">
        <f>_xlfn.IFNA(VLOOKUP(E2549&amp;"."&amp;H2549,PNIdata!$E$5:$L$263,2,FALSE),"-")</f>
        <v>-</v>
      </c>
      <c r="M2549" s="62"/>
      <c r="N2549" s="62"/>
    </row>
    <row r="2550" spans="2:14" x14ac:dyDescent="0.25">
      <c r="B2550" s="37" t="s">
        <v>24</v>
      </c>
      <c r="C2550" s="38" t="str">
        <f>VLOOKUP(E2550,nusedswatershed,4,FALSE)</f>
        <v>Ind17</v>
      </c>
      <c r="D2550" s="39">
        <v>20</v>
      </c>
      <c r="E2550" s="40" t="s">
        <v>9</v>
      </c>
      <c r="F2550" s="40" t="s">
        <v>102</v>
      </c>
      <c r="G2550" s="21" t="s">
        <v>63</v>
      </c>
      <c r="H2550" s="22">
        <v>1962</v>
      </c>
      <c r="I2550" s="45" t="s">
        <v>1430</v>
      </c>
      <c r="J2550" s="45"/>
      <c r="K2550" s="45"/>
      <c r="L2550" s="62" t="str">
        <f>_xlfn.IFNA(VLOOKUP(E2550&amp;"."&amp;H2550,PNIdata!$E$5:$L$263,2,FALSE),"-")</f>
        <v>-</v>
      </c>
      <c r="M2550" s="62"/>
      <c r="N2550" s="62"/>
    </row>
    <row r="2551" spans="2:14" x14ac:dyDescent="0.25">
      <c r="B2551" s="37" t="s">
        <v>24</v>
      </c>
      <c r="C2551" s="38" t="str">
        <f>VLOOKUP(E2551,nusedswatershed,4,FALSE)</f>
        <v>Ind17</v>
      </c>
      <c r="D2551" s="39">
        <v>20</v>
      </c>
      <c r="E2551" s="40" t="s">
        <v>9</v>
      </c>
      <c r="F2551" s="40" t="s">
        <v>102</v>
      </c>
      <c r="G2551" s="21" t="s">
        <v>63</v>
      </c>
      <c r="H2551" s="22">
        <v>1961</v>
      </c>
      <c r="I2551" s="45" t="s">
        <v>1430</v>
      </c>
      <c r="J2551" s="45"/>
      <c r="K2551" s="45"/>
      <c r="L2551" s="62" t="str">
        <f>_xlfn.IFNA(VLOOKUP(E2551&amp;"."&amp;H2551,PNIdata!$E$5:$L$263,2,FALSE),"-")</f>
        <v>-</v>
      </c>
      <c r="M2551" s="62"/>
      <c r="N2551" s="62"/>
    </row>
    <row r="2552" spans="2:14" x14ac:dyDescent="0.25">
      <c r="B2552" s="37" t="s">
        <v>24</v>
      </c>
      <c r="C2552" s="38" t="str">
        <f>VLOOKUP(E2552,nusedswatershed,4,FALSE)</f>
        <v>Ind17</v>
      </c>
      <c r="D2552" s="39">
        <v>20</v>
      </c>
      <c r="E2552" s="40" t="s">
        <v>9</v>
      </c>
      <c r="F2552" s="40" t="s">
        <v>102</v>
      </c>
      <c r="G2552" s="21" t="s">
        <v>63</v>
      </c>
      <c r="H2552" s="22">
        <v>1960</v>
      </c>
      <c r="I2552" s="45" t="s">
        <v>1430</v>
      </c>
      <c r="J2552" s="45"/>
      <c r="K2552" s="45"/>
      <c r="L2552" s="62" t="str">
        <f>_xlfn.IFNA(VLOOKUP(E2552&amp;"."&amp;H2552,PNIdata!$E$5:$L$263,2,FALSE),"-")</f>
        <v>-</v>
      </c>
      <c r="M2552" s="62"/>
      <c r="N2552" s="62"/>
    </row>
    <row r="2553" spans="2:14" x14ac:dyDescent="0.25">
      <c r="B2553" s="37" t="s">
        <v>24</v>
      </c>
      <c r="C2553" s="38" t="str">
        <f>VLOOKUP(E2553,nusedswatershed,4,FALSE)</f>
        <v>Ind17</v>
      </c>
      <c r="D2553" s="39">
        <v>20</v>
      </c>
      <c r="E2553" s="40" t="s">
        <v>9</v>
      </c>
      <c r="F2553" s="40" t="s">
        <v>102</v>
      </c>
      <c r="G2553" s="21" t="s">
        <v>63</v>
      </c>
      <c r="H2553" s="22">
        <v>1959</v>
      </c>
      <c r="I2553" s="45" t="s">
        <v>1430</v>
      </c>
      <c r="J2553" s="45"/>
      <c r="K2553" s="45"/>
      <c r="L2553" s="62" t="str">
        <f>_xlfn.IFNA(VLOOKUP(E2553&amp;"."&amp;H2553,PNIdata!$E$5:$L$263,2,FALSE),"-")</f>
        <v>-</v>
      </c>
      <c r="M2553" s="62"/>
      <c r="N2553" s="62"/>
    </row>
    <row r="2554" spans="2:14" x14ac:dyDescent="0.25">
      <c r="B2554" s="37" t="s">
        <v>24</v>
      </c>
      <c r="C2554" s="38" t="str">
        <f>VLOOKUP(E2554,nusedswatershed,4,FALSE)</f>
        <v>Ind17</v>
      </c>
      <c r="D2554" s="39">
        <v>20</v>
      </c>
      <c r="E2554" s="40" t="s">
        <v>9</v>
      </c>
      <c r="F2554" s="40" t="s">
        <v>102</v>
      </c>
      <c r="G2554" s="21" t="s">
        <v>63</v>
      </c>
      <c r="H2554" s="22">
        <v>1958</v>
      </c>
      <c r="I2554" s="45" t="s">
        <v>1430</v>
      </c>
      <c r="J2554" s="45"/>
      <c r="K2554" s="45"/>
      <c r="L2554" s="62" t="str">
        <f>_xlfn.IFNA(VLOOKUP(E2554&amp;"."&amp;H2554,PNIdata!$E$5:$L$263,2,FALSE),"-")</f>
        <v>-</v>
      </c>
      <c r="M2554" s="62"/>
      <c r="N2554" s="62"/>
    </row>
    <row r="2555" spans="2:14" x14ac:dyDescent="0.25">
      <c r="B2555" s="37" t="s">
        <v>24</v>
      </c>
      <c r="C2555" s="38" t="str">
        <f>VLOOKUP(E2555,nusedswatershed,4,FALSE)</f>
        <v>Ind17</v>
      </c>
      <c r="D2555" s="39">
        <v>20</v>
      </c>
      <c r="E2555" s="40" t="s">
        <v>9</v>
      </c>
      <c r="F2555" s="40" t="s">
        <v>102</v>
      </c>
      <c r="G2555" s="21" t="s">
        <v>63</v>
      </c>
      <c r="H2555" s="22">
        <v>1957</v>
      </c>
      <c r="I2555" s="45" t="s">
        <v>1430</v>
      </c>
      <c r="J2555" s="45"/>
      <c r="K2555" s="45"/>
      <c r="L2555" s="62" t="str">
        <f>_xlfn.IFNA(VLOOKUP(E2555&amp;"."&amp;H2555,PNIdata!$E$5:$L$263,2,FALSE),"-")</f>
        <v>-</v>
      </c>
      <c r="M2555" s="62"/>
      <c r="N2555" s="62"/>
    </row>
    <row r="2556" spans="2:14" x14ac:dyDescent="0.25">
      <c r="B2556" s="37" t="s">
        <v>24</v>
      </c>
      <c r="C2556" s="38" t="str">
        <f>VLOOKUP(E2556,nusedswatershed,4,FALSE)</f>
        <v>Ind17</v>
      </c>
      <c r="D2556" s="39">
        <v>20</v>
      </c>
      <c r="E2556" s="40" t="s">
        <v>9</v>
      </c>
      <c r="F2556" s="40" t="s">
        <v>102</v>
      </c>
      <c r="G2556" s="21" t="s">
        <v>63</v>
      </c>
      <c r="H2556" s="22">
        <v>1956</v>
      </c>
      <c r="I2556" s="45" t="s">
        <v>1430</v>
      </c>
      <c r="J2556" s="45"/>
      <c r="K2556" s="45"/>
      <c r="L2556" s="62" t="str">
        <f>_xlfn.IFNA(VLOOKUP(E2556&amp;"."&amp;H2556,PNIdata!$E$5:$L$263,2,FALSE),"-")</f>
        <v>-</v>
      </c>
      <c r="M2556" s="62"/>
      <c r="N2556" s="62"/>
    </row>
    <row r="2557" spans="2:14" x14ac:dyDescent="0.25">
      <c r="B2557" s="37" t="s">
        <v>24</v>
      </c>
      <c r="C2557" s="38" t="str">
        <f>VLOOKUP(E2557,nusedswatershed,4,FALSE)</f>
        <v>Ind17</v>
      </c>
      <c r="D2557" s="39">
        <v>20</v>
      </c>
      <c r="E2557" s="40" t="s">
        <v>9</v>
      </c>
      <c r="F2557" s="40" t="s">
        <v>102</v>
      </c>
      <c r="G2557" s="21" t="s">
        <v>63</v>
      </c>
      <c r="H2557" s="22">
        <v>1955</v>
      </c>
      <c r="I2557" s="45" t="s">
        <v>1430</v>
      </c>
      <c r="J2557" s="45"/>
      <c r="K2557" s="45"/>
      <c r="L2557" s="62" t="str">
        <f>_xlfn.IFNA(VLOOKUP(E2557&amp;"."&amp;H2557,PNIdata!$E$5:$L$263,2,FALSE),"-")</f>
        <v>-</v>
      </c>
      <c r="M2557" s="62"/>
      <c r="N2557" s="62"/>
    </row>
    <row r="2558" spans="2:14" x14ac:dyDescent="0.25">
      <c r="B2558" s="37" t="s">
        <v>24</v>
      </c>
      <c r="C2558" s="38" t="str">
        <f>VLOOKUP(E2558,nusedswatershed,4,FALSE)</f>
        <v>Ind17</v>
      </c>
      <c r="D2558" s="39">
        <v>20</v>
      </c>
      <c r="E2558" s="40" t="s">
        <v>9</v>
      </c>
      <c r="F2558" s="40" t="s">
        <v>102</v>
      </c>
      <c r="G2558" s="21" t="s">
        <v>63</v>
      </c>
      <c r="H2558" s="22">
        <v>1954</v>
      </c>
      <c r="I2558" s="45" t="s">
        <v>1430</v>
      </c>
      <c r="J2558" s="45"/>
      <c r="K2558" s="45"/>
      <c r="L2558" s="62" t="str">
        <f>_xlfn.IFNA(VLOOKUP(E2558&amp;"."&amp;H2558,PNIdata!$E$5:$L$263,2,FALSE),"-")</f>
        <v>-</v>
      </c>
      <c r="M2558" s="62"/>
      <c r="N2558" s="62"/>
    </row>
    <row r="2559" spans="2:14" x14ac:dyDescent="0.25">
      <c r="B2559" s="37" t="s">
        <v>24</v>
      </c>
      <c r="C2559" s="38" t="str">
        <f>VLOOKUP(E2559,nusedswatershed,4,FALSE)</f>
        <v>Ind17</v>
      </c>
      <c r="D2559" s="39">
        <v>20</v>
      </c>
      <c r="E2559" s="40" t="s">
        <v>9</v>
      </c>
      <c r="F2559" s="40" t="s">
        <v>102</v>
      </c>
      <c r="G2559" s="21" t="s">
        <v>63</v>
      </c>
      <c r="H2559" s="22">
        <v>1953</v>
      </c>
      <c r="I2559" s="45" t="s">
        <v>1430</v>
      </c>
      <c r="J2559" s="45"/>
      <c r="K2559" s="45"/>
      <c r="L2559" s="62" t="str">
        <f>_xlfn.IFNA(VLOOKUP(E2559&amp;"."&amp;H2559,PNIdata!$E$5:$L$263,2,FALSE),"-")</f>
        <v>-</v>
      </c>
      <c r="M2559" s="62"/>
      <c r="N2559" s="62"/>
    </row>
    <row r="2560" spans="2:14" x14ac:dyDescent="0.25">
      <c r="B2560" s="37" t="s">
        <v>24</v>
      </c>
      <c r="C2560" s="38" t="str">
        <f>VLOOKUP(E2560,nusedswatershed,4,FALSE)</f>
        <v>Ind17</v>
      </c>
      <c r="D2560" s="39">
        <v>20</v>
      </c>
      <c r="E2560" s="40" t="s">
        <v>9</v>
      </c>
      <c r="F2560" s="40" t="s">
        <v>111</v>
      </c>
      <c r="G2560" s="21" t="s">
        <v>63</v>
      </c>
      <c r="H2560" s="45">
        <v>2023</v>
      </c>
      <c r="I2560" s="45">
        <v>2642</v>
      </c>
      <c r="J2560" s="45">
        <v>2642</v>
      </c>
      <c r="K2560" s="45"/>
      <c r="L2560" s="62" t="str">
        <f>_xlfn.IFNA(VLOOKUP(E2560&amp;"."&amp;H2560,PNIdata!$E$5:$L$263,2,FALSE),"-")</f>
        <v>-</v>
      </c>
      <c r="M2560" s="62"/>
      <c r="N2560" s="62"/>
    </row>
    <row r="2561" spans="2:19" x14ac:dyDescent="0.25">
      <c r="B2561" s="37" t="s">
        <v>24</v>
      </c>
      <c r="C2561" s="38" t="str">
        <f>VLOOKUP(E2561,nusedswatershed,4,FALSE)</f>
        <v>Ind17</v>
      </c>
      <c r="D2561" s="39">
        <v>20</v>
      </c>
      <c r="E2561" s="40" t="s">
        <v>9</v>
      </c>
      <c r="F2561" s="40" t="s">
        <v>111</v>
      </c>
      <c r="G2561" s="21" t="s">
        <v>63</v>
      </c>
      <c r="H2561" s="45">
        <v>2022</v>
      </c>
      <c r="I2561" s="45">
        <v>494</v>
      </c>
      <c r="J2561" s="45">
        <v>494</v>
      </c>
      <c r="K2561" s="45"/>
      <c r="L2561" s="62" t="str">
        <f>_xlfn.IFNA(VLOOKUP(E2561&amp;"."&amp;H2561,PNIdata!$E$5:$L$263,2,FALSE),"-")</f>
        <v>-</v>
      </c>
      <c r="M2561" s="62"/>
      <c r="N2561" s="62"/>
      <c r="S2561" s="64">
        <v>478224</v>
      </c>
    </row>
    <row r="2562" spans="2:19" x14ac:dyDescent="0.25">
      <c r="B2562" s="37" t="s">
        <v>24</v>
      </c>
      <c r="C2562" s="38" t="str">
        <f>VLOOKUP(E2562,nusedswatershed,4,FALSE)</f>
        <v>Ind17</v>
      </c>
      <c r="D2562" s="39">
        <v>20</v>
      </c>
      <c r="E2562" s="40" t="s">
        <v>9</v>
      </c>
      <c r="F2562" s="40" t="s">
        <v>111</v>
      </c>
      <c r="G2562" s="21" t="s">
        <v>63</v>
      </c>
      <c r="H2562" s="45">
        <v>2021</v>
      </c>
      <c r="I2562" s="45">
        <v>794</v>
      </c>
      <c r="J2562" s="45">
        <v>794</v>
      </c>
      <c r="K2562" s="45"/>
      <c r="L2562" s="62">
        <f>_xlfn.IFNA(VLOOKUP(E2562&amp;"."&amp;H2562,PNIdata!$E$5:$L$263,2,FALSE),"-")</f>
        <v>0.94076700000000002</v>
      </c>
      <c r="M2562" s="62"/>
      <c r="N2562" s="62"/>
      <c r="S2562" s="64">
        <v>500039</v>
      </c>
    </row>
    <row r="2563" spans="2:19" x14ac:dyDescent="0.25">
      <c r="B2563" s="37" t="s">
        <v>24</v>
      </c>
      <c r="C2563" s="38" t="str">
        <f>VLOOKUP(E2563,nusedswatershed,4,FALSE)</f>
        <v>Ind17</v>
      </c>
      <c r="D2563" s="39">
        <v>20</v>
      </c>
      <c r="E2563" s="40" t="s">
        <v>9</v>
      </c>
      <c r="F2563" s="40" t="s">
        <v>111</v>
      </c>
      <c r="G2563" s="21" t="s">
        <v>63</v>
      </c>
      <c r="H2563" s="45">
        <v>2020</v>
      </c>
      <c r="I2563" s="45">
        <v>799</v>
      </c>
      <c r="J2563" s="45">
        <v>799</v>
      </c>
      <c r="K2563" s="45"/>
      <c r="L2563" s="62">
        <f>_xlfn.IFNA(VLOOKUP(E2563&amp;"."&amp;H2563,PNIdata!$E$5:$L$263,2,FALSE),"-")</f>
        <v>0.98901099999999997</v>
      </c>
      <c r="M2563" s="62"/>
      <c r="N2563" s="62"/>
      <c r="S2563" s="64">
        <v>422512</v>
      </c>
    </row>
    <row r="2564" spans="2:19" x14ac:dyDescent="0.25">
      <c r="B2564" s="37" t="s">
        <v>24</v>
      </c>
      <c r="C2564" s="38" t="str">
        <f>VLOOKUP(E2564,nusedswatershed,4,FALSE)</f>
        <v>Ind17</v>
      </c>
      <c r="D2564" s="39">
        <v>20</v>
      </c>
      <c r="E2564" s="40" t="s">
        <v>9</v>
      </c>
      <c r="F2564" s="40" t="s">
        <v>111</v>
      </c>
      <c r="G2564" s="21" t="s">
        <v>63</v>
      </c>
      <c r="H2564" s="45">
        <v>2019</v>
      </c>
      <c r="I2564" s="45">
        <v>1243</v>
      </c>
      <c r="J2564" s="45">
        <v>1243</v>
      </c>
      <c r="K2564" s="45"/>
      <c r="L2564" s="62">
        <f>_xlfn.IFNA(VLOOKUP(E2564&amp;"."&amp;H2564,PNIdata!$E$5:$L$263,2,FALSE),"-")</f>
        <v>0.72611499999999995</v>
      </c>
      <c r="M2564" s="62"/>
      <c r="N2564" s="62"/>
      <c r="S2564" s="64">
        <v>184597</v>
      </c>
    </row>
    <row r="2565" spans="2:19" x14ac:dyDescent="0.25">
      <c r="B2565" s="37" t="s">
        <v>24</v>
      </c>
      <c r="C2565" s="38" t="str">
        <f>VLOOKUP(E2565,nusedswatershed,4,FALSE)</f>
        <v>Ind17</v>
      </c>
      <c r="D2565" s="39">
        <v>20</v>
      </c>
      <c r="E2565" s="40" t="s">
        <v>9</v>
      </c>
      <c r="F2565" s="40" t="s">
        <v>111</v>
      </c>
      <c r="G2565" s="21" t="s">
        <v>63</v>
      </c>
      <c r="H2565" s="45">
        <v>2018</v>
      </c>
      <c r="I2565" s="45">
        <v>580</v>
      </c>
      <c r="J2565" s="45">
        <v>580</v>
      </c>
      <c r="K2565" s="45"/>
      <c r="L2565" s="62" t="str">
        <f>_xlfn.IFNA(VLOOKUP(E2565&amp;"."&amp;H2565,PNIdata!$E$5:$L$263,2,FALSE),"-")</f>
        <v>-</v>
      </c>
      <c r="M2565" s="62"/>
      <c r="N2565" s="62"/>
      <c r="S2565" s="64"/>
    </row>
    <row r="2566" spans="2:19" x14ac:dyDescent="0.25">
      <c r="B2566" s="37" t="s">
        <v>24</v>
      </c>
      <c r="C2566" s="38" t="str">
        <f>VLOOKUP(E2566,nusedswatershed,4,FALSE)</f>
        <v>Ind17</v>
      </c>
      <c r="D2566" s="39">
        <v>20</v>
      </c>
      <c r="E2566" s="40" t="s">
        <v>9</v>
      </c>
      <c r="F2566" s="40" t="s">
        <v>111</v>
      </c>
      <c r="G2566" s="21" t="s">
        <v>63</v>
      </c>
      <c r="H2566" s="45">
        <v>2017</v>
      </c>
      <c r="I2566" s="45">
        <v>1156</v>
      </c>
      <c r="J2566" s="45">
        <v>1156</v>
      </c>
      <c r="K2566" s="45"/>
      <c r="L2566" s="62">
        <f>_xlfn.IFNA(VLOOKUP(E2566&amp;"."&amp;H2566,PNIdata!$E$5:$L$263,2,FALSE),"-")</f>
        <v>0.39560400000000001</v>
      </c>
      <c r="M2566" s="62"/>
      <c r="N2566" s="62"/>
      <c r="S2566" s="64">
        <v>249899</v>
      </c>
    </row>
    <row r="2567" spans="2:19" x14ac:dyDescent="0.25">
      <c r="B2567" s="37" t="s">
        <v>24</v>
      </c>
      <c r="C2567" s="38" t="str">
        <f>VLOOKUP(E2567,nusedswatershed,4,FALSE)</f>
        <v>Ind17</v>
      </c>
      <c r="D2567" s="39">
        <v>20</v>
      </c>
      <c r="E2567" s="40" t="s">
        <v>9</v>
      </c>
      <c r="F2567" s="40" t="s">
        <v>111</v>
      </c>
      <c r="G2567" s="21" t="s">
        <v>63</v>
      </c>
      <c r="H2567" s="45">
        <v>2016</v>
      </c>
      <c r="I2567" s="45">
        <v>899</v>
      </c>
      <c r="J2567" s="45">
        <v>899</v>
      </c>
      <c r="K2567" s="45"/>
      <c r="L2567" s="62" t="str">
        <f>_xlfn.IFNA(VLOOKUP(E2567&amp;"."&amp;H2567,PNIdata!$E$5:$L$263,2,FALSE),"-")</f>
        <v>-</v>
      </c>
      <c r="M2567" s="62"/>
      <c r="N2567" s="62"/>
      <c r="S2567" s="64">
        <v>542856</v>
      </c>
    </row>
    <row r="2568" spans="2:19" x14ac:dyDescent="0.25">
      <c r="B2568" s="37" t="s">
        <v>24</v>
      </c>
      <c r="C2568" s="38" t="str">
        <f>VLOOKUP(E2568,nusedswatershed,4,FALSE)</f>
        <v>Ind17</v>
      </c>
      <c r="D2568" s="39">
        <v>20</v>
      </c>
      <c r="E2568" s="40" t="s">
        <v>9</v>
      </c>
      <c r="F2568" s="40" t="s">
        <v>111</v>
      </c>
      <c r="G2568" s="21" t="s">
        <v>63</v>
      </c>
      <c r="H2568" s="22">
        <v>2015</v>
      </c>
      <c r="I2568" s="45">
        <v>2061</v>
      </c>
      <c r="J2568" s="45">
        <v>2061</v>
      </c>
      <c r="K2568" s="45"/>
      <c r="L2568" s="62">
        <f>_xlfn.IFNA(VLOOKUP(E2568&amp;"."&amp;H2568,PNIdata!$E$5:$L$263,2,FALSE),"-")</f>
        <v>0.18085100000000001</v>
      </c>
      <c r="M2568" s="62"/>
      <c r="N2568" s="62"/>
      <c r="S2568" s="64">
        <v>44754</v>
      </c>
    </row>
    <row r="2569" spans="2:19" x14ac:dyDescent="0.25">
      <c r="B2569" s="37" t="s">
        <v>24</v>
      </c>
      <c r="C2569" s="38" t="str">
        <f>VLOOKUP(E2569,nusedswatershed,4,FALSE)</f>
        <v>Ind17</v>
      </c>
      <c r="D2569" s="39">
        <v>20</v>
      </c>
      <c r="E2569" s="40" t="s">
        <v>9</v>
      </c>
      <c r="F2569" s="40" t="s">
        <v>111</v>
      </c>
      <c r="G2569" s="21" t="s">
        <v>63</v>
      </c>
      <c r="H2569" s="22">
        <v>2014</v>
      </c>
      <c r="I2569" s="45">
        <v>4007</v>
      </c>
      <c r="J2569" s="45">
        <v>4007</v>
      </c>
      <c r="K2569" s="45"/>
      <c r="L2569" s="62">
        <f>_xlfn.IFNA(VLOOKUP(E2569&amp;"."&amp;H2569,PNIdata!$E$5:$L$263,2,FALSE),"-")</f>
        <v>8.5271E-2</v>
      </c>
      <c r="M2569" s="62"/>
      <c r="N2569" s="62"/>
      <c r="S2569" s="64">
        <v>37435</v>
      </c>
    </row>
    <row r="2570" spans="2:19" x14ac:dyDescent="0.25">
      <c r="B2570" s="37" t="s">
        <v>24</v>
      </c>
      <c r="C2570" s="38" t="str">
        <f>VLOOKUP(E2570,nusedswatershed,4,FALSE)</f>
        <v>Ind17</v>
      </c>
      <c r="D2570" s="39">
        <v>20</v>
      </c>
      <c r="E2570" s="40" t="s">
        <v>9</v>
      </c>
      <c r="F2570" s="40" t="s">
        <v>111</v>
      </c>
      <c r="G2570" s="21" t="s">
        <v>63</v>
      </c>
      <c r="H2570">
        <v>2013</v>
      </c>
      <c r="I2570" s="45">
        <v>874</v>
      </c>
      <c r="J2570" s="45">
        <v>874</v>
      </c>
      <c r="K2570" s="45"/>
      <c r="L2570" s="62" t="str">
        <f>_xlfn.IFNA(VLOOKUP(E2570&amp;"."&amp;H2570,PNIdata!$E$5:$L$263,2,FALSE),"-")</f>
        <v>-</v>
      </c>
      <c r="M2570" s="62"/>
      <c r="N2570" s="62"/>
      <c r="S2570" s="64">
        <v>309000</v>
      </c>
    </row>
    <row r="2571" spans="2:19" x14ac:dyDescent="0.25">
      <c r="B2571" s="37" t="s">
        <v>24</v>
      </c>
      <c r="C2571" s="38" t="str">
        <f>VLOOKUP(E2571,nusedswatershed,4,FALSE)</f>
        <v>Ind17</v>
      </c>
      <c r="D2571" s="39">
        <v>20</v>
      </c>
      <c r="E2571" s="40" t="s">
        <v>9</v>
      </c>
      <c r="F2571" s="40" t="s">
        <v>111</v>
      </c>
      <c r="G2571" s="21" t="s">
        <v>63</v>
      </c>
      <c r="H2571" s="22">
        <v>2012</v>
      </c>
      <c r="I2571" s="45">
        <v>860</v>
      </c>
      <c r="J2571" s="45">
        <v>860</v>
      </c>
      <c r="K2571" s="45"/>
      <c r="L2571" s="62">
        <f>_xlfn.IFNA(VLOOKUP(E2571&amp;"."&amp;H2571,PNIdata!$E$5:$L$263,2,FALSE),"-")</f>
        <v>0.96969700000000003</v>
      </c>
      <c r="M2571" s="62"/>
      <c r="N2571" s="62"/>
      <c r="S2571" s="64">
        <v>1031800</v>
      </c>
    </row>
    <row r="2572" spans="2:19" x14ac:dyDescent="0.25">
      <c r="B2572" s="37" t="s">
        <v>24</v>
      </c>
      <c r="C2572" s="38" t="str">
        <f>VLOOKUP(E2572,nusedswatershed,4,FALSE)</f>
        <v>Ind17</v>
      </c>
      <c r="D2572" s="39">
        <v>20</v>
      </c>
      <c r="E2572" s="40" t="s">
        <v>9</v>
      </c>
      <c r="F2572" s="40" t="s">
        <v>111</v>
      </c>
      <c r="G2572" s="21" t="s">
        <v>63</v>
      </c>
      <c r="H2572" s="22">
        <v>2011</v>
      </c>
      <c r="I2572" s="45">
        <v>300</v>
      </c>
      <c r="J2572" s="45">
        <v>300</v>
      </c>
      <c r="K2572" s="45"/>
      <c r="L2572" s="62" t="str">
        <f>_xlfn.IFNA(VLOOKUP(E2572&amp;"."&amp;H2572,PNIdata!$E$5:$L$263,2,FALSE),"-")</f>
        <v>-</v>
      </c>
      <c r="M2572" s="62"/>
      <c r="N2572" s="62"/>
      <c r="S2572" s="64">
        <v>245000</v>
      </c>
    </row>
    <row r="2573" spans="2:19" x14ac:dyDescent="0.25">
      <c r="B2573" s="37" t="s">
        <v>24</v>
      </c>
      <c r="C2573" s="38" t="str">
        <f>VLOOKUP(E2573,nusedswatershed,4,FALSE)</f>
        <v>Ind17</v>
      </c>
      <c r="D2573" s="39">
        <v>20</v>
      </c>
      <c r="E2573" s="40" t="s">
        <v>9</v>
      </c>
      <c r="F2573" s="40" t="s">
        <v>111</v>
      </c>
      <c r="G2573" s="21" t="s">
        <v>63</v>
      </c>
      <c r="H2573" s="22">
        <v>2010</v>
      </c>
      <c r="I2573" s="45">
        <v>832</v>
      </c>
      <c r="J2573" s="45">
        <v>832</v>
      </c>
      <c r="K2573" s="45"/>
      <c r="L2573" s="62" t="str">
        <f>_xlfn.IFNA(VLOOKUP(E2573&amp;"."&amp;H2573,PNIdata!$E$5:$L$263,2,FALSE),"-")</f>
        <v>-</v>
      </c>
      <c r="M2573" s="62"/>
      <c r="N2573" s="62"/>
      <c r="S2573" s="64">
        <v>840000</v>
      </c>
    </row>
    <row r="2574" spans="2:19" x14ac:dyDescent="0.25">
      <c r="B2574" s="37" t="s">
        <v>24</v>
      </c>
      <c r="C2574" s="38" t="str">
        <f>VLOOKUP(E2574,nusedswatershed,4,FALSE)</f>
        <v>Ind17</v>
      </c>
      <c r="D2574" s="39">
        <v>20</v>
      </c>
      <c r="E2574" s="40" t="s">
        <v>9</v>
      </c>
      <c r="F2574" s="40" t="s">
        <v>111</v>
      </c>
      <c r="G2574" s="21" t="s">
        <v>63</v>
      </c>
      <c r="H2574" s="22">
        <v>2009</v>
      </c>
      <c r="I2574" s="45">
        <v>2870</v>
      </c>
      <c r="J2574" s="45">
        <v>2870</v>
      </c>
      <c r="K2574" s="45"/>
      <c r="L2574" s="62" t="str">
        <f>_xlfn.IFNA(VLOOKUP(E2574&amp;"."&amp;H2574,PNIdata!$E$5:$L$263,2,FALSE),"-")</f>
        <v>-</v>
      </c>
      <c r="M2574" s="62"/>
      <c r="N2574" s="62"/>
      <c r="S2574" s="64">
        <v>1038800</v>
      </c>
    </row>
    <row r="2575" spans="2:19" x14ac:dyDescent="0.25">
      <c r="B2575" s="37" t="s">
        <v>24</v>
      </c>
      <c r="C2575" s="38" t="str">
        <f>VLOOKUP(E2575,nusedswatershed,4,FALSE)</f>
        <v>Ind17</v>
      </c>
      <c r="D2575" s="39">
        <v>20</v>
      </c>
      <c r="E2575" s="40" t="s">
        <v>9</v>
      </c>
      <c r="F2575" s="40" t="s">
        <v>111</v>
      </c>
      <c r="G2575" s="21" t="s">
        <v>63</v>
      </c>
      <c r="H2575">
        <v>2008</v>
      </c>
      <c r="I2575" s="45">
        <v>900</v>
      </c>
      <c r="J2575" s="45">
        <v>900</v>
      </c>
      <c r="K2575" s="45"/>
      <c r="L2575" s="62">
        <f>_xlfn.IFNA(VLOOKUP(E2575&amp;"."&amp;H2575,PNIdata!$E$5:$L$263,2,FALSE),"-")</f>
        <v>0.98809499999999995</v>
      </c>
      <c r="M2575" s="62"/>
      <c r="N2575" s="62"/>
      <c r="S2575" s="64">
        <v>945650</v>
      </c>
    </row>
    <row r="2576" spans="2:19" x14ac:dyDescent="0.25">
      <c r="B2576" s="37" t="s">
        <v>24</v>
      </c>
      <c r="C2576" s="38" t="str">
        <f>VLOOKUP(E2576,nusedswatershed,4,FALSE)</f>
        <v>Ind17</v>
      </c>
      <c r="D2576" s="39">
        <v>20</v>
      </c>
      <c r="E2576" s="40" t="s">
        <v>9</v>
      </c>
      <c r="F2576" s="40" t="s">
        <v>111</v>
      </c>
      <c r="G2576" s="21" t="s">
        <v>63</v>
      </c>
      <c r="H2576">
        <v>2007</v>
      </c>
      <c r="I2576" s="45">
        <v>1500</v>
      </c>
      <c r="J2576" s="45">
        <v>1500</v>
      </c>
      <c r="K2576" s="45"/>
      <c r="L2576" s="62" t="str">
        <f>_xlfn.IFNA(VLOOKUP(E2576&amp;"."&amp;H2576,PNIdata!$E$5:$L$263,2,FALSE),"-")</f>
        <v>-</v>
      </c>
      <c r="M2576" s="62"/>
      <c r="N2576" s="62"/>
      <c r="S2576" s="64">
        <v>518510</v>
      </c>
    </row>
    <row r="2577" spans="2:19" x14ac:dyDescent="0.25">
      <c r="B2577" s="37" t="s">
        <v>24</v>
      </c>
      <c r="C2577" s="38" t="str">
        <f>VLOOKUP(E2577,nusedswatershed,4,FALSE)</f>
        <v>Ind17</v>
      </c>
      <c r="D2577" s="39">
        <v>20</v>
      </c>
      <c r="E2577" s="40" t="s">
        <v>9</v>
      </c>
      <c r="F2577" s="40" t="s">
        <v>111</v>
      </c>
      <c r="G2577" s="21" t="s">
        <v>63</v>
      </c>
      <c r="H2577">
        <v>2006</v>
      </c>
      <c r="I2577" s="45">
        <v>3712</v>
      </c>
      <c r="J2577" s="45">
        <v>3712</v>
      </c>
      <c r="K2577" s="45"/>
      <c r="L2577" s="62">
        <f>_xlfn.IFNA(VLOOKUP(E2577&amp;"."&amp;H2577,PNIdata!$E$5:$L$263,2,FALSE),"-")</f>
        <v>0.66161599999999998</v>
      </c>
      <c r="M2577" s="62"/>
      <c r="N2577" s="62"/>
      <c r="S2577" s="64">
        <v>985155</v>
      </c>
    </row>
    <row r="2578" spans="2:19" x14ac:dyDescent="0.25">
      <c r="B2578" s="37" t="s">
        <v>24</v>
      </c>
      <c r="C2578" s="38" t="str">
        <f>VLOOKUP(E2578,nusedswatershed,4,FALSE)</f>
        <v>Ind17</v>
      </c>
      <c r="D2578" s="39">
        <v>20</v>
      </c>
      <c r="E2578" s="40" t="s">
        <v>9</v>
      </c>
      <c r="F2578" s="40" t="s">
        <v>111</v>
      </c>
      <c r="G2578" s="21" t="s">
        <v>63</v>
      </c>
      <c r="H2578">
        <v>2005</v>
      </c>
      <c r="I2578" s="45">
        <v>900</v>
      </c>
      <c r="J2578" s="45">
        <v>900</v>
      </c>
      <c r="K2578" s="45"/>
      <c r="L2578" s="62">
        <f>_xlfn.IFNA(VLOOKUP(E2578&amp;"."&amp;H2578,PNIdata!$E$5:$L$263,2,FALSE),"-")</f>
        <v>0.35643599999999998</v>
      </c>
      <c r="M2578" s="62"/>
      <c r="N2578" s="62"/>
      <c r="S2578" s="64">
        <v>373275</v>
      </c>
    </row>
    <row r="2579" spans="2:19" x14ac:dyDescent="0.25">
      <c r="B2579" s="37" t="s">
        <v>24</v>
      </c>
      <c r="C2579" s="38" t="str">
        <f>VLOOKUP(E2579,nusedswatershed,4,FALSE)</f>
        <v>Ind17</v>
      </c>
      <c r="D2579" s="39">
        <v>20</v>
      </c>
      <c r="E2579" s="40" t="s">
        <v>9</v>
      </c>
      <c r="F2579" s="40" t="s">
        <v>111</v>
      </c>
      <c r="G2579" s="21" t="s">
        <v>63</v>
      </c>
      <c r="H2579">
        <v>2004</v>
      </c>
      <c r="I2579" s="45">
        <v>3500</v>
      </c>
      <c r="J2579" s="45">
        <v>3500</v>
      </c>
      <c r="K2579" s="45"/>
      <c r="L2579" s="62" t="str">
        <f>_xlfn.IFNA(VLOOKUP(E2579&amp;"."&amp;H2579,PNIdata!$E$5:$L$263,2,FALSE),"-")</f>
        <v>-</v>
      </c>
      <c r="M2579" s="62"/>
      <c r="N2579" s="62"/>
      <c r="S2579" s="64">
        <v>1000000</v>
      </c>
    </row>
    <row r="2580" spans="2:19" x14ac:dyDescent="0.25">
      <c r="B2580" s="37" t="s">
        <v>24</v>
      </c>
      <c r="C2580" s="38" t="str">
        <f>VLOOKUP(E2580,nusedswatershed,4,FALSE)</f>
        <v>Ind17</v>
      </c>
      <c r="D2580" s="39">
        <v>20</v>
      </c>
      <c r="E2580" s="40" t="s">
        <v>9</v>
      </c>
      <c r="F2580" s="40" t="s">
        <v>111</v>
      </c>
      <c r="G2580" s="21" t="s">
        <v>63</v>
      </c>
      <c r="H2580">
        <v>2003</v>
      </c>
      <c r="I2580" s="45">
        <v>1000</v>
      </c>
      <c r="J2580" s="45">
        <v>1000</v>
      </c>
      <c r="K2580" s="45"/>
      <c r="L2580" s="62" t="str">
        <f>_xlfn.IFNA(VLOOKUP(E2580&amp;"."&amp;H2580,PNIdata!$E$5:$L$263,2,FALSE),"-")</f>
        <v>-</v>
      </c>
      <c r="M2580" s="62"/>
      <c r="N2580" s="62"/>
      <c r="S2580" s="64">
        <v>1074172</v>
      </c>
    </row>
    <row r="2581" spans="2:19" x14ac:dyDescent="0.25">
      <c r="B2581" s="37" t="s">
        <v>24</v>
      </c>
      <c r="C2581" s="38" t="str">
        <f>VLOOKUP(E2581,nusedswatershed,4,FALSE)</f>
        <v>Ind17</v>
      </c>
      <c r="D2581" s="39">
        <v>20</v>
      </c>
      <c r="E2581" s="40" t="s">
        <v>9</v>
      </c>
      <c r="F2581" s="40" t="s">
        <v>111</v>
      </c>
      <c r="G2581" s="21" t="s">
        <v>63</v>
      </c>
      <c r="H2581">
        <v>2002</v>
      </c>
      <c r="I2581" s="45">
        <v>582</v>
      </c>
      <c r="J2581" s="45">
        <v>582</v>
      </c>
      <c r="K2581" s="45"/>
      <c r="L2581" s="62" t="str">
        <f>_xlfn.IFNA(VLOOKUP(E2581&amp;"."&amp;H2581,PNIdata!$E$5:$L$263,2,FALSE),"-")</f>
        <v>-</v>
      </c>
      <c r="M2581" s="62"/>
      <c r="N2581" s="62"/>
      <c r="S2581" s="64">
        <v>745898</v>
      </c>
    </row>
    <row r="2582" spans="2:19" x14ac:dyDescent="0.25">
      <c r="B2582" s="37" t="s">
        <v>24</v>
      </c>
      <c r="C2582" s="38" t="str">
        <f>VLOOKUP(E2582,nusedswatershed,4,FALSE)</f>
        <v>Ind17</v>
      </c>
      <c r="D2582" s="39">
        <v>20</v>
      </c>
      <c r="E2582" s="40" t="s">
        <v>9</v>
      </c>
      <c r="F2582" s="40" t="s">
        <v>111</v>
      </c>
      <c r="G2582" s="21" t="s">
        <v>63</v>
      </c>
      <c r="H2582">
        <v>2001</v>
      </c>
      <c r="I2582" s="45">
        <v>357</v>
      </c>
      <c r="J2582" s="45">
        <v>357</v>
      </c>
      <c r="K2582" s="45"/>
      <c r="L2582" s="62" t="str">
        <f>_xlfn.IFNA(VLOOKUP(E2582&amp;"."&amp;H2582,PNIdata!$E$5:$L$263,2,FALSE),"-")</f>
        <v>-</v>
      </c>
      <c r="M2582" s="62"/>
      <c r="N2582" s="62"/>
      <c r="S2582" s="64">
        <v>785000</v>
      </c>
    </row>
    <row r="2583" spans="2:19" x14ac:dyDescent="0.25">
      <c r="B2583" s="37" t="s">
        <v>24</v>
      </c>
      <c r="C2583" s="38" t="str">
        <f>VLOOKUP(E2583,nusedswatershed,4,FALSE)</f>
        <v>Ind17</v>
      </c>
      <c r="D2583" s="39">
        <v>20</v>
      </c>
      <c r="E2583" s="40" t="s">
        <v>9</v>
      </c>
      <c r="F2583" s="40" t="s">
        <v>111</v>
      </c>
      <c r="G2583" s="21" t="s">
        <v>63</v>
      </c>
      <c r="H2583">
        <v>2000</v>
      </c>
      <c r="I2583" s="45">
        <v>250</v>
      </c>
      <c r="J2583" s="45">
        <v>250</v>
      </c>
      <c r="K2583" s="45"/>
      <c r="L2583" s="62" t="str">
        <f>_xlfn.IFNA(VLOOKUP(E2583&amp;"."&amp;H2583,PNIdata!$E$5:$L$263,2,FALSE),"-")</f>
        <v>-</v>
      </c>
      <c r="M2583" s="62"/>
      <c r="N2583" s="62"/>
      <c r="S2583" s="64"/>
    </row>
    <row r="2584" spans="2:19" x14ac:dyDescent="0.25">
      <c r="B2584" s="37" t="s">
        <v>24</v>
      </c>
      <c r="C2584" s="38" t="str">
        <f>VLOOKUP(E2584,nusedswatershed,4,FALSE)</f>
        <v>Ind17</v>
      </c>
      <c r="D2584" s="39">
        <v>20</v>
      </c>
      <c r="E2584" s="40" t="s">
        <v>9</v>
      </c>
      <c r="F2584" s="40" t="s">
        <v>111</v>
      </c>
      <c r="G2584" s="21" t="s">
        <v>63</v>
      </c>
      <c r="H2584">
        <v>1999</v>
      </c>
      <c r="I2584" s="45">
        <v>1054</v>
      </c>
      <c r="J2584" s="45">
        <v>1054</v>
      </c>
      <c r="K2584" s="45"/>
      <c r="L2584" s="62" t="str">
        <f>_xlfn.IFNA(VLOOKUP(E2584&amp;"."&amp;H2584,PNIdata!$E$5:$L$263,2,FALSE),"-")</f>
        <v>-</v>
      </c>
      <c r="M2584" s="62"/>
      <c r="N2584" s="62"/>
      <c r="S2584" s="64"/>
    </row>
    <row r="2585" spans="2:19" x14ac:dyDescent="0.25">
      <c r="B2585" s="37" t="s">
        <v>24</v>
      </c>
      <c r="C2585" s="38" t="str">
        <f>VLOOKUP(E2585,nusedswatershed,4,FALSE)</f>
        <v>Ind17</v>
      </c>
      <c r="D2585" s="39">
        <v>20</v>
      </c>
      <c r="E2585" s="40" t="s">
        <v>9</v>
      </c>
      <c r="F2585" s="40" t="s">
        <v>111</v>
      </c>
      <c r="G2585" s="21" t="s">
        <v>63</v>
      </c>
      <c r="H2585" s="22">
        <v>1998</v>
      </c>
      <c r="I2585" s="45">
        <v>3840</v>
      </c>
      <c r="J2585" s="45">
        <v>3840</v>
      </c>
      <c r="K2585" s="45"/>
      <c r="L2585" s="62" t="str">
        <f>_xlfn.IFNA(VLOOKUP(E2585&amp;"."&amp;H2585,PNIdata!$E$5:$L$263,2,FALSE),"-")</f>
        <v>-</v>
      </c>
      <c r="M2585" s="62"/>
      <c r="N2585" s="62"/>
      <c r="S2585" s="64">
        <v>353000</v>
      </c>
    </row>
    <row r="2586" spans="2:19" x14ac:dyDescent="0.25">
      <c r="B2586" s="37" t="s">
        <v>24</v>
      </c>
      <c r="C2586" s="38" t="str">
        <f>VLOOKUP(E2586,nusedswatershed,4,FALSE)</f>
        <v>Ind17</v>
      </c>
      <c r="D2586" s="39">
        <v>20</v>
      </c>
      <c r="E2586" s="40" t="s">
        <v>9</v>
      </c>
      <c r="F2586" s="40" t="s">
        <v>111</v>
      </c>
      <c r="G2586" s="21" t="s">
        <v>63</v>
      </c>
      <c r="H2586" s="22">
        <v>1997</v>
      </c>
      <c r="I2586" s="45">
        <v>827</v>
      </c>
      <c r="J2586" s="45">
        <v>827</v>
      </c>
      <c r="K2586" s="45"/>
      <c r="L2586" s="62" t="str">
        <f>_xlfn.IFNA(VLOOKUP(E2586&amp;"."&amp;H2586,PNIdata!$E$5:$L$263,2,FALSE),"-")</f>
        <v>-</v>
      </c>
      <c r="M2586" s="62"/>
      <c r="N2586" s="62"/>
      <c r="S2586" s="64">
        <v>275000</v>
      </c>
    </row>
    <row r="2587" spans="2:19" x14ac:dyDescent="0.25">
      <c r="B2587" s="37" t="s">
        <v>24</v>
      </c>
      <c r="C2587" s="38" t="str">
        <f>VLOOKUP(E2587,nusedswatershed,4,FALSE)</f>
        <v>Ind17</v>
      </c>
      <c r="D2587" s="39">
        <v>20</v>
      </c>
      <c r="E2587" s="40" t="s">
        <v>9</v>
      </c>
      <c r="F2587" s="40" t="s">
        <v>111</v>
      </c>
      <c r="G2587" s="21" t="s">
        <v>63</v>
      </c>
      <c r="H2587" s="22">
        <v>1996</v>
      </c>
      <c r="I2587" s="45">
        <v>760</v>
      </c>
      <c r="J2587" s="45">
        <v>760</v>
      </c>
      <c r="K2587" s="45"/>
      <c r="L2587" s="62" t="str">
        <f>_xlfn.IFNA(VLOOKUP(E2587&amp;"."&amp;H2587,PNIdata!$E$5:$L$263,2,FALSE),"-")</f>
        <v>-</v>
      </c>
      <c r="M2587" s="62"/>
      <c r="N2587" s="62"/>
      <c r="S2587" s="64">
        <v>400000</v>
      </c>
    </row>
    <row r="2588" spans="2:19" x14ac:dyDescent="0.25">
      <c r="B2588" s="37" t="s">
        <v>24</v>
      </c>
      <c r="C2588" s="38" t="str">
        <f>VLOOKUP(E2588,nusedswatershed,4,FALSE)</f>
        <v>Ind17</v>
      </c>
      <c r="D2588" s="39">
        <v>20</v>
      </c>
      <c r="E2588" s="40" t="s">
        <v>9</v>
      </c>
      <c r="F2588" s="40" t="s">
        <v>111</v>
      </c>
      <c r="G2588" s="21" t="s">
        <v>63</v>
      </c>
      <c r="H2588" s="22">
        <v>1995</v>
      </c>
      <c r="I2588" s="45">
        <v>376</v>
      </c>
      <c r="J2588" s="45">
        <v>376</v>
      </c>
      <c r="K2588" s="45"/>
      <c r="L2588" s="62" t="str">
        <f>_xlfn.IFNA(VLOOKUP(E2588&amp;"."&amp;H2588,PNIdata!$E$5:$L$263,2,FALSE),"-")</f>
        <v>-</v>
      </c>
      <c r="M2588" s="62"/>
      <c r="N2588" s="62"/>
      <c r="S2588" s="64">
        <v>550000</v>
      </c>
    </row>
    <row r="2589" spans="2:19" x14ac:dyDescent="0.25">
      <c r="B2589" s="37" t="s">
        <v>24</v>
      </c>
      <c r="C2589" s="38" t="str">
        <f>VLOOKUP(E2589,nusedswatershed,4,FALSE)</f>
        <v>Ind17</v>
      </c>
      <c r="D2589" s="39">
        <v>20</v>
      </c>
      <c r="E2589" s="40" t="s">
        <v>9</v>
      </c>
      <c r="F2589" s="40" t="s">
        <v>111</v>
      </c>
      <c r="G2589" s="21" t="s">
        <v>63</v>
      </c>
      <c r="H2589" s="22">
        <v>1994</v>
      </c>
      <c r="I2589" s="45">
        <v>600</v>
      </c>
      <c r="J2589" s="45">
        <v>600</v>
      </c>
      <c r="K2589" s="45"/>
      <c r="L2589" s="62" t="str">
        <f>_xlfn.IFNA(VLOOKUP(E2589&amp;"."&amp;H2589,PNIdata!$E$5:$L$263,2,FALSE),"-")</f>
        <v>-</v>
      </c>
      <c r="M2589" s="62"/>
      <c r="N2589" s="62"/>
      <c r="S2589" s="64">
        <v>670000</v>
      </c>
    </row>
    <row r="2590" spans="2:19" x14ac:dyDescent="0.25">
      <c r="B2590" s="37" t="s">
        <v>24</v>
      </c>
      <c r="C2590" s="38" t="str">
        <f>VLOOKUP(E2590,nusedswatershed,4,FALSE)</f>
        <v>Ind17</v>
      </c>
      <c r="D2590" s="39">
        <v>20</v>
      </c>
      <c r="E2590" s="40" t="s">
        <v>9</v>
      </c>
      <c r="F2590" s="40" t="s">
        <v>111</v>
      </c>
      <c r="G2590" s="21" t="s">
        <v>63</v>
      </c>
      <c r="H2590" s="22">
        <v>1993</v>
      </c>
      <c r="I2590" s="45">
        <v>1300</v>
      </c>
      <c r="J2590" s="45">
        <v>1300</v>
      </c>
      <c r="K2590" s="45"/>
      <c r="L2590" s="62" t="str">
        <f>_xlfn.IFNA(VLOOKUP(E2590&amp;"."&amp;H2590,PNIdata!$E$5:$L$263,2,FALSE),"-")</f>
        <v>-</v>
      </c>
      <c r="M2590" s="62"/>
      <c r="N2590" s="62"/>
      <c r="S2590" s="64">
        <v>831500</v>
      </c>
    </row>
    <row r="2591" spans="2:19" x14ac:dyDescent="0.25">
      <c r="B2591" s="37" t="s">
        <v>24</v>
      </c>
      <c r="C2591" s="38" t="str">
        <f>VLOOKUP(E2591,nusedswatershed,4,FALSE)</f>
        <v>Ind17</v>
      </c>
      <c r="D2591" s="39">
        <v>20</v>
      </c>
      <c r="E2591" s="40" t="s">
        <v>9</v>
      </c>
      <c r="F2591" s="40" t="s">
        <v>111</v>
      </c>
      <c r="G2591" s="21" t="s">
        <v>63</v>
      </c>
      <c r="H2591" s="22">
        <v>1992</v>
      </c>
      <c r="I2591" s="45">
        <v>500</v>
      </c>
      <c r="J2591" s="45">
        <v>500</v>
      </c>
      <c r="K2591" s="45"/>
      <c r="L2591" s="62" t="str">
        <f>_xlfn.IFNA(VLOOKUP(E2591&amp;"."&amp;H2591,PNIdata!$E$5:$L$263,2,FALSE),"-")</f>
        <v>-</v>
      </c>
      <c r="M2591" s="62"/>
      <c r="N2591" s="62"/>
      <c r="S2591" s="64">
        <v>215000</v>
      </c>
    </row>
    <row r="2592" spans="2:19" x14ac:dyDescent="0.25">
      <c r="B2592" s="37" t="s">
        <v>24</v>
      </c>
      <c r="C2592" s="38" t="str">
        <f>VLOOKUP(E2592,nusedswatershed,4,FALSE)</f>
        <v>Ind17</v>
      </c>
      <c r="D2592" s="39">
        <v>20</v>
      </c>
      <c r="E2592" s="40" t="s">
        <v>9</v>
      </c>
      <c r="F2592" s="40" t="s">
        <v>111</v>
      </c>
      <c r="G2592" s="21" t="s">
        <v>63</v>
      </c>
      <c r="H2592" s="22">
        <v>1991</v>
      </c>
      <c r="I2592" s="45">
        <v>450</v>
      </c>
      <c r="J2592" s="45">
        <v>450</v>
      </c>
      <c r="K2592" s="45"/>
      <c r="L2592" s="62" t="str">
        <f>_xlfn.IFNA(VLOOKUP(E2592&amp;"."&amp;H2592,PNIdata!$E$5:$L$263,2,FALSE),"-")</f>
        <v>-</v>
      </c>
      <c r="M2592" s="62"/>
      <c r="N2592" s="62"/>
      <c r="S2592" s="64">
        <v>525000</v>
      </c>
    </row>
    <row r="2593" spans="2:19" x14ac:dyDescent="0.25">
      <c r="B2593" s="37" t="s">
        <v>24</v>
      </c>
      <c r="C2593" s="38" t="str">
        <f>VLOOKUP(E2593,nusedswatershed,4,FALSE)</f>
        <v>Ind17</v>
      </c>
      <c r="D2593" s="39">
        <v>20</v>
      </c>
      <c r="E2593" s="40" t="s">
        <v>9</v>
      </c>
      <c r="F2593" s="40" t="s">
        <v>111</v>
      </c>
      <c r="G2593" s="21" t="s">
        <v>63</v>
      </c>
      <c r="H2593" s="22">
        <v>1990</v>
      </c>
      <c r="I2593" s="45">
        <v>500</v>
      </c>
      <c r="J2593" s="45">
        <v>500</v>
      </c>
      <c r="K2593" s="45"/>
      <c r="L2593" s="62" t="str">
        <f>_xlfn.IFNA(VLOOKUP(E2593&amp;"."&amp;H2593,PNIdata!$E$5:$L$263,2,FALSE),"-")</f>
        <v>-</v>
      </c>
      <c r="M2593" s="62"/>
      <c r="N2593" s="62"/>
      <c r="S2593" s="64">
        <v>158990</v>
      </c>
    </row>
    <row r="2594" spans="2:19" x14ac:dyDescent="0.25">
      <c r="B2594" s="37" t="s">
        <v>24</v>
      </c>
      <c r="C2594" s="38" t="str">
        <f>VLOOKUP(E2594,nusedswatershed,4,FALSE)</f>
        <v>Ind17</v>
      </c>
      <c r="D2594" s="39">
        <v>20</v>
      </c>
      <c r="E2594" s="40" t="s">
        <v>9</v>
      </c>
      <c r="F2594" s="40" t="s">
        <v>111</v>
      </c>
      <c r="G2594" s="21" t="s">
        <v>63</v>
      </c>
      <c r="H2594" s="22">
        <v>1989</v>
      </c>
      <c r="I2594" s="45">
        <v>300</v>
      </c>
      <c r="J2594" s="45">
        <v>300</v>
      </c>
      <c r="K2594" s="45"/>
      <c r="L2594" s="62" t="str">
        <f>_xlfn.IFNA(VLOOKUP(E2594&amp;"."&amp;H2594,PNIdata!$E$5:$L$263,2,FALSE),"-")</f>
        <v>-</v>
      </c>
      <c r="M2594" s="62"/>
      <c r="N2594" s="62"/>
      <c r="S2594" s="64"/>
    </row>
    <row r="2595" spans="2:19" x14ac:dyDescent="0.25">
      <c r="B2595" s="37" t="s">
        <v>24</v>
      </c>
      <c r="C2595" s="38" t="str">
        <f>VLOOKUP(E2595,nusedswatershed,4,FALSE)</f>
        <v>Ind17</v>
      </c>
      <c r="D2595" s="39">
        <v>20</v>
      </c>
      <c r="E2595" s="40" t="s">
        <v>9</v>
      </c>
      <c r="F2595" s="40" t="s">
        <v>111</v>
      </c>
      <c r="G2595" s="21" t="s">
        <v>63</v>
      </c>
      <c r="H2595" s="22">
        <v>1988</v>
      </c>
      <c r="I2595" s="45">
        <v>1500</v>
      </c>
      <c r="J2595" s="45">
        <v>1500</v>
      </c>
      <c r="K2595" s="45"/>
      <c r="L2595" s="62" t="str">
        <f>_xlfn.IFNA(VLOOKUP(E2595&amp;"."&amp;H2595,PNIdata!$E$5:$L$263,2,FALSE),"-")</f>
        <v>-</v>
      </c>
      <c r="M2595" s="62"/>
      <c r="N2595" s="62"/>
      <c r="S2595" s="64">
        <v>401804</v>
      </c>
    </row>
    <row r="2596" spans="2:19" x14ac:dyDescent="0.25">
      <c r="B2596" s="37" t="s">
        <v>24</v>
      </c>
      <c r="C2596" s="38" t="str">
        <f>VLOOKUP(E2596,nusedswatershed,4,FALSE)</f>
        <v>Ind17</v>
      </c>
      <c r="D2596" s="39">
        <v>20</v>
      </c>
      <c r="E2596" s="40" t="s">
        <v>9</v>
      </c>
      <c r="F2596" s="40" t="s">
        <v>111</v>
      </c>
      <c r="G2596" s="21" t="s">
        <v>63</v>
      </c>
      <c r="H2596" s="22">
        <v>1987</v>
      </c>
      <c r="I2596" s="45">
        <v>600</v>
      </c>
      <c r="J2596" s="45">
        <v>600</v>
      </c>
      <c r="K2596" s="45"/>
      <c r="L2596" s="62" t="str">
        <f>_xlfn.IFNA(VLOOKUP(E2596&amp;"."&amp;H2596,PNIdata!$E$5:$L$263,2,FALSE),"-")</f>
        <v>-</v>
      </c>
      <c r="M2596" s="62"/>
      <c r="N2596" s="62"/>
      <c r="S2596" s="64">
        <v>145000</v>
      </c>
    </row>
    <row r="2597" spans="2:19" x14ac:dyDescent="0.25">
      <c r="B2597" s="37" t="s">
        <v>24</v>
      </c>
      <c r="C2597" s="38" t="str">
        <f>VLOOKUP(E2597,nusedswatershed,4,FALSE)</f>
        <v>Ind17</v>
      </c>
      <c r="D2597" s="39">
        <v>20</v>
      </c>
      <c r="E2597" s="40" t="s">
        <v>9</v>
      </c>
      <c r="F2597" s="40" t="s">
        <v>111</v>
      </c>
      <c r="G2597" s="21" t="s">
        <v>63</v>
      </c>
      <c r="H2597" s="22">
        <v>1986</v>
      </c>
      <c r="I2597" s="45">
        <v>487</v>
      </c>
      <c r="J2597" s="45">
        <v>487</v>
      </c>
      <c r="K2597" s="45"/>
      <c r="L2597" s="62" t="str">
        <f>_xlfn.IFNA(VLOOKUP(E2597&amp;"."&amp;H2597,PNIdata!$E$5:$L$263,2,FALSE),"-")</f>
        <v>-</v>
      </c>
      <c r="M2597" s="62"/>
      <c r="N2597" s="62"/>
      <c r="S2597" s="64">
        <v>300325</v>
      </c>
    </row>
    <row r="2598" spans="2:19" x14ac:dyDescent="0.25">
      <c r="B2598" s="37" t="s">
        <v>24</v>
      </c>
      <c r="C2598" s="38" t="str">
        <f>VLOOKUP(E2598,nusedswatershed,4,FALSE)</f>
        <v>Ind17</v>
      </c>
      <c r="D2598" s="39">
        <v>20</v>
      </c>
      <c r="E2598" s="40" t="s">
        <v>9</v>
      </c>
      <c r="F2598" s="40" t="s">
        <v>111</v>
      </c>
      <c r="G2598" s="21" t="s">
        <v>63</v>
      </c>
      <c r="H2598" s="22">
        <v>1985</v>
      </c>
      <c r="I2598" s="45">
        <v>150</v>
      </c>
      <c r="J2598" s="45">
        <v>150</v>
      </c>
      <c r="K2598" s="45"/>
      <c r="L2598" s="62" t="str">
        <f>_xlfn.IFNA(VLOOKUP(E2598&amp;"."&amp;H2598,PNIdata!$E$5:$L$263,2,FALSE),"-")</f>
        <v>-</v>
      </c>
      <c r="M2598" s="62"/>
      <c r="N2598" s="62"/>
      <c r="S2598" s="64"/>
    </row>
    <row r="2599" spans="2:19" x14ac:dyDescent="0.25">
      <c r="B2599" s="37" t="s">
        <v>24</v>
      </c>
      <c r="C2599" s="38" t="str">
        <f>VLOOKUP(E2599,nusedswatershed,4,FALSE)</f>
        <v>Ind17</v>
      </c>
      <c r="D2599" s="39">
        <v>20</v>
      </c>
      <c r="E2599" s="40" t="s">
        <v>9</v>
      </c>
      <c r="F2599" s="40" t="s">
        <v>111</v>
      </c>
      <c r="G2599" s="21" t="s">
        <v>63</v>
      </c>
      <c r="H2599" s="22">
        <v>1984</v>
      </c>
      <c r="I2599" s="45">
        <v>1200</v>
      </c>
      <c r="J2599" s="45">
        <v>1200</v>
      </c>
      <c r="K2599" s="45"/>
      <c r="L2599" s="62" t="str">
        <f>_xlfn.IFNA(VLOOKUP(E2599&amp;"."&amp;H2599,PNIdata!$E$5:$L$263,2,FALSE),"-")</f>
        <v>-</v>
      </c>
      <c r="M2599" s="62"/>
      <c r="N2599" s="62"/>
      <c r="S2599" s="64">
        <v>367000</v>
      </c>
    </row>
    <row r="2600" spans="2:19" x14ac:dyDescent="0.25">
      <c r="B2600" s="37" t="s">
        <v>24</v>
      </c>
      <c r="C2600" s="38" t="str">
        <f>VLOOKUP(E2600,nusedswatershed,4,FALSE)</f>
        <v>Ind17</v>
      </c>
      <c r="D2600" s="39">
        <v>20</v>
      </c>
      <c r="E2600" s="40" t="s">
        <v>9</v>
      </c>
      <c r="F2600" s="40" t="s">
        <v>111</v>
      </c>
      <c r="G2600" s="21" t="s">
        <v>63</v>
      </c>
      <c r="H2600" s="22">
        <v>1983</v>
      </c>
      <c r="I2600" s="45">
        <v>775</v>
      </c>
      <c r="J2600" s="45">
        <v>775</v>
      </c>
      <c r="K2600" s="45"/>
      <c r="L2600" s="62" t="str">
        <f>_xlfn.IFNA(VLOOKUP(E2600&amp;"."&amp;H2600,PNIdata!$E$5:$L$263,2,FALSE),"-")</f>
        <v>-</v>
      </c>
      <c r="M2600" s="62"/>
      <c r="N2600" s="62"/>
      <c r="S2600" s="64"/>
    </row>
    <row r="2601" spans="2:19" x14ac:dyDescent="0.25">
      <c r="B2601" s="37" t="s">
        <v>24</v>
      </c>
      <c r="C2601" s="38" t="str">
        <f>VLOOKUP(E2601,nusedswatershed,4,FALSE)</f>
        <v>Ind17</v>
      </c>
      <c r="D2601" s="39">
        <v>20</v>
      </c>
      <c r="E2601" s="40" t="s">
        <v>9</v>
      </c>
      <c r="F2601" s="40" t="s">
        <v>111</v>
      </c>
      <c r="G2601" s="21" t="s">
        <v>63</v>
      </c>
      <c r="H2601" s="22">
        <v>1982</v>
      </c>
      <c r="I2601" s="45">
        <v>775</v>
      </c>
      <c r="J2601" s="45">
        <v>775</v>
      </c>
      <c r="K2601" s="45"/>
      <c r="L2601" s="62" t="str">
        <f>_xlfn.IFNA(VLOOKUP(E2601&amp;"."&amp;H2601,PNIdata!$E$5:$L$263,2,FALSE),"-")</f>
        <v>-</v>
      </c>
      <c r="M2601" s="62"/>
      <c r="N2601" s="62"/>
      <c r="S2601" s="64"/>
    </row>
    <row r="2602" spans="2:19" x14ac:dyDescent="0.25">
      <c r="B2602" s="37" t="s">
        <v>24</v>
      </c>
      <c r="C2602" s="38" t="str">
        <f>VLOOKUP(E2602,nusedswatershed,4,FALSE)</f>
        <v>Ind17</v>
      </c>
      <c r="D2602" s="39">
        <v>20</v>
      </c>
      <c r="E2602" s="40" t="s">
        <v>9</v>
      </c>
      <c r="F2602" s="40" t="s">
        <v>111</v>
      </c>
      <c r="G2602" s="21" t="s">
        <v>63</v>
      </c>
      <c r="H2602" s="22">
        <v>1981</v>
      </c>
      <c r="I2602" s="45">
        <v>750</v>
      </c>
      <c r="J2602" s="45">
        <v>750</v>
      </c>
      <c r="K2602" s="45"/>
      <c r="L2602" s="62" t="str">
        <f>_xlfn.IFNA(VLOOKUP(E2602&amp;"."&amp;H2602,PNIdata!$E$5:$L$263,2,FALSE),"-")</f>
        <v>-</v>
      </c>
      <c r="M2602" s="62"/>
      <c r="N2602" s="62"/>
      <c r="S2602" s="64"/>
    </row>
    <row r="2603" spans="2:19" x14ac:dyDescent="0.25">
      <c r="B2603" s="37" t="s">
        <v>24</v>
      </c>
      <c r="C2603" s="38" t="str">
        <f>VLOOKUP(E2603,nusedswatershed,4,FALSE)</f>
        <v>Ind17</v>
      </c>
      <c r="D2603" s="39">
        <v>20</v>
      </c>
      <c r="E2603" s="40" t="s">
        <v>9</v>
      </c>
      <c r="F2603" s="40" t="s">
        <v>111</v>
      </c>
      <c r="G2603" s="21" t="s">
        <v>63</v>
      </c>
      <c r="H2603" s="22">
        <v>1980</v>
      </c>
      <c r="I2603" s="45">
        <v>500</v>
      </c>
      <c r="J2603" s="45">
        <v>500</v>
      </c>
      <c r="K2603" s="45"/>
      <c r="L2603" s="62" t="str">
        <f>_xlfn.IFNA(VLOOKUP(E2603&amp;"."&amp;H2603,PNIdata!$E$5:$L$263,2,FALSE),"-")</f>
        <v>-</v>
      </c>
      <c r="M2603" s="62"/>
      <c r="N2603" s="62"/>
      <c r="S2603" s="64">
        <v>5560</v>
      </c>
    </row>
    <row r="2604" spans="2:19" x14ac:dyDescent="0.25">
      <c r="B2604" s="37" t="s">
        <v>24</v>
      </c>
      <c r="C2604" s="38" t="str">
        <f>VLOOKUP(E2604,nusedswatershed,4,FALSE)</f>
        <v>Ind17</v>
      </c>
      <c r="D2604" s="39">
        <v>20</v>
      </c>
      <c r="E2604" s="40" t="s">
        <v>9</v>
      </c>
      <c r="F2604" s="40" t="s">
        <v>111</v>
      </c>
      <c r="G2604" s="21" t="s">
        <v>63</v>
      </c>
      <c r="H2604" s="22">
        <v>1979</v>
      </c>
      <c r="I2604" s="45">
        <v>400</v>
      </c>
      <c r="J2604" s="45">
        <v>400</v>
      </c>
      <c r="K2604" s="45"/>
      <c r="L2604" s="62" t="str">
        <f>_xlfn.IFNA(VLOOKUP(E2604&amp;"."&amp;H2604,PNIdata!$E$5:$L$263,2,FALSE),"-")</f>
        <v>-</v>
      </c>
      <c r="M2604" s="62"/>
      <c r="N2604" s="62"/>
      <c r="S2604" s="64">
        <v>39555</v>
      </c>
    </row>
    <row r="2605" spans="2:19" x14ac:dyDescent="0.25">
      <c r="B2605" s="37" t="s">
        <v>24</v>
      </c>
      <c r="C2605" s="38" t="str">
        <f>VLOOKUP(E2605,nusedswatershed,4,FALSE)</f>
        <v>Ind17</v>
      </c>
      <c r="D2605" s="39">
        <v>20</v>
      </c>
      <c r="E2605" s="40" t="s">
        <v>9</v>
      </c>
      <c r="F2605" s="40" t="s">
        <v>111</v>
      </c>
      <c r="G2605" s="21" t="s">
        <v>63</v>
      </c>
      <c r="H2605" s="22">
        <v>1978</v>
      </c>
      <c r="I2605" s="45">
        <v>50</v>
      </c>
      <c r="J2605" s="45">
        <v>50</v>
      </c>
      <c r="K2605" s="45"/>
      <c r="L2605" s="62" t="str">
        <f>_xlfn.IFNA(VLOOKUP(E2605&amp;"."&amp;H2605,PNIdata!$E$5:$L$263,2,FALSE),"-")</f>
        <v>-</v>
      </c>
      <c r="M2605" s="62"/>
      <c r="N2605" s="62"/>
      <c r="S2605" s="64"/>
    </row>
    <row r="2606" spans="2:19" x14ac:dyDescent="0.25">
      <c r="B2606" s="37" t="s">
        <v>24</v>
      </c>
      <c r="C2606" s="38" t="str">
        <f>VLOOKUP(E2606,nusedswatershed,4,FALSE)</f>
        <v>Ind17</v>
      </c>
      <c r="D2606" s="39">
        <v>20</v>
      </c>
      <c r="E2606" s="40" t="s">
        <v>9</v>
      </c>
      <c r="F2606" s="40" t="s">
        <v>111</v>
      </c>
      <c r="G2606" s="21" t="s">
        <v>63</v>
      </c>
      <c r="H2606" s="22">
        <v>1977</v>
      </c>
      <c r="I2606" s="45">
        <v>75</v>
      </c>
      <c r="J2606" s="45">
        <v>75</v>
      </c>
      <c r="K2606" s="45"/>
      <c r="L2606" s="62" t="str">
        <f>_xlfn.IFNA(VLOOKUP(E2606&amp;"."&amp;H2606,PNIdata!$E$5:$L$263,2,FALSE),"-")</f>
        <v>-</v>
      </c>
      <c r="M2606" s="62"/>
      <c r="N2606" s="62"/>
      <c r="S2606" s="64"/>
    </row>
    <row r="2607" spans="2:19" x14ac:dyDescent="0.25">
      <c r="B2607" s="37" t="s">
        <v>24</v>
      </c>
      <c r="C2607" s="38" t="str">
        <f>VLOOKUP(E2607,nusedswatershed,4,FALSE)</f>
        <v>Ind17</v>
      </c>
      <c r="D2607" s="39">
        <v>20</v>
      </c>
      <c r="E2607" s="40" t="s">
        <v>9</v>
      </c>
      <c r="F2607" s="40" t="s">
        <v>111</v>
      </c>
      <c r="G2607" s="21" t="s">
        <v>63</v>
      </c>
      <c r="H2607" s="22">
        <v>1976</v>
      </c>
      <c r="I2607" s="45">
        <v>75</v>
      </c>
      <c r="J2607" s="45">
        <v>75</v>
      </c>
      <c r="K2607" s="45"/>
      <c r="L2607" s="62" t="str">
        <f>_xlfn.IFNA(VLOOKUP(E2607&amp;"."&amp;H2607,PNIdata!$E$5:$L$263,2,FALSE),"-")</f>
        <v>-</v>
      </c>
      <c r="M2607" s="62"/>
      <c r="N2607" s="62"/>
      <c r="S2607" s="64"/>
    </row>
    <row r="2608" spans="2:19" x14ac:dyDescent="0.25">
      <c r="B2608" s="37" t="s">
        <v>24</v>
      </c>
      <c r="C2608" s="38" t="str">
        <f>VLOOKUP(E2608,nusedswatershed,4,FALSE)</f>
        <v>Ind17</v>
      </c>
      <c r="D2608" s="39">
        <v>20</v>
      </c>
      <c r="E2608" s="40" t="s">
        <v>9</v>
      </c>
      <c r="F2608" s="40" t="s">
        <v>111</v>
      </c>
      <c r="G2608" s="21" t="s">
        <v>63</v>
      </c>
      <c r="H2608" s="22">
        <v>1975</v>
      </c>
      <c r="I2608" s="45">
        <v>200</v>
      </c>
      <c r="J2608" s="45">
        <v>200</v>
      </c>
      <c r="K2608" s="45"/>
      <c r="L2608" s="62" t="str">
        <f>_xlfn.IFNA(VLOOKUP(E2608&amp;"."&amp;H2608,PNIdata!$E$5:$L$263,2,FALSE),"-")</f>
        <v>-</v>
      </c>
      <c r="M2608" s="62"/>
      <c r="N2608" s="62"/>
      <c r="S2608" s="64"/>
    </row>
    <row r="2609" spans="2:19" x14ac:dyDescent="0.25">
      <c r="B2609" s="37" t="s">
        <v>24</v>
      </c>
      <c r="C2609" s="38" t="str">
        <f>VLOOKUP(E2609,nusedswatershed,4,FALSE)</f>
        <v>Ind17</v>
      </c>
      <c r="D2609" s="39">
        <v>20</v>
      </c>
      <c r="E2609" s="40" t="s">
        <v>9</v>
      </c>
      <c r="F2609" s="40" t="s">
        <v>111</v>
      </c>
      <c r="G2609" s="21" t="s">
        <v>63</v>
      </c>
      <c r="H2609" s="22">
        <v>1974</v>
      </c>
      <c r="I2609" s="45">
        <v>750</v>
      </c>
      <c r="J2609" s="45">
        <v>750</v>
      </c>
      <c r="K2609" s="45"/>
      <c r="L2609" s="62" t="str">
        <f>_xlfn.IFNA(VLOOKUP(E2609&amp;"."&amp;H2609,PNIdata!$E$5:$L$263,2,FALSE),"-")</f>
        <v>-</v>
      </c>
      <c r="M2609" s="62"/>
      <c r="N2609" s="62"/>
      <c r="S2609" s="64"/>
    </row>
    <row r="2610" spans="2:19" x14ac:dyDescent="0.25">
      <c r="B2610" s="37" t="s">
        <v>24</v>
      </c>
      <c r="C2610" s="38" t="str">
        <f>VLOOKUP(E2610,nusedswatershed,4,FALSE)</f>
        <v>Ind17</v>
      </c>
      <c r="D2610" s="39">
        <v>20</v>
      </c>
      <c r="E2610" s="40" t="s">
        <v>9</v>
      </c>
      <c r="F2610" s="40" t="s">
        <v>111</v>
      </c>
      <c r="G2610" s="21" t="s">
        <v>63</v>
      </c>
      <c r="H2610" s="22">
        <v>1973</v>
      </c>
      <c r="I2610" s="45">
        <v>3500</v>
      </c>
      <c r="J2610" s="45">
        <v>3500</v>
      </c>
      <c r="K2610" s="45"/>
      <c r="L2610" s="62" t="str">
        <f>_xlfn.IFNA(VLOOKUP(E2610&amp;"."&amp;H2610,PNIdata!$E$5:$L$263,2,FALSE),"-")</f>
        <v>-</v>
      </c>
      <c r="M2610" s="62"/>
      <c r="N2610" s="62"/>
      <c r="S2610" s="64"/>
    </row>
    <row r="2611" spans="2:19" x14ac:dyDescent="0.25">
      <c r="B2611" s="37" t="s">
        <v>24</v>
      </c>
      <c r="C2611" s="38" t="str">
        <f>VLOOKUP(E2611,nusedswatershed,4,FALSE)</f>
        <v>Ind17</v>
      </c>
      <c r="D2611" s="39">
        <v>20</v>
      </c>
      <c r="E2611" s="40" t="s">
        <v>9</v>
      </c>
      <c r="F2611" s="40" t="s">
        <v>111</v>
      </c>
      <c r="G2611" s="21" t="s">
        <v>63</v>
      </c>
      <c r="H2611" s="22">
        <v>1972</v>
      </c>
      <c r="I2611" s="45">
        <v>3500</v>
      </c>
      <c r="J2611" s="45">
        <v>3500</v>
      </c>
      <c r="K2611" s="45"/>
      <c r="L2611" s="62" t="str">
        <f>_xlfn.IFNA(VLOOKUP(E2611&amp;"."&amp;H2611,PNIdata!$E$5:$L$263,2,FALSE),"-")</f>
        <v>-</v>
      </c>
      <c r="M2611" s="62"/>
      <c r="N2611" s="62"/>
      <c r="S2611" s="64"/>
    </row>
    <row r="2612" spans="2:19" x14ac:dyDescent="0.25">
      <c r="B2612" s="37" t="s">
        <v>24</v>
      </c>
      <c r="C2612" s="38" t="str">
        <f>VLOOKUP(E2612,nusedswatershed,4,FALSE)</f>
        <v>Ind17</v>
      </c>
      <c r="D2612" s="39">
        <v>20</v>
      </c>
      <c r="E2612" s="40" t="s">
        <v>9</v>
      </c>
      <c r="F2612" s="40" t="s">
        <v>111</v>
      </c>
      <c r="G2612" s="21" t="s">
        <v>63</v>
      </c>
      <c r="H2612" s="22">
        <v>1971</v>
      </c>
      <c r="I2612" s="45">
        <v>400</v>
      </c>
      <c r="J2612" s="45">
        <v>400</v>
      </c>
      <c r="K2612" s="45"/>
      <c r="L2612" s="62" t="str">
        <f>_xlfn.IFNA(VLOOKUP(E2612&amp;"."&amp;H2612,PNIdata!$E$5:$L$263,2,FALSE),"-")</f>
        <v>-</v>
      </c>
      <c r="M2612" s="62"/>
      <c r="N2612" s="62"/>
      <c r="S2612" s="64"/>
    </row>
    <row r="2613" spans="2:19" x14ac:dyDescent="0.25">
      <c r="B2613" s="37" t="s">
        <v>24</v>
      </c>
      <c r="C2613" s="38" t="str">
        <f>VLOOKUP(E2613,nusedswatershed,4,FALSE)</f>
        <v>Ind17</v>
      </c>
      <c r="D2613" s="39">
        <v>20</v>
      </c>
      <c r="E2613" s="40" t="s">
        <v>9</v>
      </c>
      <c r="F2613" s="40" t="s">
        <v>111</v>
      </c>
      <c r="G2613" s="21" t="s">
        <v>63</v>
      </c>
      <c r="H2613" s="22">
        <v>1970</v>
      </c>
      <c r="I2613" s="45">
        <v>7500</v>
      </c>
      <c r="J2613" s="45">
        <v>7500</v>
      </c>
      <c r="K2613" s="45"/>
      <c r="L2613" s="62" t="str">
        <f>_xlfn.IFNA(VLOOKUP(E2613&amp;"."&amp;H2613,PNIdata!$E$5:$L$263,2,FALSE),"-")</f>
        <v>-</v>
      </c>
      <c r="M2613" s="62">
        <v>0.34</v>
      </c>
      <c r="N2613" s="62">
        <f>1-M2613</f>
        <v>0.65999999999999992</v>
      </c>
      <c r="O2613">
        <v>0.66</v>
      </c>
      <c r="P2613" t="s">
        <v>525</v>
      </c>
      <c r="Q2613" t="s">
        <v>526</v>
      </c>
      <c r="S2613" s="64"/>
    </row>
    <row r="2614" spans="2:19" x14ac:dyDescent="0.25">
      <c r="B2614" s="37" t="s">
        <v>24</v>
      </c>
      <c r="C2614" s="38" t="str">
        <f>VLOOKUP(E2614,nusedswatershed,4,FALSE)</f>
        <v>Ind17</v>
      </c>
      <c r="D2614" s="39">
        <v>20</v>
      </c>
      <c r="E2614" s="40" t="s">
        <v>9</v>
      </c>
      <c r="F2614" s="40" t="s">
        <v>111</v>
      </c>
      <c r="G2614" s="21" t="s">
        <v>63</v>
      </c>
      <c r="H2614" s="22">
        <v>1969</v>
      </c>
      <c r="I2614" s="45">
        <v>400</v>
      </c>
      <c r="J2614" s="45">
        <v>400</v>
      </c>
      <c r="K2614" s="45"/>
      <c r="L2614" s="62" t="str">
        <f>_xlfn.IFNA(VLOOKUP(E2614&amp;"."&amp;H2614,PNIdata!$E$5:$L$263,2,FALSE),"-")</f>
        <v>-</v>
      </c>
      <c r="M2614" s="62"/>
      <c r="N2614" s="62"/>
      <c r="S2614" s="64"/>
    </row>
    <row r="2615" spans="2:19" x14ac:dyDescent="0.25">
      <c r="B2615" s="37" t="s">
        <v>24</v>
      </c>
      <c r="C2615" s="38" t="str">
        <f>VLOOKUP(E2615,nusedswatershed,4,FALSE)</f>
        <v>Ind17</v>
      </c>
      <c r="D2615" s="39">
        <v>20</v>
      </c>
      <c r="E2615" s="40" t="s">
        <v>9</v>
      </c>
      <c r="F2615" s="40" t="s">
        <v>111</v>
      </c>
      <c r="G2615" s="21" t="s">
        <v>63</v>
      </c>
      <c r="H2615" s="22">
        <v>1968</v>
      </c>
      <c r="I2615" s="45">
        <v>750</v>
      </c>
      <c r="J2615" s="45">
        <v>750</v>
      </c>
      <c r="K2615" s="45"/>
      <c r="L2615" s="62" t="str">
        <f>_xlfn.IFNA(VLOOKUP(E2615&amp;"."&amp;H2615,PNIdata!$E$5:$L$263,2,FALSE),"-")</f>
        <v>-</v>
      </c>
      <c r="M2615" s="62">
        <v>0.01</v>
      </c>
      <c r="N2615" s="62">
        <f>1-M2615</f>
        <v>0.99</v>
      </c>
      <c r="O2615">
        <v>0.99</v>
      </c>
      <c r="P2615" t="s">
        <v>525</v>
      </c>
      <c r="Q2615" t="s">
        <v>526</v>
      </c>
      <c r="S2615" s="64"/>
    </row>
    <row r="2616" spans="2:19" x14ac:dyDescent="0.25">
      <c r="B2616" s="37" t="s">
        <v>24</v>
      </c>
      <c r="C2616" s="38" t="str">
        <f>VLOOKUP(E2616,nusedswatershed,4,FALSE)</f>
        <v>Ind17</v>
      </c>
      <c r="D2616" s="39">
        <v>20</v>
      </c>
      <c r="E2616" s="40" t="s">
        <v>9</v>
      </c>
      <c r="F2616" s="40" t="s">
        <v>111</v>
      </c>
      <c r="G2616" s="21" t="s">
        <v>63</v>
      </c>
      <c r="H2616" s="22">
        <v>1967</v>
      </c>
      <c r="I2616" s="45">
        <v>400</v>
      </c>
      <c r="J2616" s="45">
        <v>400</v>
      </c>
      <c r="K2616" s="45"/>
      <c r="L2616" s="62" t="str">
        <f>_xlfn.IFNA(VLOOKUP(E2616&amp;"."&amp;H2616,PNIdata!$E$5:$L$263,2,FALSE),"-")</f>
        <v>-</v>
      </c>
      <c r="M2616" s="62"/>
      <c r="N2616" s="62"/>
      <c r="S2616" s="64"/>
    </row>
    <row r="2617" spans="2:19" x14ac:dyDescent="0.25">
      <c r="B2617" s="37" t="s">
        <v>24</v>
      </c>
      <c r="C2617" s="38" t="str">
        <f>VLOOKUP(E2617,nusedswatershed,4,FALSE)</f>
        <v>Ind17</v>
      </c>
      <c r="D2617" s="39">
        <v>20</v>
      </c>
      <c r="E2617" s="40" t="s">
        <v>9</v>
      </c>
      <c r="F2617" s="40" t="s">
        <v>111</v>
      </c>
      <c r="G2617" s="21" t="s">
        <v>63</v>
      </c>
      <c r="H2617" s="22">
        <v>1966</v>
      </c>
      <c r="I2617" s="45">
        <v>1500</v>
      </c>
      <c r="J2617" s="45">
        <v>1500</v>
      </c>
      <c r="K2617" s="45"/>
      <c r="L2617" s="62" t="str">
        <f>_xlfn.IFNA(VLOOKUP(E2617&amp;"."&amp;H2617,PNIdata!$E$5:$L$263,2,FALSE),"-")</f>
        <v>-</v>
      </c>
      <c r="M2617" s="62"/>
      <c r="N2617" s="62"/>
      <c r="S2617" s="64"/>
    </row>
    <row r="2618" spans="2:19" x14ac:dyDescent="0.25">
      <c r="B2618" s="37" t="s">
        <v>24</v>
      </c>
      <c r="C2618" s="38" t="str">
        <f>VLOOKUP(E2618,nusedswatershed,4,FALSE)</f>
        <v>Ind17</v>
      </c>
      <c r="D2618" s="39">
        <v>20</v>
      </c>
      <c r="E2618" s="40" t="s">
        <v>9</v>
      </c>
      <c r="F2618" s="40" t="s">
        <v>111</v>
      </c>
      <c r="G2618" s="21" t="s">
        <v>63</v>
      </c>
      <c r="H2618" s="22">
        <v>1965</v>
      </c>
      <c r="I2618" s="45">
        <v>750</v>
      </c>
      <c r="J2618" s="45">
        <v>750</v>
      </c>
      <c r="K2618" s="45"/>
      <c r="L2618" s="62" t="str">
        <f>_xlfn.IFNA(VLOOKUP(E2618&amp;"."&amp;H2618,PNIdata!$E$5:$L$263,2,FALSE),"-")</f>
        <v>-</v>
      </c>
      <c r="M2618" s="62"/>
      <c r="N2618" s="62"/>
      <c r="S2618" s="64"/>
    </row>
    <row r="2619" spans="2:19" x14ac:dyDescent="0.25">
      <c r="B2619" s="37" t="s">
        <v>24</v>
      </c>
      <c r="C2619" s="38" t="str">
        <f>VLOOKUP(E2619,nusedswatershed,4,FALSE)</f>
        <v>Ind17</v>
      </c>
      <c r="D2619" s="39">
        <v>20</v>
      </c>
      <c r="E2619" s="40" t="s">
        <v>9</v>
      </c>
      <c r="F2619" s="40" t="s">
        <v>111</v>
      </c>
      <c r="G2619" s="21" t="s">
        <v>63</v>
      </c>
      <c r="H2619" s="22">
        <v>1964</v>
      </c>
      <c r="I2619" s="45">
        <v>1500</v>
      </c>
      <c r="J2619" s="45">
        <v>1500</v>
      </c>
      <c r="K2619" s="45"/>
      <c r="L2619" s="62" t="str">
        <f>_xlfn.IFNA(VLOOKUP(E2619&amp;"."&amp;H2619,PNIdata!$E$5:$L$263,2,FALSE),"-")</f>
        <v>-</v>
      </c>
      <c r="M2619" s="62">
        <v>0.03</v>
      </c>
      <c r="N2619" s="62">
        <f>1-M2619</f>
        <v>0.97</v>
      </c>
      <c r="O2619">
        <v>0.97</v>
      </c>
      <c r="P2619" t="s">
        <v>525</v>
      </c>
      <c r="Q2619" t="s">
        <v>526</v>
      </c>
      <c r="S2619" s="64"/>
    </row>
    <row r="2620" spans="2:19" x14ac:dyDescent="0.25">
      <c r="B2620" s="37" t="s">
        <v>24</v>
      </c>
      <c r="C2620" s="38" t="str">
        <f>VLOOKUP(E2620,nusedswatershed,4,FALSE)</f>
        <v>Ind17</v>
      </c>
      <c r="D2620" s="39">
        <v>20</v>
      </c>
      <c r="E2620" s="40" t="s">
        <v>9</v>
      </c>
      <c r="F2620" s="40" t="s">
        <v>111</v>
      </c>
      <c r="G2620" s="21" t="s">
        <v>63</v>
      </c>
      <c r="H2620" s="22">
        <v>1963</v>
      </c>
      <c r="I2620" s="45">
        <v>400</v>
      </c>
      <c r="J2620" s="45">
        <v>400</v>
      </c>
      <c r="K2620" s="45"/>
      <c r="L2620" s="62" t="str">
        <f>_xlfn.IFNA(VLOOKUP(E2620&amp;"."&amp;H2620,PNIdata!$E$5:$L$263,2,FALSE),"-")</f>
        <v>-</v>
      </c>
      <c r="M2620" s="62"/>
      <c r="N2620" s="62"/>
      <c r="S2620" s="64"/>
    </row>
    <row r="2621" spans="2:19" x14ac:dyDescent="0.25">
      <c r="B2621" s="37" t="s">
        <v>24</v>
      </c>
      <c r="C2621" s="38" t="str">
        <f>VLOOKUP(E2621,nusedswatershed,4,FALSE)</f>
        <v>Ind17</v>
      </c>
      <c r="D2621" s="39">
        <v>20</v>
      </c>
      <c r="E2621" s="40" t="s">
        <v>9</v>
      </c>
      <c r="F2621" s="40" t="s">
        <v>111</v>
      </c>
      <c r="G2621" s="21" t="s">
        <v>63</v>
      </c>
      <c r="H2621" s="22">
        <v>1962</v>
      </c>
      <c r="I2621" s="45">
        <v>400</v>
      </c>
      <c r="J2621" s="45">
        <v>400</v>
      </c>
      <c r="K2621" s="45"/>
      <c r="L2621" s="62" t="str">
        <f>_xlfn.IFNA(VLOOKUP(E2621&amp;"."&amp;H2621,PNIdata!$E$5:$L$263,2,FALSE),"-")</f>
        <v>-</v>
      </c>
      <c r="M2621" s="62">
        <v>0.91</v>
      </c>
      <c r="N2621" s="62">
        <f>1-M2621</f>
        <v>8.9999999999999969E-2</v>
      </c>
      <c r="O2621">
        <v>0.09</v>
      </c>
      <c r="P2621" t="s">
        <v>525</v>
      </c>
      <c r="Q2621" t="s">
        <v>526</v>
      </c>
      <c r="S2621" s="64"/>
    </row>
    <row r="2622" spans="2:19" x14ac:dyDescent="0.25">
      <c r="B2622" s="37" t="s">
        <v>24</v>
      </c>
      <c r="C2622" s="38" t="str">
        <f>VLOOKUP(E2622,nusedswatershed,4,FALSE)</f>
        <v>Ind17</v>
      </c>
      <c r="D2622" s="39">
        <v>20</v>
      </c>
      <c r="E2622" s="40" t="s">
        <v>9</v>
      </c>
      <c r="F2622" s="40" t="s">
        <v>111</v>
      </c>
      <c r="G2622" s="21" t="s">
        <v>63</v>
      </c>
      <c r="H2622" s="22">
        <v>1961</v>
      </c>
      <c r="I2622" s="45">
        <v>400</v>
      </c>
      <c r="J2622" s="45">
        <v>400</v>
      </c>
      <c r="K2622" s="45"/>
      <c r="L2622" s="62" t="str">
        <f>_xlfn.IFNA(VLOOKUP(E2622&amp;"."&amp;H2622,PNIdata!$E$5:$L$263,2,FALSE),"-")</f>
        <v>-</v>
      </c>
      <c r="M2622" s="62">
        <v>0.82</v>
      </c>
      <c r="N2622" s="62">
        <f>1-M2622</f>
        <v>0.18000000000000005</v>
      </c>
      <c r="O2622">
        <v>0.18</v>
      </c>
      <c r="P2622" t="s">
        <v>525</v>
      </c>
      <c r="Q2622" t="s">
        <v>526</v>
      </c>
      <c r="S2622" s="64"/>
    </row>
    <row r="2623" spans="2:19" x14ac:dyDescent="0.25">
      <c r="B2623" s="37" t="s">
        <v>24</v>
      </c>
      <c r="C2623" s="38" t="str">
        <f>VLOOKUP(E2623,nusedswatershed,4,FALSE)</f>
        <v>Ind17</v>
      </c>
      <c r="D2623" s="39">
        <v>20</v>
      </c>
      <c r="E2623" s="40" t="s">
        <v>9</v>
      </c>
      <c r="F2623" s="40" t="s">
        <v>111</v>
      </c>
      <c r="G2623" s="21" t="s">
        <v>63</v>
      </c>
      <c r="H2623" s="22">
        <v>1960</v>
      </c>
      <c r="I2623" s="45">
        <v>1500</v>
      </c>
      <c r="J2623" s="45">
        <v>1500</v>
      </c>
      <c r="K2623" s="45"/>
      <c r="L2623" s="62" t="str">
        <f>_xlfn.IFNA(VLOOKUP(E2623&amp;"."&amp;H2623,PNIdata!$E$5:$L$263,2,FALSE),"-")</f>
        <v>-</v>
      </c>
      <c r="M2623" s="62"/>
      <c r="N2623" s="62"/>
      <c r="S2623" s="64"/>
    </row>
    <row r="2624" spans="2:19" x14ac:dyDescent="0.25">
      <c r="B2624" s="37" t="s">
        <v>24</v>
      </c>
      <c r="C2624" s="38" t="str">
        <f>VLOOKUP(E2624,nusedswatershed,4,FALSE)</f>
        <v>Ind17</v>
      </c>
      <c r="D2624" s="39">
        <v>20</v>
      </c>
      <c r="E2624" s="40" t="s">
        <v>9</v>
      </c>
      <c r="F2624" s="40" t="s">
        <v>111</v>
      </c>
      <c r="G2624" s="21" t="s">
        <v>63</v>
      </c>
      <c r="H2624" s="22">
        <v>1959</v>
      </c>
      <c r="I2624" s="45">
        <v>200</v>
      </c>
      <c r="J2624" s="45">
        <v>200</v>
      </c>
      <c r="K2624" s="45"/>
      <c r="L2624" s="62" t="str">
        <f>_xlfn.IFNA(VLOOKUP(E2624&amp;"."&amp;H2624,PNIdata!$E$5:$L$263,2,FALSE),"-")</f>
        <v>-</v>
      </c>
      <c r="M2624" s="62"/>
      <c r="N2624" s="62"/>
      <c r="S2624" s="64"/>
    </row>
    <row r="2625" spans="2:19" x14ac:dyDescent="0.25">
      <c r="B2625" s="37" t="s">
        <v>24</v>
      </c>
      <c r="C2625" s="38" t="str">
        <f>VLOOKUP(E2625,nusedswatershed,4,FALSE)</f>
        <v>Ind17</v>
      </c>
      <c r="D2625" s="39">
        <v>20</v>
      </c>
      <c r="E2625" s="40" t="s">
        <v>9</v>
      </c>
      <c r="F2625" s="40" t="s">
        <v>111</v>
      </c>
      <c r="G2625" s="21" t="s">
        <v>63</v>
      </c>
      <c r="H2625" s="22">
        <v>1958</v>
      </c>
      <c r="I2625" s="45">
        <v>200</v>
      </c>
      <c r="J2625" s="45">
        <v>200</v>
      </c>
      <c r="K2625" s="45"/>
      <c r="L2625" s="62" t="str">
        <f>_xlfn.IFNA(VLOOKUP(E2625&amp;"."&amp;H2625,PNIdata!$E$5:$L$263,2,FALSE),"-")</f>
        <v>-</v>
      </c>
      <c r="M2625" s="62"/>
      <c r="N2625" s="62"/>
      <c r="S2625" s="64"/>
    </row>
    <row r="2626" spans="2:19" x14ac:dyDescent="0.25">
      <c r="B2626" s="37" t="s">
        <v>24</v>
      </c>
      <c r="C2626" s="38" t="str">
        <f>VLOOKUP(E2626,nusedswatershed,4,FALSE)</f>
        <v>Ind17</v>
      </c>
      <c r="D2626" s="39">
        <v>20</v>
      </c>
      <c r="E2626" s="40" t="s">
        <v>9</v>
      </c>
      <c r="F2626" s="40" t="s">
        <v>111</v>
      </c>
      <c r="G2626" s="21" t="s">
        <v>63</v>
      </c>
      <c r="H2626" s="22">
        <v>1957</v>
      </c>
      <c r="I2626" s="45">
        <v>200</v>
      </c>
      <c r="J2626" s="45">
        <v>200</v>
      </c>
      <c r="K2626" s="45"/>
      <c r="L2626" s="62" t="str">
        <f>_xlfn.IFNA(VLOOKUP(E2626&amp;"."&amp;H2626,PNIdata!$E$5:$L$263,2,FALSE),"-")</f>
        <v>-</v>
      </c>
      <c r="M2626" s="62"/>
      <c r="N2626" s="62"/>
      <c r="S2626" s="64"/>
    </row>
    <row r="2627" spans="2:19" x14ac:dyDescent="0.25">
      <c r="B2627" s="37" t="s">
        <v>24</v>
      </c>
      <c r="C2627" s="38" t="str">
        <f>VLOOKUP(E2627,nusedswatershed,4,FALSE)</f>
        <v>Ind17</v>
      </c>
      <c r="D2627" s="39">
        <v>20</v>
      </c>
      <c r="E2627" s="40" t="s">
        <v>9</v>
      </c>
      <c r="F2627" s="40" t="s">
        <v>111</v>
      </c>
      <c r="G2627" s="21" t="s">
        <v>63</v>
      </c>
      <c r="H2627" s="22">
        <v>1956</v>
      </c>
      <c r="I2627" s="45">
        <v>25</v>
      </c>
      <c r="J2627" s="45">
        <v>25</v>
      </c>
      <c r="K2627" s="45"/>
      <c r="L2627" s="62" t="str">
        <f>_xlfn.IFNA(VLOOKUP(E2627&amp;"."&amp;H2627,PNIdata!$E$5:$L$263,2,FALSE),"-")</f>
        <v>-</v>
      </c>
      <c r="M2627" s="62"/>
      <c r="N2627" s="62"/>
      <c r="S2627" s="64"/>
    </row>
    <row r="2628" spans="2:19" x14ac:dyDescent="0.25">
      <c r="B2628" s="37" t="s">
        <v>24</v>
      </c>
      <c r="C2628" s="38" t="str">
        <f>VLOOKUP(E2628,nusedswatershed,4,FALSE)</f>
        <v>Ind17</v>
      </c>
      <c r="D2628" s="39">
        <v>20</v>
      </c>
      <c r="E2628" s="40" t="s">
        <v>9</v>
      </c>
      <c r="F2628" s="40" t="s">
        <v>111</v>
      </c>
      <c r="G2628" s="21" t="s">
        <v>63</v>
      </c>
      <c r="H2628" s="22">
        <v>1955</v>
      </c>
      <c r="I2628" s="45">
        <v>200</v>
      </c>
      <c r="J2628" s="45">
        <v>200</v>
      </c>
      <c r="K2628" s="45"/>
      <c r="L2628" s="62" t="str">
        <f>_xlfn.IFNA(VLOOKUP(E2628&amp;"."&amp;H2628,PNIdata!$E$5:$L$263,2,FALSE),"-")</f>
        <v>-</v>
      </c>
      <c r="M2628" s="62"/>
      <c r="N2628" s="62"/>
      <c r="S2628" s="64"/>
    </row>
    <row r="2629" spans="2:19" x14ac:dyDescent="0.25">
      <c r="B2629" s="37" t="s">
        <v>24</v>
      </c>
      <c r="C2629" s="38" t="str">
        <f>VLOOKUP(E2629,nusedswatershed,4,FALSE)</f>
        <v>Ind17</v>
      </c>
      <c r="D2629" s="39">
        <v>20</v>
      </c>
      <c r="E2629" s="40" t="s">
        <v>9</v>
      </c>
      <c r="F2629" s="40" t="s">
        <v>111</v>
      </c>
      <c r="G2629" s="21" t="s">
        <v>63</v>
      </c>
      <c r="H2629" s="22">
        <v>1954</v>
      </c>
      <c r="I2629" s="45">
        <v>400</v>
      </c>
      <c r="J2629" s="45">
        <v>400</v>
      </c>
      <c r="K2629" s="45"/>
      <c r="L2629" s="62" t="str">
        <f>_xlfn.IFNA(VLOOKUP(E2629&amp;"."&amp;H2629,PNIdata!$E$5:$L$263,2,FALSE),"-")</f>
        <v>-</v>
      </c>
      <c r="M2629" s="62"/>
      <c r="N2629" s="62"/>
      <c r="S2629" s="64"/>
    </row>
    <row r="2630" spans="2:19" x14ac:dyDescent="0.25">
      <c r="B2630" s="37" t="s">
        <v>24</v>
      </c>
      <c r="C2630" s="38" t="str">
        <f>VLOOKUP(E2630,nusedswatershed,4,FALSE)</f>
        <v>Ind17</v>
      </c>
      <c r="D2630" s="39">
        <v>20</v>
      </c>
      <c r="E2630" s="40" t="s">
        <v>9</v>
      </c>
      <c r="F2630" s="40" t="s">
        <v>111</v>
      </c>
      <c r="G2630" s="21" t="s">
        <v>63</v>
      </c>
      <c r="H2630" s="22">
        <v>1953</v>
      </c>
      <c r="I2630" s="45">
        <v>400</v>
      </c>
      <c r="J2630" s="45">
        <v>400</v>
      </c>
      <c r="K2630" s="45"/>
      <c r="L2630" s="62" t="str">
        <f>_xlfn.IFNA(VLOOKUP(E2630&amp;"."&amp;H2630,PNIdata!$E$5:$L$263,2,FALSE),"-")</f>
        <v>-</v>
      </c>
      <c r="M2630" s="62"/>
      <c r="N2630" s="62"/>
      <c r="S2630" s="64"/>
    </row>
    <row r="2631" spans="2:19" x14ac:dyDescent="0.25">
      <c r="B2631" s="37" t="s">
        <v>24</v>
      </c>
      <c r="C2631" s="38" t="str">
        <f>VLOOKUP(E2631,nusedswatershed,4,FALSE)</f>
        <v>Ind17</v>
      </c>
      <c r="D2631" s="39">
        <v>23</v>
      </c>
      <c r="E2631" s="40" t="s">
        <v>8</v>
      </c>
      <c r="F2631" s="40" t="s">
        <v>8</v>
      </c>
      <c r="G2631" s="21" t="s">
        <v>63</v>
      </c>
      <c r="H2631" s="45">
        <v>2023</v>
      </c>
      <c r="I2631" s="45">
        <v>3008</v>
      </c>
      <c r="J2631" s="45">
        <v>3008</v>
      </c>
      <c r="K2631" s="45"/>
      <c r="L2631" s="62" t="str">
        <f>_xlfn.IFNA(VLOOKUP(E2631&amp;"."&amp;H2631,PNIdata!$E$5:$L$263,2,FALSE),"-")</f>
        <v>-</v>
      </c>
      <c r="M2631" s="62"/>
      <c r="N2631" s="62"/>
    </row>
    <row r="2632" spans="2:19" x14ac:dyDescent="0.25">
      <c r="B2632" s="37" t="s">
        <v>24</v>
      </c>
      <c r="C2632" s="38" t="str">
        <f>VLOOKUP(E2632,nusedswatershed,4,FALSE)</f>
        <v>Ind17</v>
      </c>
      <c r="D2632" s="39">
        <v>23</v>
      </c>
      <c r="E2632" s="40" t="s">
        <v>8</v>
      </c>
      <c r="F2632" s="40" t="s">
        <v>8</v>
      </c>
      <c r="G2632" s="21" t="s">
        <v>63</v>
      </c>
      <c r="H2632" s="45">
        <v>2022</v>
      </c>
      <c r="I2632" s="45">
        <v>3081</v>
      </c>
      <c r="J2632" s="45">
        <v>3081</v>
      </c>
      <c r="K2632" s="45"/>
      <c r="L2632" s="62" t="str">
        <f>_xlfn.IFNA(VLOOKUP(E2632&amp;"."&amp;H2632,PNIdata!$E$5:$L$263,2,FALSE),"-")</f>
        <v>-</v>
      </c>
      <c r="M2632" s="62"/>
      <c r="N2632" s="62"/>
      <c r="S2632" s="64">
        <v>440831</v>
      </c>
    </row>
    <row r="2633" spans="2:19" x14ac:dyDescent="0.25">
      <c r="B2633" s="37" t="s">
        <v>24</v>
      </c>
      <c r="C2633" s="38" t="str">
        <f>VLOOKUP(E2633,nusedswatershed,4,FALSE)</f>
        <v>Ind17</v>
      </c>
      <c r="D2633" s="39">
        <v>23</v>
      </c>
      <c r="E2633" s="40" t="s">
        <v>8</v>
      </c>
      <c r="F2633" s="40" t="s">
        <v>8</v>
      </c>
      <c r="G2633" s="21" t="s">
        <v>63</v>
      </c>
      <c r="H2633" s="45">
        <v>2021</v>
      </c>
      <c r="I2633" s="45">
        <v>3495</v>
      </c>
      <c r="J2633" s="45">
        <v>3495</v>
      </c>
      <c r="K2633" s="45"/>
      <c r="L2633" s="62">
        <f>_xlfn.IFNA(VLOOKUP(E2633&amp;"."&amp;H2633,PNIdata!$E$5:$L$263,2,FALSE),"-")</f>
        <v>8.5106000000000001E-2</v>
      </c>
      <c r="M2633" s="62"/>
      <c r="N2633" s="62"/>
      <c r="S2633" s="64">
        <v>410051</v>
      </c>
    </row>
    <row r="2634" spans="2:19" x14ac:dyDescent="0.25">
      <c r="B2634" s="37" t="s">
        <v>24</v>
      </c>
      <c r="C2634" s="38" t="str">
        <f>VLOOKUP(E2634,nusedswatershed,4,FALSE)</f>
        <v>Ind17</v>
      </c>
      <c r="D2634" s="39">
        <v>23</v>
      </c>
      <c r="E2634" s="40" t="s">
        <v>8</v>
      </c>
      <c r="F2634" s="40" t="s">
        <v>8</v>
      </c>
      <c r="G2634" s="21" t="s">
        <v>63</v>
      </c>
      <c r="H2634" s="45">
        <v>2020</v>
      </c>
      <c r="I2634" s="45">
        <v>1390</v>
      </c>
      <c r="J2634" s="45">
        <v>1390</v>
      </c>
      <c r="K2634" s="45"/>
      <c r="L2634" s="62">
        <f>_xlfn.IFNA(VLOOKUP(E2634&amp;"."&amp;H2634,PNIdata!$E$5:$L$263,2,FALSE),"-")</f>
        <v>5.9289000000000001E-2</v>
      </c>
      <c r="M2634" s="62"/>
      <c r="N2634" s="62"/>
      <c r="S2634" s="64">
        <v>292674</v>
      </c>
    </row>
    <row r="2635" spans="2:19" x14ac:dyDescent="0.25">
      <c r="B2635" s="37" t="s">
        <v>24</v>
      </c>
      <c r="C2635" s="38" t="str">
        <f>VLOOKUP(E2635,nusedswatershed,4,FALSE)</f>
        <v>Ind17</v>
      </c>
      <c r="D2635" s="39">
        <v>23</v>
      </c>
      <c r="E2635" s="40" t="s">
        <v>8</v>
      </c>
      <c r="F2635" s="40" t="s">
        <v>8</v>
      </c>
      <c r="G2635" s="21" t="s">
        <v>63</v>
      </c>
      <c r="H2635" s="45">
        <v>2019</v>
      </c>
      <c r="I2635" s="45">
        <v>1329</v>
      </c>
      <c r="J2635" s="45">
        <v>1329</v>
      </c>
      <c r="K2635" s="45"/>
      <c r="L2635" s="62">
        <f>_xlfn.IFNA(VLOOKUP(E2635&amp;"."&amp;H2635,PNIdata!$E$5:$L$263,2,FALSE),"-")</f>
        <v>5.7500000000000002E-2</v>
      </c>
      <c r="M2635" s="62"/>
      <c r="N2635" s="62"/>
      <c r="S2635" s="64">
        <v>489496</v>
      </c>
    </row>
    <row r="2636" spans="2:19" x14ac:dyDescent="0.25">
      <c r="B2636" s="37" t="s">
        <v>24</v>
      </c>
      <c r="C2636" s="38" t="str">
        <f>VLOOKUP(E2636,nusedswatershed,4,FALSE)</f>
        <v>Ind17</v>
      </c>
      <c r="D2636" s="39">
        <v>23</v>
      </c>
      <c r="E2636" s="40" t="s">
        <v>8</v>
      </c>
      <c r="F2636" s="40" t="s">
        <v>8</v>
      </c>
      <c r="G2636" s="21" t="s">
        <v>63</v>
      </c>
      <c r="H2636" s="45">
        <v>2018</v>
      </c>
      <c r="I2636" s="45">
        <v>1613</v>
      </c>
      <c r="J2636" s="45">
        <v>1613</v>
      </c>
      <c r="K2636" s="45"/>
      <c r="L2636" s="62" t="str">
        <f>_xlfn.IFNA(VLOOKUP(E2636&amp;"."&amp;H2636,PNIdata!$E$5:$L$263,2,FALSE),"-")</f>
        <v>-</v>
      </c>
      <c r="M2636" s="62"/>
      <c r="N2636" s="62"/>
      <c r="S2636" s="64">
        <v>304165</v>
      </c>
    </row>
    <row r="2637" spans="2:19" x14ac:dyDescent="0.25">
      <c r="B2637" s="37" t="s">
        <v>24</v>
      </c>
      <c r="C2637" s="38" t="str">
        <f>VLOOKUP(E2637,nusedswatershed,4,FALSE)</f>
        <v>Ind17</v>
      </c>
      <c r="D2637" s="39">
        <v>23</v>
      </c>
      <c r="E2637" s="40" t="s">
        <v>8</v>
      </c>
      <c r="F2637" s="40" t="s">
        <v>8</v>
      </c>
      <c r="G2637" s="21" t="s">
        <v>63</v>
      </c>
      <c r="H2637" s="45">
        <v>2017</v>
      </c>
      <c r="I2637" s="45">
        <v>2063</v>
      </c>
      <c r="J2637" s="45">
        <v>2063</v>
      </c>
      <c r="K2637" s="45"/>
      <c r="L2637" s="62">
        <f>_xlfn.IFNA(VLOOKUP(E2637&amp;"."&amp;H2637,PNIdata!$E$5:$L$263,2,FALSE),"-")</f>
        <v>0.15044199999999999</v>
      </c>
      <c r="M2637" s="62"/>
      <c r="N2637" s="62"/>
      <c r="S2637" s="64">
        <v>510459</v>
      </c>
    </row>
    <row r="2638" spans="2:19" x14ac:dyDescent="0.25">
      <c r="B2638" s="37" t="s">
        <v>24</v>
      </c>
      <c r="C2638" s="38" t="str">
        <f>VLOOKUP(E2638,nusedswatershed,4,FALSE)</f>
        <v>Ind17</v>
      </c>
      <c r="D2638" s="39">
        <v>23</v>
      </c>
      <c r="E2638" s="40" t="s">
        <v>8</v>
      </c>
      <c r="F2638" s="40" t="s">
        <v>8</v>
      </c>
      <c r="G2638" s="21" t="s">
        <v>63</v>
      </c>
      <c r="H2638" s="45">
        <v>2016</v>
      </c>
      <c r="I2638" s="45">
        <v>2359</v>
      </c>
      <c r="J2638" s="45">
        <v>2359</v>
      </c>
      <c r="K2638" s="45"/>
      <c r="L2638" s="62">
        <f>_xlfn.IFNA(VLOOKUP(E2638&amp;"."&amp;H2638,PNIdata!$E$5:$L$263,2,FALSE),"-")</f>
        <v>0.156584</v>
      </c>
      <c r="M2638" s="62"/>
      <c r="N2638" s="62"/>
      <c r="S2638" s="64">
        <v>385333</v>
      </c>
    </row>
    <row r="2639" spans="2:19" x14ac:dyDescent="0.25">
      <c r="B2639" s="37" t="s">
        <v>24</v>
      </c>
      <c r="C2639" s="38" t="str">
        <f>VLOOKUP(E2639,nusedswatershed,4,FALSE)</f>
        <v>Ind17</v>
      </c>
      <c r="D2639" s="39">
        <v>23</v>
      </c>
      <c r="E2639" s="40" t="s">
        <v>8</v>
      </c>
      <c r="F2639" s="40" t="s">
        <v>8</v>
      </c>
      <c r="G2639" s="21" t="s">
        <v>63</v>
      </c>
      <c r="H2639" s="22">
        <v>2015</v>
      </c>
      <c r="I2639" s="45">
        <v>2517</v>
      </c>
      <c r="J2639" s="45">
        <v>2517</v>
      </c>
      <c r="K2639" s="45"/>
      <c r="L2639" s="62">
        <f>_xlfn.IFNA(VLOOKUP(E2639&amp;"."&amp;H2639,PNIdata!$E$5:$L$263,2,FALSE),"-")</f>
        <v>0.19858200000000001</v>
      </c>
      <c r="M2639" s="62"/>
      <c r="N2639" s="62"/>
      <c r="S2639" s="64">
        <v>337242</v>
      </c>
    </row>
    <row r="2640" spans="2:19" x14ac:dyDescent="0.25">
      <c r="B2640" s="37" t="s">
        <v>24</v>
      </c>
      <c r="C2640" s="38" t="str">
        <f>VLOOKUP(E2640,nusedswatershed,4,FALSE)</f>
        <v>Ind17</v>
      </c>
      <c r="D2640" s="39">
        <v>23</v>
      </c>
      <c r="E2640" s="40" t="s">
        <v>8</v>
      </c>
      <c r="F2640" s="40" t="s">
        <v>8</v>
      </c>
      <c r="G2640" s="21" t="s">
        <v>63</v>
      </c>
      <c r="H2640" s="22">
        <v>2014</v>
      </c>
      <c r="I2640" s="45">
        <v>384</v>
      </c>
      <c r="J2640" s="45">
        <v>384</v>
      </c>
      <c r="K2640" s="45"/>
      <c r="L2640" s="62">
        <f>_xlfn.IFNA(VLOOKUP(E2640&amp;"."&amp;H2640,PNIdata!$E$5:$L$263,2,FALSE),"-")</f>
        <v>0.159664</v>
      </c>
      <c r="M2640" s="62"/>
      <c r="N2640" s="62"/>
      <c r="S2640" s="64">
        <v>139330</v>
      </c>
    </row>
    <row r="2641" spans="2:19" x14ac:dyDescent="0.25">
      <c r="B2641" s="37" t="s">
        <v>24</v>
      </c>
      <c r="C2641" s="38" t="str">
        <f>VLOOKUP(E2641,nusedswatershed,4,FALSE)</f>
        <v>Ind17</v>
      </c>
      <c r="D2641" s="39">
        <v>23</v>
      </c>
      <c r="E2641" s="40" t="s">
        <v>8</v>
      </c>
      <c r="F2641" s="40" t="s">
        <v>8</v>
      </c>
      <c r="G2641" s="21" t="s">
        <v>63</v>
      </c>
      <c r="H2641">
        <v>2013</v>
      </c>
      <c r="I2641" s="45">
        <v>1171</v>
      </c>
      <c r="J2641" s="45">
        <v>1171</v>
      </c>
      <c r="K2641" s="45"/>
      <c r="L2641" s="62">
        <f>_xlfn.IFNA(VLOOKUP(E2641&amp;"."&amp;H2641,PNIdata!$E$5:$L$263,2,FALSE),"-")</f>
        <v>0.21897800000000001</v>
      </c>
      <c r="M2641" s="62"/>
      <c r="N2641" s="62"/>
      <c r="S2641" s="64">
        <v>306090</v>
      </c>
    </row>
    <row r="2642" spans="2:19" x14ac:dyDescent="0.25">
      <c r="B2642" s="37" t="s">
        <v>24</v>
      </c>
      <c r="C2642" s="38" t="str">
        <f>VLOOKUP(E2642,nusedswatershed,4,FALSE)</f>
        <v>Ind17</v>
      </c>
      <c r="D2642" s="39">
        <v>23</v>
      </c>
      <c r="E2642" s="40" t="s">
        <v>8</v>
      </c>
      <c r="F2642" s="40" t="s">
        <v>8</v>
      </c>
      <c r="G2642" s="21" t="s">
        <v>63</v>
      </c>
      <c r="H2642" s="22">
        <v>2012</v>
      </c>
      <c r="I2642" s="45">
        <v>1484</v>
      </c>
      <c r="J2642" s="45">
        <v>1484</v>
      </c>
      <c r="K2642" s="45"/>
      <c r="L2642" s="62">
        <f>_xlfn.IFNA(VLOOKUP(E2642&amp;"."&amp;H2642,PNIdata!$E$5:$L$263,2,FALSE),"-")</f>
        <v>0.18279599999999999</v>
      </c>
      <c r="M2642" s="62"/>
      <c r="N2642" s="62"/>
      <c r="S2642" s="64">
        <v>507572</v>
      </c>
    </row>
    <row r="2643" spans="2:19" x14ac:dyDescent="0.25">
      <c r="B2643" s="37" t="s">
        <v>24</v>
      </c>
      <c r="C2643" s="38" t="str">
        <f>VLOOKUP(E2643,nusedswatershed,4,FALSE)</f>
        <v>Ind17</v>
      </c>
      <c r="D2643" s="39">
        <v>23</v>
      </c>
      <c r="E2643" s="40" t="s">
        <v>8</v>
      </c>
      <c r="F2643" s="40" t="s">
        <v>8</v>
      </c>
      <c r="G2643" s="21" t="s">
        <v>63</v>
      </c>
      <c r="H2643" s="22">
        <v>2011</v>
      </c>
      <c r="I2643" s="45">
        <v>1300</v>
      </c>
      <c r="J2643" s="45">
        <v>1300</v>
      </c>
      <c r="K2643" s="45"/>
      <c r="L2643" s="62">
        <f>_xlfn.IFNA(VLOOKUP(E2643&amp;"."&amp;H2643,PNIdata!$E$5:$L$263,2,FALSE),"-")</f>
        <v>8.4576999999999999E-2</v>
      </c>
      <c r="M2643" s="62"/>
      <c r="N2643" s="62"/>
      <c r="S2643" s="64">
        <v>468659</v>
      </c>
    </row>
    <row r="2644" spans="2:19" x14ac:dyDescent="0.25">
      <c r="B2644" s="37" t="s">
        <v>24</v>
      </c>
      <c r="C2644" s="38" t="str">
        <f>VLOOKUP(E2644,nusedswatershed,4,FALSE)</f>
        <v>Ind17</v>
      </c>
      <c r="D2644" s="39">
        <v>23</v>
      </c>
      <c r="E2644" s="40" t="s">
        <v>8</v>
      </c>
      <c r="F2644" s="40" t="s">
        <v>8</v>
      </c>
      <c r="G2644" s="21" t="s">
        <v>63</v>
      </c>
      <c r="H2644" s="22">
        <v>2010</v>
      </c>
      <c r="I2644" s="45">
        <v>725</v>
      </c>
      <c r="J2644" s="45">
        <v>725</v>
      </c>
      <c r="K2644" s="45"/>
      <c r="L2644" s="62">
        <f>_xlfn.IFNA(VLOOKUP(E2644&amp;"."&amp;H2644,PNIdata!$E$5:$L$263,2,FALSE),"-")</f>
        <v>8.9286000000000004E-2</v>
      </c>
      <c r="M2644" s="62"/>
      <c r="N2644" s="62"/>
      <c r="S2644" s="64">
        <v>309639</v>
      </c>
    </row>
    <row r="2645" spans="2:19" x14ac:dyDescent="0.25">
      <c r="B2645" s="37" t="s">
        <v>24</v>
      </c>
      <c r="C2645" s="38" t="str">
        <f>VLOOKUP(E2645,nusedswatershed,4,FALSE)</f>
        <v>Ind17</v>
      </c>
      <c r="D2645" s="39">
        <v>23</v>
      </c>
      <c r="E2645" s="40" t="s">
        <v>8</v>
      </c>
      <c r="F2645" s="40" t="s">
        <v>8</v>
      </c>
      <c r="G2645" s="21" t="s">
        <v>63</v>
      </c>
      <c r="H2645" s="22">
        <v>2009</v>
      </c>
      <c r="I2645" s="45">
        <v>505</v>
      </c>
      <c r="J2645" s="45">
        <v>505</v>
      </c>
      <c r="K2645" s="45"/>
      <c r="L2645" s="62">
        <f>_xlfn.IFNA(VLOOKUP(E2645&amp;"."&amp;H2645,PNIdata!$E$5:$L$263,2,FALSE),"-")</f>
        <v>0.22123899999999999</v>
      </c>
      <c r="M2645" s="62"/>
      <c r="N2645" s="62"/>
      <c r="S2645" s="64">
        <v>385403</v>
      </c>
    </row>
    <row r="2646" spans="2:19" x14ac:dyDescent="0.25">
      <c r="B2646" s="37" t="s">
        <v>24</v>
      </c>
      <c r="C2646" s="38" t="str">
        <f>VLOOKUP(E2646,nusedswatershed,4,FALSE)</f>
        <v>Ind17</v>
      </c>
      <c r="D2646" s="39">
        <v>23</v>
      </c>
      <c r="E2646" s="40" t="s">
        <v>8</v>
      </c>
      <c r="F2646" s="40" t="s">
        <v>8</v>
      </c>
      <c r="G2646" s="21" t="s">
        <v>63</v>
      </c>
      <c r="H2646">
        <v>2008</v>
      </c>
      <c r="I2646" s="45">
        <v>718</v>
      </c>
      <c r="J2646" s="45">
        <v>718</v>
      </c>
      <c r="K2646" s="45"/>
      <c r="L2646" s="62">
        <f>_xlfn.IFNA(VLOOKUP(E2646&amp;"."&amp;H2646,PNIdata!$E$5:$L$263,2,FALSE),"-")</f>
        <v>0.11790399999999999</v>
      </c>
      <c r="M2646" s="62"/>
      <c r="N2646" s="62"/>
      <c r="S2646" s="64">
        <v>506285</v>
      </c>
    </row>
    <row r="2647" spans="2:19" x14ac:dyDescent="0.25">
      <c r="B2647" s="37" t="s">
        <v>24</v>
      </c>
      <c r="C2647" s="38" t="str">
        <f>VLOOKUP(E2647,nusedswatershed,4,FALSE)</f>
        <v>Ind17</v>
      </c>
      <c r="D2647" s="39">
        <v>23</v>
      </c>
      <c r="E2647" s="40" t="s">
        <v>8</v>
      </c>
      <c r="F2647" s="40" t="s">
        <v>8</v>
      </c>
      <c r="G2647" s="21" t="s">
        <v>63</v>
      </c>
      <c r="H2647">
        <v>2007</v>
      </c>
      <c r="I2647" s="45">
        <v>1300</v>
      </c>
      <c r="J2647" s="45">
        <v>1300</v>
      </c>
      <c r="K2647" s="45"/>
      <c r="L2647" s="62">
        <f>_xlfn.IFNA(VLOOKUP(E2647&amp;"."&amp;H2647,PNIdata!$E$5:$L$263,2,FALSE),"-")</f>
        <v>2.5381000000000001E-2</v>
      </c>
      <c r="M2647" s="62"/>
      <c r="N2647" s="62"/>
      <c r="S2647" s="64">
        <v>398571</v>
      </c>
    </row>
    <row r="2648" spans="2:19" x14ac:dyDescent="0.25">
      <c r="B2648" s="37" t="s">
        <v>24</v>
      </c>
      <c r="C2648" s="38" t="str">
        <f>VLOOKUP(E2648,nusedswatershed,4,FALSE)</f>
        <v>Ind17</v>
      </c>
      <c r="D2648" s="39">
        <v>23</v>
      </c>
      <c r="E2648" s="40" t="s">
        <v>8</v>
      </c>
      <c r="F2648" s="40" t="s">
        <v>8</v>
      </c>
      <c r="G2648" s="21" t="s">
        <v>63</v>
      </c>
      <c r="H2648">
        <v>2006</v>
      </c>
      <c r="I2648" s="45">
        <v>2904</v>
      </c>
      <c r="J2648" s="45">
        <v>2904</v>
      </c>
      <c r="K2648" s="45"/>
      <c r="L2648" s="62">
        <f>_xlfn.IFNA(VLOOKUP(E2648&amp;"."&amp;H2648,PNIdata!$E$5:$L$263,2,FALSE),"-")</f>
        <v>6.5326999999999996E-2</v>
      </c>
      <c r="M2648" s="62"/>
      <c r="N2648" s="62"/>
      <c r="S2648" s="64">
        <v>584379</v>
      </c>
    </row>
    <row r="2649" spans="2:19" x14ac:dyDescent="0.25">
      <c r="B2649" s="37" t="s">
        <v>24</v>
      </c>
      <c r="C2649" s="38" t="str">
        <f>VLOOKUP(E2649,nusedswatershed,4,FALSE)</f>
        <v>Ind17</v>
      </c>
      <c r="D2649" s="39">
        <v>23</v>
      </c>
      <c r="E2649" s="40" t="s">
        <v>8</v>
      </c>
      <c r="F2649" s="40" t="s">
        <v>8</v>
      </c>
      <c r="G2649" s="21" t="s">
        <v>63</v>
      </c>
      <c r="H2649">
        <v>2005</v>
      </c>
      <c r="I2649" s="45">
        <v>1000</v>
      </c>
      <c r="J2649" s="45">
        <v>1000</v>
      </c>
      <c r="K2649" s="45"/>
      <c r="L2649" s="62">
        <f>_xlfn.IFNA(VLOOKUP(E2649&amp;"."&amp;H2649,PNIdata!$E$5:$L$263,2,FALSE),"-")</f>
        <v>9.7403000000000003E-2</v>
      </c>
      <c r="M2649" s="62"/>
      <c r="N2649" s="62"/>
      <c r="S2649" s="64">
        <v>226161</v>
      </c>
    </row>
    <row r="2650" spans="2:19" x14ac:dyDescent="0.25">
      <c r="B2650" s="37" t="s">
        <v>24</v>
      </c>
      <c r="C2650" s="38" t="str">
        <f>VLOOKUP(E2650,nusedswatershed,4,FALSE)</f>
        <v>Ind17</v>
      </c>
      <c r="D2650" s="39">
        <v>23</v>
      </c>
      <c r="E2650" s="40" t="s">
        <v>8</v>
      </c>
      <c r="F2650" s="40" t="s">
        <v>8</v>
      </c>
      <c r="G2650" s="21" t="s">
        <v>63</v>
      </c>
      <c r="H2650">
        <v>2004</v>
      </c>
      <c r="I2650" s="45">
        <v>3104</v>
      </c>
      <c r="J2650" s="45">
        <v>3104</v>
      </c>
      <c r="K2650" s="45"/>
      <c r="L2650" s="62">
        <f>_xlfn.IFNA(VLOOKUP(E2650&amp;"."&amp;H2650,PNIdata!$E$5:$L$263,2,FALSE),"-")</f>
        <v>0.15151500000000001</v>
      </c>
      <c r="M2650" s="62"/>
      <c r="N2650" s="62"/>
      <c r="S2650" s="64">
        <v>261517</v>
      </c>
    </row>
    <row r="2651" spans="2:19" x14ac:dyDescent="0.25">
      <c r="B2651" s="37" t="s">
        <v>24</v>
      </c>
      <c r="C2651" s="38" t="str">
        <f>VLOOKUP(E2651,nusedswatershed,4,FALSE)</f>
        <v>Ind17</v>
      </c>
      <c r="D2651" s="39">
        <v>23</v>
      </c>
      <c r="E2651" s="40" t="s">
        <v>8</v>
      </c>
      <c r="F2651" s="40" t="s">
        <v>8</v>
      </c>
      <c r="G2651" s="21" t="s">
        <v>63</v>
      </c>
      <c r="H2651">
        <v>2003</v>
      </c>
      <c r="I2651" s="45">
        <v>3380</v>
      </c>
      <c r="J2651" s="45">
        <v>3380</v>
      </c>
      <c r="K2651" s="45"/>
      <c r="L2651" s="62">
        <f>_xlfn.IFNA(VLOOKUP(E2651&amp;"."&amp;H2651,PNIdata!$E$5:$L$263,2,FALSE),"-")</f>
        <v>9.0909000000000004E-2</v>
      </c>
      <c r="M2651" s="62"/>
      <c r="N2651" s="62"/>
      <c r="S2651" s="64">
        <v>589706</v>
      </c>
    </row>
    <row r="2652" spans="2:19" x14ac:dyDescent="0.25">
      <c r="B2652" s="37" t="s">
        <v>24</v>
      </c>
      <c r="C2652" s="38" t="str">
        <f>VLOOKUP(E2652,nusedswatershed,4,FALSE)</f>
        <v>Ind17</v>
      </c>
      <c r="D2652" s="39">
        <v>23</v>
      </c>
      <c r="E2652" s="40" t="s">
        <v>8</v>
      </c>
      <c r="F2652" s="40" t="s">
        <v>8</v>
      </c>
      <c r="G2652" s="21" t="s">
        <v>63</v>
      </c>
      <c r="H2652">
        <v>2002</v>
      </c>
      <c r="I2652" s="45">
        <v>2968</v>
      </c>
      <c r="J2652" s="45">
        <v>2968</v>
      </c>
      <c r="K2652" s="45"/>
      <c r="L2652" s="62">
        <f>_xlfn.IFNA(VLOOKUP(E2652&amp;"."&amp;H2652,PNIdata!$E$5:$L$263,2,FALSE),"-")</f>
        <v>0.121212</v>
      </c>
      <c r="M2652" s="62"/>
      <c r="N2652" s="62"/>
      <c r="S2652" s="64">
        <v>491763</v>
      </c>
    </row>
    <row r="2653" spans="2:19" x14ac:dyDescent="0.25">
      <c r="B2653" s="37" t="s">
        <v>24</v>
      </c>
      <c r="C2653" s="38" t="str">
        <f>VLOOKUP(E2653,nusedswatershed,4,FALSE)</f>
        <v>Ind17</v>
      </c>
      <c r="D2653" s="39">
        <v>23</v>
      </c>
      <c r="E2653" s="40" t="s">
        <v>8</v>
      </c>
      <c r="F2653" s="40" t="s">
        <v>8</v>
      </c>
      <c r="G2653" s="21" t="s">
        <v>63</v>
      </c>
      <c r="H2653">
        <v>2001</v>
      </c>
      <c r="I2653" s="45">
        <v>1247</v>
      </c>
      <c r="J2653" s="45">
        <v>1247</v>
      </c>
      <c r="K2653" s="45"/>
      <c r="L2653" s="62">
        <f>_xlfn.IFNA(VLOOKUP(E2653&amp;"."&amp;H2653,PNIdata!$E$5:$L$263,2,FALSE),"-")</f>
        <v>0.14438500000000001</v>
      </c>
      <c r="M2653" s="62"/>
      <c r="N2653" s="62"/>
      <c r="S2653" s="64">
        <v>146812</v>
      </c>
    </row>
    <row r="2654" spans="2:19" x14ac:dyDescent="0.25">
      <c r="B2654" s="37" t="s">
        <v>24</v>
      </c>
      <c r="C2654" s="38" t="str">
        <f>VLOOKUP(E2654,nusedswatershed,4,FALSE)</f>
        <v>Ind17</v>
      </c>
      <c r="D2654" s="39">
        <v>23</v>
      </c>
      <c r="E2654" s="40" t="s">
        <v>8</v>
      </c>
      <c r="F2654" s="40" t="s">
        <v>8</v>
      </c>
      <c r="G2654" s="21" t="s">
        <v>63</v>
      </c>
      <c r="H2654">
        <v>2000</v>
      </c>
      <c r="I2654" s="45">
        <v>175</v>
      </c>
      <c r="J2654" s="45">
        <v>175</v>
      </c>
      <c r="K2654" s="45"/>
      <c r="L2654" s="62">
        <f>_xlfn.IFNA(VLOOKUP(E2654&amp;"."&amp;H2654,PNIdata!$E$5:$L$263,2,FALSE),"-")</f>
        <v>0.27433600000000002</v>
      </c>
      <c r="M2654" s="62"/>
      <c r="N2654" s="62"/>
      <c r="S2654" s="64">
        <v>175196</v>
      </c>
    </row>
    <row r="2655" spans="2:19" x14ac:dyDescent="0.25">
      <c r="B2655" s="37" t="s">
        <v>24</v>
      </c>
      <c r="C2655" s="38" t="str">
        <f>VLOOKUP(E2655,nusedswatershed,4,FALSE)</f>
        <v>Ind17</v>
      </c>
      <c r="D2655" s="39">
        <v>23</v>
      </c>
      <c r="E2655" s="40" t="s">
        <v>8</v>
      </c>
      <c r="F2655" s="40" t="s">
        <v>8</v>
      </c>
      <c r="G2655" s="21" t="s">
        <v>63</v>
      </c>
      <c r="H2655">
        <v>1999</v>
      </c>
      <c r="I2655" s="45">
        <v>570</v>
      </c>
      <c r="J2655" s="45">
        <v>570</v>
      </c>
      <c r="K2655" s="45"/>
      <c r="L2655" s="62">
        <f>_xlfn.IFNA(VLOOKUP(E2655&amp;"."&amp;H2655,PNIdata!$E$5:$L$263,2,FALSE),"-")</f>
        <v>0.92105300000000001</v>
      </c>
      <c r="M2655" s="62"/>
      <c r="N2655" s="62"/>
      <c r="S2655" s="64">
        <v>447777</v>
      </c>
    </row>
    <row r="2656" spans="2:19" x14ac:dyDescent="0.25">
      <c r="B2656" s="37" t="s">
        <v>24</v>
      </c>
      <c r="C2656" s="38" t="str">
        <f>VLOOKUP(E2656,nusedswatershed,4,FALSE)</f>
        <v>Ind17</v>
      </c>
      <c r="D2656" s="39">
        <v>23</v>
      </c>
      <c r="E2656" s="40" t="s">
        <v>8</v>
      </c>
      <c r="F2656" s="40" t="s">
        <v>8</v>
      </c>
      <c r="G2656" s="21" t="s">
        <v>63</v>
      </c>
      <c r="H2656" s="22">
        <v>1998</v>
      </c>
      <c r="I2656" s="45">
        <v>2231</v>
      </c>
      <c r="J2656" s="45">
        <v>2231</v>
      </c>
      <c r="K2656" s="45"/>
      <c r="L2656" s="62">
        <f>_xlfn.IFNA(VLOOKUP(E2656&amp;"."&amp;H2656,PNIdata!$E$5:$L$263,2,FALSE),"-")</f>
        <v>0.88235300000000005</v>
      </c>
      <c r="M2656" s="62"/>
      <c r="N2656" s="62"/>
      <c r="S2656" s="64">
        <v>462165</v>
      </c>
    </row>
    <row r="2657" spans="2:19" x14ac:dyDescent="0.25">
      <c r="B2657" s="37" t="s">
        <v>24</v>
      </c>
      <c r="C2657" s="38" t="str">
        <f>VLOOKUP(E2657,nusedswatershed,4,FALSE)</f>
        <v>Ind17</v>
      </c>
      <c r="D2657" s="39">
        <v>23</v>
      </c>
      <c r="E2657" s="40" t="s">
        <v>8</v>
      </c>
      <c r="F2657" s="40" t="s">
        <v>8</v>
      </c>
      <c r="G2657" s="21" t="s">
        <v>63</v>
      </c>
      <c r="H2657" s="22">
        <v>1997</v>
      </c>
      <c r="I2657" s="45">
        <v>1570</v>
      </c>
      <c r="J2657" s="45">
        <v>1570</v>
      </c>
      <c r="K2657" s="45"/>
      <c r="L2657" s="62" t="str">
        <f>_xlfn.IFNA(VLOOKUP(E2657&amp;"."&amp;H2657,PNIdata!$E$5:$L$263,2,FALSE),"-")</f>
        <v>-</v>
      </c>
      <c r="M2657" s="62"/>
      <c r="N2657" s="62"/>
      <c r="S2657" s="64">
        <v>308000</v>
      </c>
    </row>
    <row r="2658" spans="2:19" x14ac:dyDescent="0.25">
      <c r="B2658" s="37" t="s">
        <v>24</v>
      </c>
      <c r="C2658" s="38" t="str">
        <f>VLOOKUP(E2658,nusedswatershed,4,FALSE)</f>
        <v>Ind17</v>
      </c>
      <c r="D2658" s="39">
        <v>23</v>
      </c>
      <c r="E2658" s="40" t="s">
        <v>8</v>
      </c>
      <c r="F2658" s="40" t="s">
        <v>8</v>
      </c>
      <c r="G2658" s="21" t="s">
        <v>63</v>
      </c>
      <c r="H2658" s="22">
        <v>1996</v>
      </c>
      <c r="I2658" s="45">
        <v>431</v>
      </c>
      <c r="J2658" s="45">
        <v>431</v>
      </c>
      <c r="K2658" s="45"/>
      <c r="L2658" s="62" t="str">
        <f>_xlfn.IFNA(VLOOKUP(E2658&amp;"."&amp;H2658,PNIdata!$E$5:$L$263,2,FALSE),"-")</f>
        <v>-</v>
      </c>
      <c r="M2658" s="62"/>
      <c r="N2658" s="62"/>
      <c r="S2658" s="64">
        <v>58469</v>
      </c>
    </row>
    <row r="2659" spans="2:19" x14ac:dyDescent="0.25">
      <c r="B2659" s="37" t="s">
        <v>24</v>
      </c>
      <c r="C2659" s="38" t="str">
        <f>VLOOKUP(E2659,nusedswatershed,4,FALSE)</f>
        <v>Ind17</v>
      </c>
      <c r="D2659" s="39">
        <v>23</v>
      </c>
      <c r="E2659" s="40" t="s">
        <v>8</v>
      </c>
      <c r="F2659" s="40" t="s">
        <v>8</v>
      </c>
      <c r="G2659" s="21" t="s">
        <v>63</v>
      </c>
      <c r="H2659" s="22">
        <v>1995</v>
      </c>
      <c r="I2659" s="45">
        <v>136</v>
      </c>
      <c r="J2659" s="45">
        <v>136</v>
      </c>
      <c r="K2659" s="45"/>
      <c r="L2659" s="62" t="str">
        <f>_xlfn.IFNA(VLOOKUP(E2659&amp;"."&amp;H2659,PNIdata!$E$5:$L$263,2,FALSE),"-")</f>
        <v>-</v>
      </c>
      <c r="M2659" s="62"/>
      <c r="N2659" s="62"/>
      <c r="S2659" s="64">
        <v>7086</v>
      </c>
    </row>
    <row r="2660" spans="2:19" x14ac:dyDescent="0.25">
      <c r="B2660" s="37" t="s">
        <v>24</v>
      </c>
      <c r="C2660" s="38" t="str">
        <f>VLOOKUP(E2660,nusedswatershed,4,FALSE)</f>
        <v>Ind17</v>
      </c>
      <c r="D2660" s="39">
        <v>23</v>
      </c>
      <c r="E2660" s="40" t="s">
        <v>8</v>
      </c>
      <c r="F2660" s="40" t="s">
        <v>8</v>
      </c>
      <c r="G2660" s="21" t="s">
        <v>63</v>
      </c>
      <c r="H2660" s="22">
        <v>1994</v>
      </c>
      <c r="I2660" s="45">
        <v>800</v>
      </c>
      <c r="J2660" s="45">
        <v>800</v>
      </c>
      <c r="K2660" s="45"/>
      <c r="L2660" s="62" t="str">
        <f>_xlfn.IFNA(VLOOKUP(E2660&amp;"."&amp;H2660,PNIdata!$E$5:$L$263,2,FALSE),"-")</f>
        <v>-</v>
      </c>
      <c r="M2660" s="62"/>
      <c r="N2660" s="62"/>
      <c r="S2660" s="64">
        <v>237979</v>
      </c>
    </row>
    <row r="2661" spans="2:19" x14ac:dyDescent="0.25">
      <c r="B2661" s="37" t="s">
        <v>24</v>
      </c>
      <c r="C2661" s="38" t="str">
        <f>VLOOKUP(E2661,nusedswatershed,4,FALSE)</f>
        <v>Ind17</v>
      </c>
      <c r="D2661" s="39">
        <v>23</v>
      </c>
      <c r="E2661" s="40" t="s">
        <v>8</v>
      </c>
      <c r="F2661" s="40" t="s">
        <v>8</v>
      </c>
      <c r="G2661" s="21" t="s">
        <v>63</v>
      </c>
      <c r="H2661" s="22">
        <v>1993</v>
      </c>
      <c r="I2661" s="45">
        <v>1200</v>
      </c>
      <c r="J2661" s="45">
        <v>1200</v>
      </c>
      <c r="K2661" s="45"/>
      <c r="L2661" s="62" t="str">
        <f>_xlfn.IFNA(VLOOKUP(E2661&amp;"."&amp;H2661,PNIdata!$E$5:$L$263,2,FALSE),"-")</f>
        <v>-</v>
      </c>
      <c r="M2661" s="62"/>
      <c r="N2661" s="62"/>
      <c r="S2661" s="64">
        <v>210776</v>
      </c>
    </row>
    <row r="2662" spans="2:19" x14ac:dyDescent="0.25">
      <c r="B2662" s="37" t="s">
        <v>24</v>
      </c>
      <c r="C2662" s="38" t="str">
        <f>VLOOKUP(E2662,nusedswatershed,4,FALSE)</f>
        <v>Ind17</v>
      </c>
      <c r="D2662" s="39">
        <v>23</v>
      </c>
      <c r="E2662" s="40" t="s">
        <v>8</v>
      </c>
      <c r="F2662" s="40" t="s">
        <v>8</v>
      </c>
      <c r="G2662" s="21" t="s">
        <v>63</v>
      </c>
      <c r="H2662" s="22">
        <v>1992</v>
      </c>
      <c r="I2662" s="45">
        <v>750</v>
      </c>
      <c r="J2662" s="45">
        <v>750</v>
      </c>
      <c r="K2662" s="45"/>
      <c r="L2662" s="62" t="str">
        <f>_xlfn.IFNA(VLOOKUP(E2662&amp;"."&amp;H2662,PNIdata!$E$5:$L$263,2,FALSE),"-")</f>
        <v>-</v>
      </c>
      <c r="M2662" s="62"/>
      <c r="N2662" s="62"/>
      <c r="S2662" s="64">
        <v>156632</v>
      </c>
    </row>
    <row r="2663" spans="2:19" x14ac:dyDescent="0.25">
      <c r="B2663" s="37" t="s">
        <v>24</v>
      </c>
      <c r="C2663" s="38" t="str">
        <f>VLOOKUP(E2663,nusedswatershed,4,FALSE)</f>
        <v>Ind17</v>
      </c>
      <c r="D2663" s="39">
        <v>23</v>
      </c>
      <c r="E2663" s="40" t="s">
        <v>8</v>
      </c>
      <c r="F2663" s="40" t="s">
        <v>8</v>
      </c>
      <c r="G2663" s="21" t="s">
        <v>63</v>
      </c>
      <c r="H2663" s="22">
        <v>1991</v>
      </c>
      <c r="I2663" s="45">
        <v>1500</v>
      </c>
      <c r="J2663" s="45">
        <v>1500</v>
      </c>
      <c r="K2663" s="45"/>
      <c r="L2663" s="62" t="str">
        <f>_xlfn.IFNA(VLOOKUP(E2663&amp;"."&amp;H2663,PNIdata!$E$5:$L$263,2,FALSE),"-")</f>
        <v>-</v>
      </c>
      <c r="M2663" s="62"/>
      <c r="N2663" s="62"/>
      <c r="S2663" s="64">
        <v>187334</v>
      </c>
    </row>
    <row r="2664" spans="2:19" x14ac:dyDescent="0.25">
      <c r="B2664" s="37" t="s">
        <v>24</v>
      </c>
      <c r="C2664" s="38" t="str">
        <f>VLOOKUP(E2664,nusedswatershed,4,FALSE)</f>
        <v>Ind17</v>
      </c>
      <c r="D2664" s="39">
        <v>23</v>
      </c>
      <c r="E2664" s="40" t="s">
        <v>8</v>
      </c>
      <c r="F2664" s="40" t="s">
        <v>8</v>
      </c>
      <c r="G2664" s="21" t="s">
        <v>63</v>
      </c>
      <c r="H2664" s="22">
        <v>1990</v>
      </c>
      <c r="I2664" s="45">
        <v>550</v>
      </c>
      <c r="J2664" s="45">
        <v>550</v>
      </c>
      <c r="K2664" s="45"/>
      <c r="L2664" s="62" t="str">
        <f>_xlfn.IFNA(VLOOKUP(E2664&amp;"."&amp;H2664,PNIdata!$E$5:$L$263,2,FALSE),"-")</f>
        <v>-</v>
      </c>
      <c r="M2664" s="62"/>
      <c r="N2664" s="62"/>
      <c r="S2664" s="64">
        <v>116419</v>
      </c>
    </row>
    <row r="2665" spans="2:19" x14ac:dyDescent="0.25">
      <c r="B2665" s="37" t="s">
        <v>24</v>
      </c>
      <c r="C2665" s="38" t="str">
        <f>VLOOKUP(E2665,nusedswatershed,4,FALSE)</f>
        <v>Ind17</v>
      </c>
      <c r="D2665" s="39">
        <v>23</v>
      </c>
      <c r="E2665" s="40" t="s">
        <v>8</v>
      </c>
      <c r="F2665" s="40" t="s">
        <v>8</v>
      </c>
      <c r="G2665" s="21" t="s">
        <v>63</v>
      </c>
      <c r="H2665" s="22">
        <v>1989</v>
      </c>
      <c r="I2665" s="45">
        <v>600</v>
      </c>
      <c r="J2665" s="45">
        <v>600</v>
      </c>
      <c r="K2665" s="45"/>
      <c r="L2665" s="62" t="str">
        <f>_xlfn.IFNA(VLOOKUP(E2665&amp;"."&amp;H2665,PNIdata!$E$5:$L$263,2,FALSE),"-")</f>
        <v>-</v>
      </c>
      <c r="M2665" s="62"/>
      <c r="N2665" s="62"/>
      <c r="S2665" s="64">
        <v>206381</v>
      </c>
    </row>
    <row r="2666" spans="2:19" x14ac:dyDescent="0.25">
      <c r="B2666" s="37" t="s">
        <v>24</v>
      </c>
      <c r="C2666" s="38" t="str">
        <f>VLOOKUP(E2666,nusedswatershed,4,FALSE)</f>
        <v>Ind17</v>
      </c>
      <c r="D2666" s="39">
        <v>23</v>
      </c>
      <c r="E2666" s="40" t="s">
        <v>8</v>
      </c>
      <c r="F2666" s="40" t="s">
        <v>8</v>
      </c>
      <c r="G2666" s="21" t="s">
        <v>63</v>
      </c>
      <c r="H2666" s="22">
        <v>1988</v>
      </c>
      <c r="I2666" s="45">
        <v>300</v>
      </c>
      <c r="J2666" s="45">
        <v>300</v>
      </c>
      <c r="K2666" s="45"/>
      <c r="L2666" s="62" t="str">
        <f>_xlfn.IFNA(VLOOKUP(E2666&amp;"."&amp;H2666,PNIdata!$E$5:$L$263,2,FALSE),"-")</f>
        <v>-</v>
      </c>
      <c r="M2666" s="62"/>
      <c r="N2666" s="62"/>
      <c r="S2666" s="64">
        <v>102749</v>
      </c>
    </row>
    <row r="2667" spans="2:19" x14ac:dyDescent="0.25">
      <c r="B2667" s="37" t="s">
        <v>24</v>
      </c>
      <c r="C2667" s="38" t="str">
        <f>VLOOKUP(E2667,nusedswatershed,4,FALSE)</f>
        <v>Ind17</v>
      </c>
      <c r="D2667" s="39">
        <v>23</v>
      </c>
      <c r="E2667" s="40" t="s">
        <v>8</v>
      </c>
      <c r="F2667" s="40" t="s">
        <v>8</v>
      </c>
      <c r="G2667" s="21" t="s">
        <v>63</v>
      </c>
      <c r="H2667" s="22">
        <v>1987</v>
      </c>
      <c r="I2667" s="45" t="s">
        <v>527</v>
      </c>
      <c r="J2667" s="45"/>
      <c r="K2667" s="45"/>
      <c r="L2667" s="62" t="str">
        <f>_xlfn.IFNA(VLOOKUP(E2667&amp;"."&amp;H2667,PNIdata!$E$5:$L$263,2,FALSE),"-")</f>
        <v>-</v>
      </c>
      <c r="M2667" s="62"/>
      <c r="N2667" s="62"/>
      <c r="S2667" s="64">
        <v>80664</v>
      </c>
    </row>
    <row r="2668" spans="2:19" x14ac:dyDescent="0.25">
      <c r="B2668" s="37" t="s">
        <v>24</v>
      </c>
      <c r="C2668" s="38" t="str">
        <f>VLOOKUP(E2668,nusedswatershed,4,FALSE)</f>
        <v>Ind17</v>
      </c>
      <c r="D2668" s="39">
        <v>23</v>
      </c>
      <c r="E2668" s="40" t="s">
        <v>8</v>
      </c>
      <c r="F2668" s="40" t="s">
        <v>8</v>
      </c>
      <c r="G2668" s="21" t="s">
        <v>63</v>
      </c>
      <c r="H2668" s="22">
        <v>1986</v>
      </c>
      <c r="I2668" s="45">
        <v>350</v>
      </c>
      <c r="J2668" s="45">
        <v>350</v>
      </c>
      <c r="K2668" s="45"/>
      <c r="L2668" s="62" t="str">
        <f>_xlfn.IFNA(VLOOKUP(E2668&amp;"."&amp;H2668,PNIdata!$E$5:$L$263,2,FALSE),"-")</f>
        <v>-</v>
      </c>
      <c r="M2668" s="62"/>
      <c r="N2668" s="62"/>
      <c r="S2668" s="64">
        <v>96619</v>
      </c>
    </row>
    <row r="2669" spans="2:19" x14ac:dyDescent="0.25">
      <c r="B2669" s="37" t="s">
        <v>24</v>
      </c>
      <c r="C2669" s="38" t="str">
        <f>VLOOKUP(E2669,nusedswatershed,4,FALSE)</f>
        <v>Ind17</v>
      </c>
      <c r="D2669" s="39">
        <v>23</v>
      </c>
      <c r="E2669" s="40" t="s">
        <v>8</v>
      </c>
      <c r="F2669" s="40" t="s">
        <v>8</v>
      </c>
      <c r="G2669" s="21" t="s">
        <v>63</v>
      </c>
      <c r="H2669" s="22">
        <v>1985</v>
      </c>
      <c r="I2669" s="45">
        <v>300</v>
      </c>
      <c r="J2669" s="45">
        <v>300</v>
      </c>
      <c r="K2669" s="45"/>
      <c r="L2669" s="62" t="str">
        <f>_xlfn.IFNA(VLOOKUP(E2669&amp;"."&amp;H2669,PNIdata!$E$5:$L$263,2,FALSE),"-")</f>
        <v>-</v>
      </c>
      <c r="M2669" s="62"/>
      <c r="N2669" s="62"/>
      <c r="S2669" s="64">
        <v>61333</v>
      </c>
    </row>
    <row r="2670" spans="2:19" x14ac:dyDescent="0.25">
      <c r="B2670" s="37" t="s">
        <v>24</v>
      </c>
      <c r="C2670" s="38" t="str">
        <f>VLOOKUP(E2670,nusedswatershed,4,FALSE)</f>
        <v>Ind17</v>
      </c>
      <c r="D2670" s="39">
        <v>23</v>
      </c>
      <c r="E2670" s="40" t="s">
        <v>8</v>
      </c>
      <c r="F2670" s="40" t="s">
        <v>8</v>
      </c>
      <c r="G2670" s="21" t="s">
        <v>63</v>
      </c>
      <c r="H2670" s="22">
        <v>1984</v>
      </c>
      <c r="I2670" s="45">
        <v>90</v>
      </c>
      <c r="J2670" s="45">
        <v>90</v>
      </c>
      <c r="K2670" s="45"/>
      <c r="L2670" s="62" t="str">
        <f>_xlfn.IFNA(VLOOKUP(E2670&amp;"."&amp;H2670,PNIdata!$E$5:$L$263,2,FALSE),"-")</f>
        <v>-</v>
      </c>
      <c r="M2670" s="62"/>
      <c r="N2670" s="62"/>
      <c r="S2670" s="64">
        <v>77679</v>
      </c>
    </row>
    <row r="2671" spans="2:19" x14ac:dyDescent="0.25">
      <c r="B2671" s="37" t="s">
        <v>24</v>
      </c>
      <c r="C2671" s="38" t="str">
        <f>VLOOKUP(E2671,nusedswatershed,4,FALSE)</f>
        <v>Ind17</v>
      </c>
      <c r="D2671" s="39">
        <v>23</v>
      </c>
      <c r="E2671" s="40" t="s">
        <v>8</v>
      </c>
      <c r="F2671" s="40" t="s">
        <v>8</v>
      </c>
      <c r="G2671" s="21" t="s">
        <v>63</v>
      </c>
      <c r="H2671" s="22">
        <v>1983</v>
      </c>
      <c r="I2671" s="45">
        <v>127</v>
      </c>
      <c r="J2671" s="45">
        <v>127</v>
      </c>
      <c r="K2671" s="45"/>
      <c r="L2671" s="62" t="str">
        <f>_xlfn.IFNA(VLOOKUP(E2671&amp;"."&amp;H2671,PNIdata!$E$5:$L$263,2,FALSE),"-")</f>
        <v>-</v>
      </c>
      <c r="M2671" s="62"/>
      <c r="N2671" s="62"/>
      <c r="S2671" s="64"/>
    </row>
    <row r="2672" spans="2:19" x14ac:dyDescent="0.25">
      <c r="B2672" s="37" t="s">
        <v>24</v>
      </c>
      <c r="C2672" s="38" t="str">
        <f>VLOOKUP(E2672,nusedswatershed,4,FALSE)</f>
        <v>Ind17</v>
      </c>
      <c r="D2672" s="39">
        <v>23</v>
      </c>
      <c r="E2672" s="40" t="s">
        <v>8</v>
      </c>
      <c r="F2672" s="40" t="s">
        <v>8</v>
      </c>
      <c r="G2672" s="21" t="s">
        <v>63</v>
      </c>
      <c r="H2672" s="22">
        <v>1982</v>
      </c>
      <c r="I2672" s="45">
        <v>145</v>
      </c>
      <c r="J2672" s="45">
        <v>145</v>
      </c>
      <c r="K2672" s="45"/>
      <c r="L2672" s="62" t="str">
        <f>_xlfn.IFNA(VLOOKUP(E2672&amp;"."&amp;H2672,PNIdata!$E$5:$L$263,2,FALSE),"-")</f>
        <v>-</v>
      </c>
      <c r="M2672" s="62"/>
      <c r="N2672" s="62"/>
      <c r="S2672" s="64"/>
    </row>
    <row r="2673" spans="2:19" x14ac:dyDescent="0.25">
      <c r="B2673" s="37" t="s">
        <v>24</v>
      </c>
      <c r="C2673" s="38" t="str">
        <f>VLOOKUP(E2673,nusedswatershed,4,FALSE)</f>
        <v>Ind17</v>
      </c>
      <c r="D2673" s="39">
        <v>23</v>
      </c>
      <c r="E2673" s="40" t="s">
        <v>8</v>
      </c>
      <c r="F2673" s="40" t="s">
        <v>8</v>
      </c>
      <c r="G2673" s="21" t="s">
        <v>63</v>
      </c>
      <c r="H2673" s="22">
        <v>1981</v>
      </c>
      <c r="I2673" s="45">
        <v>160</v>
      </c>
      <c r="J2673" s="45">
        <v>160</v>
      </c>
      <c r="K2673" s="45"/>
      <c r="L2673" s="62" t="str">
        <f>_xlfn.IFNA(VLOOKUP(E2673&amp;"."&amp;H2673,PNIdata!$E$5:$L$263,2,FALSE),"-")</f>
        <v>-</v>
      </c>
      <c r="M2673" s="62"/>
      <c r="N2673" s="62"/>
      <c r="S2673" s="64"/>
    </row>
    <row r="2674" spans="2:19" x14ac:dyDescent="0.25">
      <c r="B2674" s="37" t="s">
        <v>24</v>
      </c>
      <c r="C2674" s="38" t="str">
        <f>VLOOKUP(E2674,nusedswatershed,4,FALSE)</f>
        <v>Ind17</v>
      </c>
      <c r="D2674" s="39">
        <v>23</v>
      </c>
      <c r="E2674" s="40" t="s">
        <v>8</v>
      </c>
      <c r="F2674" s="40" t="s">
        <v>8</v>
      </c>
      <c r="G2674" s="21" t="s">
        <v>63</v>
      </c>
      <c r="H2674" s="22">
        <v>1980</v>
      </c>
      <c r="I2674" s="45">
        <v>300</v>
      </c>
      <c r="J2674" s="45">
        <v>300</v>
      </c>
      <c r="K2674" s="45"/>
      <c r="L2674" s="62" t="str">
        <f>_xlfn.IFNA(VLOOKUP(E2674&amp;"."&amp;H2674,PNIdata!$E$5:$L$263,2,FALSE),"-")</f>
        <v>-</v>
      </c>
      <c r="M2674" s="62"/>
      <c r="N2674" s="62"/>
      <c r="S2674" s="64"/>
    </row>
    <row r="2675" spans="2:19" x14ac:dyDescent="0.25">
      <c r="B2675" s="37" t="s">
        <v>24</v>
      </c>
      <c r="C2675" s="38" t="str">
        <f>VLOOKUP(E2675,nusedswatershed,4,FALSE)</f>
        <v>Ind17</v>
      </c>
      <c r="D2675" s="39">
        <v>23</v>
      </c>
      <c r="E2675" s="40" t="s">
        <v>8</v>
      </c>
      <c r="F2675" s="40" t="s">
        <v>8</v>
      </c>
      <c r="G2675" s="21" t="s">
        <v>63</v>
      </c>
      <c r="H2675" s="22">
        <v>1979</v>
      </c>
      <c r="I2675" s="45">
        <v>400</v>
      </c>
      <c r="J2675" s="45">
        <v>400</v>
      </c>
      <c r="K2675" s="45"/>
      <c r="L2675" s="62" t="str">
        <f>_xlfn.IFNA(VLOOKUP(E2675&amp;"."&amp;H2675,PNIdata!$E$5:$L$263,2,FALSE),"-")</f>
        <v>-</v>
      </c>
      <c r="M2675" s="62">
        <v>0.84</v>
      </c>
      <c r="N2675" s="62">
        <f>1-M2675</f>
        <v>0.16000000000000003</v>
      </c>
      <c r="O2675">
        <v>0.16</v>
      </c>
      <c r="P2675" t="s">
        <v>525</v>
      </c>
      <c r="Q2675" t="s">
        <v>526</v>
      </c>
      <c r="S2675" s="64"/>
    </row>
    <row r="2676" spans="2:19" x14ac:dyDescent="0.25">
      <c r="B2676" s="37" t="s">
        <v>24</v>
      </c>
      <c r="C2676" s="38" t="str">
        <f>VLOOKUP(E2676,nusedswatershed,4,FALSE)</f>
        <v>Ind17</v>
      </c>
      <c r="D2676" s="39">
        <v>23</v>
      </c>
      <c r="E2676" s="40" t="s">
        <v>8</v>
      </c>
      <c r="F2676" s="40" t="s">
        <v>8</v>
      </c>
      <c r="G2676" s="21" t="s">
        <v>63</v>
      </c>
      <c r="H2676" s="22">
        <v>1978</v>
      </c>
      <c r="I2676" s="45">
        <v>25</v>
      </c>
      <c r="J2676" s="45">
        <v>25</v>
      </c>
      <c r="K2676" s="45"/>
      <c r="L2676" s="62" t="str">
        <f>_xlfn.IFNA(VLOOKUP(E2676&amp;"."&amp;H2676,PNIdata!$E$5:$L$263,2,FALSE),"-")</f>
        <v>-</v>
      </c>
      <c r="M2676" s="62">
        <v>0.81</v>
      </c>
      <c r="N2676" s="62">
        <f>1-M2676</f>
        <v>0.18999999999999995</v>
      </c>
      <c r="O2676">
        <v>0.18</v>
      </c>
      <c r="P2676" t="s">
        <v>525</v>
      </c>
      <c r="Q2676" t="s">
        <v>526</v>
      </c>
      <c r="S2676" s="64"/>
    </row>
    <row r="2677" spans="2:19" x14ac:dyDescent="0.25">
      <c r="B2677" s="37" t="s">
        <v>24</v>
      </c>
      <c r="C2677" s="38" t="str">
        <f>VLOOKUP(E2677,nusedswatershed,4,FALSE)</f>
        <v>Ind17</v>
      </c>
      <c r="D2677" s="39">
        <v>23</v>
      </c>
      <c r="E2677" s="40" t="s">
        <v>8</v>
      </c>
      <c r="F2677" s="40" t="s">
        <v>8</v>
      </c>
      <c r="G2677" s="21" t="s">
        <v>63</v>
      </c>
      <c r="H2677" s="22">
        <v>1977</v>
      </c>
      <c r="I2677" s="45">
        <v>390</v>
      </c>
      <c r="J2677" s="45">
        <v>390</v>
      </c>
      <c r="K2677" s="45"/>
      <c r="L2677" s="62" t="str">
        <f>_xlfn.IFNA(VLOOKUP(E2677&amp;"."&amp;H2677,PNIdata!$E$5:$L$263,2,FALSE),"-")</f>
        <v>-</v>
      </c>
      <c r="M2677" s="62">
        <v>0.8</v>
      </c>
      <c r="N2677" s="62">
        <f>1-M2677</f>
        <v>0.19999999999999996</v>
      </c>
      <c r="O2677">
        <v>0.2</v>
      </c>
      <c r="P2677" t="s">
        <v>525</v>
      </c>
      <c r="Q2677" t="s">
        <v>526</v>
      </c>
      <c r="S2677" s="64"/>
    </row>
    <row r="2678" spans="2:19" x14ac:dyDescent="0.25">
      <c r="B2678" s="37" t="s">
        <v>24</v>
      </c>
      <c r="C2678" s="38" t="str">
        <f>VLOOKUP(E2678,nusedswatershed,4,FALSE)</f>
        <v>Ind17</v>
      </c>
      <c r="D2678" s="39">
        <v>23</v>
      </c>
      <c r="E2678" s="40" t="s">
        <v>8</v>
      </c>
      <c r="F2678" s="40" t="s">
        <v>8</v>
      </c>
      <c r="G2678" s="21" t="s">
        <v>63</v>
      </c>
      <c r="H2678" s="22">
        <v>1976</v>
      </c>
      <c r="I2678" s="45">
        <v>475</v>
      </c>
      <c r="J2678" s="45">
        <v>475</v>
      </c>
      <c r="K2678" s="45"/>
      <c r="L2678" s="62" t="str">
        <f>_xlfn.IFNA(VLOOKUP(E2678&amp;"."&amp;H2678,PNIdata!$E$5:$L$263,2,FALSE),"-")</f>
        <v>-</v>
      </c>
      <c r="M2678" s="62">
        <v>0.76</v>
      </c>
      <c r="N2678" s="62">
        <f>1-M2678</f>
        <v>0.24</v>
      </c>
      <c r="O2678">
        <v>0.22</v>
      </c>
      <c r="P2678" t="s">
        <v>525</v>
      </c>
      <c r="Q2678" t="s">
        <v>526</v>
      </c>
      <c r="S2678" s="64"/>
    </row>
    <row r="2679" spans="2:19" x14ac:dyDescent="0.25">
      <c r="B2679" s="37" t="s">
        <v>24</v>
      </c>
      <c r="C2679" s="38" t="str">
        <f>VLOOKUP(E2679,nusedswatershed,4,FALSE)</f>
        <v>Ind17</v>
      </c>
      <c r="D2679" s="39">
        <v>23</v>
      </c>
      <c r="E2679" s="40" t="s">
        <v>8</v>
      </c>
      <c r="F2679" s="40" t="s">
        <v>8</v>
      </c>
      <c r="G2679" s="21" t="s">
        <v>63</v>
      </c>
      <c r="H2679" s="22">
        <v>1975</v>
      </c>
      <c r="I2679" s="45">
        <v>400</v>
      </c>
      <c r="J2679" s="45">
        <v>400</v>
      </c>
      <c r="K2679" s="45"/>
      <c r="L2679" s="62" t="str">
        <f>_xlfn.IFNA(VLOOKUP(E2679&amp;"."&amp;H2679,PNIdata!$E$5:$L$263,2,FALSE),"-")</f>
        <v>-</v>
      </c>
      <c r="M2679" s="62">
        <v>0.87</v>
      </c>
      <c r="N2679" s="62">
        <f>1-M2679</f>
        <v>0.13</v>
      </c>
      <c r="O2679">
        <v>0.13</v>
      </c>
      <c r="P2679" t="s">
        <v>525</v>
      </c>
      <c r="Q2679" t="s">
        <v>526</v>
      </c>
      <c r="S2679" s="64"/>
    </row>
    <row r="2680" spans="2:19" x14ac:dyDescent="0.25">
      <c r="B2680" s="37" t="s">
        <v>24</v>
      </c>
      <c r="C2680" s="38" t="str">
        <f>VLOOKUP(E2680,nusedswatershed,4,FALSE)</f>
        <v>Ind17</v>
      </c>
      <c r="D2680" s="39">
        <v>23</v>
      </c>
      <c r="E2680" s="40" t="s">
        <v>8</v>
      </c>
      <c r="F2680" s="40" t="s">
        <v>8</v>
      </c>
      <c r="G2680" s="21" t="s">
        <v>63</v>
      </c>
      <c r="H2680" s="22">
        <v>1974</v>
      </c>
      <c r="I2680" s="45">
        <v>700</v>
      </c>
      <c r="J2680" s="45">
        <v>700</v>
      </c>
      <c r="K2680" s="45"/>
      <c r="L2680" s="62" t="str">
        <f>_xlfn.IFNA(VLOOKUP(E2680&amp;"."&amp;H2680,PNIdata!$E$5:$L$263,2,FALSE),"-")</f>
        <v>-</v>
      </c>
      <c r="M2680" s="62">
        <v>0.88</v>
      </c>
      <c r="N2680" s="62">
        <f>1-M2680</f>
        <v>0.12</v>
      </c>
      <c r="O2680">
        <v>0.12</v>
      </c>
      <c r="P2680" t="s">
        <v>525</v>
      </c>
      <c r="Q2680" t="s">
        <v>526</v>
      </c>
      <c r="S2680" s="64"/>
    </row>
    <row r="2681" spans="2:19" x14ac:dyDescent="0.25">
      <c r="B2681" s="37" t="s">
        <v>24</v>
      </c>
      <c r="C2681" s="38" t="str">
        <f>VLOOKUP(E2681,nusedswatershed,4,FALSE)</f>
        <v>Ind17</v>
      </c>
      <c r="D2681" s="39">
        <v>23</v>
      </c>
      <c r="E2681" s="40" t="s">
        <v>8</v>
      </c>
      <c r="F2681" s="40" t="s">
        <v>8</v>
      </c>
      <c r="G2681" s="21" t="s">
        <v>63</v>
      </c>
      <c r="H2681" s="22">
        <v>1973</v>
      </c>
      <c r="I2681" s="45">
        <v>75</v>
      </c>
      <c r="J2681" s="45">
        <v>75</v>
      </c>
      <c r="K2681" s="45"/>
      <c r="L2681" s="62" t="str">
        <f>_xlfn.IFNA(VLOOKUP(E2681&amp;"."&amp;H2681,PNIdata!$E$5:$L$263,2,FALSE),"-")</f>
        <v>-</v>
      </c>
      <c r="M2681" s="62">
        <v>0.91</v>
      </c>
      <c r="N2681" s="62">
        <f>1-M2681</f>
        <v>8.9999999999999969E-2</v>
      </c>
      <c r="O2681">
        <v>0.09</v>
      </c>
      <c r="P2681" t="s">
        <v>525</v>
      </c>
      <c r="Q2681" t="s">
        <v>526</v>
      </c>
      <c r="S2681" s="64"/>
    </row>
    <row r="2682" spans="2:19" x14ac:dyDescent="0.25">
      <c r="B2682" s="37" t="s">
        <v>24</v>
      </c>
      <c r="C2682" s="38" t="str">
        <f>VLOOKUP(E2682,nusedswatershed,4,FALSE)</f>
        <v>Ind17</v>
      </c>
      <c r="D2682" s="39">
        <v>23</v>
      </c>
      <c r="E2682" s="40" t="s">
        <v>8</v>
      </c>
      <c r="F2682" s="40" t="s">
        <v>8</v>
      </c>
      <c r="G2682" s="21" t="s">
        <v>63</v>
      </c>
      <c r="H2682" s="22">
        <v>1972</v>
      </c>
      <c r="I2682" s="45">
        <v>400</v>
      </c>
      <c r="J2682" s="45">
        <v>400</v>
      </c>
      <c r="K2682" s="45"/>
      <c r="L2682" s="62" t="str">
        <f>_xlfn.IFNA(VLOOKUP(E2682&amp;"."&amp;H2682,PNIdata!$E$5:$L$263,2,FALSE),"-")</f>
        <v>-</v>
      </c>
      <c r="M2682" s="62">
        <v>0.89</v>
      </c>
      <c r="N2682" s="62">
        <f>1-M2682</f>
        <v>0.10999999999999999</v>
      </c>
      <c r="O2682">
        <v>0.11</v>
      </c>
      <c r="P2682" t="s">
        <v>525</v>
      </c>
      <c r="Q2682" t="s">
        <v>526</v>
      </c>
      <c r="S2682" s="64"/>
    </row>
    <row r="2683" spans="2:19" x14ac:dyDescent="0.25">
      <c r="B2683" s="37" t="s">
        <v>24</v>
      </c>
      <c r="C2683" s="38" t="str">
        <f>VLOOKUP(E2683,nusedswatershed,4,FALSE)</f>
        <v>Ind17</v>
      </c>
      <c r="D2683" s="39">
        <v>23</v>
      </c>
      <c r="E2683" s="40" t="s">
        <v>8</v>
      </c>
      <c r="F2683" s="40" t="s">
        <v>8</v>
      </c>
      <c r="G2683" s="21" t="s">
        <v>63</v>
      </c>
      <c r="H2683" s="22">
        <v>1971</v>
      </c>
      <c r="I2683" s="45">
        <v>750</v>
      </c>
      <c r="J2683" s="45">
        <v>750</v>
      </c>
      <c r="K2683" s="45"/>
      <c r="L2683" s="62" t="str">
        <f>_xlfn.IFNA(VLOOKUP(E2683&amp;"."&amp;H2683,PNIdata!$E$5:$L$263,2,FALSE),"-")</f>
        <v>-</v>
      </c>
      <c r="M2683" s="62">
        <v>0.9</v>
      </c>
      <c r="N2683" s="62">
        <f>1-M2683</f>
        <v>9.9999999999999978E-2</v>
      </c>
      <c r="O2683">
        <v>0.1</v>
      </c>
      <c r="P2683" t="s">
        <v>525</v>
      </c>
      <c r="Q2683" t="s">
        <v>526</v>
      </c>
      <c r="S2683" s="64"/>
    </row>
    <row r="2684" spans="2:19" x14ac:dyDescent="0.25">
      <c r="B2684" s="37" t="s">
        <v>24</v>
      </c>
      <c r="C2684" s="38" t="str">
        <f>VLOOKUP(E2684,nusedswatershed,4,FALSE)</f>
        <v>Ind17</v>
      </c>
      <c r="D2684" s="39">
        <v>23</v>
      </c>
      <c r="E2684" s="40" t="s">
        <v>8</v>
      </c>
      <c r="F2684" s="40" t="s">
        <v>8</v>
      </c>
      <c r="G2684" s="21" t="s">
        <v>63</v>
      </c>
      <c r="H2684" s="22">
        <v>1970</v>
      </c>
      <c r="I2684" s="45">
        <v>400</v>
      </c>
      <c r="J2684" s="45">
        <v>400</v>
      </c>
      <c r="K2684" s="45"/>
      <c r="L2684" s="62" t="str">
        <f>_xlfn.IFNA(VLOOKUP(E2684&amp;"."&amp;H2684,PNIdata!$E$5:$L$263,2,FALSE),"-")</f>
        <v>-</v>
      </c>
      <c r="M2684" s="62">
        <v>0.93</v>
      </c>
      <c r="N2684" s="62">
        <f>1-M2684</f>
        <v>6.9999999999999951E-2</v>
      </c>
      <c r="O2684">
        <v>7.0000000000000007E-2</v>
      </c>
      <c r="P2684" t="s">
        <v>525</v>
      </c>
      <c r="Q2684" t="s">
        <v>526</v>
      </c>
      <c r="S2684" s="64"/>
    </row>
    <row r="2685" spans="2:19" x14ac:dyDescent="0.25">
      <c r="B2685" s="37" t="s">
        <v>24</v>
      </c>
      <c r="C2685" s="38" t="str">
        <f>VLOOKUP(E2685,nusedswatershed,4,FALSE)</f>
        <v>Ind17</v>
      </c>
      <c r="D2685" s="39">
        <v>23</v>
      </c>
      <c r="E2685" s="40" t="s">
        <v>8</v>
      </c>
      <c r="F2685" s="40" t="s">
        <v>8</v>
      </c>
      <c r="G2685" s="21" t="s">
        <v>63</v>
      </c>
      <c r="H2685" s="22">
        <v>1969</v>
      </c>
      <c r="I2685" s="45">
        <v>400</v>
      </c>
      <c r="J2685" s="45">
        <v>400</v>
      </c>
      <c r="K2685" s="45"/>
      <c r="L2685" s="62" t="str">
        <f>_xlfn.IFNA(VLOOKUP(E2685&amp;"."&amp;H2685,PNIdata!$E$5:$L$263,2,FALSE),"-")</f>
        <v>-</v>
      </c>
      <c r="M2685" s="62">
        <v>0.97</v>
      </c>
      <c r="N2685" s="62">
        <f>1-M2685</f>
        <v>3.0000000000000027E-2</v>
      </c>
      <c r="O2685">
        <v>0.03</v>
      </c>
      <c r="P2685" t="s">
        <v>525</v>
      </c>
      <c r="Q2685" t="s">
        <v>526</v>
      </c>
      <c r="S2685" s="64"/>
    </row>
    <row r="2686" spans="2:19" x14ac:dyDescent="0.25">
      <c r="B2686" s="37" t="s">
        <v>24</v>
      </c>
      <c r="C2686" s="38" t="str">
        <f>VLOOKUP(E2686,nusedswatershed,4,FALSE)</f>
        <v>Ind17</v>
      </c>
      <c r="D2686" s="39">
        <v>23</v>
      </c>
      <c r="E2686" s="40" t="s">
        <v>8</v>
      </c>
      <c r="F2686" s="40" t="s">
        <v>8</v>
      </c>
      <c r="G2686" s="21" t="s">
        <v>63</v>
      </c>
      <c r="H2686" s="22">
        <v>1968</v>
      </c>
      <c r="I2686" s="45">
        <v>750</v>
      </c>
      <c r="J2686" s="45">
        <v>750</v>
      </c>
      <c r="K2686" s="45"/>
      <c r="L2686" s="62" t="str">
        <f>_xlfn.IFNA(VLOOKUP(E2686&amp;"."&amp;H2686,PNIdata!$E$5:$L$263,2,FALSE),"-")</f>
        <v>-</v>
      </c>
      <c r="M2686" s="62">
        <v>0.88</v>
      </c>
      <c r="N2686" s="62">
        <f>1-M2686</f>
        <v>0.12</v>
      </c>
      <c r="O2686">
        <v>0.12</v>
      </c>
      <c r="P2686" t="s">
        <v>525</v>
      </c>
      <c r="Q2686" t="s">
        <v>526</v>
      </c>
      <c r="S2686" s="64"/>
    </row>
    <row r="2687" spans="2:19" x14ac:dyDescent="0.25">
      <c r="B2687" s="37" t="s">
        <v>24</v>
      </c>
      <c r="C2687" s="38" t="str">
        <f>VLOOKUP(E2687,nusedswatershed,4,FALSE)</f>
        <v>Ind17</v>
      </c>
      <c r="D2687" s="39">
        <v>23</v>
      </c>
      <c r="E2687" s="40" t="s">
        <v>8</v>
      </c>
      <c r="F2687" s="40" t="s">
        <v>8</v>
      </c>
      <c r="G2687" s="21" t="s">
        <v>63</v>
      </c>
      <c r="H2687" s="22">
        <v>1967</v>
      </c>
      <c r="I2687" s="45">
        <v>400</v>
      </c>
      <c r="J2687" s="45">
        <v>400</v>
      </c>
      <c r="K2687" s="45"/>
      <c r="L2687" s="62" t="str">
        <f>_xlfn.IFNA(VLOOKUP(E2687&amp;"."&amp;H2687,PNIdata!$E$5:$L$263,2,FALSE),"-")</f>
        <v>-</v>
      </c>
      <c r="M2687" s="62">
        <v>0.78</v>
      </c>
      <c r="N2687" s="62">
        <f>1-M2687</f>
        <v>0.21999999999999997</v>
      </c>
      <c r="O2687">
        <v>0.22</v>
      </c>
      <c r="P2687" t="s">
        <v>525</v>
      </c>
      <c r="Q2687" t="s">
        <v>526</v>
      </c>
      <c r="S2687" s="64"/>
    </row>
    <row r="2688" spans="2:19" x14ac:dyDescent="0.25">
      <c r="B2688" s="37" t="s">
        <v>24</v>
      </c>
      <c r="C2688" s="38" t="str">
        <f>VLOOKUP(E2688,nusedswatershed,4,FALSE)</f>
        <v>Ind17</v>
      </c>
      <c r="D2688" s="39">
        <v>23</v>
      </c>
      <c r="E2688" s="40" t="s">
        <v>8</v>
      </c>
      <c r="F2688" s="40" t="s">
        <v>8</v>
      </c>
      <c r="G2688" s="21" t="s">
        <v>63</v>
      </c>
      <c r="H2688" s="22">
        <v>1966</v>
      </c>
      <c r="I2688" s="45">
        <v>750</v>
      </c>
      <c r="J2688" s="45">
        <v>750</v>
      </c>
      <c r="K2688" s="45"/>
      <c r="L2688" s="62" t="str">
        <f>_xlfn.IFNA(VLOOKUP(E2688&amp;"."&amp;H2688,PNIdata!$E$5:$L$263,2,FALSE),"-")</f>
        <v>-</v>
      </c>
      <c r="M2688" s="62">
        <v>0.91</v>
      </c>
      <c r="N2688" s="62">
        <f>1-M2688</f>
        <v>8.9999999999999969E-2</v>
      </c>
      <c r="O2688">
        <v>0.09</v>
      </c>
      <c r="P2688" t="s">
        <v>525</v>
      </c>
      <c r="Q2688" t="s">
        <v>526</v>
      </c>
      <c r="S2688" s="64"/>
    </row>
    <row r="2689" spans="2:19" x14ac:dyDescent="0.25">
      <c r="B2689" s="37" t="s">
        <v>24</v>
      </c>
      <c r="C2689" s="38" t="str">
        <f>VLOOKUP(E2689,nusedswatershed,4,FALSE)</f>
        <v>Ind17</v>
      </c>
      <c r="D2689" s="39">
        <v>23</v>
      </c>
      <c r="E2689" s="40" t="s">
        <v>8</v>
      </c>
      <c r="F2689" s="40" t="s">
        <v>8</v>
      </c>
      <c r="G2689" s="21" t="s">
        <v>63</v>
      </c>
      <c r="H2689" s="22">
        <v>1965</v>
      </c>
      <c r="I2689" s="45">
        <v>750</v>
      </c>
      <c r="J2689" s="45">
        <v>750</v>
      </c>
      <c r="K2689" s="45"/>
      <c r="L2689" s="62" t="str">
        <f>_xlfn.IFNA(VLOOKUP(E2689&amp;"."&amp;H2689,PNIdata!$E$5:$L$263,2,FALSE),"-")</f>
        <v>-</v>
      </c>
      <c r="M2689" s="62">
        <v>0.92</v>
      </c>
      <c r="N2689" s="62">
        <f>1-M2689</f>
        <v>7.999999999999996E-2</v>
      </c>
      <c r="O2689">
        <v>0.08</v>
      </c>
      <c r="P2689" t="s">
        <v>525</v>
      </c>
      <c r="Q2689" t="s">
        <v>526</v>
      </c>
      <c r="S2689" s="64"/>
    </row>
    <row r="2690" spans="2:19" x14ac:dyDescent="0.25">
      <c r="B2690" s="37" t="s">
        <v>24</v>
      </c>
      <c r="C2690" s="38" t="str">
        <f>VLOOKUP(E2690,nusedswatershed,4,FALSE)</f>
        <v>Ind17</v>
      </c>
      <c r="D2690" s="39">
        <v>23</v>
      </c>
      <c r="E2690" s="40" t="s">
        <v>8</v>
      </c>
      <c r="F2690" s="40" t="s">
        <v>8</v>
      </c>
      <c r="G2690" s="21" t="s">
        <v>63</v>
      </c>
      <c r="H2690" s="22">
        <v>1964</v>
      </c>
      <c r="I2690" s="45">
        <v>400</v>
      </c>
      <c r="J2690" s="45">
        <v>400</v>
      </c>
      <c r="K2690" s="45"/>
      <c r="L2690" s="62" t="str">
        <f>_xlfn.IFNA(VLOOKUP(E2690&amp;"."&amp;H2690,PNIdata!$E$5:$L$263,2,FALSE),"-")</f>
        <v>-</v>
      </c>
      <c r="M2690" s="62">
        <v>0.82</v>
      </c>
      <c r="N2690" s="62">
        <f>1-M2690</f>
        <v>0.18000000000000005</v>
      </c>
      <c r="O2690">
        <v>0.18</v>
      </c>
      <c r="P2690" t="s">
        <v>525</v>
      </c>
      <c r="Q2690" t="s">
        <v>526</v>
      </c>
      <c r="S2690" s="64"/>
    </row>
    <row r="2691" spans="2:19" x14ac:dyDescent="0.25">
      <c r="B2691" s="37" t="s">
        <v>24</v>
      </c>
      <c r="C2691" s="38" t="str">
        <f>VLOOKUP(E2691,nusedswatershed,4,FALSE)</f>
        <v>Ind17</v>
      </c>
      <c r="D2691" s="39">
        <v>23</v>
      </c>
      <c r="E2691" s="40" t="s">
        <v>8</v>
      </c>
      <c r="F2691" s="40" t="s">
        <v>8</v>
      </c>
      <c r="G2691" s="21" t="s">
        <v>63</v>
      </c>
      <c r="H2691" s="22">
        <v>1963</v>
      </c>
      <c r="I2691" s="45">
        <v>750</v>
      </c>
      <c r="J2691" s="45">
        <v>750</v>
      </c>
      <c r="K2691" s="45"/>
      <c r="L2691" s="62" t="str">
        <f>_xlfn.IFNA(VLOOKUP(E2691&amp;"."&amp;H2691,PNIdata!$E$5:$L$263,2,FALSE),"-")</f>
        <v>-</v>
      </c>
      <c r="M2691" s="62"/>
      <c r="N2691" s="62"/>
      <c r="S2691" s="64"/>
    </row>
    <row r="2692" spans="2:19" x14ac:dyDescent="0.25">
      <c r="B2692" s="37" t="s">
        <v>24</v>
      </c>
      <c r="C2692" s="38" t="str">
        <f>VLOOKUP(E2692,nusedswatershed,4,FALSE)</f>
        <v>Ind17</v>
      </c>
      <c r="D2692" s="39">
        <v>23</v>
      </c>
      <c r="E2692" s="40" t="s">
        <v>8</v>
      </c>
      <c r="F2692" s="40" t="s">
        <v>8</v>
      </c>
      <c r="G2692" s="21" t="s">
        <v>63</v>
      </c>
      <c r="H2692" s="22">
        <v>1962</v>
      </c>
      <c r="I2692" s="45">
        <v>200</v>
      </c>
      <c r="J2692" s="45">
        <v>200</v>
      </c>
      <c r="K2692" s="45"/>
      <c r="L2692" s="62" t="str">
        <f>_xlfn.IFNA(VLOOKUP(E2692&amp;"."&amp;H2692,PNIdata!$E$5:$L$263,2,FALSE),"-")</f>
        <v>-</v>
      </c>
      <c r="M2692" s="62"/>
      <c r="N2692" s="62"/>
      <c r="S2692" s="64"/>
    </row>
    <row r="2693" spans="2:19" x14ac:dyDescent="0.25">
      <c r="B2693" s="37" t="s">
        <v>24</v>
      </c>
      <c r="C2693" s="38" t="str">
        <f>VLOOKUP(E2693,nusedswatershed,4,FALSE)</f>
        <v>Ind17</v>
      </c>
      <c r="D2693" s="39">
        <v>23</v>
      </c>
      <c r="E2693" s="40" t="s">
        <v>8</v>
      </c>
      <c r="F2693" s="40" t="s">
        <v>8</v>
      </c>
      <c r="G2693" s="21" t="s">
        <v>63</v>
      </c>
      <c r="H2693" s="22">
        <v>1961</v>
      </c>
      <c r="I2693" s="45">
        <v>400</v>
      </c>
      <c r="J2693" s="45">
        <v>400</v>
      </c>
      <c r="K2693" s="45"/>
      <c r="L2693" s="62" t="str">
        <f>_xlfn.IFNA(VLOOKUP(E2693&amp;"."&amp;H2693,PNIdata!$E$5:$L$263,2,FALSE),"-")</f>
        <v>-</v>
      </c>
      <c r="M2693" s="62">
        <v>0.86</v>
      </c>
      <c r="N2693" s="62">
        <f>1-M2693</f>
        <v>0.14000000000000001</v>
      </c>
      <c r="O2693">
        <v>0.14000000000000001</v>
      </c>
      <c r="P2693" t="s">
        <v>525</v>
      </c>
      <c r="Q2693" t="s">
        <v>526</v>
      </c>
      <c r="S2693" s="64"/>
    </row>
    <row r="2694" spans="2:19" x14ac:dyDescent="0.25">
      <c r="B2694" s="37" t="s">
        <v>24</v>
      </c>
      <c r="C2694" s="38" t="str">
        <f>VLOOKUP(E2694,nusedswatershed,4,FALSE)</f>
        <v>Ind17</v>
      </c>
      <c r="D2694" s="39">
        <v>23</v>
      </c>
      <c r="E2694" s="40" t="s">
        <v>8</v>
      </c>
      <c r="F2694" s="40" t="s">
        <v>8</v>
      </c>
      <c r="G2694" s="21" t="s">
        <v>63</v>
      </c>
      <c r="H2694" s="22">
        <v>1960</v>
      </c>
      <c r="I2694" s="45">
        <v>200</v>
      </c>
      <c r="J2694" s="45">
        <v>200</v>
      </c>
      <c r="K2694" s="45"/>
      <c r="L2694" s="62" t="str">
        <f>_xlfn.IFNA(VLOOKUP(E2694&amp;"."&amp;H2694,PNIdata!$E$5:$L$263,2,FALSE),"-")</f>
        <v>-</v>
      </c>
      <c r="M2694" s="62">
        <v>0.9</v>
      </c>
      <c r="N2694" s="62">
        <f>1-M2694</f>
        <v>9.9999999999999978E-2</v>
      </c>
      <c r="O2694">
        <v>0.1</v>
      </c>
      <c r="P2694" t="s">
        <v>525</v>
      </c>
      <c r="Q2694" t="s">
        <v>526</v>
      </c>
      <c r="S2694" s="64"/>
    </row>
    <row r="2695" spans="2:19" x14ac:dyDescent="0.25">
      <c r="B2695" s="37" t="s">
        <v>24</v>
      </c>
      <c r="C2695" s="38" t="str">
        <f>VLOOKUP(E2695,nusedswatershed,4,FALSE)</f>
        <v>Ind17</v>
      </c>
      <c r="D2695" s="39">
        <v>23</v>
      </c>
      <c r="E2695" s="40" t="s">
        <v>8</v>
      </c>
      <c r="F2695" s="40" t="s">
        <v>8</v>
      </c>
      <c r="G2695" s="21" t="s">
        <v>63</v>
      </c>
      <c r="H2695" s="22">
        <v>1959</v>
      </c>
      <c r="I2695" s="45">
        <v>200</v>
      </c>
      <c r="J2695" s="45">
        <v>200</v>
      </c>
      <c r="K2695" s="45"/>
      <c r="L2695" s="62" t="str">
        <f>_xlfn.IFNA(VLOOKUP(E2695&amp;"."&amp;H2695,PNIdata!$E$5:$L$263,2,FALSE),"-")</f>
        <v>-</v>
      </c>
      <c r="M2695" s="62">
        <v>0.85</v>
      </c>
      <c r="N2695" s="62">
        <f>1-M2695</f>
        <v>0.15000000000000002</v>
      </c>
      <c r="O2695">
        <v>0.15</v>
      </c>
      <c r="P2695" t="s">
        <v>525</v>
      </c>
      <c r="Q2695" t="s">
        <v>526</v>
      </c>
      <c r="S2695" s="64"/>
    </row>
    <row r="2696" spans="2:19" x14ac:dyDescent="0.25">
      <c r="B2696" s="37" t="s">
        <v>24</v>
      </c>
      <c r="C2696" s="38" t="str">
        <f>VLOOKUP(E2696,nusedswatershed,4,FALSE)</f>
        <v>Ind17</v>
      </c>
      <c r="D2696" s="39">
        <v>23</v>
      </c>
      <c r="E2696" s="40" t="s">
        <v>8</v>
      </c>
      <c r="F2696" s="40" t="s">
        <v>8</v>
      </c>
      <c r="G2696" s="21" t="s">
        <v>63</v>
      </c>
      <c r="H2696" s="22">
        <v>1958</v>
      </c>
      <c r="I2696" s="45">
        <v>200</v>
      </c>
      <c r="J2696" s="45">
        <v>200</v>
      </c>
      <c r="K2696" s="45"/>
      <c r="L2696" s="62" t="str">
        <f>_xlfn.IFNA(VLOOKUP(E2696&amp;"."&amp;H2696,PNIdata!$E$5:$L$263,2,FALSE),"-")</f>
        <v>-</v>
      </c>
      <c r="M2696" s="62"/>
      <c r="N2696" s="62"/>
      <c r="S2696" s="64"/>
    </row>
    <row r="2697" spans="2:19" x14ac:dyDescent="0.25">
      <c r="B2697" s="37" t="s">
        <v>24</v>
      </c>
      <c r="C2697" s="38" t="str">
        <f>VLOOKUP(E2697,nusedswatershed,4,FALSE)</f>
        <v>Ind17</v>
      </c>
      <c r="D2697" s="39">
        <v>23</v>
      </c>
      <c r="E2697" s="40" t="s">
        <v>8</v>
      </c>
      <c r="F2697" s="40" t="s">
        <v>8</v>
      </c>
      <c r="G2697" s="21" t="s">
        <v>63</v>
      </c>
      <c r="H2697" s="22">
        <v>1957</v>
      </c>
      <c r="I2697" s="45">
        <v>200</v>
      </c>
      <c r="J2697" s="45">
        <v>200</v>
      </c>
      <c r="K2697" s="45"/>
      <c r="L2697" s="62" t="str">
        <f>_xlfn.IFNA(VLOOKUP(E2697&amp;"."&amp;H2697,PNIdata!$E$5:$L$263,2,FALSE),"-")</f>
        <v>-</v>
      </c>
      <c r="M2697" s="62">
        <v>0.89</v>
      </c>
      <c r="N2697" s="62">
        <f>1-M2697</f>
        <v>0.10999999999999999</v>
      </c>
      <c r="O2697">
        <v>0.06</v>
      </c>
      <c r="P2697" t="s">
        <v>525</v>
      </c>
      <c r="Q2697" t="s">
        <v>531</v>
      </c>
      <c r="S2697" s="64"/>
    </row>
    <row r="2698" spans="2:19" x14ac:dyDescent="0.25">
      <c r="B2698" s="37" t="s">
        <v>24</v>
      </c>
      <c r="C2698" s="38" t="str">
        <f>VLOOKUP(E2698,nusedswatershed,4,FALSE)</f>
        <v>Ind17</v>
      </c>
      <c r="D2698" s="39">
        <v>23</v>
      </c>
      <c r="E2698" s="40" t="s">
        <v>8</v>
      </c>
      <c r="F2698" s="40" t="s">
        <v>8</v>
      </c>
      <c r="G2698" s="21" t="s">
        <v>63</v>
      </c>
      <c r="H2698" s="22">
        <v>1956</v>
      </c>
      <c r="I2698" s="45">
        <v>200</v>
      </c>
      <c r="J2698" s="45">
        <v>200</v>
      </c>
      <c r="K2698" s="45"/>
      <c r="L2698" s="62" t="str">
        <f>_xlfn.IFNA(VLOOKUP(E2698&amp;"."&amp;H2698,PNIdata!$E$5:$L$263,2,FALSE),"-")</f>
        <v>-</v>
      </c>
      <c r="M2698" s="62">
        <v>0.93</v>
      </c>
      <c r="N2698" s="62">
        <f>1-M2698</f>
        <v>6.9999999999999951E-2</v>
      </c>
      <c r="O2698">
        <v>0.08</v>
      </c>
      <c r="P2698" t="s">
        <v>525</v>
      </c>
      <c r="Q2698" t="s">
        <v>531</v>
      </c>
      <c r="S2698" s="64"/>
    </row>
    <row r="2699" spans="2:19" x14ac:dyDescent="0.25">
      <c r="B2699" s="37" t="s">
        <v>24</v>
      </c>
      <c r="C2699" s="38" t="str">
        <f>VLOOKUP(E2699,nusedswatershed,4,FALSE)</f>
        <v>Ind17</v>
      </c>
      <c r="D2699" s="39">
        <v>23</v>
      </c>
      <c r="E2699" s="40" t="s">
        <v>8</v>
      </c>
      <c r="F2699" s="40" t="s">
        <v>8</v>
      </c>
      <c r="G2699" s="21" t="s">
        <v>63</v>
      </c>
      <c r="H2699" s="22">
        <v>1955</v>
      </c>
      <c r="I2699" s="45">
        <v>200</v>
      </c>
      <c r="J2699" s="45">
        <v>200</v>
      </c>
      <c r="K2699" s="45"/>
      <c r="L2699" s="62" t="str">
        <f>_xlfn.IFNA(VLOOKUP(E2699&amp;"."&amp;H2699,PNIdata!$E$5:$L$263,2,FALSE),"-")</f>
        <v>-</v>
      </c>
      <c r="M2699" s="62">
        <v>0.91</v>
      </c>
      <c r="N2699" s="62">
        <f>1-M2699</f>
        <v>8.9999999999999969E-2</v>
      </c>
      <c r="O2699">
        <v>0.09</v>
      </c>
      <c r="P2699" t="s">
        <v>525</v>
      </c>
      <c r="Q2699" t="s">
        <v>526</v>
      </c>
      <c r="S2699" s="64"/>
    </row>
    <row r="2700" spans="2:19" x14ac:dyDescent="0.25">
      <c r="B2700" s="37" t="s">
        <v>24</v>
      </c>
      <c r="C2700" s="38" t="str">
        <f>VLOOKUP(E2700,nusedswatershed,4,FALSE)</f>
        <v>Ind17</v>
      </c>
      <c r="D2700" s="39">
        <v>23</v>
      </c>
      <c r="E2700" s="40" t="s">
        <v>8</v>
      </c>
      <c r="F2700" s="40" t="s">
        <v>8</v>
      </c>
      <c r="G2700" s="21" t="s">
        <v>63</v>
      </c>
      <c r="H2700" s="22">
        <v>1954</v>
      </c>
      <c r="I2700" s="45">
        <v>750</v>
      </c>
      <c r="J2700" s="45">
        <v>750</v>
      </c>
      <c r="K2700" s="45"/>
      <c r="L2700" s="62" t="str">
        <f>_xlfn.IFNA(VLOOKUP(E2700&amp;"."&amp;H2700,PNIdata!$E$5:$L$263,2,FALSE),"-")</f>
        <v>-</v>
      </c>
      <c r="M2700" s="62">
        <v>0.82</v>
      </c>
      <c r="N2700" s="62">
        <f>1-M2700</f>
        <v>0.18000000000000005</v>
      </c>
      <c r="O2700">
        <v>0.18</v>
      </c>
      <c r="P2700" t="s">
        <v>525</v>
      </c>
      <c r="Q2700" t="s">
        <v>531</v>
      </c>
      <c r="S2700" s="64"/>
    </row>
    <row r="2701" spans="2:19" x14ac:dyDescent="0.25">
      <c r="B2701" s="37" t="s">
        <v>24</v>
      </c>
      <c r="C2701" s="38" t="str">
        <f>VLOOKUP(E2701,nusedswatershed,4,FALSE)</f>
        <v>Ind17</v>
      </c>
      <c r="D2701" s="39">
        <v>23</v>
      </c>
      <c r="E2701" s="40" t="s">
        <v>8</v>
      </c>
      <c r="F2701" s="40" t="s">
        <v>8</v>
      </c>
      <c r="G2701" s="21" t="s">
        <v>63</v>
      </c>
      <c r="H2701" s="22">
        <v>1953</v>
      </c>
      <c r="I2701" s="45">
        <v>750</v>
      </c>
      <c r="J2701" s="45">
        <v>750</v>
      </c>
      <c r="K2701" s="45"/>
      <c r="L2701" s="62" t="str">
        <f>_xlfn.IFNA(VLOOKUP(E2701&amp;"."&amp;H2701,PNIdata!$E$5:$L$263,2,FALSE),"-")</f>
        <v>-</v>
      </c>
      <c r="M2701" s="62">
        <v>0.7</v>
      </c>
      <c r="N2701" s="62">
        <f>1-M2701</f>
        <v>0.30000000000000004</v>
      </c>
      <c r="O2701">
        <v>0.56999999999999995</v>
      </c>
      <c r="P2701" t="s">
        <v>529</v>
      </c>
      <c r="Q2701" t="s">
        <v>531</v>
      </c>
      <c r="S2701" s="64"/>
    </row>
    <row r="2702" spans="2:19" x14ac:dyDescent="0.25">
      <c r="B2702" s="37" t="s">
        <v>24</v>
      </c>
      <c r="C2702" s="38" t="str">
        <f>VLOOKUP(E2702,nusedswatershed,4,FALSE)</f>
        <v>Hatchery</v>
      </c>
      <c r="D2702" s="39">
        <v>23</v>
      </c>
      <c r="E2702" s="40" t="s">
        <v>195</v>
      </c>
      <c r="F2702" s="40" t="s">
        <v>195</v>
      </c>
      <c r="G2702" s="21" t="s">
        <v>63</v>
      </c>
      <c r="H2702" s="45">
        <v>2023</v>
      </c>
      <c r="I2702" s="45" t="s">
        <v>1430</v>
      </c>
      <c r="J2702" s="45"/>
      <c r="K2702" s="45"/>
      <c r="L2702" s="62" t="str">
        <f>_xlfn.IFNA(VLOOKUP(E2702&amp;"."&amp;H2702,PNIdata!$E$5:$L$263,2,FALSE),"-")</f>
        <v>-</v>
      </c>
      <c r="M2702" s="62"/>
      <c r="N2702" s="62"/>
    </row>
    <row r="2703" spans="2:19" x14ac:dyDescent="0.25">
      <c r="B2703" s="37" t="s">
        <v>24</v>
      </c>
      <c r="C2703" s="38" t="str">
        <f>VLOOKUP(E2703,nusedswatershed,4,FALSE)</f>
        <v>Hatchery</v>
      </c>
      <c r="D2703" s="39">
        <v>23</v>
      </c>
      <c r="E2703" s="40" t="s">
        <v>195</v>
      </c>
      <c r="F2703" s="40" t="s">
        <v>195</v>
      </c>
      <c r="G2703" s="21" t="s">
        <v>63</v>
      </c>
      <c r="H2703" s="45">
        <v>2022</v>
      </c>
      <c r="I2703" s="45">
        <v>10490</v>
      </c>
      <c r="J2703" s="45">
        <v>10490</v>
      </c>
      <c r="K2703" s="45"/>
      <c r="L2703" s="62" t="str">
        <f>_xlfn.IFNA(VLOOKUP(E2703&amp;"."&amp;H2703,PNIdata!$E$5:$L$263,2,FALSE),"-")</f>
        <v>-</v>
      </c>
      <c r="M2703" s="62"/>
      <c r="N2703" s="62"/>
      <c r="S2703" s="64">
        <v>5698107</v>
      </c>
    </row>
    <row r="2704" spans="2:19" x14ac:dyDescent="0.25">
      <c r="B2704" s="37" t="s">
        <v>24</v>
      </c>
      <c r="C2704" s="38" t="str">
        <f>VLOOKUP(E2704,nusedswatershed,4,FALSE)</f>
        <v>Hatchery</v>
      </c>
      <c r="D2704" s="39">
        <v>23</v>
      </c>
      <c r="E2704" s="40" t="s">
        <v>195</v>
      </c>
      <c r="F2704" s="40" t="s">
        <v>195</v>
      </c>
      <c r="G2704" s="21" t="s">
        <v>63</v>
      </c>
      <c r="H2704" s="45">
        <v>2021</v>
      </c>
      <c r="I2704" s="45">
        <v>21537</v>
      </c>
      <c r="J2704" s="45">
        <v>21537</v>
      </c>
      <c r="K2704" s="45"/>
      <c r="L2704" s="62">
        <f>_xlfn.IFNA(VLOOKUP(E2704&amp;"."&amp;H2704,PNIdata!$E$5:$L$263,2,FALSE),"-")</f>
        <v>0.36310700000000001</v>
      </c>
      <c r="M2704" s="62"/>
      <c r="N2704" s="62"/>
      <c r="S2704" s="64">
        <v>6629935</v>
      </c>
    </row>
    <row r="2705" spans="2:19" x14ac:dyDescent="0.25">
      <c r="B2705" s="37" t="s">
        <v>24</v>
      </c>
      <c r="C2705" s="38" t="str">
        <f>VLOOKUP(E2705,nusedswatershed,4,FALSE)</f>
        <v>Hatchery</v>
      </c>
      <c r="D2705" s="39">
        <v>23</v>
      </c>
      <c r="E2705" s="40" t="s">
        <v>195</v>
      </c>
      <c r="F2705" s="40" t="s">
        <v>195</v>
      </c>
      <c r="G2705" s="21" t="s">
        <v>63</v>
      </c>
      <c r="H2705" s="45">
        <v>2020</v>
      </c>
      <c r="I2705" s="45">
        <v>11184</v>
      </c>
      <c r="J2705" s="45">
        <v>11184</v>
      </c>
      <c r="K2705" s="45"/>
      <c r="L2705" s="62">
        <f>_xlfn.IFNA(VLOOKUP(E2705&amp;"."&amp;H2705,PNIdata!$E$5:$L$263,2,FALSE),"-")</f>
        <v>0.22883999999999999</v>
      </c>
      <c r="M2705" s="62"/>
      <c r="N2705" s="62"/>
      <c r="S2705" s="64">
        <v>6633657</v>
      </c>
    </row>
    <row r="2706" spans="2:19" x14ac:dyDescent="0.25">
      <c r="B2706" s="37" t="s">
        <v>24</v>
      </c>
      <c r="C2706" s="38" t="str">
        <f>VLOOKUP(E2706,nusedswatershed,4,FALSE)</f>
        <v>Hatchery</v>
      </c>
      <c r="D2706" s="39">
        <v>23</v>
      </c>
      <c r="E2706" s="40" t="s">
        <v>195</v>
      </c>
      <c r="F2706" s="40" t="s">
        <v>195</v>
      </c>
      <c r="G2706" s="21" t="s">
        <v>63</v>
      </c>
      <c r="H2706" s="45">
        <v>2019</v>
      </c>
      <c r="I2706" s="45">
        <v>15104</v>
      </c>
      <c r="J2706" s="45">
        <v>15104</v>
      </c>
      <c r="K2706" s="45"/>
      <c r="L2706" s="62">
        <f>_xlfn.IFNA(VLOOKUP(E2706&amp;"."&amp;H2706,PNIdata!$E$5:$L$263,2,FALSE),"-")</f>
        <v>0.17485500000000001</v>
      </c>
      <c r="M2706" s="62"/>
      <c r="N2706" s="62"/>
      <c r="S2706" s="64">
        <v>6600643</v>
      </c>
    </row>
    <row r="2707" spans="2:19" x14ac:dyDescent="0.25">
      <c r="B2707" s="37" t="s">
        <v>24</v>
      </c>
      <c r="C2707" s="38" t="str">
        <f>VLOOKUP(E2707,nusedswatershed,4,FALSE)</f>
        <v>Hatchery</v>
      </c>
      <c r="D2707" s="39">
        <v>23</v>
      </c>
      <c r="E2707" s="40" t="s">
        <v>195</v>
      </c>
      <c r="F2707" s="40" t="s">
        <v>195</v>
      </c>
      <c r="G2707" s="21" t="s">
        <v>63</v>
      </c>
      <c r="H2707" s="45">
        <v>2018</v>
      </c>
      <c r="I2707" s="45">
        <v>19015</v>
      </c>
      <c r="J2707" s="45">
        <v>19015</v>
      </c>
      <c r="K2707" s="45"/>
      <c r="L2707" s="62">
        <f>_xlfn.IFNA(VLOOKUP(E2707&amp;"."&amp;H2707,PNIdata!$E$5:$L$263,2,FALSE),"-")</f>
        <v>0.119718</v>
      </c>
      <c r="M2707" s="62"/>
      <c r="N2707" s="62"/>
      <c r="S2707" s="64">
        <v>6007836</v>
      </c>
    </row>
    <row r="2708" spans="2:19" x14ac:dyDescent="0.25">
      <c r="B2708" s="37" t="s">
        <v>24</v>
      </c>
      <c r="C2708" s="38" t="str">
        <f>VLOOKUP(E2708,nusedswatershed,4,FALSE)</f>
        <v>Hatchery</v>
      </c>
      <c r="D2708" s="39">
        <v>23</v>
      </c>
      <c r="E2708" s="40" t="s">
        <v>195</v>
      </c>
      <c r="F2708" s="40" t="s">
        <v>195</v>
      </c>
      <c r="G2708" s="21" t="s">
        <v>63</v>
      </c>
      <c r="H2708" s="45">
        <v>2017</v>
      </c>
      <c r="I2708" s="45">
        <v>23285</v>
      </c>
      <c r="J2708" s="45">
        <v>23285</v>
      </c>
      <c r="K2708" s="45"/>
      <c r="L2708" s="62">
        <f>_xlfn.IFNA(VLOOKUP(E2708&amp;"."&amp;H2708,PNIdata!$E$5:$L$263,2,FALSE),"-")</f>
        <v>8.1508999999999998E-2</v>
      </c>
      <c r="M2708" s="62"/>
      <c r="N2708" s="62"/>
      <c r="S2708" s="64">
        <v>6346317</v>
      </c>
    </row>
    <row r="2709" spans="2:19" x14ac:dyDescent="0.25">
      <c r="B2709" s="37" t="s">
        <v>24</v>
      </c>
      <c r="C2709" s="38" t="str">
        <f>VLOOKUP(E2709,nusedswatershed,4,FALSE)</f>
        <v>Hatchery</v>
      </c>
      <c r="D2709" s="39">
        <v>23</v>
      </c>
      <c r="E2709" s="40" t="s">
        <v>195</v>
      </c>
      <c r="F2709" s="40" t="s">
        <v>195</v>
      </c>
      <c r="G2709" s="21" t="s">
        <v>63</v>
      </c>
      <c r="H2709" s="45">
        <v>2016</v>
      </c>
      <c r="I2709" s="45">
        <v>20822</v>
      </c>
      <c r="J2709" s="45">
        <v>20822</v>
      </c>
      <c r="K2709" s="45"/>
      <c r="L2709" s="62">
        <f>_xlfn.IFNA(VLOOKUP(E2709&amp;"."&amp;H2709,PNIdata!$E$5:$L$263,2,FALSE),"-")</f>
        <v>7.6826000000000005E-2</v>
      </c>
      <c r="M2709" s="62"/>
      <c r="N2709" s="62"/>
      <c r="S2709" s="64">
        <v>6549120</v>
      </c>
    </row>
    <row r="2710" spans="2:19" x14ac:dyDescent="0.25">
      <c r="B2710" s="37" t="s">
        <v>24</v>
      </c>
      <c r="C2710" s="38" t="str">
        <f>VLOOKUP(E2710,nusedswatershed,4,FALSE)</f>
        <v>Hatchery</v>
      </c>
      <c r="D2710" s="39">
        <v>23</v>
      </c>
      <c r="E2710" s="40" t="s">
        <v>195</v>
      </c>
      <c r="F2710" s="40" t="s">
        <v>195</v>
      </c>
      <c r="G2710" s="21" t="s">
        <v>63</v>
      </c>
      <c r="H2710" s="22">
        <v>2015</v>
      </c>
      <c r="I2710" s="45">
        <v>17921</v>
      </c>
      <c r="J2710" s="45">
        <v>17921</v>
      </c>
      <c r="K2710" s="45"/>
      <c r="L2710" s="62">
        <f>_xlfn.IFNA(VLOOKUP(E2710&amp;"."&amp;H2710,PNIdata!$E$5:$L$263,2,FALSE),"-")</f>
        <v>0.13377900000000001</v>
      </c>
      <c r="M2710" s="62"/>
      <c r="N2710" s="62"/>
      <c r="S2710" s="64">
        <v>6996627</v>
      </c>
    </row>
    <row r="2711" spans="2:19" x14ac:dyDescent="0.25">
      <c r="B2711" s="37" t="s">
        <v>24</v>
      </c>
      <c r="C2711" s="38" t="str">
        <f>VLOOKUP(E2711,nusedswatershed,4,FALSE)</f>
        <v>Hatchery</v>
      </c>
      <c r="D2711" s="39">
        <v>23</v>
      </c>
      <c r="E2711" s="40" t="s">
        <v>195</v>
      </c>
      <c r="F2711" s="40" t="s">
        <v>195</v>
      </c>
      <c r="G2711" s="21" t="s">
        <v>63</v>
      </c>
      <c r="H2711" s="22">
        <v>2014</v>
      </c>
      <c r="I2711" s="45">
        <v>11865</v>
      </c>
      <c r="J2711" s="45">
        <v>11865</v>
      </c>
      <c r="K2711" s="45"/>
      <c r="L2711" s="62">
        <f>_xlfn.IFNA(VLOOKUP(E2711&amp;"."&amp;H2711,PNIdata!$E$5:$L$263,2,FALSE),"-")</f>
        <v>5.4945000000000001E-2</v>
      </c>
      <c r="M2711" s="62"/>
      <c r="N2711" s="62"/>
      <c r="S2711" s="64">
        <v>5944967</v>
      </c>
    </row>
    <row r="2712" spans="2:19" x14ac:dyDescent="0.25">
      <c r="B2712" s="37" t="s">
        <v>24</v>
      </c>
      <c r="C2712" s="38" t="str">
        <f>VLOOKUP(E2712,nusedswatershed,4,FALSE)</f>
        <v>Hatchery</v>
      </c>
      <c r="D2712" s="39">
        <v>23</v>
      </c>
      <c r="E2712" s="40" t="s">
        <v>195</v>
      </c>
      <c r="F2712" s="40" t="s">
        <v>195</v>
      </c>
      <c r="G2712" s="21" t="s">
        <v>63</v>
      </c>
      <c r="H2712">
        <v>2013</v>
      </c>
      <c r="I2712" s="45">
        <v>9000</v>
      </c>
      <c r="J2712" s="45">
        <v>9000</v>
      </c>
      <c r="K2712" s="45"/>
      <c r="L2712" s="62">
        <f>_xlfn.IFNA(VLOOKUP(E2712&amp;"."&amp;H2712,PNIdata!$E$5:$L$263,2,FALSE),"-")</f>
        <v>0.111111</v>
      </c>
      <c r="M2712" s="62"/>
      <c r="N2712" s="62"/>
      <c r="S2712" s="64">
        <v>6371626</v>
      </c>
    </row>
    <row r="2713" spans="2:19" x14ac:dyDescent="0.25">
      <c r="B2713" s="37" t="s">
        <v>24</v>
      </c>
      <c r="C2713" s="38" t="str">
        <f>VLOOKUP(E2713,nusedswatershed,4,FALSE)</f>
        <v>Hatchery</v>
      </c>
      <c r="D2713" s="39">
        <v>23</v>
      </c>
      <c r="E2713" s="40" t="s">
        <v>195</v>
      </c>
      <c r="F2713" s="40" t="s">
        <v>195</v>
      </c>
      <c r="G2713" s="21" t="s">
        <v>63</v>
      </c>
      <c r="H2713" s="22">
        <v>2012</v>
      </c>
      <c r="I2713" s="45">
        <v>11507</v>
      </c>
      <c r="J2713" s="45">
        <v>11507</v>
      </c>
      <c r="K2713" s="45"/>
      <c r="L2713" s="62">
        <f>_xlfn.IFNA(VLOOKUP(E2713&amp;"."&amp;H2713,PNIdata!$E$5:$L$263,2,FALSE),"-")</f>
        <v>9.3508999999999995E-2</v>
      </c>
      <c r="M2713" s="62"/>
      <c r="N2713" s="62"/>
      <c r="S2713" s="64">
        <v>6532653</v>
      </c>
    </row>
    <row r="2714" spans="2:19" x14ac:dyDescent="0.25">
      <c r="B2714" s="37" t="s">
        <v>24</v>
      </c>
      <c r="C2714" s="38" t="str">
        <f>VLOOKUP(E2714,nusedswatershed,4,FALSE)</f>
        <v>Hatchery</v>
      </c>
      <c r="D2714" s="39">
        <v>23</v>
      </c>
      <c r="E2714" s="40" t="s">
        <v>195</v>
      </c>
      <c r="F2714" s="40" t="s">
        <v>195</v>
      </c>
      <c r="G2714" s="21" t="s">
        <v>63</v>
      </c>
      <c r="H2714" s="22">
        <v>2011</v>
      </c>
      <c r="I2714" s="45">
        <v>13018</v>
      </c>
      <c r="J2714" s="45">
        <v>13018</v>
      </c>
      <c r="K2714" s="45"/>
      <c r="L2714" s="62">
        <f>_xlfn.IFNA(VLOOKUP(E2714&amp;"."&amp;H2714,PNIdata!$E$5:$L$263,2,FALSE),"-")</f>
        <v>3.8911000000000001E-2</v>
      </c>
      <c r="M2714" s="62"/>
      <c r="N2714" s="62"/>
      <c r="S2714" s="64">
        <v>6498752</v>
      </c>
    </row>
    <row r="2715" spans="2:19" x14ac:dyDescent="0.25">
      <c r="B2715" s="37" t="s">
        <v>24</v>
      </c>
      <c r="C2715" s="38" t="str">
        <f>VLOOKUP(E2715,nusedswatershed,4,FALSE)</f>
        <v>Hatchery</v>
      </c>
      <c r="D2715" s="39">
        <v>23</v>
      </c>
      <c r="E2715" s="40" t="s">
        <v>195</v>
      </c>
      <c r="F2715" s="40" t="s">
        <v>195</v>
      </c>
      <c r="G2715" s="21" t="s">
        <v>63</v>
      </c>
      <c r="H2715" s="22">
        <v>2010</v>
      </c>
      <c r="I2715" s="45">
        <v>14109</v>
      </c>
      <c r="J2715" s="45">
        <v>14109</v>
      </c>
      <c r="K2715" s="45"/>
      <c r="L2715" s="62">
        <f>_xlfn.IFNA(VLOOKUP(E2715&amp;"."&amp;H2715,PNIdata!$E$5:$L$263,2,FALSE),"-")</f>
        <v>4.1389000000000002E-2</v>
      </c>
      <c r="M2715" s="62"/>
      <c r="N2715" s="62"/>
      <c r="S2715" s="64">
        <v>6611061</v>
      </c>
    </row>
    <row r="2716" spans="2:19" x14ac:dyDescent="0.25">
      <c r="B2716" s="37" t="s">
        <v>24</v>
      </c>
      <c r="C2716" s="38" t="str">
        <f>VLOOKUP(E2716,nusedswatershed,4,FALSE)</f>
        <v>Hatchery</v>
      </c>
      <c r="D2716" s="39">
        <v>23</v>
      </c>
      <c r="E2716" s="40" t="s">
        <v>195</v>
      </c>
      <c r="F2716" s="40" t="s">
        <v>195</v>
      </c>
      <c r="G2716" s="21" t="s">
        <v>63</v>
      </c>
      <c r="H2716" s="22">
        <v>2009</v>
      </c>
      <c r="I2716" s="45">
        <v>17576</v>
      </c>
      <c r="J2716" s="45">
        <v>17576</v>
      </c>
      <c r="K2716" s="45"/>
      <c r="L2716" s="62">
        <f>_xlfn.IFNA(VLOOKUP(E2716&amp;"."&amp;H2716,PNIdata!$E$5:$L$263,2,FALSE),"-")</f>
        <v>3.0380000000000001E-2</v>
      </c>
      <c r="M2716" s="62"/>
      <c r="N2716" s="62"/>
      <c r="S2716" s="64">
        <v>6272082</v>
      </c>
    </row>
    <row r="2717" spans="2:19" x14ac:dyDescent="0.25">
      <c r="B2717" s="37" t="s">
        <v>24</v>
      </c>
      <c r="C2717" s="38" t="str">
        <f>VLOOKUP(E2717,nusedswatershed,4,FALSE)</f>
        <v>Hatchery</v>
      </c>
      <c r="D2717" s="39">
        <v>23</v>
      </c>
      <c r="E2717" s="40" t="s">
        <v>195</v>
      </c>
      <c r="F2717" s="40" t="s">
        <v>195</v>
      </c>
      <c r="G2717" s="21" t="s">
        <v>63</v>
      </c>
      <c r="H2717">
        <v>2008</v>
      </c>
      <c r="I2717" s="45">
        <v>19220</v>
      </c>
      <c r="J2717" s="45">
        <v>19220</v>
      </c>
      <c r="K2717" s="45"/>
      <c r="L2717" s="62">
        <f>_xlfn.IFNA(VLOOKUP(E2717&amp;"."&amp;H2717,PNIdata!$E$5:$L$263,2,FALSE),"-")</f>
        <v>8.5460999999999995E-2</v>
      </c>
      <c r="M2717" s="62"/>
      <c r="N2717" s="62"/>
      <c r="S2717" s="64">
        <v>6147289</v>
      </c>
    </row>
    <row r="2718" spans="2:19" x14ac:dyDescent="0.25">
      <c r="B2718" s="37" t="s">
        <v>24</v>
      </c>
      <c r="C2718" s="38" t="str">
        <f>VLOOKUP(E2718,nusedswatershed,4,FALSE)</f>
        <v>Hatchery</v>
      </c>
      <c r="D2718" s="39">
        <v>23</v>
      </c>
      <c r="E2718" s="40" t="s">
        <v>195</v>
      </c>
      <c r="F2718" s="40" t="s">
        <v>195</v>
      </c>
      <c r="G2718" s="21" t="s">
        <v>63</v>
      </c>
      <c r="H2718">
        <v>2007</v>
      </c>
      <c r="I2718" s="45">
        <v>13956</v>
      </c>
      <c r="J2718" s="45">
        <v>13956</v>
      </c>
      <c r="K2718" s="45"/>
      <c r="L2718" s="62">
        <f>_xlfn.IFNA(VLOOKUP(E2718&amp;"."&amp;H2718,PNIdata!$E$5:$L$263,2,FALSE),"-")</f>
        <v>5.7175999999999998E-2</v>
      </c>
      <c r="M2718" s="62"/>
      <c r="N2718" s="62"/>
      <c r="S2718" s="64">
        <v>6242995</v>
      </c>
    </row>
    <row r="2719" spans="2:19" x14ac:dyDescent="0.25">
      <c r="B2719" s="37" t="s">
        <v>24</v>
      </c>
      <c r="C2719" s="38" t="str">
        <f>VLOOKUP(E2719,nusedswatershed,4,FALSE)</f>
        <v>Hatchery</v>
      </c>
      <c r="D2719" s="39">
        <v>23</v>
      </c>
      <c r="E2719" s="40" t="s">
        <v>195</v>
      </c>
      <c r="F2719" s="40" t="s">
        <v>195</v>
      </c>
      <c r="G2719" s="21" t="s">
        <v>63</v>
      </c>
      <c r="H2719">
        <v>2006</v>
      </c>
      <c r="I2719" s="45">
        <v>37687</v>
      </c>
      <c r="J2719" s="45">
        <v>37687</v>
      </c>
      <c r="K2719" s="45"/>
      <c r="L2719" s="62">
        <f>_xlfn.IFNA(VLOOKUP(E2719&amp;"."&amp;H2719,PNIdata!$E$5:$L$263,2,FALSE),"-")</f>
        <v>3.0825999999999999E-2</v>
      </c>
      <c r="M2719" s="62"/>
      <c r="N2719" s="62"/>
      <c r="S2719" s="64">
        <v>6249992</v>
      </c>
    </row>
    <row r="2720" spans="2:19" x14ac:dyDescent="0.25">
      <c r="B2720" s="37" t="s">
        <v>24</v>
      </c>
      <c r="C2720" s="38" t="str">
        <f>VLOOKUP(E2720,nusedswatershed,4,FALSE)</f>
        <v>Hatchery</v>
      </c>
      <c r="D2720" s="39">
        <v>23</v>
      </c>
      <c r="E2720" s="40" t="s">
        <v>195</v>
      </c>
      <c r="F2720" s="40" t="s">
        <v>195</v>
      </c>
      <c r="G2720" s="21" t="s">
        <v>63</v>
      </c>
      <c r="H2720">
        <v>2005</v>
      </c>
      <c r="I2720" s="45">
        <v>30815</v>
      </c>
      <c r="J2720" s="45">
        <v>30815</v>
      </c>
      <c r="K2720" s="45"/>
      <c r="L2720" s="62">
        <f>_xlfn.IFNA(VLOOKUP(E2720&amp;"."&amp;H2720,PNIdata!$E$5:$L$263,2,FALSE),"-")</f>
        <v>3.8990999999999998E-2</v>
      </c>
      <c r="M2720" s="62"/>
      <c r="N2720" s="62"/>
      <c r="S2720" s="64">
        <v>6162507</v>
      </c>
    </row>
    <row r="2721" spans="2:19" x14ac:dyDescent="0.25">
      <c r="B2721" s="37" t="s">
        <v>24</v>
      </c>
      <c r="C2721" s="38" t="str">
        <f>VLOOKUP(E2721,nusedswatershed,4,FALSE)</f>
        <v>Hatchery</v>
      </c>
      <c r="D2721" s="39">
        <v>23</v>
      </c>
      <c r="E2721" s="40" t="s">
        <v>195</v>
      </c>
      <c r="F2721" s="40" t="s">
        <v>195</v>
      </c>
      <c r="G2721" s="21" t="s">
        <v>63</v>
      </c>
      <c r="H2721">
        <v>2004</v>
      </c>
      <c r="I2721" s="45">
        <v>37472</v>
      </c>
      <c r="J2721" s="45">
        <v>37472</v>
      </c>
      <c r="K2721" s="45"/>
      <c r="L2721" s="62">
        <f>_xlfn.IFNA(VLOOKUP(E2721&amp;"."&amp;H2721,PNIdata!$E$5:$L$263,2,FALSE),"-")</f>
        <v>4.9260999999999999E-2</v>
      </c>
      <c r="M2721" s="62"/>
      <c r="N2721" s="62"/>
      <c r="S2721" s="64">
        <v>6071443</v>
      </c>
    </row>
    <row r="2722" spans="2:19" x14ac:dyDescent="0.25">
      <c r="B2722" s="37" t="s">
        <v>24</v>
      </c>
      <c r="C2722" s="38" t="str">
        <f>VLOOKUP(E2722,nusedswatershed,4,FALSE)</f>
        <v>Hatchery</v>
      </c>
      <c r="D2722" s="39">
        <v>23</v>
      </c>
      <c r="E2722" s="40" t="s">
        <v>195</v>
      </c>
      <c r="F2722" s="40" t="s">
        <v>195</v>
      </c>
      <c r="G2722" s="21" t="s">
        <v>63</v>
      </c>
      <c r="H2722">
        <v>2003</v>
      </c>
      <c r="I2722" s="45">
        <v>36246</v>
      </c>
      <c r="J2722" s="45">
        <v>36246</v>
      </c>
      <c r="K2722" s="45"/>
      <c r="L2722" s="62">
        <f>_xlfn.IFNA(VLOOKUP(E2722&amp;"."&amp;H2722,PNIdata!$E$5:$L$263,2,FALSE),"-")</f>
        <v>5.8386E-2</v>
      </c>
      <c r="M2722" s="62"/>
      <c r="N2722" s="62"/>
      <c r="S2722" s="64">
        <v>8165904</v>
      </c>
    </row>
    <row r="2723" spans="2:19" x14ac:dyDescent="0.25">
      <c r="B2723" s="37" t="s">
        <v>24</v>
      </c>
      <c r="C2723" s="38" t="str">
        <f>VLOOKUP(E2723,nusedswatershed,4,FALSE)</f>
        <v>Hatchery</v>
      </c>
      <c r="D2723" s="39">
        <v>23</v>
      </c>
      <c r="E2723" s="40" t="s">
        <v>195</v>
      </c>
      <c r="F2723" s="40" t="s">
        <v>195</v>
      </c>
      <c r="G2723" s="21" t="s">
        <v>63</v>
      </c>
      <c r="H2723">
        <v>2002</v>
      </c>
      <c r="I2723" s="45">
        <v>24714</v>
      </c>
      <c r="J2723" s="45">
        <v>24714</v>
      </c>
      <c r="K2723" s="45"/>
      <c r="L2723" s="62">
        <f>_xlfn.IFNA(VLOOKUP(E2723&amp;"."&amp;H2723,PNIdata!$E$5:$L$263,2,FALSE),"-")</f>
        <v>4.3427E-2</v>
      </c>
      <c r="M2723" s="62"/>
      <c r="N2723" s="62"/>
      <c r="S2723" s="64">
        <v>7586379</v>
      </c>
    </row>
    <row r="2724" spans="2:19" x14ac:dyDescent="0.25">
      <c r="B2724" s="37" t="s">
        <v>24</v>
      </c>
      <c r="C2724" s="38" t="str">
        <f>VLOOKUP(E2724,nusedswatershed,4,FALSE)</f>
        <v>Hatchery</v>
      </c>
      <c r="D2724" s="39">
        <v>23</v>
      </c>
      <c r="E2724" s="40" t="s">
        <v>195</v>
      </c>
      <c r="F2724" s="40" t="s">
        <v>195</v>
      </c>
      <c r="G2724" s="21" t="s">
        <v>63</v>
      </c>
      <c r="H2724">
        <v>2001</v>
      </c>
      <c r="I2724" s="45">
        <v>16395</v>
      </c>
      <c r="J2724" s="45">
        <v>16395</v>
      </c>
      <c r="K2724" s="45"/>
      <c r="L2724" s="62">
        <f>_xlfn.IFNA(VLOOKUP(E2724&amp;"."&amp;H2724,PNIdata!$E$5:$L$263,2,FALSE),"-")</f>
        <v>2.6246999999999999E-2</v>
      </c>
      <c r="M2724" s="62"/>
      <c r="N2724" s="62"/>
      <c r="S2724" s="64">
        <v>6418061</v>
      </c>
    </row>
    <row r="2725" spans="2:19" x14ac:dyDescent="0.25">
      <c r="B2725" s="37" t="s">
        <v>24</v>
      </c>
      <c r="C2725" s="38" t="str">
        <f>VLOOKUP(E2725,nusedswatershed,4,FALSE)</f>
        <v>Hatchery</v>
      </c>
      <c r="D2725" s="39">
        <v>23</v>
      </c>
      <c r="E2725" s="40" t="s">
        <v>195</v>
      </c>
      <c r="F2725" s="40" t="s">
        <v>195</v>
      </c>
      <c r="G2725" s="21" t="s">
        <v>63</v>
      </c>
      <c r="H2725">
        <v>2000</v>
      </c>
      <c r="I2725" s="45">
        <v>3543</v>
      </c>
      <c r="J2725" s="45">
        <v>3543</v>
      </c>
      <c r="K2725" s="45"/>
      <c r="L2725" s="62">
        <f>_xlfn.IFNA(VLOOKUP(E2725&amp;"."&amp;H2725,PNIdata!$E$5:$L$263,2,FALSE),"-")</f>
        <v>8.0389000000000002E-2</v>
      </c>
      <c r="M2725" s="62"/>
      <c r="N2725" s="62"/>
      <c r="S2725" s="64">
        <v>4999646</v>
      </c>
    </row>
    <row r="2726" spans="2:19" x14ac:dyDescent="0.25">
      <c r="B2726" s="37" t="s">
        <v>24</v>
      </c>
      <c r="C2726" s="38" t="str">
        <f>VLOOKUP(E2726,nusedswatershed,4,FALSE)</f>
        <v>Hatchery</v>
      </c>
      <c r="D2726" s="39">
        <v>23</v>
      </c>
      <c r="E2726" s="40" t="s">
        <v>195</v>
      </c>
      <c r="F2726" s="40" t="s">
        <v>195</v>
      </c>
      <c r="G2726" s="21" t="s">
        <v>63</v>
      </c>
      <c r="H2726">
        <v>1999</v>
      </c>
      <c r="I2726" s="45">
        <v>16860</v>
      </c>
      <c r="J2726" s="45">
        <v>16860</v>
      </c>
      <c r="K2726" s="45"/>
      <c r="L2726" s="62">
        <f>_xlfn.IFNA(VLOOKUP(E2726&amp;"."&amp;H2726,PNIdata!$E$5:$L$263,2,FALSE),"-")</f>
        <v>6.8750000000000006E-2</v>
      </c>
      <c r="M2726" s="62"/>
      <c r="N2726" s="62"/>
      <c r="S2726" s="64">
        <v>7676566</v>
      </c>
    </row>
    <row r="2727" spans="2:19" x14ac:dyDescent="0.25">
      <c r="B2727" s="37" t="s">
        <v>24</v>
      </c>
      <c r="C2727" s="38" t="str">
        <f>VLOOKUP(E2727,nusedswatershed,4,FALSE)</f>
        <v>Hatchery</v>
      </c>
      <c r="D2727" s="39">
        <v>23</v>
      </c>
      <c r="E2727" s="40" t="s">
        <v>195</v>
      </c>
      <c r="F2727" s="40" t="s">
        <v>195</v>
      </c>
      <c r="G2727" s="21" t="s">
        <v>63</v>
      </c>
      <c r="H2727" s="22">
        <v>1998</v>
      </c>
      <c r="I2727" s="45">
        <v>45752</v>
      </c>
      <c r="J2727" s="45">
        <v>45752</v>
      </c>
      <c r="K2727" s="45"/>
      <c r="L2727" s="62">
        <f>_xlfn.IFNA(VLOOKUP(E2727&amp;"."&amp;H2727,PNIdata!$E$5:$L$263,2,FALSE),"-")</f>
        <v>8.7248000000000006E-2</v>
      </c>
      <c r="M2727" s="62"/>
      <c r="N2727" s="62"/>
      <c r="S2727" s="64">
        <v>7575588</v>
      </c>
    </row>
    <row r="2728" spans="2:19" x14ac:dyDescent="0.25">
      <c r="B2728" s="37" t="s">
        <v>24</v>
      </c>
      <c r="C2728" s="38" t="str">
        <f>VLOOKUP(E2728,nusedswatershed,4,FALSE)</f>
        <v>Hatchery</v>
      </c>
      <c r="D2728" s="39">
        <v>23</v>
      </c>
      <c r="E2728" s="40" t="s">
        <v>195</v>
      </c>
      <c r="F2728" s="40" t="s">
        <v>195</v>
      </c>
      <c r="G2728" s="21" t="s">
        <v>63</v>
      </c>
      <c r="H2728" s="22">
        <v>1997</v>
      </c>
      <c r="I2728" s="45">
        <v>13500</v>
      </c>
      <c r="J2728" s="45">
        <v>13500</v>
      </c>
      <c r="K2728" s="45"/>
      <c r="L2728" s="62" t="str">
        <f>_xlfn.IFNA(VLOOKUP(E2728&amp;"."&amp;H2728,PNIdata!$E$5:$L$263,2,FALSE),"-")</f>
        <v>-</v>
      </c>
      <c r="M2728" s="62">
        <v>0.8</v>
      </c>
      <c r="N2728" s="62">
        <f>1-M2728</f>
        <v>0.19999999999999996</v>
      </c>
      <c r="O2728">
        <v>0.2</v>
      </c>
      <c r="P2728" t="s">
        <v>529</v>
      </c>
      <c r="Q2728" t="s">
        <v>531</v>
      </c>
      <c r="S2728" s="64">
        <v>8953541</v>
      </c>
    </row>
    <row r="2729" spans="2:19" x14ac:dyDescent="0.25">
      <c r="B2729" s="37" t="s">
        <v>24</v>
      </c>
      <c r="C2729" s="38" t="str">
        <f>VLOOKUP(E2729,nusedswatershed,4,FALSE)</f>
        <v>Hatchery</v>
      </c>
      <c r="D2729" s="39">
        <v>23</v>
      </c>
      <c r="E2729" s="40" t="s">
        <v>195</v>
      </c>
      <c r="F2729" s="40" t="s">
        <v>195</v>
      </c>
      <c r="G2729" s="21" t="s">
        <v>63</v>
      </c>
      <c r="H2729" s="22">
        <v>1996</v>
      </c>
      <c r="I2729" s="45">
        <v>9995</v>
      </c>
      <c r="J2729" s="45">
        <v>9995</v>
      </c>
      <c r="K2729" s="45"/>
      <c r="L2729" s="62" t="str">
        <f>_xlfn.IFNA(VLOOKUP(E2729&amp;"."&amp;H2729,PNIdata!$E$5:$L$263,2,FALSE),"-")</f>
        <v>-</v>
      </c>
      <c r="M2729" s="62">
        <v>0.76</v>
      </c>
      <c r="N2729" s="62">
        <f>1-M2729</f>
        <v>0.24</v>
      </c>
      <c r="O2729">
        <v>0.3</v>
      </c>
      <c r="P2729" t="s">
        <v>529</v>
      </c>
      <c r="Q2729" t="s">
        <v>531</v>
      </c>
      <c r="S2729" s="64">
        <v>8447056</v>
      </c>
    </row>
    <row r="2730" spans="2:19" x14ac:dyDescent="0.25">
      <c r="B2730" s="37" t="s">
        <v>24</v>
      </c>
      <c r="C2730" s="38" t="str">
        <f>VLOOKUP(E2730,nusedswatershed,4,FALSE)</f>
        <v>Hatchery</v>
      </c>
      <c r="D2730" s="39">
        <v>23</v>
      </c>
      <c r="E2730" s="40" t="s">
        <v>195</v>
      </c>
      <c r="F2730" s="40" t="s">
        <v>195</v>
      </c>
      <c r="G2730" s="21" t="s">
        <v>63</v>
      </c>
      <c r="H2730" s="22">
        <v>1995</v>
      </c>
      <c r="I2730" s="45">
        <v>23312</v>
      </c>
      <c r="J2730" s="45">
        <v>23312</v>
      </c>
      <c r="K2730" s="45"/>
      <c r="L2730" s="62" t="str">
        <f>_xlfn.IFNA(VLOOKUP(E2730&amp;"."&amp;H2730,PNIdata!$E$5:$L$263,2,FALSE),"-")</f>
        <v>-</v>
      </c>
      <c r="M2730" s="62">
        <v>0.43</v>
      </c>
      <c r="N2730" s="62">
        <f>1-M2730</f>
        <v>0.57000000000000006</v>
      </c>
      <c r="O2730">
        <v>0.57999999999999996</v>
      </c>
      <c r="P2730" t="s">
        <v>529</v>
      </c>
      <c r="Q2730" t="s">
        <v>531</v>
      </c>
      <c r="S2730" s="64">
        <v>8273553</v>
      </c>
    </row>
    <row r="2731" spans="2:19" x14ac:dyDescent="0.25">
      <c r="B2731" s="37" t="s">
        <v>24</v>
      </c>
      <c r="C2731" s="38" t="str">
        <f>VLOOKUP(E2731,nusedswatershed,4,FALSE)</f>
        <v>Hatchery</v>
      </c>
      <c r="D2731" s="39">
        <v>23</v>
      </c>
      <c r="E2731" s="40" t="s">
        <v>195</v>
      </c>
      <c r="F2731" s="40" t="s">
        <v>195</v>
      </c>
      <c r="G2731" s="21" t="s">
        <v>63</v>
      </c>
      <c r="H2731" s="22">
        <v>1994</v>
      </c>
      <c r="I2731" s="45">
        <v>46604</v>
      </c>
      <c r="J2731" s="45">
        <v>46604</v>
      </c>
      <c r="K2731" s="45"/>
      <c r="L2731" s="62" t="str">
        <f>_xlfn.IFNA(VLOOKUP(E2731&amp;"."&amp;H2731,PNIdata!$E$5:$L$263,2,FALSE),"-")</f>
        <v>-</v>
      </c>
      <c r="M2731" s="62">
        <v>0.26</v>
      </c>
      <c r="N2731" s="62">
        <f>1-M2731</f>
        <v>0.74</v>
      </c>
      <c r="O2731">
        <v>0.72</v>
      </c>
      <c r="P2731" t="s">
        <v>529</v>
      </c>
      <c r="Q2731" t="s">
        <v>531</v>
      </c>
      <c r="S2731" s="64">
        <v>7275865</v>
      </c>
    </row>
    <row r="2732" spans="2:19" x14ac:dyDescent="0.25">
      <c r="B2732" s="37" t="s">
        <v>24</v>
      </c>
      <c r="C2732" s="38" t="str">
        <f>VLOOKUP(E2732,nusedswatershed,4,FALSE)</f>
        <v>Hatchery</v>
      </c>
      <c r="D2732" s="39">
        <v>23</v>
      </c>
      <c r="E2732" s="40" t="s">
        <v>195</v>
      </c>
      <c r="F2732" s="40" t="s">
        <v>195</v>
      </c>
      <c r="G2732" s="21" t="s">
        <v>63</v>
      </c>
      <c r="H2732" s="22">
        <v>1993</v>
      </c>
      <c r="I2732" s="45">
        <v>76486</v>
      </c>
      <c r="J2732" s="45">
        <v>76486</v>
      </c>
      <c r="K2732" s="45"/>
      <c r="L2732" s="62" t="str">
        <f>_xlfn.IFNA(VLOOKUP(E2732&amp;"."&amp;H2732,PNIdata!$E$5:$L$263,2,FALSE),"-")</f>
        <v>-</v>
      </c>
      <c r="M2732" s="62">
        <v>0.34</v>
      </c>
      <c r="N2732" s="62">
        <f>1-M2732</f>
        <v>0.65999999999999992</v>
      </c>
      <c r="O2732">
        <v>0.67</v>
      </c>
      <c r="P2732" t="s">
        <v>529</v>
      </c>
      <c r="Q2732" t="s">
        <v>531</v>
      </c>
      <c r="S2732" s="64">
        <v>6869472</v>
      </c>
    </row>
    <row r="2733" spans="2:19" x14ac:dyDescent="0.25">
      <c r="B2733" s="37" t="s">
        <v>24</v>
      </c>
      <c r="C2733" s="38" t="str">
        <f>VLOOKUP(E2733,nusedswatershed,4,FALSE)</f>
        <v>Hatchery</v>
      </c>
      <c r="D2733" s="39">
        <v>23</v>
      </c>
      <c r="E2733" s="40" t="s">
        <v>195</v>
      </c>
      <c r="F2733" s="40" t="s">
        <v>195</v>
      </c>
      <c r="G2733" s="21" t="s">
        <v>63</v>
      </c>
      <c r="H2733" s="22">
        <v>1992</v>
      </c>
      <c r="I2733" s="45">
        <v>117249</v>
      </c>
      <c r="J2733" s="45">
        <v>117249</v>
      </c>
      <c r="K2733" s="45"/>
      <c r="L2733" s="62" t="str">
        <f>_xlfn.IFNA(VLOOKUP(E2733&amp;"."&amp;H2733,PNIdata!$E$5:$L$263,2,FALSE),"-")</f>
        <v>-</v>
      </c>
      <c r="M2733" s="62">
        <v>0.3</v>
      </c>
      <c r="N2733" s="62">
        <f>1-M2733</f>
        <v>0.7</v>
      </c>
      <c r="O2733">
        <v>0.62</v>
      </c>
      <c r="P2733" t="s">
        <v>529</v>
      </c>
      <c r="Q2733" t="s">
        <v>531</v>
      </c>
      <c r="S2733" s="64">
        <v>7804249</v>
      </c>
    </row>
    <row r="2734" spans="2:19" x14ac:dyDescent="0.25">
      <c r="B2734" s="37" t="s">
        <v>24</v>
      </c>
      <c r="C2734" s="38" t="str">
        <f>VLOOKUP(E2734,nusedswatershed,4,FALSE)</f>
        <v>Hatchery</v>
      </c>
      <c r="D2734" s="39">
        <v>23</v>
      </c>
      <c r="E2734" s="40" t="s">
        <v>195</v>
      </c>
      <c r="F2734" s="40" t="s">
        <v>195</v>
      </c>
      <c r="G2734" s="21" t="s">
        <v>63</v>
      </c>
      <c r="H2734" s="22">
        <v>1991</v>
      </c>
      <c r="I2734" s="45">
        <v>85844</v>
      </c>
      <c r="J2734" s="45">
        <v>85844</v>
      </c>
      <c r="K2734" s="45"/>
      <c r="L2734" s="62" t="str">
        <f>_xlfn.IFNA(VLOOKUP(E2734&amp;"."&amp;H2734,PNIdata!$E$5:$L$263,2,FALSE),"-")</f>
        <v>-</v>
      </c>
      <c r="M2734" s="62">
        <v>0.18</v>
      </c>
      <c r="N2734" s="62">
        <f>1-M2734</f>
        <v>0.82000000000000006</v>
      </c>
      <c r="O2734">
        <v>0.76</v>
      </c>
      <c r="P2734" t="s">
        <v>529</v>
      </c>
      <c r="Q2734" t="s">
        <v>531</v>
      </c>
      <c r="S2734" s="64">
        <v>8129936</v>
      </c>
    </row>
    <row r="2735" spans="2:19" x14ac:dyDescent="0.25">
      <c r="B2735" s="37" t="s">
        <v>24</v>
      </c>
      <c r="C2735" s="38" t="str">
        <f>VLOOKUP(E2735,nusedswatershed,4,FALSE)</f>
        <v>Hatchery</v>
      </c>
      <c r="D2735" s="39">
        <v>23</v>
      </c>
      <c r="E2735" s="40" t="s">
        <v>195</v>
      </c>
      <c r="F2735" s="40" t="s">
        <v>195</v>
      </c>
      <c r="G2735" s="21" t="s">
        <v>63</v>
      </c>
      <c r="H2735" s="22">
        <v>1990</v>
      </c>
      <c r="I2735" s="45">
        <v>76064</v>
      </c>
      <c r="J2735" s="45">
        <v>76064</v>
      </c>
      <c r="K2735" s="45"/>
      <c r="L2735" s="62" t="str">
        <f>_xlfn.IFNA(VLOOKUP(E2735&amp;"."&amp;H2735,PNIdata!$E$5:$L$263,2,FALSE),"-")</f>
        <v>-</v>
      </c>
      <c r="M2735" s="62">
        <v>0.37</v>
      </c>
      <c r="N2735" s="62">
        <f>1-M2735</f>
        <v>0.63</v>
      </c>
      <c r="O2735">
        <v>0.63</v>
      </c>
      <c r="P2735" t="s">
        <v>529</v>
      </c>
      <c r="Q2735" t="s">
        <v>531</v>
      </c>
      <c r="S2735" s="64">
        <v>8543130</v>
      </c>
    </row>
    <row r="2736" spans="2:19" x14ac:dyDescent="0.25">
      <c r="B2736" s="37" t="s">
        <v>24</v>
      </c>
      <c r="C2736" s="38" t="str">
        <f>VLOOKUP(E2736,nusedswatershed,4,FALSE)</f>
        <v>Hatchery</v>
      </c>
      <c r="D2736" s="39">
        <v>23</v>
      </c>
      <c r="E2736" s="40" t="s">
        <v>195</v>
      </c>
      <c r="F2736" s="40" t="s">
        <v>195</v>
      </c>
      <c r="G2736" s="21" t="s">
        <v>63</v>
      </c>
      <c r="H2736" s="22">
        <v>1989</v>
      </c>
      <c r="I2736" s="45">
        <v>44786</v>
      </c>
      <c r="J2736" s="45">
        <v>44786</v>
      </c>
      <c r="K2736" s="45"/>
      <c r="L2736" s="62" t="str">
        <f>_xlfn.IFNA(VLOOKUP(E2736&amp;"."&amp;H2736,PNIdata!$E$5:$L$263,2,FALSE),"-")</f>
        <v>-</v>
      </c>
      <c r="M2736" s="62">
        <v>0.5</v>
      </c>
      <c r="N2736" s="62">
        <f>1-M2736</f>
        <v>0.5</v>
      </c>
      <c r="O2736">
        <v>0.5</v>
      </c>
      <c r="P2736" t="s">
        <v>529</v>
      </c>
      <c r="Q2736" t="s">
        <v>531</v>
      </c>
      <c r="S2736" s="64">
        <v>8226719</v>
      </c>
    </row>
    <row r="2737" spans="2:19" x14ac:dyDescent="0.25">
      <c r="B2737" s="37" t="s">
        <v>24</v>
      </c>
      <c r="C2737" s="38" t="str">
        <f>VLOOKUP(E2737,nusedswatershed,4,FALSE)</f>
        <v>Hatchery</v>
      </c>
      <c r="D2737" s="39">
        <v>23</v>
      </c>
      <c r="E2737" s="40" t="s">
        <v>195</v>
      </c>
      <c r="F2737" s="40" t="s">
        <v>195</v>
      </c>
      <c r="G2737" s="21" t="s">
        <v>63</v>
      </c>
      <c r="H2737" s="22">
        <v>1988</v>
      </c>
      <c r="I2737" s="45">
        <v>54305</v>
      </c>
      <c r="J2737" s="45">
        <v>54305</v>
      </c>
      <c r="K2737" s="45"/>
      <c r="L2737" s="62" t="str">
        <f>_xlfn.IFNA(VLOOKUP(E2737&amp;"."&amp;H2737,PNIdata!$E$5:$L$263,2,FALSE),"-")</f>
        <v>-</v>
      </c>
      <c r="M2737" s="62">
        <v>0.66</v>
      </c>
      <c r="N2737" s="62">
        <f>1-M2737</f>
        <v>0.33999999999999997</v>
      </c>
      <c r="O2737">
        <v>0.41</v>
      </c>
      <c r="P2737" t="s">
        <v>529</v>
      </c>
      <c r="Q2737" t="s">
        <v>531</v>
      </c>
      <c r="S2737" s="64">
        <v>9147190</v>
      </c>
    </row>
    <row r="2738" spans="2:19" x14ac:dyDescent="0.25">
      <c r="B2738" s="37" t="s">
        <v>24</v>
      </c>
      <c r="C2738" s="38" t="str">
        <f>VLOOKUP(E2738,nusedswatershed,4,FALSE)</f>
        <v>Hatchery</v>
      </c>
      <c r="D2738" s="39">
        <v>23</v>
      </c>
      <c r="E2738" s="40" t="s">
        <v>195</v>
      </c>
      <c r="F2738" s="40" t="s">
        <v>195</v>
      </c>
      <c r="G2738" s="21" t="s">
        <v>63</v>
      </c>
      <c r="H2738" s="22">
        <v>1987</v>
      </c>
      <c r="I2738" s="45">
        <v>14490</v>
      </c>
      <c r="J2738" s="45">
        <v>14490</v>
      </c>
      <c r="K2738" s="45"/>
      <c r="L2738" s="62" t="str">
        <f>_xlfn.IFNA(VLOOKUP(E2738&amp;"."&amp;H2738,PNIdata!$E$5:$L$263,2,FALSE),"-")</f>
        <v>-</v>
      </c>
      <c r="M2738" s="62">
        <v>0.62</v>
      </c>
      <c r="N2738" s="62">
        <f>1-M2738</f>
        <v>0.38</v>
      </c>
      <c r="O2738">
        <v>0.3</v>
      </c>
      <c r="P2738" t="s">
        <v>529</v>
      </c>
      <c r="Q2738" t="s">
        <v>531</v>
      </c>
      <c r="S2738" s="64">
        <v>8163122</v>
      </c>
    </row>
    <row r="2739" spans="2:19" x14ac:dyDescent="0.25">
      <c r="B2739" s="37" t="s">
        <v>24</v>
      </c>
      <c r="C2739" s="38" t="str">
        <f>VLOOKUP(E2739,nusedswatershed,4,FALSE)</f>
        <v>Hatchery</v>
      </c>
      <c r="D2739" s="39">
        <v>23</v>
      </c>
      <c r="E2739" s="40" t="s">
        <v>195</v>
      </c>
      <c r="F2739" s="40" t="s">
        <v>195</v>
      </c>
      <c r="G2739" s="21" t="s">
        <v>63</v>
      </c>
      <c r="H2739" s="22">
        <v>1986</v>
      </c>
      <c r="I2739" s="45">
        <v>29306</v>
      </c>
      <c r="J2739" s="45">
        <v>29306</v>
      </c>
      <c r="K2739" s="45"/>
      <c r="L2739" s="62" t="str">
        <f>_xlfn.IFNA(VLOOKUP(E2739&amp;"."&amp;H2739,PNIdata!$E$5:$L$263,2,FALSE),"-")</f>
        <v>-</v>
      </c>
      <c r="M2739" s="62">
        <v>0.78</v>
      </c>
      <c r="N2739" s="62">
        <f>1-M2739</f>
        <v>0.21999999999999997</v>
      </c>
      <c r="O2739">
        <v>0.24</v>
      </c>
      <c r="P2739" t="s">
        <v>529</v>
      </c>
      <c r="Q2739" t="s">
        <v>531</v>
      </c>
      <c r="S2739" s="64">
        <v>8783591</v>
      </c>
    </row>
    <row r="2740" spans="2:19" x14ac:dyDescent="0.25">
      <c r="B2740" s="37" t="s">
        <v>24</v>
      </c>
      <c r="C2740" s="38" t="str">
        <f>VLOOKUP(E2740,nusedswatershed,4,FALSE)</f>
        <v>Hatchery</v>
      </c>
      <c r="D2740" s="39">
        <v>23</v>
      </c>
      <c r="E2740" s="40" t="s">
        <v>195</v>
      </c>
      <c r="F2740" s="40" t="s">
        <v>195</v>
      </c>
      <c r="G2740" s="21" t="s">
        <v>63</v>
      </c>
      <c r="H2740" s="22">
        <v>1985</v>
      </c>
      <c r="I2740" s="45">
        <v>74279</v>
      </c>
      <c r="J2740" s="45">
        <v>74279</v>
      </c>
      <c r="K2740" s="45"/>
      <c r="L2740" s="62" t="str">
        <f>_xlfn.IFNA(VLOOKUP(E2740&amp;"."&amp;H2740,PNIdata!$E$5:$L$263,2,FALSE),"-")</f>
        <v>-</v>
      </c>
      <c r="M2740" s="62">
        <v>0.75</v>
      </c>
      <c r="N2740" s="62">
        <f>1-M2740</f>
        <v>0.25</v>
      </c>
      <c r="O2740">
        <v>0.05</v>
      </c>
      <c r="P2740" t="s">
        <v>529</v>
      </c>
      <c r="Q2740" t="s">
        <v>531</v>
      </c>
      <c r="S2740" s="64">
        <v>8203873</v>
      </c>
    </row>
    <row r="2741" spans="2:19" x14ac:dyDescent="0.25">
      <c r="B2741" s="37" t="s">
        <v>24</v>
      </c>
      <c r="C2741" s="38" t="str">
        <f>VLOOKUP(E2741,nusedswatershed,4,FALSE)</f>
        <v>Hatchery</v>
      </c>
      <c r="D2741" s="39">
        <v>23</v>
      </c>
      <c r="E2741" s="40" t="s">
        <v>195</v>
      </c>
      <c r="F2741" s="40" t="s">
        <v>195</v>
      </c>
      <c r="G2741" s="21" t="s">
        <v>63</v>
      </c>
      <c r="H2741" s="22">
        <v>1984</v>
      </c>
      <c r="I2741" s="45">
        <v>6500</v>
      </c>
      <c r="J2741" s="45">
        <v>6500</v>
      </c>
      <c r="K2741" s="45"/>
      <c r="L2741" s="62" t="str">
        <f>_xlfn.IFNA(VLOOKUP(E2741&amp;"."&amp;H2741,PNIdata!$E$5:$L$263,2,FALSE),"-")</f>
        <v>-</v>
      </c>
      <c r="M2741" s="62">
        <v>0.72</v>
      </c>
      <c r="N2741" s="62">
        <f>1-M2741</f>
        <v>0.28000000000000003</v>
      </c>
      <c r="O2741">
        <v>0.12</v>
      </c>
      <c r="P2741" t="s">
        <v>529</v>
      </c>
      <c r="Q2741" t="s">
        <v>531</v>
      </c>
      <c r="S2741" s="64">
        <v>8224862</v>
      </c>
    </row>
    <row r="2742" spans="2:19" x14ac:dyDescent="0.25">
      <c r="B2742" s="37" t="s">
        <v>24</v>
      </c>
      <c r="C2742" s="38" t="str">
        <f>VLOOKUP(E2742,nusedswatershed,4,FALSE)</f>
        <v>Hatchery</v>
      </c>
      <c r="D2742" s="39">
        <v>23</v>
      </c>
      <c r="E2742" s="40" t="s">
        <v>195</v>
      </c>
      <c r="F2742" s="40" t="s">
        <v>195</v>
      </c>
      <c r="G2742" s="21" t="s">
        <v>63</v>
      </c>
      <c r="H2742" s="22">
        <v>1983</v>
      </c>
      <c r="I2742" s="45">
        <v>11000</v>
      </c>
      <c r="J2742" s="45">
        <v>11000</v>
      </c>
      <c r="K2742" s="45"/>
      <c r="L2742" s="62" t="str">
        <f>_xlfn.IFNA(VLOOKUP(E2742&amp;"."&amp;H2742,PNIdata!$E$5:$L$263,2,FALSE),"-")</f>
        <v>-</v>
      </c>
      <c r="M2742" s="62">
        <v>0.68</v>
      </c>
      <c r="N2742" s="62">
        <f>1-M2742</f>
        <v>0.31999999999999995</v>
      </c>
      <c r="O2742">
        <v>0.2</v>
      </c>
      <c r="P2742" t="s">
        <v>529</v>
      </c>
      <c r="Q2742" t="s">
        <v>531</v>
      </c>
      <c r="S2742" s="64">
        <v>9599318</v>
      </c>
    </row>
    <row r="2743" spans="2:19" x14ac:dyDescent="0.25">
      <c r="B2743" s="37" t="s">
        <v>24</v>
      </c>
      <c r="C2743" s="38" t="str">
        <f>VLOOKUP(E2743,nusedswatershed,4,FALSE)</f>
        <v>Hatchery</v>
      </c>
      <c r="D2743" s="39">
        <v>23</v>
      </c>
      <c r="E2743" s="40" t="s">
        <v>195</v>
      </c>
      <c r="F2743" s="40" t="s">
        <v>195</v>
      </c>
      <c r="G2743" s="21" t="s">
        <v>63</v>
      </c>
      <c r="H2743" s="22">
        <v>1982</v>
      </c>
      <c r="I2743" s="45">
        <v>8474</v>
      </c>
      <c r="J2743" s="45">
        <v>8474</v>
      </c>
      <c r="K2743" s="45"/>
      <c r="L2743" s="62" t="str">
        <f>_xlfn.IFNA(VLOOKUP(E2743&amp;"."&amp;H2743,PNIdata!$E$5:$L$263,2,FALSE),"-")</f>
        <v>-</v>
      </c>
      <c r="M2743" s="62">
        <v>0.51</v>
      </c>
      <c r="N2743" s="62">
        <f>1-M2743</f>
        <v>0.49</v>
      </c>
      <c r="O2743">
        <v>0.25</v>
      </c>
      <c r="P2743" t="s">
        <v>529</v>
      </c>
      <c r="Q2743" t="s">
        <v>531</v>
      </c>
      <c r="S2743" s="64">
        <v>8418344</v>
      </c>
    </row>
    <row r="2744" spans="2:19" x14ac:dyDescent="0.25">
      <c r="B2744" s="37" t="s">
        <v>24</v>
      </c>
      <c r="C2744" s="38" t="str">
        <f>VLOOKUP(E2744,nusedswatershed,4,FALSE)</f>
        <v>Hatchery</v>
      </c>
      <c r="D2744" s="39">
        <v>23</v>
      </c>
      <c r="E2744" s="40" t="s">
        <v>195</v>
      </c>
      <c r="F2744" s="40" t="s">
        <v>195</v>
      </c>
      <c r="G2744" s="21" t="s">
        <v>63</v>
      </c>
      <c r="H2744" s="22">
        <v>1981</v>
      </c>
      <c r="I2744" s="45">
        <v>7500</v>
      </c>
      <c r="J2744" s="45">
        <v>7500</v>
      </c>
      <c r="K2744" s="45"/>
      <c r="L2744" s="62" t="str">
        <f>_xlfn.IFNA(VLOOKUP(E2744&amp;"."&amp;H2744,PNIdata!$E$5:$L$263,2,FALSE),"-")</f>
        <v>-</v>
      </c>
      <c r="M2744" s="62">
        <v>0.95</v>
      </c>
      <c r="N2744" s="62">
        <f>1-M2744</f>
        <v>5.0000000000000044E-2</v>
      </c>
      <c r="O2744">
        <v>0.14000000000000001</v>
      </c>
      <c r="P2744" t="s">
        <v>529</v>
      </c>
      <c r="Q2744" t="s">
        <v>531</v>
      </c>
      <c r="S2744" s="64">
        <v>7842314</v>
      </c>
    </row>
    <row r="2745" spans="2:19" x14ac:dyDescent="0.25">
      <c r="B2745" s="37" t="s">
        <v>24</v>
      </c>
      <c r="C2745" s="38" t="str">
        <f>VLOOKUP(E2745,nusedswatershed,4,FALSE)</f>
        <v>Hatchery</v>
      </c>
      <c r="D2745" s="39">
        <v>23</v>
      </c>
      <c r="E2745" s="40" t="s">
        <v>195</v>
      </c>
      <c r="F2745" s="40" t="s">
        <v>195</v>
      </c>
      <c r="G2745" s="21" t="s">
        <v>63</v>
      </c>
      <c r="H2745" s="22">
        <v>1980</v>
      </c>
      <c r="I2745" s="45">
        <v>4000</v>
      </c>
      <c r="J2745" s="45">
        <v>4000</v>
      </c>
      <c r="K2745" s="45"/>
      <c r="L2745" s="62" t="str">
        <f>_xlfn.IFNA(VLOOKUP(E2745&amp;"."&amp;H2745,PNIdata!$E$5:$L$263,2,FALSE),"-")</f>
        <v>-</v>
      </c>
      <c r="M2745" s="62">
        <v>0.7</v>
      </c>
      <c r="N2745" s="62">
        <f>1-M2745</f>
        <v>0.30000000000000004</v>
      </c>
      <c r="O2745">
        <v>0.28999999999999998</v>
      </c>
      <c r="P2745" t="s">
        <v>529</v>
      </c>
      <c r="Q2745" t="s">
        <v>531</v>
      </c>
      <c r="S2745" s="64">
        <v>9162202</v>
      </c>
    </row>
    <row r="2746" spans="2:19" x14ac:dyDescent="0.25">
      <c r="B2746" s="37" t="s">
        <v>24</v>
      </c>
      <c r="C2746" s="38" t="str">
        <f>VLOOKUP(E2746,nusedswatershed,4,FALSE)</f>
        <v>Hatchery</v>
      </c>
      <c r="D2746" s="39">
        <v>23</v>
      </c>
      <c r="E2746" s="40" t="s">
        <v>195</v>
      </c>
      <c r="F2746" s="40" t="s">
        <v>195</v>
      </c>
      <c r="G2746" s="21" t="s">
        <v>63</v>
      </c>
      <c r="H2746" s="22">
        <v>1979</v>
      </c>
      <c r="I2746" s="45">
        <v>10200</v>
      </c>
      <c r="J2746" s="45">
        <v>10200</v>
      </c>
      <c r="K2746" s="45"/>
      <c r="L2746" s="62" t="str">
        <f>_xlfn.IFNA(VLOOKUP(E2746&amp;"."&amp;H2746,PNIdata!$E$5:$L$263,2,FALSE),"-")</f>
        <v>-</v>
      </c>
      <c r="M2746" s="62">
        <v>0.88</v>
      </c>
      <c r="N2746" s="62">
        <f>1-M2746</f>
        <v>0.12</v>
      </c>
      <c r="O2746">
        <v>0.03</v>
      </c>
      <c r="P2746" t="s">
        <v>525</v>
      </c>
      <c r="Q2746" t="s">
        <v>531</v>
      </c>
      <c r="S2746" s="64">
        <v>7663368</v>
      </c>
    </row>
    <row r="2747" spans="2:19" x14ac:dyDescent="0.25">
      <c r="B2747" s="37" t="s">
        <v>24</v>
      </c>
      <c r="C2747" s="38" t="str">
        <f>VLOOKUP(E2747,nusedswatershed,4,FALSE)</f>
        <v>Hatchery</v>
      </c>
      <c r="D2747" s="39">
        <v>23</v>
      </c>
      <c r="E2747" s="40" t="s">
        <v>195</v>
      </c>
      <c r="F2747" s="40" t="s">
        <v>195</v>
      </c>
      <c r="G2747" s="21" t="s">
        <v>63</v>
      </c>
      <c r="H2747" s="22">
        <v>1978</v>
      </c>
      <c r="I2747" s="45">
        <v>9000</v>
      </c>
      <c r="J2747" s="45">
        <v>9000</v>
      </c>
      <c r="K2747" s="45"/>
      <c r="L2747" s="62" t="str">
        <f>_xlfn.IFNA(VLOOKUP(E2747&amp;"."&amp;H2747,PNIdata!$E$5:$L$263,2,FALSE),"-")</f>
        <v>-</v>
      </c>
      <c r="M2747" s="62">
        <v>0.88</v>
      </c>
      <c r="N2747" s="62">
        <f>1-M2747</f>
        <v>0.12</v>
      </c>
      <c r="O2747">
        <v>0</v>
      </c>
      <c r="P2747" t="s">
        <v>525</v>
      </c>
      <c r="Q2747" t="s">
        <v>531</v>
      </c>
      <c r="S2747" s="64">
        <v>8777195</v>
      </c>
    </row>
    <row r="2748" spans="2:19" x14ac:dyDescent="0.25">
      <c r="B2748" s="37" t="s">
        <v>24</v>
      </c>
      <c r="C2748" s="38" t="str">
        <f>VLOOKUP(E2748,nusedswatershed,4,FALSE)</f>
        <v>Hatchery</v>
      </c>
      <c r="D2748" s="39">
        <v>23</v>
      </c>
      <c r="E2748" s="40" t="s">
        <v>195</v>
      </c>
      <c r="F2748" s="40" t="s">
        <v>195</v>
      </c>
      <c r="G2748" s="21" t="s">
        <v>63</v>
      </c>
      <c r="H2748" s="22">
        <v>1977</v>
      </c>
      <c r="I2748" s="45">
        <v>12300</v>
      </c>
      <c r="J2748" s="45">
        <v>12300</v>
      </c>
      <c r="K2748" s="45"/>
      <c r="L2748" s="62" t="str">
        <f>_xlfn.IFNA(VLOOKUP(E2748&amp;"."&amp;H2748,PNIdata!$E$5:$L$263,2,FALSE),"-")</f>
        <v>-</v>
      </c>
      <c r="M2748" s="62">
        <v>0.88</v>
      </c>
      <c r="N2748" s="62">
        <f>1-M2748</f>
        <v>0.12</v>
      </c>
      <c r="O2748">
        <v>0.01</v>
      </c>
      <c r="P2748" t="s">
        <v>525</v>
      </c>
      <c r="Q2748" t="s">
        <v>531</v>
      </c>
      <c r="S2748" s="64">
        <v>7987051</v>
      </c>
    </row>
    <row r="2749" spans="2:19" x14ac:dyDescent="0.25">
      <c r="B2749" s="37" t="s">
        <v>24</v>
      </c>
      <c r="C2749" s="38" t="str">
        <f>VLOOKUP(E2749,nusedswatershed,4,FALSE)</f>
        <v>Hatchery</v>
      </c>
      <c r="D2749" s="39">
        <v>23</v>
      </c>
      <c r="E2749" s="40" t="s">
        <v>195</v>
      </c>
      <c r="F2749" s="40" t="s">
        <v>195</v>
      </c>
      <c r="G2749" s="21" t="s">
        <v>63</v>
      </c>
      <c r="H2749" s="22">
        <v>1976</v>
      </c>
      <c r="I2749" s="45">
        <v>13000</v>
      </c>
      <c r="J2749" s="45">
        <v>13000</v>
      </c>
      <c r="K2749" s="45"/>
      <c r="L2749" s="62" t="str">
        <f>_xlfn.IFNA(VLOOKUP(E2749&amp;"."&amp;H2749,PNIdata!$E$5:$L$263,2,FALSE),"-")</f>
        <v>-</v>
      </c>
      <c r="M2749" s="62">
        <v>0.88</v>
      </c>
      <c r="N2749" s="62">
        <f>1-M2749</f>
        <v>0.12</v>
      </c>
      <c r="O2749">
        <v>0</v>
      </c>
      <c r="P2749" t="s">
        <v>525</v>
      </c>
      <c r="Q2749" t="s">
        <v>531</v>
      </c>
      <c r="S2749" s="64">
        <v>3693613</v>
      </c>
    </row>
    <row r="2750" spans="2:19" x14ac:dyDescent="0.25">
      <c r="B2750" s="37" t="s">
        <v>24</v>
      </c>
      <c r="C2750" s="38" t="str">
        <f>VLOOKUP(E2750,nusedswatershed,4,FALSE)</f>
        <v>Hatchery</v>
      </c>
      <c r="D2750" s="39">
        <v>23</v>
      </c>
      <c r="E2750" s="40" t="s">
        <v>195</v>
      </c>
      <c r="F2750" s="40" t="s">
        <v>195</v>
      </c>
      <c r="G2750" s="21" t="s">
        <v>63</v>
      </c>
      <c r="H2750" s="22">
        <v>1975</v>
      </c>
      <c r="I2750" s="45">
        <v>15000</v>
      </c>
      <c r="J2750" s="45">
        <v>15000</v>
      </c>
      <c r="K2750" s="45"/>
      <c r="L2750" s="62" t="str">
        <f>_xlfn.IFNA(VLOOKUP(E2750&amp;"."&amp;H2750,PNIdata!$E$5:$L$263,2,FALSE),"-")</f>
        <v>-</v>
      </c>
      <c r="M2750" s="62">
        <v>0.95</v>
      </c>
      <c r="N2750" s="62">
        <f>1-M2750</f>
        <v>5.0000000000000044E-2</v>
      </c>
      <c r="O2750">
        <v>0.01</v>
      </c>
      <c r="P2750" t="s">
        <v>525</v>
      </c>
      <c r="Q2750" t="s">
        <v>531</v>
      </c>
      <c r="S2750" s="64">
        <v>960959</v>
      </c>
    </row>
    <row r="2751" spans="2:19" x14ac:dyDescent="0.25">
      <c r="B2751" s="37" t="s">
        <v>24</v>
      </c>
      <c r="C2751" s="38" t="str">
        <f>VLOOKUP(E2751,nusedswatershed,4,FALSE)</f>
        <v>Hatchery</v>
      </c>
      <c r="D2751" s="39">
        <v>23</v>
      </c>
      <c r="E2751" s="40" t="s">
        <v>195</v>
      </c>
      <c r="F2751" s="40" t="s">
        <v>195</v>
      </c>
      <c r="G2751" s="21" t="s">
        <v>63</v>
      </c>
      <c r="H2751" s="22">
        <v>1974</v>
      </c>
      <c r="I2751" s="45">
        <v>12500</v>
      </c>
      <c r="J2751" s="45">
        <v>12500</v>
      </c>
      <c r="K2751" s="45"/>
      <c r="L2751" s="62" t="str">
        <f>_xlfn.IFNA(VLOOKUP(E2751&amp;"."&amp;H2751,PNIdata!$E$5:$L$263,2,FALSE),"-")</f>
        <v>-</v>
      </c>
      <c r="M2751" s="62">
        <v>0.97</v>
      </c>
      <c r="N2751" s="62">
        <f>1-M2751</f>
        <v>3.0000000000000027E-2</v>
      </c>
      <c r="O2751">
        <v>0.03</v>
      </c>
      <c r="P2751" t="s">
        <v>525</v>
      </c>
      <c r="Q2751" t="s">
        <v>526</v>
      </c>
      <c r="S2751" s="64">
        <v>1733668</v>
      </c>
    </row>
    <row r="2752" spans="2:19" x14ac:dyDescent="0.25">
      <c r="B2752" s="37" t="s">
        <v>24</v>
      </c>
      <c r="C2752" s="38" t="str">
        <f>VLOOKUP(E2752,nusedswatershed,4,FALSE)</f>
        <v>Hatchery</v>
      </c>
      <c r="D2752" s="39">
        <v>23</v>
      </c>
      <c r="E2752" s="40" t="s">
        <v>195</v>
      </c>
      <c r="F2752" s="40" t="s">
        <v>195</v>
      </c>
      <c r="G2752" s="21" t="s">
        <v>63</v>
      </c>
      <c r="H2752" s="22">
        <v>1973</v>
      </c>
      <c r="I2752" s="45">
        <v>11000</v>
      </c>
      <c r="J2752" s="45">
        <v>11000</v>
      </c>
      <c r="K2752" s="45"/>
      <c r="L2752" s="62" t="str">
        <f>_xlfn.IFNA(VLOOKUP(E2752&amp;"."&amp;H2752,PNIdata!$E$5:$L$263,2,FALSE),"-")</f>
        <v>-</v>
      </c>
      <c r="M2752" s="62">
        <v>0.87</v>
      </c>
      <c r="N2752" s="62">
        <f>1-M2752</f>
        <v>0.13</v>
      </c>
      <c r="O2752">
        <v>0.01</v>
      </c>
      <c r="P2752" t="s">
        <v>525</v>
      </c>
      <c r="Q2752" t="s">
        <v>531</v>
      </c>
      <c r="S2752" s="64">
        <v>1688231</v>
      </c>
    </row>
    <row r="2753" spans="2:19" x14ac:dyDescent="0.25">
      <c r="B2753" s="37" t="s">
        <v>24</v>
      </c>
      <c r="C2753" s="38" t="str">
        <f>VLOOKUP(E2753,nusedswatershed,4,FALSE)</f>
        <v>Hatchery</v>
      </c>
      <c r="D2753" s="39">
        <v>23</v>
      </c>
      <c r="E2753" s="40" t="s">
        <v>195</v>
      </c>
      <c r="F2753" s="40" t="s">
        <v>195</v>
      </c>
      <c r="G2753" s="21" t="s">
        <v>63</v>
      </c>
      <c r="H2753" s="22">
        <v>1972</v>
      </c>
      <c r="I2753" s="45">
        <v>9000</v>
      </c>
      <c r="J2753" s="45">
        <v>9000</v>
      </c>
      <c r="K2753" s="45"/>
      <c r="L2753" s="62" t="str">
        <f>_xlfn.IFNA(VLOOKUP(E2753&amp;"."&amp;H2753,PNIdata!$E$5:$L$263,2,FALSE),"-")</f>
        <v>-</v>
      </c>
      <c r="M2753" s="62">
        <v>0.91</v>
      </c>
      <c r="N2753" s="62">
        <f>1-M2753</f>
        <v>8.9999999999999969E-2</v>
      </c>
      <c r="O2753">
        <v>0.01</v>
      </c>
      <c r="P2753" t="s">
        <v>525</v>
      </c>
      <c r="Q2753" t="s">
        <v>531</v>
      </c>
      <c r="S2753" s="64">
        <v>1179771</v>
      </c>
    </row>
    <row r="2754" spans="2:19" x14ac:dyDescent="0.25">
      <c r="B2754" s="37" t="s">
        <v>24</v>
      </c>
      <c r="C2754" s="38" t="str">
        <f>VLOOKUP(E2754,nusedswatershed,4,FALSE)</f>
        <v>Hatchery</v>
      </c>
      <c r="D2754" s="39">
        <v>23</v>
      </c>
      <c r="E2754" s="40" t="s">
        <v>195</v>
      </c>
      <c r="F2754" s="40" t="s">
        <v>195</v>
      </c>
      <c r="G2754" s="21" t="s">
        <v>63</v>
      </c>
      <c r="H2754" s="22">
        <v>1971</v>
      </c>
      <c r="I2754" s="45">
        <v>13500</v>
      </c>
      <c r="J2754" s="45">
        <v>13500</v>
      </c>
      <c r="K2754" s="45"/>
      <c r="L2754" s="62" t="str">
        <f>_xlfn.IFNA(VLOOKUP(E2754&amp;"."&amp;H2754,PNIdata!$E$5:$L$263,2,FALSE),"-")</f>
        <v>-</v>
      </c>
      <c r="M2754" s="62">
        <v>0.95</v>
      </c>
      <c r="N2754" s="62">
        <f>1-M2754</f>
        <v>5.0000000000000044E-2</v>
      </c>
      <c r="O2754">
        <v>0.02</v>
      </c>
      <c r="P2754" t="s">
        <v>525</v>
      </c>
      <c r="Q2754" t="s">
        <v>531</v>
      </c>
      <c r="S2754" s="64"/>
    </row>
    <row r="2755" spans="2:19" x14ac:dyDescent="0.25">
      <c r="B2755" s="37" t="s">
        <v>24</v>
      </c>
      <c r="C2755" s="38" t="str">
        <f>VLOOKUP(E2755,nusedswatershed,4,FALSE)</f>
        <v>Hatchery</v>
      </c>
      <c r="D2755" s="39">
        <v>23</v>
      </c>
      <c r="E2755" s="40" t="s">
        <v>195</v>
      </c>
      <c r="F2755" s="40" t="s">
        <v>195</v>
      </c>
      <c r="G2755" s="21" t="s">
        <v>63</v>
      </c>
      <c r="H2755" s="22">
        <v>1970</v>
      </c>
      <c r="I2755" s="45">
        <v>8500</v>
      </c>
      <c r="J2755" s="45">
        <v>8500</v>
      </c>
      <c r="K2755" s="45"/>
      <c r="L2755" s="62" t="str">
        <f>_xlfn.IFNA(VLOOKUP(E2755&amp;"."&amp;H2755,PNIdata!$E$5:$L$263,2,FALSE),"-")</f>
        <v>-</v>
      </c>
      <c r="M2755" s="62">
        <v>0.94</v>
      </c>
      <c r="N2755" s="62">
        <f>1-M2755</f>
        <v>6.0000000000000053E-2</v>
      </c>
      <c r="O2755">
        <v>0</v>
      </c>
      <c r="P2755" t="s">
        <v>525</v>
      </c>
      <c r="Q2755" t="s">
        <v>531</v>
      </c>
      <c r="S2755" s="64"/>
    </row>
    <row r="2756" spans="2:19" x14ac:dyDescent="0.25">
      <c r="B2756" s="37" t="s">
        <v>24</v>
      </c>
      <c r="C2756" s="38" t="str">
        <f>VLOOKUP(E2756,nusedswatershed,4,FALSE)</f>
        <v>Hatchery</v>
      </c>
      <c r="D2756" s="39">
        <v>23</v>
      </c>
      <c r="E2756" s="40" t="s">
        <v>195</v>
      </c>
      <c r="F2756" s="40" t="s">
        <v>195</v>
      </c>
      <c r="G2756" s="21" t="s">
        <v>63</v>
      </c>
      <c r="H2756" s="22">
        <v>1969</v>
      </c>
      <c r="I2756" s="45">
        <v>13000</v>
      </c>
      <c r="J2756" s="45">
        <v>13000</v>
      </c>
      <c r="K2756" s="45"/>
      <c r="L2756" s="62" t="str">
        <f>_xlfn.IFNA(VLOOKUP(E2756&amp;"."&amp;H2756,PNIdata!$E$5:$L$263,2,FALSE),"-")</f>
        <v>-</v>
      </c>
      <c r="M2756" s="62">
        <v>0.92</v>
      </c>
      <c r="N2756" s="62">
        <f>1-M2756</f>
        <v>7.999999999999996E-2</v>
      </c>
      <c r="O2756">
        <v>0.03</v>
      </c>
      <c r="P2756" t="s">
        <v>525</v>
      </c>
      <c r="Q2756" t="s">
        <v>531</v>
      </c>
      <c r="S2756" s="64"/>
    </row>
    <row r="2757" spans="2:19" x14ac:dyDescent="0.25">
      <c r="B2757" s="37" t="s">
        <v>24</v>
      </c>
      <c r="C2757" s="38" t="str">
        <f>VLOOKUP(E2757,nusedswatershed,4,FALSE)</f>
        <v>Hatchery</v>
      </c>
      <c r="D2757" s="39">
        <v>23</v>
      </c>
      <c r="E2757" s="40" t="s">
        <v>195</v>
      </c>
      <c r="F2757" s="40" t="s">
        <v>195</v>
      </c>
      <c r="G2757" s="21" t="s">
        <v>63</v>
      </c>
      <c r="H2757" s="22">
        <v>1968</v>
      </c>
      <c r="I2757" s="45">
        <v>12500</v>
      </c>
      <c r="J2757" s="45">
        <v>12500</v>
      </c>
      <c r="K2757" s="45"/>
      <c r="L2757" s="62" t="str">
        <f>_xlfn.IFNA(VLOOKUP(E2757&amp;"."&amp;H2757,PNIdata!$E$5:$L$263,2,FALSE),"-")</f>
        <v>-</v>
      </c>
      <c r="M2757" s="62">
        <v>0.86</v>
      </c>
      <c r="N2757" s="62">
        <f>1-M2757</f>
        <v>0.14000000000000001</v>
      </c>
      <c r="O2757">
        <v>0.01</v>
      </c>
      <c r="P2757" t="s">
        <v>525</v>
      </c>
      <c r="Q2757" t="s">
        <v>531</v>
      </c>
      <c r="S2757" s="64"/>
    </row>
    <row r="2758" spans="2:19" x14ac:dyDescent="0.25">
      <c r="B2758" s="37" t="s">
        <v>24</v>
      </c>
      <c r="C2758" s="38" t="str">
        <f>VLOOKUP(E2758,nusedswatershed,4,FALSE)</f>
        <v>Hatchery</v>
      </c>
      <c r="D2758" s="39">
        <v>23</v>
      </c>
      <c r="E2758" s="40" t="s">
        <v>195</v>
      </c>
      <c r="F2758" s="40" t="s">
        <v>195</v>
      </c>
      <c r="G2758" s="21" t="s">
        <v>63</v>
      </c>
      <c r="H2758" s="22">
        <v>1967</v>
      </c>
      <c r="I2758" s="45">
        <v>15000</v>
      </c>
      <c r="J2758" s="45">
        <v>15000</v>
      </c>
      <c r="K2758" s="45"/>
      <c r="L2758" s="62" t="str">
        <f>_xlfn.IFNA(VLOOKUP(E2758&amp;"."&amp;H2758,PNIdata!$E$5:$L$263,2,FALSE),"-")</f>
        <v>-</v>
      </c>
      <c r="M2758" s="62">
        <v>0.94</v>
      </c>
      <c r="N2758" s="62">
        <f>1-M2758</f>
        <v>6.0000000000000053E-2</v>
      </c>
      <c r="O2758">
        <v>0</v>
      </c>
      <c r="P2758" t="s">
        <v>525</v>
      </c>
      <c r="Q2758" t="s">
        <v>531</v>
      </c>
      <c r="S2758" s="64"/>
    </row>
    <row r="2759" spans="2:19" x14ac:dyDescent="0.25">
      <c r="B2759" s="37" t="s">
        <v>24</v>
      </c>
      <c r="C2759" s="38" t="str">
        <f>VLOOKUP(E2759,nusedswatershed,4,FALSE)</f>
        <v>Hatchery</v>
      </c>
      <c r="D2759" s="39">
        <v>23</v>
      </c>
      <c r="E2759" s="40" t="s">
        <v>195</v>
      </c>
      <c r="F2759" s="40" t="s">
        <v>195</v>
      </c>
      <c r="G2759" s="21" t="s">
        <v>63</v>
      </c>
      <c r="H2759" s="22">
        <v>1966</v>
      </c>
      <c r="I2759" s="45">
        <v>7500</v>
      </c>
      <c r="J2759" s="45">
        <v>7500</v>
      </c>
      <c r="K2759" s="45"/>
      <c r="L2759" s="62" t="str">
        <f>_xlfn.IFNA(VLOOKUP(E2759&amp;"."&amp;H2759,PNIdata!$E$5:$L$263,2,FALSE),"-")</f>
        <v>-</v>
      </c>
      <c r="M2759" s="62">
        <v>0.92</v>
      </c>
      <c r="N2759" s="62">
        <f>1-M2759</f>
        <v>7.999999999999996E-2</v>
      </c>
      <c r="O2759">
        <v>0</v>
      </c>
      <c r="P2759" t="s">
        <v>525</v>
      </c>
      <c r="Q2759" t="s">
        <v>531</v>
      </c>
      <c r="S2759" s="64"/>
    </row>
    <row r="2760" spans="2:19" x14ac:dyDescent="0.25">
      <c r="B2760" s="37" t="s">
        <v>24</v>
      </c>
      <c r="C2760" s="38" t="str">
        <f>VLOOKUP(E2760,nusedswatershed,4,FALSE)</f>
        <v>Hatchery</v>
      </c>
      <c r="D2760" s="39">
        <v>23</v>
      </c>
      <c r="E2760" s="40" t="s">
        <v>195</v>
      </c>
      <c r="F2760" s="40" t="s">
        <v>195</v>
      </c>
      <c r="G2760" s="21" t="s">
        <v>63</v>
      </c>
      <c r="H2760" s="22">
        <v>1965</v>
      </c>
      <c r="I2760" s="45">
        <v>7500</v>
      </c>
      <c r="J2760" s="45">
        <v>7500</v>
      </c>
      <c r="K2760" s="45"/>
      <c r="L2760" s="62" t="str">
        <f>_xlfn.IFNA(VLOOKUP(E2760&amp;"."&amp;H2760,PNIdata!$E$5:$L$263,2,FALSE),"-")</f>
        <v>-</v>
      </c>
      <c r="M2760" s="62">
        <v>0.92</v>
      </c>
      <c r="N2760" s="62">
        <f>1-M2760</f>
        <v>7.999999999999996E-2</v>
      </c>
      <c r="O2760">
        <v>0</v>
      </c>
      <c r="P2760" t="s">
        <v>525</v>
      </c>
      <c r="Q2760" t="s">
        <v>531</v>
      </c>
      <c r="S2760" s="64"/>
    </row>
    <row r="2761" spans="2:19" x14ac:dyDescent="0.25">
      <c r="B2761" s="37" t="s">
        <v>24</v>
      </c>
      <c r="C2761" s="38" t="str">
        <f>VLOOKUP(E2761,nusedswatershed,4,FALSE)</f>
        <v>Hatchery</v>
      </c>
      <c r="D2761" s="39">
        <v>23</v>
      </c>
      <c r="E2761" s="40" t="s">
        <v>195</v>
      </c>
      <c r="F2761" s="40" t="s">
        <v>195</v>
      </c>
      <c r="G2761" s="21" t="s">
        <v>63</v>
      </c>
      <c r="H2761" s="22">
        <v>1964</v>
      </c>
      <c r="I2761" s="45">
        <v>15000</v>
      </c>
      <c r="J2761" s="45">
        <v>15000</v>
      </c>
      <c r="K2761" s="45"/>
      <c r="L2761" s="62" t="str">
        <f>_xlfn.IFNA(VLOOKUP(E2761&amp;"."&amp;H2761,PNIdata!$E$5:$L$263,2,FALSE),"-")</f>
        <v>-</v>
      </c>
      <c r="M2761" s="62">
        <v>0.83</v>
      </c>
      <c r="N2761" s="62">
        <f>1-M2761</f>
        <v>0.17000000000000004</v>
      </c>
      <c r="O2761">
        <v>0.01</v>
      </c>
      <c r="P2761" t="s">
        <v>525</v>
      </c>
      <c r="Q2761" t="s">
        <v>531</v>
      </c>
      <c r="S2761" s="64"/>
    </row>
    <row r="2762" spans="2:19" x14ac:dyDescent="0.25">
      <c r="B2762" s="37" t="s">
        <v>24</v>
      </c>
      <c r="C2762" s="38" t="str">
        <f>VLOOKUP(E2762,nusedswatershed,4,FALSE)</f>
        <v>Hatchery</v>
      </c>
      <c r="D2762" s="39">
        <v>23</v>
      </c>
      <c r="E2762" s="40" t="s">
        <v>195</v>
      </c>
      <c r="F2762" s="40" t="s">
        <v>195</v>
      </c>
      <c r="G2762" s="21" t="s">
        <v>63</v>
      </c>
      <c r="H2762" s="22">
        <v>1963</v>
      </c>
      <c r="I2762" s="45">
        <v>7500</v>
      </c>
      <c r="J2762" s="45">
        <v>7500</v>
      </c>
      <c r="K2762" s="45"/>
      <c r="L2762" s="62" t="str">
        <f>_xlfn.IFNA(VLOOKUP(E2762&amp;"."&amp;H2762,PNIdata!$E$5:$L$263,2,FALSE),"-")</f>
        <v>-</v>
      </c>
      <c r="M2762" s="62">
        <v>0.84</v>
      </c>
      <c r="N2762" s="62">
        <f>1-M2762</f>
        <v>0.16000000000000003</v>
      </c>
      <c r="O2762">
        <v>0</v>
      </c>
      <c r="P2762" t="s">
        <v>525</v>
      </c>
      <c r="Q2762" t="s">
        <v>531</v>
      </c>
      <c r="S2762" s="64"/>
    </row>
    <row r="2763" spans="2:19" x14ac:dyDescent="0.25">
      <c r="B2763" s="37" t="s">
        <v>24</v>
      </c>
      <c r="C2763" s="38" t="str">
        <f>VLOOKUP(E2763,nusedswatershed,4,FALSE)</f>
        <v>Hatchery</v>
      </c>
      <c r="D2763" s="39">
        <v>23</v>
      </c>
      <c r="E2763" s="40" t="s">
        <v>195</v>
      </c>
      <c r="F2763" s="40" t="s">
        <v>195</v>
      </c>
      <c r="G2763" s="21" t="s">
        <v>63</v>
      </c>
      <c r="H2763" s="22">
        <v>1962</v>
      </c>
      <c r="I2763" s="45">
        <v>7500</v>
      </c>
      <c r="J2763" s="45">
        <v>7500</v>
      </c>
      <c r="K2763" s="45"/>
      <c r="L2763" s="62" t="str">
        <f>_xlfn.IFNA(VLOOKUP(E2763&amp;"."&amp;H2763,PNIdata!$E$5:$L$263,2,FALSE),"-")</f>
        <v>-</v>
      </c>
      <c r="M2763" s="62">
        <v>0.94</v>
      </c>
      <c r="N2763" s="62">
        <f>1-M2763</f>
        <v>6.0000000000000053E-2</v>
      </c>
      <c r="O2763">
        <v>0</v>
      </c>
      <c r="P2763" t="s">
        <v>525</v>
      </c>
      <c r="Q2763" t="s">
        <v>531</v>
      </c>
      <c r="S2763" s="64"/>
    </row>
    <row r="2764" spans="2:19" x14ac:dyDescent="0.25">
      <c r="B2764" s="37" t="s">
        <v>24</v>
      </c>
      <c r="C2764" s="38" t="str">
        <f>VLOOKUP(E2764,nusedswatershed,4,FALSE)</f>
        <v>Hatchery</v>
      </c>
      <c r="D2764" s="39">
        <v>23</v>
      </c>
      <c r="E2764" s="40" t="s">
        <v>195</v>
      </c>
      <c r="F2764" s="40" t="s">
        <v>195</v>
      </c>
      <c r="G2764" s="21" t="s">
        <v>63</v>
      </c>
      <c r="H2764" s="22">
        <v>1961</v>
      </c>
      <c r="I2764" s="45">
        <v>7500</v>
      </c>
      <c r="J2764" s="45">
        <v>7500</v>
      </c>
      <c r="K2764" s="45"/>
      <c r="L2764" s="62" t="str">
        <f>_xlfn.IFNA(VLOOKUP(E2764&amp;"."&amp;H2764,PNIdata!$E$5:$L$263,2,FALSE),"-")</f>
        <v>-</v>
      </c>
      <c r="M2764" s="62">
        <v>0.84</v>
      </c>
      <c r="N2764" s="62">
        <f>1-M2764</f>
        <v>0.16000000000000003</v>
      </c>
      <c r="O2764">
        <v>0.01</v>
      </c>
      <c r="P2764" t="s">
        <v>525</v>
      </c>
      <c r="Q2764" t="s">
        <v>531</v>
      </c>
      <c r="S2764" s="64"/>
    </row>
    <row r="2765" spans="2:19" x14ac:dyDescent="0.25">
      <c r="B2765" s="37" t="s">
        <v>24</v>
      </c>
      <c r="C2765" s="38" t="str">
        <f>VLOOKUP(E2765,nusedswatershed,4,FALSE)</f>
        <v>Hatchery</v>
      </c>
      <c r="D2765" s="39">
        <v>23</v>
      </c>
      <c r="E2765" s="40" t="s">
        <v>195</v>
      </c>
      <c r="F2765" s="40" t="s">
        <v>195</v>
      </c>
      <c r="G2765" s="21" t="s">
        <v>63</v>
      </c>
      <c r="H2765" s="22">
        <v>1960</v>
      </c>
      <c r="I2765" s="45">
        <v>7500</v>
      </c>
      <c r="J2765" s="45">
        <v>7500</v>
      </c>
      <c r="K2765" s="45"/>
      <c r="L2765" s="62" t="str">
        <f>_xlfn.IFNA(VLOOKUP(E2765&amp;"."&amp;H2765,PNIdata!$E$5:$L$263,2,FALSE),"-")</f>
        <v>-</v>
      </c>
      <c r="M2765" s="62">
        <v>0.86</v>
      </c>
      <c r="N2765" s="62">
        <f>1-M2765</f>
        <v>0.14000000000000001</v>
      </c>
      <c r="O2765">
        <v>0.01</v>
      </c>
      <c r="P2765" t="s">
        <v>525</v>
      </c>
      <c r="Q2765" t="s">
        <v>531</v>
      </c>
      <c r="S2765" s="64"/>
    </row>
    <row r="2766" spans="2:19" x14ac:dyDescent="0.25">
      <c r="B2766" s="37" t="s">
        <v>24</v>
      </c>
      <c r="C2766" s="38" t="str">
        <f>VLOOKUP(E2766,nusedswatershed,4,FALSE)</f>
        <v>Hatchery</v>
      </c>
      <c r="D2766" s="39">
        <v>23</v>
      </c>
      <c r="E2766" s="40" t="s">
        <v>195</v>
      </c>
      <c r="F2766" s="40" t="s">
        <v>195</v>
      </c>
      <c r="G2766" s="21" t="s">
        <v>63</v>
      </c>
      <c r="H2766" s="22">
        <v>1959</v>
      </c>
      <c r="I2766" s="45">
        <v>7500</v>
      </c>
      <c r="J2766" s="45">
        <v>7500</v>
      </c>
      <c r="K2766" s="45"/>
      <c r="L2766" s="62" t="str">
        <f>_xlfn.IFNA(VLOOKUP(E2766&amp;"."&amp;H2766,PNIdata!$E$5:$L$263,2,FALSE),"-")</f>
        <v>-</v>
      </c>
      <c r="M2766" s="62">
        <v>0.89</v>
      </c>
      <c r="N2766" s="62">
        <f>1-M2766</f>
        <v>0.10999999999999999</v>
      </c>
      <c r="O2766">
        <v>0.01</v>
      </c>
      <c r="P2766" t="s">
        <v>525</v>
      </c>
      <c r="Q2766" t="s">
        <v>531</v>
      </c>
      <c r="S2766" s="64"/>
    </row>
    <row r="2767" spans="2:19" x14ac:dyDescent="0.25">
      <c r="B2767" s="37" t="s">
        <v>24</v>
      </c>
      <c r="C2767" s="38" t="str">
        <f>VLOOKUP(E2767,nusedswatershed,4,FALSE)</f>
        <v>Hatchery</v>
      </c>
      <c r="D2767" s="39">
        <v>23</v>
      </c>
      <c r="E2767" s="40" t="s">
        <v>195</v>
      </c>
      <c r="F2767" s="40" t="s">
        <v>195</v>
      </c>
      <c r="G2767" s="21" t="s">
        <v>63</v>
      </c>
      <c r="H2767" s="22">
        <v>1958</v>
      </c>
      <c r="I2767" s="45">
        <v>15000</v>
      </c>
      <c r="J2767" s="45">
        <v>15000</v>
      </c>
      <c r="K2767" s="45"/>
      <c r="L2767" s="62" t="str">
        <f>_xlfn.IFNA(VLOOKUP(E2767&amp;"."&amp;H2767,PNIdata!$E$5:$L$263,2,FALSE),"-")</f>
        <v>-</v>
      </c>
      <c r="M2767" s="62">
        <v>0.82</v>
      </c>
      <c r="N2767" s="62">
        <f>1-M2767</f>
        <v>0.18000000000000005</v>
      </c>
      <c r="O2767">
        <v>0</v>
      </c>
      <c r="P2767" t="s">
        <v>525</v>
      </c>
      <c r="Q2767" t="s">
        <v>531</v>
      </c>
      <c r="S2767" s="64"/>
    </row>
    <row r="2768" spans="2:19" x14ac:dyDescent="0.25">
      <c r="B2768" s="37" t="s">
        <v>24</v>
      </c>
      <c r="C2768" s="38" t="str">
        <f>VLOOKUP(E2768,nusedswatershed,4,FALSE)</f>
        <v>Hatchery</v>
      </c>
      <c r="D2768" s="39">
        <v>23</v>
      </c>
      <c r="E2768" s="40" t="s">
        <v>195</v>
      </c>
      <c r="F2768" s="40" t="s">
        <v>195</v>
      </c>
      <c r="G2768" s="21" t="s">
        <v>63</v>
      </c>
      <c r="H2768" s="22">
        <v>1957</v>
      </c>
      <c r="I2768" s="45">
        <v>7500</v>
      </c>
      <c r="J2768" s="45">
        <v>7500</v>
      </c>
      <c r="K2768" s="45"/>
      <c r="L2768" s="62" t="str">
        <f>_xlfn.IFNA(VLOOKUP(E2768&amp;"."&amp;H2768,PNIdata!$E$5:$L$263,2,FALSE),"-")</f>
        <v>-</v>
      </c>
      <c r="M2768" s="62">
        <v>0.75</v>
      </c>
      <c r="N2768" s="62">
        <f>1-M2768</f>
        <v>0.25</v>
      </c>
      <c r="O2768">
        <v>0.04</v>
      </c>
      <c r="P2768" t="s">
        <v>525</v>
      </c>
      <c r="Q2768" t="s">
        <v>531</v>
      </c>
      <c r="S2768" s="64"/>
    </row>
    <row r="2769" spans="2:19" x14ac:dyDescent="0.25">
      <c r="B2769" s="37" t="s">
        <v>24</v>
      </c>
      <c r="C2769" s="38" t="str">
        <f>VLOOKUP(E2769,nusedswatershed,4,FALSE)</f>
        <v>Hatchery</v>
      </c>
      <c r="D2769" s="39">
        <v>23</v>
      </c>
      <c r="E2769" s="40" t="s">
        <v>195</v>
      </c>
      <c r="F2769" s="40" t="s">
        <v>195</v>
      </c>
      <c r="G2769" s="21" t="s">
        <v>63</v>
      </c>
      <c r="H2769" s="22">
        <v>1956</v>
      </c>
      <c r="I2769" s="45">
        <v>15000</v>
      </c>
      <c r="J2769" s="45">
        <v>15000</v>
      </c>
      <c r="K2769" s="45"/>
      <c r="L2769" s="62" t="str">
        <f>_xlfn.IFNA(VLOOKUP(E2769&amp;"."&amp;H2769,PNIdata!$E$5:$L$263,2,FALSE),"-")</f>
        <v>-</v>
      </c>
      <c r="M2769" s="62">
        <v>0.87</v>
      </c>
      <c r="N2769" s="62">
        <f>1-M2769</f>
        <v>0.13</v>
      </c>
      <c r="O2769">
        <v>0.14000000000000001</v>
      </c>
      <c r="P2769" t="s">
        <v>525</v>
      </c>
      <c r="Q2769" t="s">
        <v>531</v>
      </c>
      <c r="S2769" s="64"/>
    </row>
    <row r="2770" spans="2:19" x14ac:dyDescent="0.25">
      <c r="B2770" s="37" t="s">
        <v>24</v>
      </c>
      <c r="C2770" s="38" t="str">
        <f>VLOOKUP(E2770,nusedswatershed,4,FALSE)</f>
        <v>Hatchery</v>
      </c>
      <c r="D2770" s="39">
        <v>23</v>
      </c>
      <c r="E2770" s="40" t="s">
        <v>195</v>
      </c>
      <c r="F2770" s="40" t="s">
        <v>195</v>
      </c>
      <c r="G2770" s="21" t="s">
        <v>63</v>
      </c>
      <c r="H2770" s="22">
        <v>1955</v>
      </c>
      <c r="I2770" s="45">
        <v>7500</v>
      </c>
      <c r="J2770" s="45">
        <v>7500</v>
      </c>
      <c r="K2770" s="45"/>
      <c r="L2770" s="62" t="str">
        <f>_xlfn.IFNA(VLOOKUP(E2770&amp;"."&amp;H2770,PNIdata!$E$5:$L$263,2,FALSE),"-")</f>
        <v>-</v>
      </c>
      <c r="M2770" s="62">
        <v>0.53</v>
      </c>
      <c r="N2770" s="62">
        <f>1-M2770</f>
        <v>0.47</v>
      </c>
      <c r="O2770">
        <v>0.34</v>
      </c>
      <c r="P2770" t="s">
        <v>525</v>
      </c>
      <c r="Q2770" t="s">
        <v>531</v>
      </c>
      <c r="S2770" s="64"/>
    </row>
    <row r="2771" spans="2:19" x14ac:dyDescent="0.25">
      <c r="B2771" s="37" t="s">
        <v>24</v>
      </c>
      <c r="C2771" s="38" t="str">
        <f>VLOOKUP(E2771,nusedswatershed,4,FALSE)</f>
        <v>Hatchery</v>
      </c>
      <c r="D2771" s="39">
        <v>23</v>
      </c>
      <c r="E2771" s="40" t="s">
        <v>195</v>
      </c>
      <c r="F2771" s="40" t="s">
        <v>195</v>
      </c>
      <c r="G2771" s="21" t="s">
        <v>63</v>
      </c>
      <c r="H2771" s="22">
        <v>1954</v>
      </c>
      <c r="I2771" s="45">
        <v>7500</v>
      </c>
      <c r="J2771" s="45">
        <v>7500</v>
      </c>
      <c r="K2771" s="45"/>
      <c r="L2771" s="62" t="str">
        <f>_xlfn.IFNA(VLOOKUP(E2771&amp;"."&amp;H2771,PNIdata!$E$5:$L$263,2,FALSE),"-")</f>
        <v>-</v>
      </c>
      <c r="M2771" s="62">
        <v>0.76</v>
      </c>
      <c r="N2771" s="62">
        <f>1-M2771</f>
        <v>0.24</v>
      </c>
      <c r="O2771">
        <v>0.13</v>
      </c>
      <c r="P2771" t="s">
        <v>525</v>
      </c>
      <c r="Q2771" t="s">
        <v>531</v>
      </c>
      <c r="S2771" s="64"/>
    </row>
    <row r="2772" spans="2:19" x14ac:dyDescent="0.25">
      <c r="B2772" s="37" t="s">
        <v>24</v>
      </c>
      <c r="C2772" s="38" t="str">
        <f>VLOOKUP(E2772,nusedswatershed,4,FALSE)</f>
        <v>Hatchery</v>
      </c>
      <c r="D2772" s="39">
        <v>23</v>
      </c>
      <c r="E2772" s="40" t="s">
        <v>195</v>
      </c>
      <c r="F2772" s="40" t="s">
        <v>195</v>
      </c>
      <c r="G2772" s="21" t="s">
        <v>63</v>
      </c>
      <c r="H2772" s="22">
        <v>1953</v>
      </c>
      <c r="I2772" s="45">
        <v>7500</v>
      </c>
      <c r="J2772" s="45">
        <v>7500</v>
      </c>
      <c r="K2772" s="45"/>
      <c r="L2772" s="62" t="str">
        <f>_xlfn.IFNA(VLOOKUP(E2772&amp;"."&amp;H2772,PNIdata!$E$5:$L$263,2,FALSE),"-")</f>
        <v>-</v>
      </c>
      <c r="M2772" s="62"/>
      <c r="N2772" s="62"/>
      <c r="S2772" s="64"/>
    </row>
    <row r="2773" spans="2:19" x14ac:dyDescent="0.25">
      <c r="B2773" s="37" t="s">
        <v>24</v>
      </c>
      <c r="C2773" s="38" t="str">
        <f>VLOOKUP(E2773,nusedswatershed,4,FALSE)</f>
        <v>Esc</v>
      </c>
      <c r="D2773" s="39">
        <v>20</v>
      </c>
      <c r="E2773" s="40" t="s">
        <v>61</v>
      </c>
      <c r="F2773" s="40" t="s">
        <v>65</v>
      </c>
      <c r="G2773" s="21" t="s">
        <v>63</v>
      </c>
      <c r="H2773" s="45">
        <v>2023</v>
      </c>
      <c r="I2773" s="45" t="s">
        <v>1430</v>
      </c>
      <c r="J2773" s="45"/>
      <c r="K2773" s="45"/>
      <c r="L2773" s="62" t="str">
        <f>_xlfn.IFNA(VLOOKUP(E2773&amp;"."&amp;H2773,PNIdata!$E$5:$L$263,2,FALSE),"-")</f>
        <v>-</v>
      </c>
      <c r="M2773" s="62"/>
      <c r="N2773" s="62"/>
    </row>
    <row r="2774" spans="2:19" x14ac:dyDescent="0.25">
      <c r="B2774" s="37" t="s">
        <v>24</v>
      </c>
      <c r="C2774" s="38" t="str">
        <f>VLOOKUP(E2774,nusedswatershed,4,FALSE)</f>
        <v>Esc</v>
      </c>
      <c r="D2774" s="39">
        <v>20</v>
      </c>
      <c r="E2774" s="40" t="s">
        <v>61</v>
      </c>
      <c r="F2774" s="40" t="s">
        <v>65</v>
      </c>
      <c r="G2774" s="21" t="s">
        <v>63</v>
      </c>
      <c r="H2774" s="45">
        <v>2022</v>
      </c>
      <c r="I2774" s="45" t="s">
        <v>523</v>
      </c>
      <c r="J2774" s="45"/>
      <c r="K2774" s="45"/>
      <c r="L2774" s="62" t="str">
        <f>_xlfn.IFNA(VLOOKUP(E2774&amp;"."&amp;H2774,PNIdata!$E$5:$L$263,2,FALSE),"-")</f>
        <v>-</v>
      </c>
      <c r="M2774" s="62"/>
      <c r="N2774" s="62"/>
    </row>
    <row r="2775" spans="2:19" x14ac:dyDescent="0.25">
      <c r="B2775" s="37" t="s">
        <v>24</v>
      </c>
      <c r="C2775" s="38" t="str">
        <f>VLOOKUP(E2775,nusedswatershed,4,FALSE)</f>
        <v>Esc</v>
      </c>
      <c r="D2775" s="39">
        <v>20</v>
      </c>
      <c r="E2775" s="40" t="s">
        <v>61</v>
      </c>
      <c r="F2775" s="40" t="s">
        <v>65</v>
      </c>
      <c r="G2775" s="21" t="s">
        <v>63</v>
      </c>
      <c r="H2775" s="45">
        <v>2021</v>
      </c>
      <c r="I2775" s="45" t="s">
        <v>523</v>
      </c>
      <c r="J2775" s="45"/>
      <c r="K2775" s="45"/>
      <c r="L2775" s="62">
        <f>_xlfn.IFNA(VLOOKUP(E2775&amp;"."&amp;H2775,PNIdata!$E$5:$L$263,2,FALSE),"-")</f>
        <v>0.28888888899999998</v>
      </c>
      <c r="M2775" s="62"/>
      <c r="N2775" s="62"/>
    </row>
    <row r="2776" spans="2:19" x14ac:dyDescent="0.25">
      <c r="B2776" s="37" t="s">
        <v>24</v>
      </c>
      <c r="C2776" s="38" t="str">
        <f>VLOOKUP(E2776,nusedswatershed,4,FALSE)</f>
        <v>Esc</v>
      </c>
      <c r="D2776" s="39">
        <v>20</v>
      </c>
      <c r="E2776" s="40" t="s">
        <v>61</v>
      </c>
      <c r="F2776" s="40" t="s">
        <v>65</v>
      </c>
      <c r="G2776" s="21" t="s">
        <v>63</v>
      </c>
      <c r="H2776" s="45">
        <v>2020</v>
      </c>
      <c r="I2776" s="45" t="s">
        <v>523</v>
      </c>
      <c r="J2776" s="45"/>
      <c r="K2776" s="45"/>
      <c r="L2776" s="62">
        <f>_xlfn.IFNA(VLOOKUP(E2776&amp;"."&amp;H2776,PNIdata!$E$5:$L$263,2,FALSE),"-")</f>
        <v>0.36986301399999999</v>
      </c>
      <c r="M2776" s="62"/>
      <c r="N2776" s="62"/>
    </row>
    <row r="2777" spans="2:19" x14ac:dyDescent="0.25">
      <c r="B2777" s="37" t="s">
        <v>24</v>
      </c>
      <c r="C2777" s="38" t="str">
        <f>VLOOKUP(E2777,nusedswatershed,4,FALSE)</f>
        <v>Esc</v>
      </c>
      <c r="D2777" s="39">
        <v>20</v>
      </c>
      <c r="E2777" s="40" t="s">
        <v>61</v>
      </c>
      <c r="F2777" s="40" t="s">
        <v>65</v>
      </c>
      <c r="G2777" s="21" t="s">
        <v>63</v>
      </c>
      <c r="H2777" s="45">
        <v>2019</v>
      </c>
      <c r="I2777" s="45" t="s">
        <v>523</v>
      </c>
      <c r="J2777" s="45"/>
      <c r="K2777" s="45"/>
      <c r="L2777" s="62">
        <f>_xlfn.IFNA(VLOOKUP(E2777&amp;"."&amp;H2777,PNIdata!$E$5:$L$263,2,FALSE),"-")</f>
        <v>0.56617647100000001</v>
      </c>
      <c r="M2777" s="62"/>
      <c r="N2777" s="62"/>
    </row>
    <row r="2778" spans="2:19" x14ac:dyDescent="0.25">
      <c r="B2778" s="37" t="s">
        <v>24</v>
      </c>
      <c r="C2778" s="38" t="str">
        <f>VLOOKUP(E2778,nusedswatershed,4,FALSE)</f>
        <v>Esc</v>
      </c>
      <c r="D2778" s="39">
        <v>20</v>
      </c>
      <c r="E2778" s="40" t="s">
        <v>61</v>
      </c>
      <c r="F2778" s="40" t="s">
        <v>65</v>
      </c>
      <c r="G2778" s="21" t="s">
        <v>63</v>
      </c>
      <c r="H2778" s="45">
        <v>2018</v>
      </c>
      <c r="I2778" s="45" t="s">
        <v>523</v>
      </c>
      <c r="J2778" s="45"/>
      <c r="K2778" s="45"/>
      <c r="L2778" s="62">
        <f>_xlfn.IFNA(VLOOKUP(E2778&amp;"."&amp;H2778,PNIdata!$E$5:$L$263,2,FALSE),"-")</f>
        <v>0.44324324300000001</v>
      </c>
      <c r="M2778" s="62"/>
      <c r="N2778" s="62"/>
    </row>
    <row r="2779" spans="2:19" x14ac:dyDescent="0.25">
      <c r="B2779" s="37" t="s">
        <v>24</v>
      </c>
      <c r="C2779" s="38" t="str">
        <f>VLOOKUP(E2779,nusedswatershed,4,FALSE)</f>
        <v>Esc</v>
      </c>
      <c r="D2779" s="39">
        <v>20</v>
      </c>
      <c r="E2779" s="40" t="s">
        <v>61</v>
      </c>
      <c r="F2779" s="40" t="s">
        <v>65</v>
      </c>
      <c r="G2779" s="21" t="s">
        <v>63</v>
      </c>
      <c r="H2779" s="45">
        <v>2017</v>
      </c>
      <c r="I2779" s="45" t="s">
        <v>523</v>
      </c>
      <c r="J2779" s="45"/>
      <c r="K2779" s="45"/>
      <c r="L2779" s="62">
        <f>_xlfn.IFNA(VLOOKUP(E2779&amp;"."&amp;H2779,PNIdata!$E$5:$L$263,2,FALSE),"-")</f>
        <v>0.38709677399999998</v>
      </c>
      <c r="M2779" s="62"/>
      <c r="N2779" s="62"/>
    </row>
    <row r="2780" spans="2:19" x14ac:dyDescent="0.25">
      <c r="B2780" s="37" t="s">
        <v>24</v>
      </c>
      <c r="C2780" s="38" t="str">
        <f>VLOOKUP(E2780,nusedswatershed,4,FALSE)</f>
        <v>Esc</v>
      </c>
      <c r="D2780" s="39">
        <v>20</v>
      </c>
      <c r="E2780" s="40" t="s">
        <v>61</v>
      </c>
      <c r="F2780" s="40" t="s">
        <v>65</v>
      </c>
      <c r="G2780" s="21" t="s">
        <v>63</v>
      </c>
      <c r="H2780" s="45">
        <v>2016</v>
      </c>
      <c r="I2780" s="45" t="s">
        <v>523</v>
      </c>
      <c r="J2780" s="45"/>
      <c r="K2780" s="45"/>
      <c r="L2780" s="62" t="str">
        <f>_xlfn.IFNA(VLOOKUP(E2780&amp;"."&amp;H2780,PNIdata!$E$5:$L$263,2,FALSE),"-")</f>
        <v>-</v>
      </c>
      <c r="M2780" s="62"/>
      <c r="N2780" s="62"/>
    </row>
    <row r="2781" spans="2:19" x14ac:dyDescent="0.25">
      <c r="B2781" s="37" t="s">
        <v>24</v>
      </c>
      <c r="C2781" s="38" t="str">
        <f>VLOOKUP(E2781,nusedswatershed,4,FALSE)</f>
        <v>Esc</v>
      </c>
      <c r="D2781" s="39">
        <v>20</v>
      </c>
      <c r="E2781" s="40" t="s">
        <v>61</v>
      </c>
      <c r="F2781" s="40" t="s">
        <v>65</v>
      </c>
      <c r="G2781" s="21" t="s">
        <v>63</v>
      </c>
      <c r="H2781" s="22">
        <v>2015</v>
      </c>
      <c r="I2781" s="45" t="s">
        <v>523</v>
      </c>
      <c r="J2781" s="45"/>
      <c r="K2781" s="45"/>
      <c r="L2781" s="62" t="str">
        <f>_xlfn.IFNA(VLOOKUP(E2781&amp;"."&amp;H2781,PNIdata!$E$5:$L$263,2,FALSE),"-")</f>
        <v>-</v>
      </c>
      <c r="M2781" s="62"/>
      <c r="N2781" s="62"/>
    </row>
    <row r="2782" spans="2:19" x14ac:dyDescent="0.25">
      <c r="B2782" s="37" t="s">
        <v>24</v>
      </c>
      <c r="C2782" s="38" t="str">
        <f>VLOOKUP(E2782,nusedswatershed,4,FALSE)</f>
        <v>Esc</v>
      </c>
      <c r="D2782" s="39">
        <v>20</v>
      </c>
      <c r="E2782" s="40" t="s">
        <v>61</v>
      </c>
      <c r="F2782" s="40" t="s">
        <v>65</v>
      </c>
      <c r="G2782" s="21" t="s">
        <v>63</v>
      </c>
      <c r="H2782" s="22">
        <v>2014</v>
      </c>
      <c r="I2782" s="45" t="s">
        <v>523</v>
      </c>
      <c r="J2782" s="45"/>
      <c r="K2782" s="45"/>
      <c r="L2782" s="62">
        <f>_xlfn.IFNA(VLOOKUP(E2782&amp;"."&amp;H2782,PNIdata!$E$5:$L$263,2,FALSE),"-")</f>
        <v>0.14035087700000001</v>
      </c>
      <c r="M2782" s="62"/>
      <c r="N2782" s="62"/>
    </row>
    <row r="2783" spans="2:19" x14ac:dyDescent="0.25">
      <c r="B2783" s="37" t="s">
        <v>24</v>
      </c>
      <c r="C2783" s="38" t="str">
        <f>VLOOKUP(E2783,nusedswatershed,4,FALSE)</f>
        <v>Esc</v>
      </c>
      <c r="D2783" s="39">
        <v>20</v>
      </c>
      <c r="E2783" s="40" t="s">
        <v>61</v>
      </c>
      <c r="F2783" s="40" t="s">
        <v>65</v>
      </c>
      <c r="G2783" s="21" t="s">
        <v>63</v>
      </c>
      <c r="H2783">
        <v>2013</v>
      </c>
      <c r="I2783" s="45" t="s">
        <v>523</v>
      </c>
      <c r="J2783" s="45"/>
      <c r="K2783" s="45"/>
      <c r="L2783" s="62" t="str">
        <f>_xlfn.IFNA(VLOOKUP(E2783&amp;"."&amp;H2783,PNIdata!$E$5:$L$263,2,FALSE),"-")</f>
        <v>-</v>
      </c>
      <c r="M2783" s="62"/>
      <c r="N2783" s="62"/>
    </row>
    <row r="2784" spans="2:19" x14ac:dyDescent="0.25">
      <c r="B2784" s="37" t="s">
        <v>24</v>
      </c>
      <c r="C2784" s="38" t="str">
        <f>VLOOKUP(E2784,nusedswatershed,4,FALSE)</f>
        <v>Esc</v>
      </c>
      <c r="D2784" s="39">
        <v>20</v>
      </c>
      <c r="E2784" s="40" t="s">
        <v>61</v>
      </c>
      <c r="F2784" s="40" t="s">
        <v>65</v>
      </c>
      <c r="G2784" s="21" t="s">
        <v>63</v>
      </c>
      <c r="H2784" s="22">
        <v>2012</v>
      </c>
      <c r="I2784" s="45" t="s">
        <v>523</v>
      </c>
      <c r="J2784" s="45"/>
      <c r="K2784" s="45"/>
      <c r="L2784" s="62">
        <f>_xlfn.IFNA(VLOOKUP(E2784&amp;"."&amp;H2784,PNIdata!$E$5:$L$263,2,FALSE),"-")</f>
        <v>0.8</v>
      </c>
      <c r="M2784" s="62"/>
      <c r="N2784" s="62"/>
    </row>
    <row r="2785" spans="2:14" x14ac:dyDescent="0.25">
      <c r="B2785" s="37" t="s">
        <v>24</v>
      </c>
      <c r="C2785" s="38" t="str">
        <f>VLOOKUP(E2785,nusedswatershed,4,FALSE)</f>
        <v>Esc</v>
      </c>
      <c r="D2785" s="39">
        <v>20</v>
      </c>
      <c r="E2785" s="40" t="s">
        <v>61</v>
      </c>
      <c r="F2785" s="40" t="s">
        <v>65</v>
      </c>
      <c r="G2785" s="21" t="s">
        <v>63</v>
      </c>
      <c r="H2785" s="22">
        <v>2011</v>
      </c>
      <c r="I2785" s="45" t="s">
        <v>523</v>
      </c>
      <c r="J2785" s="45"/>
      <c r="K2785" s="45"/>
      <c r="L2785" s="62" t="str">
        <f>_xlfn.IFNA(VLOOKUP(E2785&amp;"."&amp;H2785,PNIdata!$E$5:$L$263,2,FALSE),"-")</f>
        <v>-</v>
      </c>
      <c r="M2785" s="62"/>
      <c r="N2785" s="62"/>
    </row>
    <row r="2786" spans="2:14" x14ac:dyDescent="0.25">
      <c r="B2786" s="37" t="s">
        <v>24</v>
      </c>
      <c r="C2786" s="38" t="str">
        <f>VLOOKUP(E2786,nusedswatershed,4,FALSE)</f>
        <v>Esc</v>
      </c>
      <c r="D2786" s="39">
        <v>20</v>
      </c>
      <c r="E2786" s="40" t="s">
        <v>61</v>
      </c>
      <c r="F2786" s="40" t="s">
        <v>65</v>
      </c>
      <c r="G2786" s="21" t="s">
        <v>63</v>
      </c>
      <c r="H2786" s="22">
        <v>2010</v>
      </c>
      <c r="I2786" s="45" t="s">
        <v>523</v>
      </c>
      <c r="J2786" s="45"/>
      <c r="K2786" s="45"/>
      <c r="L2786" s="62" t="str">
        <f>_xlfn.IFNA(VLOOKUP(E2786&amp;"."&amp;H2786,PNIdata!$E$5:$L$263,2,FALSE),"-")</f>
        <v>-</v>
      </c>
      <c r="M2786" s="62"/>
      <c r="N2786" s="62"/>
    </row>
    <row r="2787" spans="2:14" x14ac:dyDescent="0.25">
      <c r="B2787" s="37" t="s">
        <v>24</v>
      </c>
      <c r="C2787" s="38" t="str">
        <f>VLOOKUP(E2787,nusedswatershed,4,FALSE)</f>
        <v>Esc</v>
      </c>
      <c r="D2787" s="39">
        <v>20</v>
      </c>
      <c r="E2787" s="40" t="s">
        <v>61</v>
      </c>
      <c r="F2787" s="40" t="s">
        <v>65</v>
      </c>
      <c r="G2787" s="21" t="s">
        <v>63</v>
      </c>
      <c r="H2787" s="22">
        <v>2009</v>
      </c>
      <c r="I2787" s="45" t="s">
        <v>523</v>
      </c>
      <c r="J2787" s="45"/>
      <c r="K2787" s="45"/>
      <c r="L2787" s="62" t="str">
        <f>_xlfn.IFNA(VLOOKUP(E2787&amp;"."&amp;H2787,PNIdata!$E$5:$L$263,2,FALSE),"-")</f>
        <v>-</v>
      </c>
      <c r="M2787" s="62"/>
      <c r="N2787" s="62"/>
    </row>
    <row r="2788" spans="2:14" x14ac:dyDescent="0.25">
      <c r="B2788" s="37" t="s">
        <v>24</v>
      </c>
      <c r="C2788" s="38" t="str">
        <f>VLOOKUP(E2788,nusedswatershed,4,FALSE)</f>
        <v>Esc</v>
      </c>
      <c r="D2788" s="39">
        <v>20</v>
      </c>
      <c r="E2788" s="40" t="s">
        <v>61</v>
      </c>
      <c r="F2788" s="40" t="s">
        <v>65</v>
      </c>
      <c r="G2788" s="21" t="s">
        <v>63</v>
      </c>
      <c r="H2788">
        <v>2008</v>
      </c>
      <c r="I2788" s="45" t="s">
        <v>523</v>
      </c>
      <c r="J2788" s="45"/>
      <c r="K2788" s="45"/>
      <c r="L2788" s="62" t="str">
        <f>_xlfn.IFNA(VLOOKUP(E2788&amp;"."&amp;H2788,PNIdata!$E$5:$L$263,2,FALSE),"-")</f>
        <v>-</v>
      </c>
      <c r="M2788" s="62"/>
      <c r="N2788" s="62"/>
    </row>
    <row r="2789" spans="2:14" x14ac:dyDescent="0.25">
      <c r="B2789" s="37" t="s">
        <v>24</v>
      </c>
      <c r="C2789" s="38" t="str">
        <f>VLOOKUP(E2789,nusedswatershed,4,FALSE)</f>
        <v>Esc</v>
      </c>
      <c r="D2789" s="39">
        <v>20</v>
      </c>
      <c r="E2789" s="40" t="s">
        <v>61</v>
      </c>
      <c r="F2789" s="40" t="s">
        <v>65</v>
      </c>
      <c r="G2789" s="21" t="s">
        <v>63</v>
      </c>
      <c r="H2789">
        <v>2007</v>
      </c>
      <c r="I2789" s="45" t="s">
        <v>523</v>
      </c>
      <c r="J2789" s="45"/>
      <c r="K2789" s="45"/>
      <c r="L2789" s="62" t="str">
        <f>_xlfn.IFNA(VLOOKUP(E2789&amp;"."&amp;H2789,PNIdata!$E$5:$L$263,2,FALSE),"-")</f>
        <v>-</v>
      </c>
      <c r="M2789" s="62"/>
      <c r="N2789" s="62"/>
    </row>
    <row r="2790" spans="2:14" x14ac:dyDescent="0.25">
      <c r="B2790" s="37" t="s">
        <v>24</v>
      </c>
      <c r="C2790" s="38" t="str">
        <f>VLOOKUP(E2790,nusedswatershed,4,FALSE)</f>
        <v>Esc</v>
      </c>
      <c r="D2790" s="39">
        <v>20</v>
      </c>
      <c r="E2790" s="40" t="s">
        <v>61</v>
      </c>
      <c r="F2790" s="40" t="s">
        <v>65</v>
      </c>
      <c r="G2790" s="21" t="s">
        <v>63</v>
      </c>
      <c r="H2790">
        <v>2006</v>
      </c>
      <c r="I2790" s="45" t="s">
        <v>523</v>
      </c>
      <c r="J2790" s="45"/>
      <c r="K2790" s="45"/>
      <c r="L2790" s="62" t="str">
        <f>_xlfn.IFNA(VLOOKUP(E2790&amp;"."&amp;H2790,PNIdata!$E$5:$L$263,2,FALSE),"-")</f>
        <v>-</v>
      </c>
      <c r="M2790" s="62"/>
      <c r="N2790" s="62"/>
    </row>
    <row r="2791" spans="2:14" x14ac:dyDescent="0.25">
      <c r="B2791" s="37" t="s">
        <v>24</v>
      </c>
      <c r="C2791" s="38" t="str">
        <f>VLOOKUP(E2791,nusedswatershed,4,FALSE)</f>
        <v>Esc</v>
      </c>
      <c r="D2791" s="39">
        <v>20</v>
      </c>
      <c r="E2791" s="40" t="s">
        <v>61</v>
      </c>
      <c r="F2791" s="40" t="s">
        <v>65</v>
      </c>
      <c r="G2791" s="21" t="s">
        <v>63</v>
      </c>
      <c r="H2791">
        <v>2005</v>
      </c>
      <c r="I2791" s="45" t="s">
        <v>523</v>
      </c>
      <c r="J2791" s="45"/>
      <c r="K2791" s="45"/>
      <c r="L2791" s="62">
        <f>_xlfn.IFNA(VLOOKUP(E2791&amp;"."&amp;H2791,PNIdata!$E$5:$L$263,2,FALSE),"-")</f>
        <v>0.74074074099999998</v>
      </c>
      <c r="M2791" s="62"/>
      <c r="N2791" s="62"/>
    </row>
    <row r="2792" spans="2:14" x14ac:dyDescent="0.25">
      <c r="B2792" s="37" t="s">
        <v>24</v>
      </c>
      <c r="C2792" s="38" t="str">
        <f>VLOOKUP(E2792,nusedswatershed,4,FALSE)</f>
        <v>Esc</v>
      </c>
      <c r="D2792" s="39">
        <v>20</v>
      </c>
      <c r="E2792" s="40" t="s">
        <v>61</v>
      </c>
      <c r="F2792" s="40" t="s">
        <v>65</v>
      </c>
      <c r="G2792" s="21" t="s">
        <v>63</v>
      </c>
      <c r="H2792">
        <v>2004</v>
      </c>
      <c r="I2792" s="45" t="s">
        <v>523</v>
      </c>
      <c r="J2792" s="45"/>
      <c r="K2792" s="45"/>
      <c r="L2792" s="62" t="str">
        <f>_xlfn.IFNA(VLOOKUP(E2792&amp;"."&amp;H2792,PNIdata!$E$5:$L$263,2,FALSE),"-")</f>
        <v>-</v>
      </c>
      <c r="M2792" s="62"/>
      <c r="N2792" s="62"/>
    </row>
    <row r="2793" spans="2:14" x14ac:dyDescent="0.25">
      <c r="B2793" s="37" t="s">
        <v>24</v>
      </c>
      <c r="C2793" s="38" t="str">
        <f>VLOOKUP(E2793,nusedswatershed,4,FALSE)</f>
        <v>Esc</v>
      </c>
      <c r="D2793" s="39">
        <v>20</v>
      </c>
      <c r="E2793" s="40" t="s">
        <v>61</v>
      </c>
      <c r="F2793" s="40" t="s">
        <v>65</v>
      </c>
      <c r="G2793" s="21" t="s">
        <v>63</v>
      </c>
      <c r="H2793">
        <v>2003</v>
      </c>
      <c r="I2793" s="45" t="s">
        <v>523</v>
      </c>
      <c r="J2793" s="45"/>
      <c r="K2793" s="45"/>
      <c r="L2793" s="62" t="str">
        <f>_xlfn.IFNA(VLOOKUP(E2793&amp;"."&amp;H2793,PNIdata!$E$5:$L$263,2,FALSE),"-")</f>
        <v>-</v>
      </c>
      <c r="M2793" s="62"/>
      <c r="N2793" s="62"/>
    </row>
    <row r="2794" spans="2:14" x14ac:dyDescent="0.25">
      <c r="B2794" s="37" t="s">
        <v>24</v>
      </c>
      <c r="C2794" s="38" t="str">
        <f>VLOOKUP(E2794,nusedswatershed,4,FALSE)</f>
        <v>Esc</v>
      </c>
      <c r="D2794" s="39">
        <v>20</v>
      </c>
      <c r="E2794" s="40" t="s">
        <v>61</v>
      </c>
      <c r="F2794" s="40" t="s">
        <v>65</v>
      </c>
      <c r="G2794" s="21" t="s">
        <v>63</v>
      </c>
      <c r="H2794">
        <v>2002</v>
      </c>
      <c r="I2794" s="45" t="s">
        <v>523</v>
      </c>
      <c r="J2794" s="45"/>
      <c r="K2794" s="45"/>
      <c r="L2794" s="62" t="str">
        <f>_xlfn.IFNA(VLOOKUP(E2794&amp;"."&amp;H2794,PNIdata!$E$5:$L$263,2,FALSE),"-")</f>
        <v>-</v>
      </c>
      <c r="M2794" s="62"/>
      <c r="N2794" s="62"/>
    </row>
    <row r="2795" spans="2:14" x14ac:dyDescent="0.25">
      <c r="B2795" s="37" t="s">
        <v>24</v>
      </c>
      <c r="C2795" s="38" t="str">
        <f>VLOOKUP(E2795,nusedswatershed,4,FALSE)</f>
        <v>Esc</v>
      </c>
      <c r="D2795" s="39">
        <v>20</v>
      </c>
      <c r="E2795" s="40" t="s">
        <v>61</v>
      </c>
      <c r="F2795" s="40" t="s">
        <v>65</v>
      </c>
      <c r="G2795" s="21" t="s">
        <v>63</v>
      </c>
      <c r="H2795">
        <v>2001</v>
      </c>
      <c r="I2795" s="45" t="s">
        <v>523</v>
      </c>
      <c r="J2795" s="45"/>
      <c r="K2795" s="45"/>
      <c r="L2795" s="62" t="str">
        <f>_xlfn.IFNA(VLOOKUP(E2795&amp;"."&amp;H2795,PNIdata!$E$5:$L$263,2,FALSE),"-")</f>
        <v>-</v>
      </c>
      <c r="M2795" s="62"/>
      <c r="N2795" s="62"/>
    </row>
    <row r="2796" spans="2:14" x14ac:dyDescent="0.25">
      <c r="B2796" s="37" t="s">
        <v>24</v>
      </c>
      <c r="C2796" s="38" t="str">
        <f>VLOOKUP(E2796,nusedswatershed,4,FALSE)</f>
        <v>Esc</v>
      </c>
      <c r="D2796" s="39">
        <v>20</v>
      </c>
      <c r="E2796" s="40" t="s">
        <v>61</v>
      </c>
      <c r="F2796" s="40" t="s">
        <v>65</v>
      </c>
      <c r="G2796" s="21" t="s">
        <v>63</v>
      </c>
      <c r="H2796">
        <v>2000</v>
      </c>
      <c r="I2796" s="45" t="s">
        <v>522</v>
      </c>
      <c r="J2796" s="45"/>
      <c r="K2796" s="45"/>
      <c r="L2796" s="62" t="str">
        <f>_xlfn.IFNA(VLOOKUP(E2796&amp;"."&amp;H2796,PNIdata!$E$5:$L$263,2,FALSE),"-")</f>
        <v>-</v>
      </c>
      <c r="M2796" s="62"/>
      <c r="N2796" s="62"/>
    </row>
    <row r="2797" spans="2:14" x14ac:dyDescent="0.25">
      <c r="B2797" s="37" t="s">
        <v>24</v>
      </c>
      <c r="C2797" s="38" t="str">
        <f>VLOOKUP(E2797,nusedswatershed,4,FALSE)</f>
        <v>Esc</v>
      </c>
      <c r="D2797" s="39">
        <v>20</v>
      </c>
      <c r="E2797" s="40" t="s">
        <v>61</v>
      </c>
      <c r="F2797" s="40" t="s">
        <v>65</v>
      </c>
      <c r="G2797" s="21" t="s">
        <v>63</v>
      </c>
      <c r="H2797">
        <v>1999</v>
      </c>
      <c r="I2797" s="45">
        <v>30</v>
      </c>
      <c r="J2797" s="45">
        <v>30</v>
      </c>
      <c r="K2797" s="45"/>
      <c r="L2797" s="62" t="str">
        <f>_xlfn.IFNA(VLOOKUP(E2797&amp;"."&amp;H2797,PNIdata!$E$5:$L$263,2,FALSE),"-")</f>
        <v>-</v>
      </c>
      <c r="M2797" s="62"/>
      <c r="N2797" s="62"/>
    </row>
    <row r="2798" spans="2:14" x14ac:dyDescent="0.25">
      <c r="B2798" s="37" t="s">
        <v>24</v>
      </c>
      <c r="C2798" s="38" t="str">
        <f>VLOOKUP(E2798,nusedswatershed,4,FALSE)</f>
        <v>Esc</v>
      </c>
      <c r="D2798" s="39">
        <v>20</v>
      </c>
      <c r="E2798" s="40" t="s">
        <v>61</v>
      </c>
      <c r="F2798" s="40" t="s">
        <v>65</v>
      </c>
      <c r="G2798" s="21" t="s">
        <v>63</v>
      </c>
      <c r="H2798" s="22">
        <v>1998</v>
      </c>
      <c r="I2798" s="45" t="s">
        <v>522</v>
      </c>
      <c r="J2798" s="45"/>
      <c r="K2798" s="45"/>
      <c r="L2798" s="62" t="str">
        <f>_xlfn.IFNA(VLOOKUP(E2798&amp;"."&amp;H2798,PNIdata!$E$5:$L$263,2,FALSE),"-")</f>
        <v>-</v>
      </c>
      <c r="M2798" s="62"/>
      <c r="N2798" s="62"/>
    </row>
    <row r="2799" spans="2:14" x14ac:dyDescent="0.25">
      <c r="B2799" s="37" t="s">
        <v>24</v>
      </c>
      <c r="C2799" s="38" t="str">
        <f>VLOOKUP(E2799,nusedswatershed,4,FALSE)</f>
        <v>Esc</v>
      </c>
      <c r="D2799" s="39">
        <v>20</v>
      </c>
      <c r="E2799" s="40" t="s">
        <v>61</v>
      </c>
      <c r="F2799" s="40" t="s">
        <v>65</v>
      </c>
      <c r="G2799" s="21" t="s">
        <v>63</v>
      </c>
      <c r="H2799" s="22">
        <v>1997</v>
      </c>
      <c r="I2799" s="45">
        <v>150</v>
      </c>
      <c r="J2799" s="45">
        <v>150</v>
      </c>
      <c r="K2799" s="45"/>
      <c r="L2799" s="62" t="str">
        <f>_xlfn.IFNA(VLOOKUP(E2799&amp;"."&amp;H2799,PNIdata!$E$5:$L$263,2,FALSE),"-")</f>
        <v>-</v>
      </c>
      <c r="M2799" s="62"/>
      <c r="N2799" s="62"/>
    </row>
    <row r="2800" spans="2:14" x14ac:dyDescent="0.25">
      <c r="B2800" s="37" t="s">
        <v>24</v>
      </c>
      <c r="C2800" s="38" t="str">
        <f>VLOOKUP(E2800,nusedswatershed,4,FALSE)</f>
        <v>Esc</v>
      </c>
      <c r="D2800" s="39">
        <v>20</v>
      </c>
      <c r="E2800" s="40" t="s">
        <v>61</v>
      </c>
      <c r="F2800" s="40" t="s">
        <v>65</v>
      </c>
      <c r="G2800" s="21" t="s">
        <v>63</v>
      </c>
      <c r="H2800" s="22">
        <v>1996</v>
      </c>
      <c r="I2800" s="45">
        <v>15</v>
      </c>
      <c r="J2800" s="45">
        <v>15</v>
      </c>
      <c r="K2800" s="45"/>
      <c r="L2800" s="62" t="str">
        <f>_xlfn.IFNA(VLOOKUP(E2800&amp;"."&amp;H2800,PNIdata!$E$5:$L$263,2,FALSE),"-")</f>
        <v>-</v>
      </c>
      <c r="M2800" s="62"/>
      <c r="N2800" s="62"/>
    </row>
    <row r="2801" spans="2:14" x14ac:dyDescent="0.25">
      <c r="B2801" s="37" t="s">
        <v>24</v>
      </c>
      <c r="C2801" s="38" t="str">
        <f>VLOOKUP(E2801,nusedswatershed,4,FALSE)</f>
        <v>Esc</v>
      </c>
      <c r="D2801" s="39">
        <v>20</v>
      </c>
      <c r="E2801" s="40" t="s">
        <v>61</v>
      </c>
      <c r="F2801" s="40" t="s">
        <v>65</v>
      </c>
      <c r="G2801" s="21" t="s">
        <v>63</v>
      </c>
      <c r="H2801" s="22">
        <v>1995</v>
      </c>
      <c r="I2801" s="45" t="s">
        <v>522</v>
      </c>
      <c r="J2801" s="45"/>
      <c r="K2801" s="45"/>
      <c r="L2801" s="62" t="str">
        <f>_xlfn.IFNA(VLOOKUP(E2801&amp;"."&amp;H2801,PNIdata!$E$5:$L$263,2,FALSE),"-")</f>
        <v>-</v>
      </c>
      <c r="M2801" s="62"/>
      <c r="N2801" s="62"/>
    </row>
    <row r="2802" spans="2:14" x14ac:dyDescent="0.25">
      <c r="B2802" s="37" t="s">
        <v>24</v>
      </c>
      <c r="C2802" s="38" t="str">
        <f>VLOOKUP(E2802,nusedswatershed,4,FALSE)</f>
        <v>Esc</v>
      </c>
      <c r="D2802" s="39">
        <v>20</v>
      </c>
      <c r="E2802" s="40" t="s">
        <v>61</v>
      </c>
      <c r="F2802" s="40" t="s">
        <v>65</v>
      </c>
      <c r="G2802" s="21" t="s">
        <v>63</v>
      </c>
      <c r="H2802" s="22">
        <v>1994</v>
      </c>
      <c r="I2802" s="45" t="s">
        <v>527</v>
      </c>
      <c r="J2802" s="45"/>
      <c r="K2802" s="45"/>
      <c r="L2802" s="62" t="str">
        <f>_xlfn.IFNA(VLOOKUP(E2802&amp;"."&amp;H2802,PNIdata!$E$5:$L$263,2,FALSE),"-")</f>
        <v>-</v>
      </c>
      <c r="M2802" s="62"/>
      <c r="N2802" s="62"/>
    </row>
    <row r="2803" spans="2:14" x14ac:dyDescent="0.25">
      <c r="B2803" s="37" t="s">
        <v>24</v>
      </c>
      <c r="C2803" s="38" t="str">
        <f>VLOOKUP(E2803,nusedswatershed,4,FALSE)</f>
        <v>Esc</v>
      </c>
      <c r="D2803" s="39">
        <v>20</v>
      </c>
      <c r="E2803" s="40" t="s">
        <v>61</v>
      </c>
      <c r="F2803" s="40" t="s">
        <v>65</v>
      </c>
      <c r="G2803" s="21" t="s">
        <v>63</v>
      </c>
      <c r="H2803" s="22">
        <v>1993</v>
      </c>
      <c r="I2803" s="45" t="s">
        <v>527</v>
      </c>
      <c r="J2803" s="45"/>
      <c r="K2803" s="45"/>
      <c r="L2803" s="62" t="str">
        <f>_xlfn.IFNA(VLOOKUP(E2803&amp;"."&amp;H2803,PNIdata!$E$5:$L$263,2,FALSE),"-")</f>
        <v>-</v>
      </c>
      <c r="M2803" s="62"/>
      <c r="N2803" s="62"/>
    </row>
    <row r="2804" spans="2:14" x14ac:dyDescent="0.25">
      <c r="B2804" s="37" t="s">
        <v>24</v>
      </c>
      <c r="C2804" s="38" t="str">
        <f>VLOOKUP(E2804,nusedswatershed,4,FALSE)</f>
        <v>Esc</v>
      </c>
      <c r="D2804" s="39">
        <v>20</v>
      </c>
      <c r="E2804" s="40" t="s">
        <v>61</v>
      </c>
      <c r="F2804" s="40" t="s">
        <v>65</v>
      </c>
      <c r="G2804" s="21" t="s">
        <v>63</v>
      </c>
      <c r="H2804" s="22">
        <v>1992</v>
      </c>
      <c r="I2804" s="45" t="s">
        <v>527</v>
      </c>
      <c r="J2804" s="45"/>
      <c r="K2804" s="45"/>
      <c r="L2804" s="62" t="str">
        <f>_xlfn.IFNA(VLOOKUP(E2804&amp;"."&amp;H2804,PNIdata!$E$5:$L$263,2,FALSE),"-")</f>
        <v>-</v>
      </c>
      <c r="M2804" s="62"/>
      <c r="N2804" s="62"/>
    </row>
    <row r="2805" spans="2:14" x14ac:dyDescent="0.25">
      <c r="B2805" s="37" t="s">
        <v>24</v>
      </c>
      <c r="C2805" s="38" t="str">
        <f>VLOOKUP(E2805,nusedswatershed,4,FALSE)</f>
        <v>Esc</v>
      </c>
      <c r="D2805" s="39">
        <v>20</v>
      </c>
      <c r="E2805" s="40" t="s">
        <v>61</v>
      </c>
      <c r="F2805" s="40" t="s">
        <v>65</v>
      </c>
      <c r="G2805" s="21" t="s">
        <v>63</v>
      </c>
      <c r="H2805" s="22">
        <v>1991</v>
      </c>
      <c r="I2805" s="45" t="s">
        <v>523</v>
      </c>
      <c r="J2805" s="45"/>
      <c r="K2805" s="45"/>
      <c r="L2805" s="62" t="str">
        <f>_xlfn.IFNA(VLOOKUP(E2805&amp;"."&amp;H2805,PNIdata!$E$5:$L$263,2,FALSE),"-")</f>
        <v>-</v>
      </c>
      <c r="M2805" s="62"/>
      <c r="N2805" s="62"/>
    </row>
    <row r="2806" spans="2:14" x14ac:dyDescent="0.25">
      <c r="B2806" s="37" t="s">
        <v>24</v>
      </c>
      <c r="C2806" s="38" t="str">
        <f>VLOOKUP(E2806,nusedswatershed,4,FALSE)</f>
        <v>Esc</v>
      </c>
      <c r="D2806" s="39">
        <v>20</v>
      </c>
      <c r="E2806" s="40" t="s">
        <v>61</v>
      </c>
      <c r="F2806" s="40" t="s">
        <v>65</v>
      </c>
      <c r="G2806" s="21" t="s">
        <v>63</v>
      </c>
      <c r="H2806" s="22">
        <v>1990</v>
      </c>
      <c r="I2806" s="45" t="s">
        <v>527</v>
      </c>
      <c r="J2806" s="45"/>
      <c r="K2806" s="45"/>
      <c r="L2806" s="62" t="str">
        <f>_xlfn.IFNA(VLOOKUP(E2806&amp;"."&amp;H2806,PNIdata!$E$5:$L$263,2,FALSE),"-")</f>
        <v>-</v>
      </c>
      <c r="M2806" s="62"/>
      <c r="N2806" s="62"/>
    </row>
    <row r="2807" spans="2:14" x14ac:dyDescent="0.25">
      <c r="B2807" s="37" t="s">
        <v>24</v>
      </c>
      <c r="C2807" s="38" t="str">
        <f>VLOOKUP(E2807,nusedswatershed,4,FALSE)</f>
        <v>Esc</v>
      </c>
      <c r="D2807" s="39">
        <v>20</v>
      </c>
      <c r="E2807" s="40" t="s">
        <v>61</v>
      </c>
      <c r="F2807" s="40" t="s">
        <v>65</v>
      </c>
      <c r="G2807" s="21" t="s">
        <v>63</v>
      </c>
      <c r="H2807" s="22">
        <v>1989</v>
      </c>
      <c r="I2807" s="45" t="s">
        <v>527</v>
      </c>
      <c r="J2807" s="45"/>
      <c r="K2807" s="45"/>
      <c r="L2807" s="62" t="str">
        <f>_xlfn.IFNA(VLOOKUP(E2807&amp;"."&amp;H2807,PNIdata!$E$5:$L$263,2,FALSE),"-")</f>
        <v>-</v>
      </c>
      <c r="M2807" s="62"/>
      <c r="N2807" s="62"/>
    </row>
    <row r="2808" spans="2:14" x14ac:dyDescent="0.25">
      <c r="B2808" s="37" t="s">
        <v>24</v>
      </c>
      <c r="C2808" s="38" t="str">
        <f>VLOOKUP(E2808,nusedswatershed,4,FALSE)</f>
        <v>Esc</v>
      </c>
      <c r="D2808" s="39">
        <v>20</v>
      </c>
      <c r="E2808" s="40" t="s">
        <v>61</v>
      </c>
      <c r="F2808" s="40" t="s">
        <v>65</v>
      </c>
      <c r="G2808" s="21" t="s">
        <v>63</v>
      </c>
      <c r="H2808" s="22">
        <v>1988</v>
      </c>
      <c r="I2808" s="45" t="s">
        <v>527</v>
      </c>
      <c r="J2808" s="45"/>
      <c r="K2808" s="45"/>
      <c r="L2808" s="62" t="str">
        <f>_xlfn.IFNA(VLOOKUP(E2808&amp;"."&amp;H2808,PNIdata!$E$5:$L$263,2,FALSE),"-")</f>
        <v>-</v>
      </c>
      <c r="M2808" s="62"/>
      <c r="N2808" s="62"/>
    </row>
    <row r="2809" spans="2:14" x14ac:dyDescent="0.25">
      <c r="B2809" s="37" t="s">
        <v>24</v>
      </c>
      <c r="C2809" s="38" t="str">
        <f>VLOOKUP(E2809,nusedswatershed,4,FALSE)</f>
        <v>Esc</v>
      </c>
      <c r="D2809" s="39">
        <v>20</v>
      </c>
      <c r="E2809" s="40" t="s">
        <v>61</v>
      </c>
      <c r="F2809" s="40" t="s">
        <v>65</v>
      </c>
      <c r="G2809" s="21" t="s">
        <v>63</v>
      </c>
      <c r="H2809" s="22">
        <v>1987</v>
      </c>
      <c r="I2809" s="45" t="s">
        <v>527</v>
      </c>
      <c r="J2809" s="45"/>
      <c r="K2809" s="45"/>
      <c r="L2809" s="62" t="str">
        <f>_xlfn.IFNA(VLOOKUP(E2809&amp;"."&amp;H2809,PNIdata!$E$5:$L$263,2,FALSE),"-")</f>
        <v>-</v>
      </c>
      <c r="M2809" s="62"/>
      <c r="N2809" s="62"/>
    </row>
    <row r="2810" spans="2:14" x14ac:dyDescent="0.25">
      <c r="B2810" s="37" t="s">
        <v>24</v>
      </c>
      <c r="C2810" s="38" t="str">
        <f>VLOOKUP(E2810,nusedswatershed,4,FALSE)</f>
        <v>Esc</v>
      </c>
      <c r="D2810" s="39">
        <v>20</v>
      </c>
      <c r="E2810" s="40" t="s">
        <v>61</v>
      </c>
      <c r="F2810" s="40" t="s">
        <v>65</v>
      </c>
      <c r="G2810" s="21" t="s">
        <v>63</v>
      </c>
      <c r="H2810" s="22">
        <v>1986</v>
      </c>
      <c r="I2810" s="45" t="s">
        <v>527</v>
      </c>
      <c r="J2810" s="45"/>
      <c r="K2810" s="45"/>
      <c r="L2810" s="62" t="str">
        <f>_xlfn.IFNA(VLOOKUP(E2810&amp;"."&amp;H2810,PNIdata!$E$5:$L$263,2,FALSE),"-")</f>
        <v>-</v>
      </c>
      <c r="M2810" s="62"/>
      <c r="N2810" s="62"/>
    </row>
    <row r="2811" spans="2:14" x14ac:dyDescent="0.25">
      <c r="B2811" s="37" t="s">
        <v>24</v>
      </c>
      <c r="C2811" s="38" t="str">
        <f>VLOOKUP(E2811,nusedswatershed,4,FALSE)</f>
        <v>Esc</v>
      </c>
      <c r="D2811" s="39">
        <v>20</v>
      </c>
      <c r="E2811" s="40" t="s">
        <v>61</v>
      </c>
      <c r="F2811" s="40" t="s">
        <v>65</v>
      </c>
      <c r="G2811" s="21" t="s">
        <v>63</v>
      </c>
      <c r="H2811" s="22">
        <v>1985</v>
      </c>
      <c r="I2811" s="45">
        <v>3</v>
      </c>
      <c r="J2811" s="45">
        <v>3</v>
      </c>
      <c r="K2811" s="45"/>
      <c r="L2811" s="62" t="str">
        <f>_xlfn.IFNA(VLOOKUP(E2811&amp;"."&amp;H2811,PNIdata!$E$5:$L$263,2,FALSE),"-")</f>
        <v>-</v>
      </c>
      <c r="M2811" s="62"/>
      <c r="N2811" s="62"/>
    </row>
    <row r="2812" spans="2:14" x14ac:dyDescent="0.25">
      <c r="B2812" s="37" t="s">
        <v>24</v>
      </c>
      <c r="C2812" s="38" t="str">
        <f>VLOOKUP(E2812,nusedswatershed,4,FALSE)</f>
        <v>Esc</v>
      </c>
      <c r="D2812" s="39">
        <v>20</v>
      </c>
      <c r="E2812" s="40" t="s">
        <v>61</v>
      </c>
      <c r="F2812" s="40" t="s">
        <v>65</v>
      </c>
      <c r="G2812" s="21" t="s">
        <v>63</v>
      </c>
      <c r="H2812" s="22">
        <v>1984</v>
      </c>
      <c r="I2812" s="45" t="s">
        <v>527</v>
      </c>
      <c r="J2812" s="45"/>
      <c r="K2812" s="45"/>
      <c r="L2812" s="62" t="str">
        <f>_xlfn.IFNA(VLOOKUP(E2812&amp;"."&amp;H2812,PNIdata!$E$5:$L$263,2,FALSE),"-")</f>
        <v>-</v>
      </c>
      <c r="M2812" s="62"/>
      <c r="N2812" s="62"/>
    </row>
    <row r="2813" spans="2:14" x14ac:dyDescent="0.25">
      <c r="B2813" s="37" t="s">
        <v>24</v>
      </c>
      <c r="C2813" s="38" t="str">
        <f>VLOOKUP(E2813,nusedswatershed,4,FALSE)</f>
        <v>Esc</v>
      </c>
      <c r="D2813" s="39">
        <v>20</v>
      </c>
      <c r="E2813" s="40" t="s">
        <v>61</v>
      </c>
      <c r="F2813" s="40" t="s">
        <v>65</v>
      </c>
      <c r="G2813" s="21" t="s">
        <v>63</v>
      </c>
      <c r="H2813" s="22">
        <v>1983</v>
      </c>
      <c r="I2813" s="45" t="s">
        <v>527</v>
      </c>
      <c r="J2813" s="45"/>
      <c r="K2813" s="45"/>
      <c r="L2813" s="62" t="str">
        <f>_xlfn.IFNA(VLOOKUP(E2813&amp;"."&amp;H2813,PNIdata!$E$5:$L$263,2,FALSE),"-")</f>
        <v>-</v>
      </c>
      <c r="M2813" s="62"/>
      <c r="N2813" s="62"/>
    </row>
    <row r="2814" spans="2:14" x14ac:dyDescent="0.25">
      <c r="B2814" s="37" t="s">
        <v>24</v>
      </c>
      <c r="C2814" s="38" t="str">
        <f>VLOOKUP(E2814,nusedswatershed,4,FALSE)</f>
        <v>Esc</v>
      </c>
      <c r="D2814" s="39">
        <v>20</v>
      </c>
      <c r="E2814" s="40" t="s">
        <v>61</v>
      </c>
      <c r="F2814" s="40" t="s">
        <v>65</v>
      </c>
      <c r="G2814" s="21" t="s">
        <v>63</v>
      </c>
      <c r="H2814" s="22">
        <v>1982</v>
      </c>
      <c r="I2814" s="45" t="s">
        <v>527</v>
      </c>
      <c r="J2814" s="45"/>
      <c r="K2814" s="45"/>
      <c r="L2814" s="62" t="str">
        <f>_xlfn.IFNA(VLOOKUP(E2814&amp;"."&amp;H2814,PNIdata!$E$5:$L$263,2,FALSE),"-")</f>
        <v>-</v>
      </c>
      <c r="M2814" s="62"/>
      <c r="N2814" s="62"/>
    </row>
    <row r="2815" spans="2:14" x14ac:dyDescent="0.25">
      <c r="B2815" s="37" t="s">
        <v>24</v>
      </c>
      <c r="C2815" s="38" t="str">
        <f>VLOOKUP(E2815,nusedswatershed,4,FALSE)</f>
        <v>Esc</v>
      </c>
      <c r="D2815" s="39">
        <v>20</v>
      </c>
      <c r="E2815" s="40" t="s">
        <v>61</v>
      </c>
      <c r="F2815" s="40" t="s">
        <v>65</v>
      </c>
      <c r="G2815" s="21" t="s">
        <v>63</v>
      </c>
      <c r="H2815" s="22">
        <v>1981</v>
      </c>
      <c r="I2815" s="45" t="s">
        <v>527</v>
      </c>
      <c r="J2815" s="45"/>
      <c r="K2815" s="45"/>
      <c r="L2815" s="62" t="str">
        <f>_xlfn.IFNA(VLOOKUP(E2815&amp;"."&amp;H2815,PNIdata!$E$5:$L$263,2,FALSE),"-")</f>
        <v>-</v>
      </c>
      <c r="M2815" s="62"/>
      <c r="N2815" s="62"/>
    </row>
    <row r="2816" spans="2:14" x14ac:dyDescent="0.25">
      <c r="B2816" s="37" t="s">
        <v>24</v>
      </c>
      <c r="C2816" s="38" t="str">
        <f>VLOOKUP(E2816,nusedswatershed,4,FALSE)</f>
        <v>Esc</v>
      </c>
      <c r="D2816" s="39">
        <v>20</v>
      </c>
      <c r="E2816" s="40" t="s">
        <v>61</v>
      </c>
      <c r="F2816" s="40" t="s">
        <v>65</v>
      </c>
      <c r="G2816" s="21" t="s">
        <v>63</v>
      </c>
      <c r="H2816" s="22">
        <v>1980</v>
      </c>
      <c r="I2816" s="45" t="s">
        <v>527</v>
      </c>
      <c r="J2816" s="45"/>
      <c r="K2816" s="45"/>
      <c r="L2816" s="62" t="str">
        <f>_xlfn.IFNA(VLOOKUP(E2816&amp;"."&amp;H2816,PNIdata!$E$5:$L$263,2,FALSE),"-")</f>
        <v>-</v>
      </c>
      <c r="M2816" s="62"/>
      <c r="N2816" s="62"/>
    </row>
    <row r="2817" spans="2:14" x14ac:dyDescent="0.25">
      <c r="B2817" s="37" t="s">
        <v>24</v>
      </c>
      <c r="C2817" s="38" t="str">
        <f>VLOOKUP(E2817,nusedswatershed,4,FALSE)</f>
        <v>Esc</v>
      </c>
      <c r="D2817" s="39">
        <v>20</v>
      </c>
      <c r="E2817" s="40" t="s">
        <v>61</v>
      </c>
      <c r="F2817" s="40" t="s">
        <v>65</v>
      </c>
      <c r="G2817" s="21" t="s">
        <v>63</v>
      </c>
      <c r="H2817" s="22">
        <v>1979</v>
      </c>
      <c r="I2817" s="45" t="s">
        <v>523</v>
      </c>
      <c r="J2817" s="45"/>
      <c r="K2817" s="45"/>
      <c r="L2817" s="62" t="str">
        <f>_xlfn.IFNA(VLOOKUP(E2817&amp;"."&amp;H2817,PNIdata!$E$5:$L$263,2,FALSE),"-")</f>
        <v>-</v>
      </c>
      <c r="M2817" s="62"/>
      <c r="N2817" s="62"/>
    </row>
    <row r="2818" spans="2:14" x14ac:dyDescent="0.25">
      <c r="B2818" s="37" t="s">
        <v>24</v>
      </c>
      <c r="C2818" s="38" t="str">
        <f>VLOOKUP(E2818,nusedswatershed,4,FALSE)</f>
        <v>Esc</v>
      </c>
      <c r="D2818" s="39">
        <v>20</v>
      </c>
      <c r="E2818" s="40" t="s">
        <v>61</v>
      </c>
      <c r="F2818" s="40" t="s">
        <v>65</v>
      </c>
      <c r="G2818" s="21" t="s">
        <v>63</v>
      </c>
      <c r="H2818" s="22">
        <v>1978</v>
      </c>
      <c r="I2818" s="45" t="s">
        <v>523</v>
      </c>
      <c r="J2818" s="45"/>
      <c r="K2818" s="45"/>
      <c r="L2818" s="62" t="str">
        <f>_xlfn.IFNA(VLOOKUP(E2818&amp;"."&amp;H2818,PNIdata!$E$5:$L$263,2,FALSE),"-")</f>
        <v>-</v>
      </c>
      <c r="M2818" s="62"/>
      <c r="N2818" s="62"/>
    </row>
    <row r="2819" spans="2:14" x14ac:dyDescent="0.25">
      <c r="B2819" s="37" t="s">
        <v>24</v>
      </c>
      <c r="C2819" s="38" t="str">
        <f>VLOOKUP(E2819,nusedswatershed,4,FALSE)</f>
        <v>Esc</v>
      </c>
      <c r="D2819" s="39">
        <v>20</v>
      </c>
      <c r="E2819" s="40" t="s">
        <v>61</v>
      </c>
      <c r="F2819" s="40" t="s">
        <v>65</v>
      </c>
      <c r="G2819" s="21" t="s">
        <v>63</v>
      </c>
      <c r="H2819" s="22">
        <v>1977</v>
      </c>
      <c r="I2819" s="45" t="s">
        <v>523</v>
      </c>
      <c r="J2819" s="45"/>
      <c r="K2819" s="45"/>
      <c r="L2819" s="62" t="str">
        <f>_xlfn.IFNA(VLOOKUP(E2819&amp;"."&amp;H2819,PNIdata!$E$5:$L$263,2,FALSE),"-")</f>
        <v>-</v>
      </c>
      <c r="M2819" s="62"/>
      <c r="N2819" s="62"/>
    </row>
    <row r="2820" spans="2:14" x14ac:dyDescent="0.25">
      <c r="B2820" s="37" t="s">
        <v>24</v>
      </c>
      <c r="C2820" s="38" t="str">
        <f>VLOOKUP(E2820,nusedswatershed,4,FALSE)</f>
        <v>Esc</v>
      </c>
      <c r="D2820" s="39">
        <v>20</v>
      </c>
      <c r="E2820" s="40" t="s">
        <v>61</v>
      </c>
      <c r="F2820" s="40" t="s">
        <v>65</v>
      </c>
      <c r="G2820" s="21" t="s">
        <v>63</v>
      </c>
      <c r="H2820" s="22">
        <v>1976</v>
      </c>
      <c r="I2820" s="45" t="s">
        <v>523</v>
      </c>
      <c r="J2820" s="45"/>
      <c r="K2820" s="45"/>
      <c r="L2820" s="62" t="str">
        <f>_xlfn.IFNA(VLOOKUP(E2820&amp;"."&amp;H2820,PNIdata!$E$5:$L$263,2,FALSE),"-")</f>
        <v>-</v>
      </c>
      <c r="M2820" s="62"/>
      <c r="N2820" s="62"/>
    </row>
    <row r="2821" spans="2:14" x14ac:dyDescent="0.25">
      <c r="B2821" s="37" t="s">
        <v>24</v>
      </c>
      <c r="C2821" s="38" t="str">
        <f>VLOOKUP(E2821,nusedswatershed,4,FALSE)</f>
        <v>Esc</v>
      </c>
      <c r="D2821" s="39">
        <v>20</v>
      </c>
      <c r="E2821" s="40" t="s">
        <v>61</v>
      </c>
      <c r="F2821" s="40" t="s">
        <v>65</v>
      </c>
      <c r="G2821" s="21" t="s">
        <v>63</v>
      </c>
      <c r="H2821" s="22">
        <v>1975</v>
      </c>
      <c r="I2821" s="45" t="s">
        <v>523</v>
      </c>
      <c r="J2821" s="45"/>
      <c r="K2821" s="45"/>
      <c r="L2821" s="62" t="str">
        <f>_xlfn.IFNA(VLOOKUP(E2821&amp;"."&amp;H2821,PNIdata!$E$5:$L$263,2,FALSE),"-")</f>
        <v>-</v>
      </c>
      <c r="M2821" s="62"/>
      <c r="N2821" s="62"/>
    </row>
    <row r="2822" spans="2:14" x14ac:dyDescent="0.25">
      <c r="B2822" s="37" t="s">
        <v>24</v>
      </c>
      <c r="C2822" s="38" t="str">
        <f>VLOOKUP(E2822,nusedswatershed,4,FALSE)</f>
        <v>Esc</v>
      </c>
      <c r="D2822" s="39">
        <v>20</v>
      </c>
      <c r="E2822" s="40" t="s">
        <v>61</v>
      </c>
      <c r="F2822" s="40" t="s">
        <v>65</v>
      </c>
      <c r="G2822" s="21" t="s">
        <v>63</v>
      </c>
      <c r="H2822" s="22">
        <v>1974</v>
      </c>
      <c r="I2822" s="45" t="s">
        <v>523</v>
      </c>
      <c r="J2822" s="45"/>
      <c r="K2822" s="45"/>
      <c r="L2822" s="62" t="str">
        <f>_xlfn.IFNA(VLOOKUP(E2822&amp;"."&amp;H2822,PNIdata!$E$5:$L$263,2,FALSE),"-")</f>
        <v>-</v>
      </c>
      <c r="M2822" s="62"/>
      <c r="N2822" s="62"/>
    </row>
    <row r="2823" spans="2:14" x14ac:dyDescent="0.25">
      <c r="B2823" s="37" t="s">
        <v>24</v>
      </c>
      <c r="C2823" s="38" t="str">
        <f>VLOOKUP(E2823,nusedswatershed,4,FALSE)</f>
        <v>Esc</v>
      </c>
      <c r="D2823" s="39">
        <v>20</v>
      </c>
      <c r="E2823" s="40" t="s">
        <v>61</v>
      </c>
      <c r="F2823" s="40" t="s">
        <v>65</v>
      </c>
      <c r="G2823" s="21" t="s">
        <v>63</v>
      </c>
      <c r="H2823" s="22">
        <v>1973</v>
      </c>
      <c r="I2823" s="45" t="s">
        <v>523</v>
      </c>
      <c r="J2823" s="45"/>
      <c r="K2823" s="45"/>
      <c r="L2823" s="62" t="str">
        <f>_xlfn.IFNA(VLOOKUP(E2823&amp;"."&amp;H2823,PNIdata!$E$5:$L$263,2,FALSE),"-")</f>
        <v>-</v>
      </c>
      <c r="M2823" s="62"/>
      <c r="N2823" s="62"/>
    </row>
    <row r="2824" spans="2:14" x14ac:dyDescent="0.25">
      <c r="B2824" s="37" t="s">
        <v>24</v>
      </c>
      <c r="C2824" s="38" t="str">
        <f>VLOOKUP(E2824,nusedswatershed,4,FALSE)</f>
        <v>Esc</v>
      </c>
      <c r="D2824" s="39">
        <v>20</v>
      </c>
      <c r="E2824" s="40" t="s">
        <v>61</v>
      </c>
      <c r="F2824" s="40" t="s">
        <v>65</v>
      </c>
      <c r="G2824" s="21" t="s">
        <v>63</v>
      </c>
      <c r="H2824" s="22">
        <v>1972</v>
      </c>
      <c r="I2824" s="45" t="s">
        <v>523</v>
      </c>
      <c r="J2824" s="45"/>
      <c r="K2824" s="45"/>
      <c r="L2824" s="62" t="str">
        <f>_xlfn.IFNA(VLOOKUP(E2824&amp;"."&amp;H2824,PNIdata!$E$5:$L$263,2,FALSE),"-")</f>
        <v>-</v>
      </c>
      <c r="M2824" s="62"/>
      <c r="N2824" s="62"/>
    </row>
    <row r="2825" spans="2:14" x14ac:dyDescent="0.25">
      <c r="B2825" s="37" t="s">
        <v>24</v>
      </c>
      <c r="C2825" s="38" t="str">
        <f>VLOOKUP(E2825,nusedswatershed,4,FALSE)</f>
        <v>Esc</v>
      </c>
      <c r="D2825" s="39">
        <v>20</v>
      </c>
      <c r="E2825" s="40" t="s">
        <v>61</v>
      </c>
      <c r="F2825" s="40" t="s">
        <v>65</v>
      </c>
      <c r="G2825" s="21" t="s">
        <v>63</v>
      </c>
      <c r="H2825" s="22">
        <v>1971</v>
      </c>
      <c r="I2825" s="45" t="s">
        <v>523</v>
      </c>
      <c r="J2825" s="45"/>
      <c r="K2825" s="45"/>
      <c r="L2825" s="62" t="str">
        <f>_xlfn.IFNA(VLOOKUP(E2825&amp;"."&amp;H2825,PNIdata!$E$5:$L$263,2,FALSE),"-")</f>
        <v>-</v>
      </c>
      <c r="M2825" s="62"/>
      <c r="N2825" s="62"/>
    </row>
    <row r="2826" spans="2:14" x14ac:dyDescent="0.25">
      <c r="B2826" s="37" t="s">
        <v>24</v>
      </c>
      <c r="C2826" s="38" t="str">
        <f>VLOOKUP(E2826,nusedswatershed,4,FALSE)</f>
        <v>Esc</v>
      </c>
      <c r="D2826" s="39">
        <v>20</v>
      </c>
      <c r="E2826" s="40" t="s">
        <v>61</v>
      </c>
      <c r="F2826" s="40" t="s">
        <v>65</v>
      </c>
      <c r="G2826" s="21" t="s">
        <v>63</v>
      </c>
      <c r="H2826" s="22">
        <v>1970</v>
      </c>
      <c r="I2826" s="45" t="s">
        <v>523</v>
      </c>
      <c r="J2826" s="45"/>
      <c r="K2826" s="45"/>
      <c r="L2826" s="62" t="str">
        <f>_xlfn.IFNA(VLOOKUP(E2826&amp;"."&amp;H2826,PNIdata!$E$5:$L$263,2,FALSE),"-")</f>
        <v>-</v>
      </c>
      <c r="M2826" s="62"/>
      <c r="N2826" s="62"/>
    </row>
    <row r="2827" spans="2:14" x14ac:dyDescent="0.25">
      <c r="B2827" s="37" t="s">
        <v>24</v>
      </c>
      <c r="C2827" s="38" t="str">
        <f>VLOOKUP(E2827,nusedswatershed,4,FALSE)</f>
        <v>Esc</v>
      </c>
      <c r="D2827" s="39">
        <v>20</v>
      </c>
      <c r="E2827" s="40" t="s">
        <v>61</v>
      </c>
      <c r="F2827" s="40" t="s">
        <v>65</v>
      </c>
      <c r="G2827" s="21" t="s">
        <v>63</v>
      </c>
      <c r="H2827" s="22">
        <v>1969</v>
      </c>
      <c r="I2827" s="45" t="s">
        <v>523</v>
      </c>
      <c r="J2827" s="45"/>
      <c r="K2827" s="45"/>
      <c r="L2827" s="62" t="str">
        <f>_xlfn.IFNA(VLOOKUP(E2827&amp;"."&amp;H2827,PNIdata!$E$5:$L$263,2,FALSE),"-")</f>
        <v>-</v>
      </c>
      <c r="M2827" s="62"/>
      <c r="N2827" s="62"/>
    </row>
    <row r="2828" spans="2:14" x14ac:dyDescent="0.25">
      <c r="B2828" s="37" t="s">
        <v>24</v>
      </c>
      <c r="C2828" s="38" t="str">
        <f>VLOOKUP(E2828,nusedswatershed,4,FALSE)</f>
        <v>Esc</v>
      </c>
      <c r="D2828" s="39">
        <v>20</v>
      </c>
      <c r="E2828" s="40" t="s">
        <v>61</v>
      </c>
      <c r="F2828" s="40" t="s">
        <v>65</v>
      </c>
      <c r="G2828" s="21" t="s">
        <v>63</v>
      </c>
      <c r="H2828" s="22">
        <v>1968</v>
      </c>
      <c r="I2828" s="45" t="s">
        <v>523</v>
      </c>
      <c r="J2828" s="45"/>
      <c r="K2828" s="45"/>
      <c r="L2828" s="62" t="str">
        <f>_xlfn.IFNA(VLOOKUP(E2828&amp;"."&amp;H2828,PNIdata!$E$5:$L$263,2,FALSE),"-")</f>
        <v>-</v>
      </c>
      <c r="M2828" s="62"/>
      <c r="N2828" s="62"/>
    </row>
    <row r="2829" spans="2:14" x14ac:dyDescent="0.25">
      <c r="B2829" s="37" t="s">
        <v>24</v>
      </c>
      <c r="C2829" s="38" t="str">
        <f>VLOOKUP(E2829,nusedswatershed,4,FALSE)</f>
        <v>Esc</v>
      </c>
      <c r="D2829" s="39">
        <v>20</v>
      </c>
      <c r="E2829" s="40" t="s">
        <v>61</v>
      </c>
      <c r="F2829" s="40" t="s">
        <v>65</v>
      </c>
      <c r="G2829" s="21" t="s">
        <v>63</v>
      </c>
      <c r="H2829" s="22">
        <v>1967</v>
      </c>
      <c r="I2829" s="45" t="s">
        <v>523</v>
      </c>
      <c r="J2829" s="45"/>
      <c r="K2829" s="45"/>
      <c r="L2829" s="62" t="str">
        <f>_xlfn.IFNA(VLOOKUP(E2829&amp;"."&amp;H2829,PNIdata!$E$5:$L$263,2,FALSE),"-")</f>
        <v>-</v>
      </c>
      <c r="M2829" s="62"/>
      <c r="N2829" s="62"/>
    </row>
    <row r="2830" spans="2:14" x14ac:dyDescent="0.25">
      <c r="B2830" s="37" t="s">
        <v>24</v>
      </c>
      <c r="C2830" s="38" t="str">
        <f>VLOOKUP(E2830,nusedswatershed,4,FALSE)</f>
        <v>Esc</v>
      </c>
      <c r="D2830" s="39">
        <v>20</v>
      </c>
      <c r="E2830" s="40" t="s">
        <v>61</v>
      </c>
      <c r="F2830" s="40" t="s">
        <v>65</v>
      </c>
      <c r="G2830" s="21" t="s">
        <v>63</v>
      </c>
      <c r="H2830" s="22">
        <v>1966</v>
      </c>
      <c r="I2830" s="45" t="s">
        <v>523</v>
      </c>
      <c r="J2830" s="45"/>
      <c r="K2830" s="45"/>
      <c r="L2830" s="62" t="str">
        <f>_xlfn.IFNA(VLOOKUP(E2830&amp;"."&amp;H2830,PNIdata!$E$5:$L$263,2,FALSE),"-")</f>
        <v>-</v>
      </c>
      <c r="M2830" s="62"/>
      <c r="N2830" s="62"/>
    </row>
    <row r="2831" spans="2:14" x14ac:dyDescent="0.25">
      <c r="B2831" s="37" t="s">
        <v>24</v>
      </c>
      <c r="C2831" s="38" t="str">
        <f>VLOOKUP(E2831,nusedswatershed,4,FALSE)</f>
        <v>Esc</v>
      </c>
      <c r="D2831" s="39">
        <v>20</v>
      </c>
      <c r="E2831" s="40" t="s">
        <v>61</v>
      </c>
      <c r="F2831" s="40" t="s">
        <v>65</v>
      </c>
      <c r="G2831" s="21" t="s">
        <v>63</v>
      </c>
      <c r="H2831" s="22">
        <v>1965</v>
      </c>
      <c r="I2831" s="45" t="s">
        <v>523</v>
      </c>
      <c r="J2831" s="45"/>
      <c r="K2831" s="45"/>
      <c r="L2831" s="62" t="str">
        <f>_xlfn.IFNA(VLOOKUP(E2831&amp;"."&amp;H2831,PNIdata!$E$5:$L$263,2,FALSE),"-")</f>
        <v>-</v>
      </c>
      <c r="M2831" s="62"/>
      <c r="N2831" s="62"/>
    </row>
    <row r="2832" spans="2:14" x14ac:dyDescent="0.25">
      <c r="B2832" s="37" t="s">
        <v>24</v>
      </c>
      <c r="C2832" s="38" t="str">
        <f>VLOOKUP(E2832,nusedswatershed,4,FALSE)</f>
        <v>Esc</v>
      </c>
      <c r="D2832" s="39">
        <v>20</v>
      </c>
      <c r="E2832" s="40" t="s">
        <v>61</v>
      </c>
      <c r="F2832" s="40" t="s">
        <v>65</v>
      </c>
      <c r="G2832" s="21" t="s">
        <v>63</v>
      </c>
      <c r="H2832" s="22">
        <v>1964</v>
      </c>
      <c r="I2832" s="45" t="s">
        <v>523</v>
      </c>
      <c r="J2832" s="45"/>
      <c r="K2832" s="45"/>
      <c r="L2832" s="62" t="str">
        <f>_xlfn.IFNA(VLOOKUP(E2832&amp;"."&amp;H2832,PNIdata!$E$5:$L$263,2,FALSE),"-")</f>
        <v>-</v>
      </c>
      <c r="M2832" s="62"/>
      <c r="N2832" s="62"/>
    </row>
    <row r="2833" spans="2:14" x14ac:dyDescent="0.25">
      <c r="B2833" s="37" t="s">
        <v>24</v>
      </c>
      <c r="C2833" s="38" t="str">
        <f>VLOOKUP(E2833,nusedswatershed,4,FALSE)</f>
        <v>Esc</v>
      </c>
      <c r="D2833" s="39">
        <v>20</v>
      </c>
      <c r="E2833" s="40" t="s">
        <v>61</v>
      </c>
      <c r="F2833" s="40" t="s">
        <v>65</v>
      </c>
      <c r="G2833" s="21" t="s">
        <v>63</v>
      </c>
      <c r="H2833" s="22">
        <v>1963</v>
      </c>
      <c r="I2833" s="45" t="s">
        <v>523</v>
      </c>
      <c r="J2833" s="45"/>
      <c r="K2833" s="45"/>
      <c r="L2833" s="62" t="str">
        <f>_xlfn.IFNA(VLOOKUP(E2833&amp;"."&amp;H2833,PNIdata!$E$5:$L$263,2,FALSE),"-")</f>
        <v>-</v>
      </c>
      <c r="M2833" s="62"/>
      <c r="N2833" s="62"/>
    </row>
    <row r="2834" spans="2:14" x14ac:dyDescent="0.25">
      <c r="B2834" s="37" t="s">
        <v>24</v>
      </c>
      <c r="C2834" s="38" t="str">
        <f>VLOOKUP(E2834,nusedswatershed,4,FALSE)</f>
        <v>Esc</v>
      </c>
      <c r="D2834" s="39">
        <v>20</v>
      </c>
      <c r="E2834" s="40" t="s">
        <v>61</v>
      </c>
      <c r="F2834" s="40" t="s">
        <v>65</v>
      </c>
      <c r="G2834" s="21" t="s">
        <v>63</v>
      </c>
      <c r="H2834" s="22">
        <v>1962</v>
      </c>
      <c r="I2834" s="45" t="s">
        <v>523</v>
      </c>
      <c r="J2834" s="45"/>
      <c r="K2834" s="45"/>
      <c r="L2834" s="62" t="str">
        <f>_xlfn.IFNA(VLOOKUP(E2834&amp;"."&amp;H2834,PNIdata!$E$5:$L$263,2,FALSE),"-")</f>
        <v>-</v>
      </c>
      <c r="M2834" s="62"/>
      <c r="N2834" s="62"/>
    </row>
    <row r="2835" spans="2:14" x14ac:dyDescent="0.25">
      <c r="B2835" s="37" t="s">
        <v>24</v>
      </c>
      <c r="C2835" s="38" t="str">
        <f>VLOOKUP(E2835,nusedswatershed,4,FALSE)</f>
        <v>Esc</v>
      </c>
      <c r="D2835" s="39">
        <v>20</v>
      </c>
      <c r="E2835" s="40" t="s">
        <v>61</v>
      </c>
      <c r="F2835" s="40" t="s">
        <v>65</v>
      </c>
      <c r="G2835" s="21" t="s">
        <v>63</v>
      </c>
      <c r="H2835" s="22">
        <v>1961</v>
      </c>
      <c r="I2835" s="45" t="s">
        <v>523</v>
      </c>
      <c r="J2835" s="45"/>
      <c r="K2835" s="45"/>
      <c r="L2835" s="62" t="str">
        <f>_xlfn.IFNA(VLOOKUP(E2835&amp;"."&amp;H2835,PNIdata!$E$5:$L$263,2,FALSE),"-")</f>
        <v>-</v>
      </c>
      <c r="M2835" s="62"/>
      <c r="N2835" s="62"/>
    </row>
    <row r="2836" spans="2:14" x14ac:dyDescent="0.25">
      <c r="B2836" s="37" t="s">
        <v>24</v>
      </c>
      <c r="C2836" s="38" t="str">
        <f>VLOOKUP(E2836,nusedswatershed,4,FALSE)</f>
        <v>Esc</v>
      </c>
      <c r="D2836" s="39">
        <v>20</v>
      </c>
      <c r="E2836" s="40" t="s">
        <v>61</v>
      </c>
      <c r="F2836" s="40" t="s">
        <v>65</v>
      </c>
      <c r="G2836" s="21" t="s">
        <v>63</v>
      </c>
      <c r="H2836" s="22">
        <v>1960</v>
      </c>
      <c r="I2836" s="45" t="s">
        <v>523</v>
      </c>
      <c r="J2836" s="45"/>
      <c r="K2836" s="45"/>
      <c r="L2836" s="62" t="str">
        <f>_xlfn.IFNA(VLOOKUP(E2836&amp;"."&amp;H2836,PNIdata!$E$5:$L$263,2,FALSE),"-")</f>
        <v>-</v>
      </c>
      <c r="M2836" s="62"/>
      <c r="N2836" s="62"/>
    </row>
    <row r="2837" spans="2:14" x14ac:dyDescent="0.25">
      <c r="B2837" s="37" t="s">
        <v>24</v>
      </c>
      <c r="C2837" s="38" t="str">
        <f>VLOOKUP(E2837,nusedswatershed,4,FALSE)</f>
        <v>Esc</v>
      </c>
      <c r="D2837" s="39">
        <v>20</v>
      </c>
      <c r="E2837" s="40" t="s">
        <v>61</v>
      </c>
      <c r="F2837" s="40" t="s">
        <v>65</v>
      </c>
      <c r="G2837" s="21" t="s">
        <v>63</v>
      </c>
      <c r="H2837" s="22">
        <v>1959</v>
      </c>
      <c r="I2837" s="45" t="s">
        <v>523</v>
      </c>
      <c r="J2837" s="45"/>
      <c r="K2837" s="45"/>
      <c r="L2837" s="62" t="str">
        <f>_xlfn.IFNA(VLOOKUP(E2837&amp;"."&amp;H2837,PNIdata!$E$5:$L$263,2,FALSE),"-")</f>
        <v>-</v>
      </c>
      <c r="M2837" s="62"/>
      <c r="N2837" s="62"/>
    </row>
    <row r="2838" spans="2:14" x14ac:dyDescent="0.25">
      <c r="B2838" s="37" t="s">
        <v>24</v>
      </c>
      <c r="C2838" s="38" t="str">
        <f>VLOOKUP(E2838,nusedswatershed,4,FALSE)</f>
        <v>Esc</v>
      </c>
      <c r="D2838" s="39">
        <v>20</v>
      </c>
      <c r="E2838" s="40" t="s">
        <v>61</v>
      </c>
      <c r="F2838" s="40" t="s">
        <v>65</v>
      </c>
      <c r="G2838" s="21" t="s">
        <v>63</v>
      </c>
      <c r="H2838" s="22">
        <v>1958</v>
      </c>
      <c r="I2838" s="45" t="s">
        <v>523</v>
      </c>
      <c r="J2838" s="45"/>
      <c r="K2838" s="45"/>
      <c r="L2838" s="62" t="str">
        <f>_xlfn.IFNA(VLOOKUP(E2838&amp;"."&amp;H2838,PNIdata!$E$5:$L$263,2,FALSE),"-")</f>
        <v>-</v>
      </c>
      <c r="M2838" s="62"/>
      <c r="N2838" s="62"/>
    </row>
    <row r="2839" spans="2:14" x14ac:dyDescent="0.25">
      <c r="B2839" s="37" t="s">
        <v>24</v>
      </c>
      <c r="C2839" s="38" t="str">
        <f>VLOOKUP(E2839,nusedswatershed,4,FALSE)</f>
        <v>Esc</v>
      </c>
      <c r="D2839" s="39">
        <v>20</v>
      </c>
      <c r="E2839" s="40" t="s">
        <v>61</v>
      </c>
      <c r="F2839" s="40" t="s">
        <v>65</v>
      </c>
      <c r="G2839" s="21" t="s">
        <v>63</v>
      </c>
      <c r="H2839" s="22">
        <v>1957</v>
      </c>
      <c r="I2839" s="45" t="s">
        <v>523</v>
      </c>
      <c r="J2839" s="45"/>
      <c r="K2839" s="45"/>
      <c r="L2839" s="62" t="str">
        <f>_xlfn.IFNA(VLOOKUP(E2839&amp;"."&amp;H2839,PNIdata!$E$5:$L$263,2,FALSE),"-")</f>
        <v>-</v>
      </c>
      <c r="M2839" s="62"/>
      <c r="N2839" s="62"/>
    </row>
    <row r="2840" spans="2:14" x14ac:dyDescent="0.25">
      <c r="B2840" s="37" t="s">
        <v>24</v>
      </c>
      <c r="C2840" s="38" t="str">
        <f>VLOOKUP(E2840,nusedswatershed,4,FALSE)</f>
        <v>Esc</v>
      </c>
      <c r="D2840" s="39">
        <v>20</v>
      </c>
      <c r="E2840" s="40" t="s">
        <v>61</v>
      </c>
      <c r="F2840" s="40" t="s">
        <v>65</v>
      </c>
      <c r="G2840" s="21" t="s">
        <v>63</v>
      </c>
      <c r="H2840" s="22">
        <v>1956</v>
      </c>
      <c r="I2840" s="45" t="s">
        <v>523</v>
      </c>
      <c r="J2840" s="45"/>
      <c r="K2840" s="45"/>
      <c r="L2840" s="62" t="str">
        <f>_xlfn.IFNA(VLOOKUP(E2840&amp;"."&amp;H2840,PNIdata!$E$5:$L$263,2,FALSE),"-")</f>
        <v>-</v>
      </c>
      <c r="M2840" s="62"/>
      <c r="N2840" s="62"/>
    </row>
    <row r="2841" spans="2:14" x14ac:dyDescent="0.25">
      <c r="B2841" s="37" t="s">
        <v>24</v>
      </c>
      <c r="C2841" s="38" t="str">
        <f>VLOOKUP(E2841,nusedswatershed,4,FALSE)</f>
        <v>Esc</v>
      </c>
      <c r="D2841" s="39">
        <v>20</v>
      </c>
      <c r="E2841" s="40" t="s">
        <v>61</v>
      </c>
      <c r="F2841" s="40" t="s">
        <v>65</v>
      </c>
      <c r="G2841" s="21" t="s">
        <v>63</v>
      </c>
      <c r="H2841" s="22">
        <v>1955</v>
      </c>
      <c r="I2841" s="45" t="s">
        <v>523</v>
      </c>
      <c r="J2841" s="45"/>
      <c r="K2841" s="45"/>
      <c r="L2841" s="62" t="str">
        <f>_xlfn.IFNA(VLOOKUP(E2841&amp;"."&amp;H2841,PNIdata!$E$5:$L$263,2,FALSE),"-")</f>
        <v>-</v>
      </c>
      <c r="M2841" s="62"/>
      <c r="N2841" s="62"/>
    </row>
    <row r="2842" spans="2:14" x14ac:dyDescent="0.25">
      <c r="B2842" s="37" t="s">
        <v>24</v>
      </c>
      <c r="C2842" s="38" t="str">
        <f>VLOOKUP(E2842,nusedswatershed,4,FALSE)</f>
        <v>Esc</v>
      </c>
      <c r="D2842" s="39">
        <v>20</v>
      </c>
      <c r="E2842" s="40" t="s">
        <v>61</v>
      </c>
      <c r="F2842" s="40" t="s">
        <v>65</v>
      </c>
      <c r="G2842" s="21" t="s">
        <v>63</v>
      </c>
      <c r="H2842" s="22">
        <v>1954</v>
      </c>
      <c r="I2842" s="45" t="s">
        <v>523</v>
      </c>
      <c r="J2842" s="45"/>
      <c r="K2842" s="45"/>
      <c r="L2842" s="62" t="str">
        <f>_xlfn.IFNA(VLOOKUP(E2842&amp;"."&amp;H2842,PNIdata!$E$5:$L$263,2,FALSE),"-")</f>
        <v>-</v>
      </c>
      <c r="M2842" s="62"/>
      <c r="N2842" s="62"/>
    </row>
    <row r="2843" spans="2:14" x14ac:dyDescent="0.25">
      <c r="B2843" s="37" t="s">
        <v>24</v>
      </c>
      <c r="C2843" s="38" t="str">
        <f>VLOOKUP(E2843,nusedswatershed,4,FALSE)</f>
        <v>Esc</v>
      </c>
      <c r="D2843" s="39">
        <v>20</v>
      </c>
      <c r="E2843" s="40" t="s">
        <v>61</v>
      </c>
      <c r="F2843" s="40" t="s">
        <v>65</v>
      </c>
      <c r="G2843" s="21" t="s">
        <v>63</v>
      </c>
      <c r="H2843" s="22">
        <v>1953</v>
      </c>
      <c r="I2843" s="45" t="s">
        <v>523</v>
      </c>
      <c r="J2843" s="45"/>
      <c r="K2843" s="45"/>
      <c r="L2843" s="62" t="str">
        <f>_xlfn.IFNA(VLOOKUP(E2843&amp;"."&amp;H2843,PNIdata!$E$5:$L$263,2,FALSE),"-")</f>
        <v>-</v>
      </c>
      <c r="M2843" s="62"/>
      <c r="N2843" s="62"/>
    </row>
    <row r="2844" spans="2:14" x14ac:dyDescent="0.25">
      <c r="B2844" s="37" t="s">
        <v>24</v>
      </c>
      <c r="C2844" s="38" t="str">
        <f>VLOOKUP(E2844,nusedswatershed,4,FALSE)</f>
        <v>Esc</v>
      </c>
      <c r="D2844" s="39">
        <v>20</v>
      </c>
      <c r="E2844" s="40" t="s">
        <v>61</v>
      </c>
      <c r="F2844" s="40" t="s">
        <v>74</v>
      </c>
      <c r="G2844" s="21" t="s">
        <v>63</v>
      </c>
      <c r="H2844" s="45">
        <v>2023</v>
      </c>
      <c r="I2844" s="45" t="s">
        <v>1430</v>
      </c>
      <c r="J2844" s="45"/>
      <c r="K2844" s="45"/>
      <c r="L2844" s="62" t="str">
        <f>_xlfn.IFNA(VLOOKUP(E2844&amp;"."&amp;H2844,PNIdata!$E$5:$L$263,2,FALSE),"-")</f>
        <v>-</v>
      </c>
      <c r="M2844" s="62"/>
      <c r="N2844" s="62"/>
    </row>
    <row r="2845" spans="2:14" x14ac:dyDescent="0.25">
      <c r="B2845" s="37" t="s">
        <v>24</v>
      </c>
      <c r="C2845" s="38" t="str">
        <f>VLOOKUP(E2845,nusedswatershed,4,FALSE)</f>
        <v>Esc</v>
      </c>
      <c r="D2845" s="39">
        <v>20</v>
      </c>
      <c r="E2845" s="40" t="s">
        <v>61</v>
      </c>
      <c r="F2845" s="40" t="s">
        <v>74</v>
      </c>
      <c r="G2845" s="21" t="s">
        <v>63</v>
      </c>
      <c r="H2845" s="45">
        <v>2022</v>
      </c>
      <c r="I2845" s="45" t="s">
        <v>523</v>
      </c>
      <c r="J2845" s="45"/>
      <c r="K2845" s="45"/>
      <c r="L2845" s="62" t="str">
        <f>_xlfn.IFNA(VLOOKUP(E2845&amp;"."&amp;H2845,PNIdata!$E$5:$L$263,2,FALSE),"-")</f>
        <v>-</v>
      </c>
      <c r="M2845" s="62"/>
      <c r="N2845" s="62"/>
    </row>
    <row r="2846" spans="2:14" x14ac:dyDescent="0.25">
      <c r="B2846" s="37" t="s">
        <v>24</v>
      </c>
      <c r="C2846" s="38" t="str">
        <f>VLOOKUP(E2846,nusedswatershed,4,FALSE)</f>
        <v>Esc</v>
      </c>
      <c r="D2846" s="39">
        <v>20</v>
      </c>
      <c r="E2846" s="40" t="s">
        <v>61</v>
      </c>
      <c r="F2846" s="40" t="s">
        <v>74</v>
      </c>
      <c r="G2846" s="21" t="s">
        <v>63</v>
      </c>
      <c r="H2846" s="45">
        <v>2021</v>
      </c>
      <c r="I2846" s="45" t="s">
        <v>523</v>
      </c>
      <c r="J2846" s="45"/>
      <c r="K2846" s="45"/>
      <c r="L2846" s="62">
        <f>_xlfn.IFNA(VLOOKUP(E2846&amp;"."&amp;H2846,PNIdata!$E$5:$L$263,2,FALSE),"-")</f>
        <v>0.28888888899999998</v>
      </c>
      <c r="M2846" s="62"/>
      <c r="N2846" s="62"/>
    </row>
    <row r="2847" spans="2:14" x14ac:dyDescent="0.25">
      <c r="B2847" s="37" t="s">
        <v>24</v>
      </c>
      <c r="C2847" s="38" t="str">
        <f>VLOOKUP(E2847,nusedswatershed,4,FALSE)</f>
        <v>Esc</v>
      </c>
      <c r="D2847" s="39">
        <v>20</v>
      </c>
      <c r="E2847" s="40" t="s">
        <v>61</v>
      </c>
      <c r="F2847" s="40" t="s">
        <v>74</v>
      </c>
      <c r="G2847" s="21" t="s">
        <v>63</v>
      </c>
      <c r="H2847" s="45">
        <v>2020</v>
      </c>
      <c r="I2847" s="45" t="s">
        <v>523</v>
      </c>
      <c r="J2847" s="45"/>
      <c r="K2847" s="45"/>
      <c r="L2847" s="62">
        <f>_xlfn.IFNA(VLOOKUP(E2847&amp;"."&amp;H2847,PNIdata!$E$5:$L$263,2,FALSE),"-")</f>
        <v>0.36986301399999999</v>
      </c>
      <c r="M2847" s="62"/>
      <c r="N2847" s="62"/>
    </row>
    <row r="2848" spans="2:14" x14ac:dyDescent="0.25">
      <c r="B2848" s="37" t="s">
        <v>24</v>
      </c>
      <c r="C2848" s="38" t="str">
        <f>VLOOKUP(E2848,nusedswatershed,4,FALSE)</f>
        <v>Esc</v>
      </c>
      <c r="D2848" s="39">
        <v>20</v>
      </c>
      <c r="E2848" s="40" t="s">
        <v>61</v>
      </c>
      <c r="F2848" s="40" t="s">
        <v>74</v>
      </c>
      <c r="G2848" s="21" t="s">
        <v>63</v>
      </c>
      <c r="H2848" s="45">
        <v>2019</v>
      </c>
      <c r="I2848" s="45" t="s">
        <v>523</v>
      </c>
      <c r="J2848" s="45"/>
      <c r="K2848" s="45"/>
      <c r="L2848" s="62">
        <f>_xlfn.IFNA(VLOOKUP(E2848&amp;"."&amp;H2848,PNIdata!$E$5:$L$263,2,FALSE),"-")</f>
        <v>0.56617647100000001</v>
      </c>
      <c r="M2848" s="62"/>
      <c r="N2848" s="62"/>
    </row>
    <row r="2849" spans="2:14" x14ac:dyDescent="0.25">
      <c r="B2849" s="37" t="s">
        <v>24</v>
      </c>
      <c r="C2849" s="38" t="str">
        <f>VLOOKUP(E2849,nusedswatershed,4,FALSE)</f>
        <v>Esc</v>
      </c>
      <c r="D2849" s="39">
        <v>20</v>
      </c>
      <c r="E2849" s="40" t="s">
        <v>61</v>
      </c>
      <c r="F2849" s="40" t="s">
        <v>74</v>
      </c>
      <c r="G2849" s="21" t="s">
        <v>63</v>
      </c>
      <c r="H2849" s="45">
        <v>2018</v>
      </c>
      <c r="I2849" s="45" t="s">
        <v>523</v>
      </c>
      <c r="J2849" s="45"/>
      <c r="K2849" s="45"/>
      <c r="L2849" s="62">
        <f>_xlfn.IFNA(VLOOKUP(E2849&amp;"."&amp;H2849,PNIdata!$E$5:$L$263,2,FALSE),"-")</f>
        <v>0.44324324300000001</v>
      </c>
      <c r="M2849" s="62"/>
      <c r="N2849" s="62"/>
    </row>
    <row r="2850" spans="2:14" x14ac:dyDescent="0.25">
      <c r="B2850" s="37" t="s">
        <v>24</v>
      </c>
      <c r="C2850" s="38" t="str">
        <f>VLOOKUP(E2850,nusedswatershed,4,FALSE)</f>
        <v>Esc</v>
      </c>
      <c r="D2850" s="39">
        <v>20</v>
      </c>
      <c r="E2850" s="40" t="s">
        <v>61</v>
      </c>
      <c r="F2850" s="40" t="s">
        <v>74</v>
      </c>
      <c r="G2850" s="21" t="s">
        <v>63</v>
      </c>
      <c r="H2850" s="45">
        <v>2017</v>
      </c>
      <c r="I2850" s="45" t="s">
        <v>523</v>
      </c>
      <c r="J2850" s="45"/>
      <c r="K2850" s="45"/>
      <c r="L2850" s="62">
        <f>_xlfn.IFNA(VLOOKUP(E2850&amp;"."&amp;H2850,PNIdata!$E$5:$L$263,2,FALSE),"-")</f>
        <v>0.38709677399999998</v>
      </c>
      <c r="M2850" s="62"/>
      <c r="N2850" s="62"/>
    </row>
    <row r="2851" spans="2:14" x14ac:dyDescent="0.25">
      <c r="B2851" s="37" t="s">
        <v>24</v>
      </c>
      <c r="C2851" s="38" t="str">
        <f>VLOOKUP(E2851,nusedswatershed,4,FALSE)</f>
        <v>Esc</v>
      </c>
      <c r="D2851" s="39">
        <v>20</v>
      </c>
      <c r="E2851" s="40" t="s">
        <v>61</v>
      </c>
      <c r="F2851" s="40" t="s">
        <v>74</v>
      </c>
      <c r="G2851" s="21" t="s">
        <v>63</v>
      </c>
      <c r="H2851" s="45">
        <v>2016</v>
      </c>
      <c r="I2851" s="45" t="s">
        <v>523</v>
      </c>
      <c r="J2851" s="45"/>
      <c r="K2851" s="45"/>
      <c r="L2851" s="62" t="str">
        <f>_xlfn.IFNA(VLOOKUP(E2851&amp;"."&amp;H2851,PNIdata!$E$5:$L$263,2,FALSE),"-")</f>
        <v>-</v>
      </c>
      <c r="M2851" s="62"/>
      <c r="N2851" s="62"/>
    </row>
    <row r="2852" spans="2:14" x14ac:dyDescent="0.25">
      <c r="B2852" s="37" t="s">
        <v>24</v>
      </c>
      <c r="C2852" s="38" t="str">
        <f>VLOOKUP(E2852,nusedswatershed,4,FALSE)</f>
        <v>Esc</v>
      </c>
      <c r="D2852" s="39">
        <v>20</v>
      </c>
      <c r="E2852" s="40" t="s">
        <v>61</v>
      </c>
      <c r="F2852" s="40" t="s">
        <v>74</v>
      </c>
      <c r="G2852" s="21" t="s">
        <v>63</v>
      </c>
      <c r="H2852" s="22">
        <v>2015</v>
      </c>
      <c r="I2852" s="45" t="s">
        <v>523</v>
      </c>
      <c r="J2852" s="45"/>
      <c r="K2852" s="45"/>
      <c r="L2852" s="62" t="str">
        <f>_xlfn.IFNA(VLOOKUP(E2852&amp;"."&amp;H2852,PNIdata!$E$5:$L$263,2,FALSE),"-")</f>
        <v>-</v>
      </c>
      <c r="M2852" s="62"/>
      <c r="N2852" s="62"/>
    </row>
    <row r="2853" spans="2:14" x14ac:dyDescent="0.25">
      <c r="B2853" s="37" t="s">
        <v>24</v>
      </c>
      <c r="C2853" s="38" t="str">
        <f>VLOOKUP(E2853,nusedswatershed,4,FALSE)</f>
        <v>Esc</v>
      </c>
      <c r="D2853" s="39">
        <v>20</v>
      </c>
      <c r="E2853" s="40" t="s">
        <v>61</v>
      </c>
      <c r="F2853" s="40" t="s">
        <v>74</v>
      </c>
      <c r="G2853" s="21" t="s">
        <v>63</v>
      </c>
      <c r="H2853" s="22">
        <v>2014</v>
      </c>
      <c r="I2853" s="45" t="s">
        <v>523</v>
      </c>
      <c r="J2853" s="45"/>
      <c r="K2853" s="45"/>
      <c r="L2853" s="62">
        <f>_xlfn.IFNA(VLOOKUP(E2853&amp;"."&amp;H2853,PNIdata!$E$5:$L$263,2,FALSE),"-")</f>
        <v>0.14035087700000001</v>
      </c>
      <c r="M2853" s="62"/>
      <c r="N2853" s="62"/>
    </row>
    <row r="2854" spans="2:14" x14ac:dyDescent="0.25">
      <c r="B2854" s="37" t="s">
        <v>24</v>
      </c>
      <c r="C2854" s="38" t="str">
        <f>VLOOKUP(E2854,nusedswatershed,4,FALSE)</f>
        <v>Esc</v>
      </c>
      <c r="D2854" s="39">
        <v>20</v>
      </c>
      <c r="E2854" s="40" t="s">
        <v>61</v>
      </c>
      <c r="F2854" s="40" t="s">
        <v>74</v>
      </c>
      <c r="G2854" s="21" t="s">
        <v>63</v>
      </c>
      <c r="H2854">
        <v>2013</v>
      </c>
      <c r="I2854" s="45" t="s">
        <v>523</v>
      </c>
      <c r="J2854" s="45"/>
      <c r="K2854" s="45"/>
      <c r="L2854" s="62" t="str">
        <f>_xlfn.IFNA(VLOOKUP(E2854&amp;"."&amp;H2854,PNIdata!$E$5:$L$263,2,FALSE),"-")</f>
        <v>-</v>
      </c>
      <c r="M2854" s="62"/>
      <c r="N2854" s="62"/>
    </row>
    <row r="2855" spans="2:14" x14ac:dyDescent="0.25">
      <c r="B2855" s="37" t="s">
        <v>24</v>
      </c>
      <c r="C2855" s="38" t="str">
        <f>VLOOKUP(E2855,nusedswatershed,4,FALSE)</f>
        <v>Esc</v>
      </c>
      <c r="D2855" s="39">
        <v>20</v>
      </c>
      <c r="E2855" s="40" t="s">
        <v>61</v>
      </c>
      <c r="F2855" s="40" t="s">
        <v>74</v>
      </c>
      <c r="G2855" s="21" t="s">
        <v>63</v>
      </c>
      <c r="H2855" s="22">
        <v>2012</v>
      </c>
      <c r="I2855" s="45">
        <v>75</v>
      </c>
      <c r="J2855" s="45">
        <v>75</v>
      </c>
      <c r="K2855" s="45"/>
      <c r="L2855" s="62">
        <f>_xlfn.IFNA(VLOOKUP(E2855&amp;"."&amp;H2855,PNIdata!$E$5:$L$263,2,FALSE),"-")</f>
        <v>0.8</v>
      </c>
      <c r="M2855" s="62"/>
      <c r="N2855" s="62"/>
    </row>
    <row r="2856" spans="2:14" x14ac:dyDescent="0.25">
      <c r="B2856" s="37" t="s">
        <v>24</v>
      </c>
      <c r="C2856" s="38" t="str">
        <f>VLOOKUP(E2856,nusedswatershed,4,FALSE)</f>
        <v>Esc</v>
      </c>
      <c r="D2856" s="39">
        <v>20</v>
      </c>
      <c r="E2856" s="40" t="s">
        <v>61</v>
      </c>
      <c r="F2856" s="40" t="s">
        <v>74</v>
      </c>
      <c r="G2856" s="21" t="s">
        <v>63</v>
      </c>
      <c r="H2856" s="22">
        <v>2011</v>
      </c>
      <c r="I2856" s="45" t="s">
        <v>523</v>
      </c>
      <c r="J2856" s="45"/>
      <c r="K2856" s="45"/>
      <c r="L2856" s="62" t="str">
        <f>_xlfn.IFNA(VLOOKUP(E2856&amp;"."&amp;H2856,PNIdata!$E$5:$L$263,2,FALSE),"-")</f>
        <v>-</v>
      </c>
      <c r="M2856" s="62"/>
      <c r="N2856" s="62"/>
    </row>
    <row r="2857" spans="2:14" x14ac:dyDescent="0.25">
      <c r="B2857" s="37" t="s">
        <v>24</v>
      </c>
      <c r="C2857" s="38" t="str">
        <f>VLOOKUP(E2857,nusedswatershed,4,FALSE)</f>
        <v>Esc</v>
      </c>
      <c r="D2857" s="39">
        <v>20</v>
      </c>
      <c r="E2857" s="40" t="s">
        <v>61</v>
      </c>
      <c r="F2857" s="40" t="s">
        <v>74</v>
      </c>
      <c r="G2857" s="21" t="s">
        <v>63</v>
      </c>
      <c r="H2857" s="22">
        <v>2010</v>
      </c>
      <c r="I2857" s="45" t="s">
        <v>524</v>
      </c>
      <c r="J2857" s="45"/>
      <c r="K2857" s="45"/>
      <c r="L2857" s="62" t="str">
        <f>_xlfn.IFNA(VLOOKUP(E2857&amp;"."&amp;H2857,PNIdata!$E$5:$L$263,2,FALSE),"-")</f>
        <v>-</v>
      </c>
      <c r="M2857" s="62"/>
      <c r="N2857" s="62"/>
    </row>
    <row r="2858" spans="2:14" x14ac:dyDescent="0.25">
      <c r="B2858" s="37" t="s">
        <v>24</v>
      </c>
      <c r="C2858" s="38" t="str">
        <f>VLOOKUP(E2858,nusedswatershed,4,FALSE)</f>
        <v>Esc</v>
      </c>
      <c r="D2858" s="39">
        <v>20</v>
      </c>
      <c r="E2858" s="40" t="s">
        <v>61</v>
      </c>
      <c r="F2858" s="40" t="s">
        <v>74</v>
      </c>
      <c r="G2858" s="21" t="s">
        <v>63</v>
      </c>
      <c r="H2858" s="22">
        <v>2009</v>
      </c>
      <c r="I2858" s="45" t="s">
        <v>523</v>
      </c>
      <c r="J2858" s="45"/>
      <c r="K2858" s="45"/>
      <c r="L2858" s="62" t="str">
        <f>_xlfn.IFNA(VLOOKUP(E2858&amp;"."&amp;H2858,PNIdata!$E$5:$L$263,2,FALSE),"-")</f>
        <v>-</v>
      </c>
      <c r="M2858" s="62"/>
      <c r="N2858" s="62"/>
    </row>
    <row r="2859" spans="2:14" x14ac:dyDescent="0.25">
      <c r="B2859" s="37" t="s">
        <v>24</v>
      </c>
      <c r="C2859" s="38" t="str">
        <f>VLOOKUP(E2859,nusedswatershed,4,FALSE)</f>
        <v>Esc</v>
      </c>
      <c r="D2859" s="39">
        <v>20</v>
      </c>
      <c r="E2859" s="40" t="s">
        <v>61</v>
      </c>
      <c r="F2859" s="40" t="s">
        <v>74</v>
      </c>
      <c r="G2859" s="21" t="s">
        <v>63</v>
      </c>
      <c r="H2859">
        <v>2008</v>
      </c>
      <c r="I2859" s="45" t="s">
        <v>523</v>
      </c>
      <c r="J2859" s="45"/>
      <c r="K2859" s="45"/>
      <c r="L2859" s="62" t="str">
        <f>_xlfn.IFNA(VLOOKUP(E2859&amp;"."&amp;H2859,PNIdata!$E$5:$L$263,2,FALSE),"-")</f>
        <v>-</v>
      </c>
      <c r="M2859" s="62"/>
      <c r="N2859" s="62"/>
    </row>
    <row r="2860" spans="2:14" x14ac:dyDescent="0.25">
      <c r="B2860" s="37" t="s">
        <v>24</v>
      </c>
      <c r="C2860" s="38" t="str">
        <f>VLOOKUP(E2860,nusedswatershed,4,FALSE)</f>
        <v>Esc</v>
      </c>
      <c r="D2860" s="39">
        <v>20</v>
      </c>
      <c r="E2860" s="40" t="s">
        <v>61</v>
      </c>
      <c r="F2860" s="40" t="s">
        <v>74</v>
      </c>
      <c r="G2860" s="21" t="s">
        <v>63</v>
      </c>
      <c r="H2860">
        <v>2007</v>
      </c>
      <c r="I2860" s="45" t="s">
        <v>523</v>
      </c>
      <c r="J2860" s="45"/>
      <c r="K2860" s="45"/>
      <c r="L2860" s="62" t="str">
        <f>_xlfn.IFNA(VLOOKUP(E2860&amp;"."&amp;H2860,PNIdata!$E$5:$L$263,2,FALSE),"-")</f>
        <v>-</v>
      </c>
      <c r="M2860" s="62"/>
      <c r="N2860" s="62"/>
    </row>
    <row r="2861" spans="2:14" x14ac:dyDescent="0.25">
      <c r="B2861" s="37" t="s">
        <v>24</v>
      </c>
      <c r="C2861" s="38" t="str">
        <f>VLOOKUP(E2861,nusedswatershed,4,FALSE)</f>
        <v>Esc</v>
      </c>
      <c r="D2861" s="39">
        <v>20</v>
      </c>
      <c r="E2861" s="40" t="s">
        <v>61</v>
      </c>
      <c r="F2861" s="40" t="s">
        <v>74</v>
      </c>
      <c r="G2861" s="21" t="s">
        <v>63</v>
      </c>
      <c r="H2861">
        <v>2006</v>
      </c>
      <c r="I2861" s="45" t="s">
        <v>523</v>
      </c>
      <c r="J2861" s="45"/>
      <c r="K2861" s="45"/>
      <c r="L2861" s="62" t="str">
        <f>_xlfn.IFNA(VLOOKUP(E2861&amp;"."&amp;H2861,PNIdata!$E$5:$L$263,2,FALSE),"-")</f>
        <v>-</v>
      </c>
      <c r="M2861" s="62"/>
      <c r="N2861" s="62"/>
    </row>
    <row r="2862" spans="2:14" x14ac:dyDescent="0.25">
      <c r="B2862" s="37" t="s">
        <v>24</v>
      </c>
      <c r="C2862" s="38" t="str">
        <f>VLOOKUP(E2862,nusedswatershed,4,FALSE)</f>
        <v>Esc</v>
      </c>
      <c r="D2862" s="39">
        <v>20</v>
      </c>
      <c r="E2862" s="40" t="s">
        <v>61</v>
      </c>
      <c r="F2862" s="40" t="s">
        <v>74</v>
      </c>
      <c r="G2862" s="21" t="s">
        <v>63</v>
      </c>
      <c r="H2862">
        <v>2005</v>
      </c>
      <c r="I2862" s="45" t="s">
        <v>523</v>
      </c>
      <c r="J2862" s="45"/>
      <c r="K2862" s="45"/>
      <c r="L2862" s="62">
        <f>_xlfn.IFNA(VLOOKUP(E2862&amp;"."&amp;H2862,PNIdata!$E$5:$L$263,2,FALSE),"-")</f>
        <v>0.74074074099999998</v>
      </c>
      <c r="M2862" s="62"/>
      <c r="N2862" s="62"/>
    </row>
    <row r="2863" spans="2:14" x14ac:dyDescent="0.25">
      <c r="B2863" s="37" t="s">
        <v>24</v>
      </c>
      <c r="C2863" s="38" t="str">
        <f>VLOOKUP(E2863,nusedswatershed,4,FALSE)</f>
        <v>Esc</v>
      </c>
      <c r="D2863" s="39">
        <v>20</v>
      </c>
      <c r="E2863" s="40" t="s">
        <v>61</v>
      </c>
      <c r="F2863" s="40" t="s">
        <v>74</v>
      </c>
      <c r="G2863" s="21" t="s">
        <v>63</v>
      </c>
      <c r="H2863">
        <v>2004</v>
      </c>
      <c r="I2863" s="45" t="s">
        <v>524</v>
      </c>
      <c r="J2863" s="45"/>
      <c r="K2863" s="45"/>
      <c r="L2863" s="62" t="str">
        <f>_xlfn.IFNA(VLOOKUP(E2863&amp;"."&amp;H2863,PNIdata!$E$5:$L$263,2,FALSE),"-")</f>
        <v>-</v>
      </c>
      <c r="M2863" s="62"/>
      <c r="N2863" s="62"/>
    </row>
    <row r="2864" spans="2:14" x14ac:dyDescent="0.25">
      <c r="B2864" s="37" t="s">
        <v>24</v>
      </c>
      <c r="C2864" s="38" t="str">
        <f>VLOOKUP(E2864,nusedswatershed,4,FALSE)</f>
        <v>Esc</v>
      </c>
      <c r="D2864" s="39">
        <v>20</v>
      </c>
      <c r="E2864" s="40" t="s">
        <v>61</v>
      </c>
      <c r="F2864" s="40" t="s">
        <v>74</v>
      </c>
      <c r="G2864" s="21" t="s">
        <v>63</v>
      </c>
      <c r="H2864">
        <v>2003</v>
      </c>
      <c r="I2864" s="45" t="s">
        <v>524</v>
      </c>
      <c r="J2864" s="45"/>
      <c r="K2864" s="45"/>
      <c r="L2864" s="62" t="str">
        <f>_xlfn.IFNA(VLOOKUP(E2864&amp;"."&amp;H2864,PNIdata!$E$5:$L$263,2,FALSE),"-")</f>
        <v>-</v>
      </c>
      <c r="M2864" s="62"/>
      <c r="N2864" s="62"/>
    </row>
    <row r="2865" spans="2:14" x14ac:dyDescent="0.25">
      <c r="B2865" s="37" t="s">
        <v>24</v>
      </c>
      <c r="C2865" s="38" t="str">
        <f>VLOOKUP(E2865,nusedswatershed,4,FALSE)</f>
        <v>Esc</v>
      </c>
      <c r="D2865" s="39">
        <v>20</v>
      </c>
      <c r="E2865" s="40" t="s">
        <v>61</v>
      </c>
      <c r="F2865" s="40" t="s">
        <v>74</v>
      </c>
      <c r="G2865" s="21" t="s">
        <v>63</v>
      </c>
      <c r="H2865">
        <v>2002</v>
      </c>
      <c r="I2865" s="45" t="s">
        <v>524</v>
      </c>
      <c r="J2865" s="45"/>
      <c r="K2865" s="45"/>
      <c r="L2865" s="62" t="str">
        <f>_xlfn.IFNA(VLOOKUP(E2865&amp;"."&amp;H2865,PNIdata!$E$5:$L$263,2,FALSE),"-")</f>
        <v>-</v>
      </c>
      <c r="M2865" s="62"/>
      <c r="N2865" s="62"/>
    </row>
    <row r="2866" spans="2:14" x14ac:dyDescent="0.25">
      <c r="B2866" s="37" t="s">
        <v>24</v>
      </c>
      <c r="C2866" s="38" t="str">
        <f>VLOOKUP(E2866,nusedswatershed,4,FALSE)</f>
        <v>Esc</v>
      </c>
      <c r="D2866" s="39">
        <v>20</v>
      </c>
      <c r="E2866" s="40" t="s">
        <v>61</v>
      </c>
      <c r="F2866" s="40" t="s">
        <v>74</v>
      </c>
      <c r="G2866" s="21" t="s">
        <v>63</v>
      </c>
      <c r="H2866">
        <v>2001</v>
      </c>
      <c r="I2866" s="45" t="s">
        <v>524</v>
      </c>
      <c r="J2866" s="45"/>
      <c r="K2866" s="45"/>
      <c r="L2866" s="62" t="str">
        <f>_xlfn.IFNA(VLOOKUP(E2866&amp;"."&amp;H2866,PNIdata!$E$5:$L$263,2,FALSE),"-")</f>
        <v>-</v>
      </c>
      <c r="M2866" s="62"/>
      <c r="N2866" s="62"/>
    </row>
    <row r="2867" spans="2:14" x14ac:dyDescent="0.25">
      <c r="B2867" s="37" t="s">
        <v>24</v>
      </c>
      <c r="C2867" s="38" t="str">
        <f>VLOOKUP(E2867,nusedswatershed,4,FALSE)</f>
        <v>Esc</v>
      </c>
      <c r="D2867" s="39">
        <v>20</v>
      </c>
      <c r="E2867" s="40" t="s">
        <v>61</v>
      </c>
      <c r="F2867" s="40" t="s">
        <v>74</v>
      </c>
      <c r="G2867" s="21" t="s">
        <v>63</v>
      </c>
      <c r="H2867">
        <v>2000</v>
      </c>
      <c r="I2867" s="45">
        <v>7</v>
      </c>
      <c r="J2867" s="45">
        <v>7</v>
      </c>
      <c r="K2867" s="45"/>
      <c r="L2867" s="62" t="str">
        <f>_xlfn.IFNA(VLOOKUP(E2867&amp;"."&amp;H2867,PNIdata!$E$5:$L$263,2,FALSE),"-")</f>
        <v>-</v>
      </c>
      <c r="M2867" s="62"/>
      <c r="N2867" s="62"/>
    </row>
    <row r="2868" spans="2:14" x14ac:dyDescent="0.25">
      <c r="B2868" s="37" t="s">
        <v>24</v>
      </c>
      <c r="C2868" s="38" t="str">
        <f>VLOOKUP(E2868,nusedswatershed,4,FALSE)</f>
        <v>Esc</v>
      </c>
      <c r="D2868" s="39">
        <v>20</v>
      </c>
      <c r="E2868" s="40" t="s">
        <v>61</v>
      </c>
      <c r="F2868" s="40" t="s">
        <v>74</v>
      </c>
      <c r="G2868" s="21" t="s">
        <v>63</v>
      </c>
      <c r="H2868">
        <v>1999</v>
      </c>
      <c r="I2868" s="45">
        <v>3</v>
      </c>
      <c r="J2868" s="45">
        <v>3</v>
      </c>
      <c r="K2868" s="45"/>
      <c r="L2868" s="62" t="str">
        <f>_xlfn.IFNA(VLOOKUP(E2868&amp;"."&amp;H2868,PNIdata!$E$5:$L$263,2,FALSE),"-")</f>
        <v>-</v>
      </c>
      <c r="M2868" s="62"/>
      <c r="N2868" s="62"/>
    </row>
    <row r="2869" spans="2:14" x14ac:dyDescent="0.25">
      <c r="B2869" s="37" t="s">
        <v>24</v>
      </c>
      <c r="C2869" s="38" t="str">
        <f>VLOOKUP(E2869,nusedswatershed,4,FALSE)</f>
        <v>Esc</v>
      </c>
      <c r="D2869" s="39">
        <v>20</v>
      </c>
      <c r="E2869" s="40" t="s">
        <v>61</v>
      </c>
      <c r="F2869" s="40" t="s">
        <v>74</v>
      </c>
      <c r="G2869" s="21" t="s">
        <v>63</v>
      </c>
      <c r="H2869" s="22">
        <v>1998</v>
      </c>
      <c r="I2869" s="45">
        <v>2</v>
      </c>
      <c r="J2869" s="45">
        <v>2</v>
      </c>
      <c r="K2869" s="45"/>
      <c r="L2869" s="62" t="str">
        <f>_xlfn.IFNA(VLOOKUP(E2869&amp;"."&amp;H2869,PNIdata!$E$5:$L$263,2,FALSE),"-")</f>
        <v>-</v>
      </c>
      <c r="M2869" s="62"/>
      <c r="N2869" s="62"/>
    </row>
    <row r="2870" spans="2:14" x14ac:dyDescent="0.25">
      <c r="B2870" s="37" t="s">
        <v>24</v>
      </c>
      <c r="C2870" s="38" t="str">
        <f>VLOOKUP(E2870,nusedswatershed,4,FALSE)</f>
        <v>Esc</v>
      </c>
      <c r="D2870" s="39">
        <v>20</v>
      </c>
      <c r="E2870" s="40" t="s">
        <v>61</v>
      </c>
      <c r="F2870" s="40" t="s">
        <v>74</v>
      </c>
      <c r="G2870" s="21" t="s">
        <v>63</v>
      </c>
      <c r="H2870" s="22">
        <v>1997</v>
      </c>
      <c r="I2870" s="45">
        <v>210</v>
      </c>
      <c r="J2870" s="45">
        <v>210</v>
      </c>
      <c r="K2870" s="45"/>
      <c r="L2870" s="62" t="str">
        <f>_xlfn.IFNA(VLOOKUP(E2870&amp;"."&amp;H2870,PNIdata!$E$5:$L$263,2,FALSE),"-")</f>
        <v>-</v>
      </c>
      <c r="M2870" s="62"/>
      <c r="N2870" s="62"/>
    </row>
    <row r="2871" spans="2:14" x14ac:dyDescent="0.25">
      <c r="B2871" s="37" t="s">
        <v>24</v>
      </c>
      <c r="C2871" s="38" t="str">
        <f>VLOOKUP(E2871,nusedswatershed,4,FALSE)</f>
        <v>Esc</v>
      </c>
      <c r="D2871" s="39">
        <v>20</v>
      </c>
      <c r="E2871" s="40" t="s">
        <v>61</v>
      </c>
      <c r="F2871" s="40" t="s">
        <v>74</v>
      </c>
      <c r="G2871" s="21" t="s">
        <v>63</v>
      </c>
      <c r="H2871" s="22">
        <v>1996</v>
      </c>
      <c r="I2871" s="45">
        <v>10</v>
      </c>
      <c r="J2871" s="45">
        <v>10</v>
      </c>
      <c r="K2871" s="45"/>
      <c r="L2871" s="62" t="str">
        <f>_xlfn.IFNA(VLOOKUP(E2871&amp;"."&amp;H2871,PNIdata!$E$5:$L$263,2,FALSE),"-")</f>
        <v>-</v>
      </c>
      <c r="M2871" s="62"/>
      <c r="N2871" s="62"/>
    </row>
    <row r="2872" spans="2:14" x14ac:dyDescent="0.25">
      <c r="B2872" s="37" t="s">
        <v>24</v>
      </c>
      <c r="C2872" s="38" t="str">
        <f>VLOOKUP(E2872,nusedswatershed,4,FALSE)</f>
        <v>Esc</v>
      </c>
      <c r="D2872" s="39">
        <v>20</v>
      </c>
      <c r="E2872" s="40" t="s">
        <v>61</v>
      </c>
      <c r="F2872" s="40" t="s">
        <v>74</v>
      </c>
      <c r="G2872" s="21" t="s">
        <v>63</v>
      </c>
      <c r="H2872" s="22">
        <v>1995</v>
      </c>
      <c r="I2872" s="45">
        <v>3</v>
      </c>
      <c r="J2872" s="45">
        <v>3</v>
      </c>
      <c r="K2872" s="45"/>
      <c r="L2872" s="62" t="str">
        <f>_xlfn.IFNA(VLOOKUP(E2872&amp;"."&amp;H2872,PNIdata!$E$5:$L$263,2,FALSE),"-")</f>
        <v>-</v>
      </c>
      <c r="M2872" s="62"/>
      <c r="N2872" s="62"/>
    </row>
    <row r="2873" spans="2:14" x14ac:dyDescent="0.25">
      <c r="B2873" s="37" t="s">
        <v>24</v>
      </c>
      <c r="C2873" s="38" t="str">
        <f>VLOOKUP(E2873,nusedswatershed,4,FALSE)</f>
        <v>Esc</v>
      </c>
      <c r="D2873" s="39">
        <v>20</v>
      </c>
      <c r="E2873" s="40" t="s">
        <v>61</v>
      </c>
      <c r="F2873" s="40" t="s">
        <v>74</v>
      </c>
      <c r="G2873" s="21" t="s">
        <v>63</v>
      </c>
      <c r="H2873" s="22">
        <v>1994</v>
      </c>
      <c r="I2873" s="45">
        <v>9</v>
      </c>
      <c r="J2873" s="45">
        <v>9</v>
      </c>
      <c r="K2873" s="45"/>
      <c r="L2873" s="62" t="str">
        <f>_xlfn.IFNA(VLOOKUP(E2873&amp;"."&amp;H2873,PNIdata!$E$5:$L$263,2,FALSE),"-")</f>
        <v>-</v>
      </c>
      <c r="M2873" s="62"/>
      <c r="N2873" s="62"/>
    </row>
    <row r="2874" spans="2:14" x14ac:dyDescent="0.25">
      <c r="B2874" s="37" t="s">
        <v>24</v>
      </c>
      <c r="C2874" s="38" t="str">
        <f>VLOOKUP(E2874,nusedswatershed,4,FALSE)</f>
        <v>Esc</v>
      </c>
      <c r="D2874" s="39">
        <v>20</v>
      </c>
      <c r="E2874" s="40" t="s">
        <v>61</v>
      </c>
      <c r="F2874" s="40" t="s">
        <v>74</v>
      </c>
      <c r="G2874" s="21" t="s">
        <v>63</v>
      </c>
      <c r="H2874" s="22">
        <v>1993</v>
      </c>
      <c r="I2874" s="45" t="s">
        <v>527</v>
      </c>
      <c r="J2874" s="45"/>
      <c r="K2874" s="45"/>
      <c r="L2874" s="62" t="str">
        <f>_xlfn.IFNA(VLOOKUP(E2874&amp;"."&amp;H2874,PNIdata!$E$5:$L$263,2,FALSE),"-")</f>
        <v>-</v>
      </c>
      <c r="M2874" s="62"/>
      <c r="N2874" s="62"/>
    </row>
    <row r="2875" spans="2:14" x14ac:dyDescent="0.25">
      <c r="B2875" s="37" t="s">
        <v>24</v>
      </c>
      <c r="C2875" s="38" t="str">
        <f>VLOOKUP(E2875,nusedswatershed,4,FALSE)</f>
        <v>Esc</v>
      </c>
      <c r="D2875" s="39">
        <v>20</v>
      </c>
      <c r="E2875" s="40" t="s">
        <v>61</v>
      </c>
      <c r="F2875" s="40" t="s">
        <v>74</v>
      </c>
      <c r="G2875" s="21" t="s">
        <v>63</v>
      </c>
      <c r="H2875" s="22">
        <v>1992</v>
      </c>
      <c r="I2875" s="45">
        <v>2</v>
      </c>
      <c r="J2875" s="45">
        <v>2</v>
      </c>
      <c r="K2875" s="45"/>
      <c r="L2875" s="62" t="str">
        <f>_xlfn.IFNA(VLOOKUP(E2875&amp;"."&amp;H2875,PNIdata!$E$5:$L$263,2,FALSE),"-")</f>
        <v>-</v>
      </c>
      <c r="M2875" s="62"/>
      <c r="N2875" s="62"/>
    </row>
    <row r="2876" spans="2:14" x14ac:dyDescent="0.25">
      <c r="B2876" s="37" t="s">
        <v>24</v>
      </c>
      <c r="C2876" s="38" t="str">
        <f>VLOOKUP(E2876,nusedswatershed,4,FALSE)</f>
        <v>Esc</v>
      </c>
      <c r="D2876" s="39">
        <v>20</v>
      </c>
      <c r="E2876" s="40" t="s">
        <v>61</v>
      </c>
      <c r="F2876" s="40" t="s">
        <v>74</v>
      </c>
      <c r="G2876" s="21" t="s">
        <v>63</v>
      </c>
      <c r="H2876" s="22">
        <v>1991</v>
      </c>
      <c r="I2876" s="45" t="s">
        <v>527</v>
      </c>
      <c r="J2876" s="45"/>
      <c r="K2876" s="45"/>
      <c r="L2876" s="62" t="str">
        <f>_xlfn.IFNA(VLOOKUP(E2876&amp;"."&amp;H2876,PNIdata!$E$5:$L$263,2,FALSE),"-")</f>
        <v>-</v>
      </c>
      <c r="M2876" s="62"/>
      <c r="N2876" s="62"/>
    </row>
    <row r="2877" spans="2:14" x14ac:dyDescent="0.25">
      <c r="B2877" s="37" t="s">
        <v>24</v>
      </c>
      <c r="C2877" s="38" t="str">
        <f>VLOOKUP(E2877,nusedswatershed,4,FALSE)</f>
        <v>Esc</v>
      </c>
      <c r="D2877" s="39">
        <v>20</v>
      </c>
      <c r="E2877" s="40" t="s">
        <v>61</v>
      </c>
      <c r="F2877" s="40" t="s">
        <v>74</v>
      </c>
      <c r="G2877" s="21" t="s">
        <v>63</v>
      </c>
      <c r="H2877" s="22">
        <v>1990</v>
      </c>
      <c r="I2877" s="45">
        <v>4</v>
      </c>
      <c r="J2877" s="45">
        <v>4</v>
      </c>
      <c r="K2877" s="45"/>
      <c r="L2877" s="62" t="str">
        <f>_xlfn.IFNA(VLOOKUP(E2877&amp;"."&amp;H2877,PNIdata!$E$5:$L$263,2,FALSE),"-")</f>
        <v>-</v>
      </c>
      <c r="M2877" s="62"/>
      <c r="N2877" s="62"/>
    </row>
    <row r="2878" spans="2:14" x14ac:dyDescent="0.25">
      <c r="B2878" s="37" t="s">
        <v>24</v>
      </c>
      <c r="C2878" s="38" t="str">
        <f>VLOOKUP(E2878,nusedswatershed,4,FALSE)</f>
        <v>Esc</v>
      </c>
      <c r="D2878" s="39">
        <v>20</v>
      </c>
      <c r="E2878" s="40" t="s">
        <v>61</v>
      </c>
      <c r="F2878" s="40" t="s">
        <v>74</v>
      </c>
      <c r="G2878" s="21" t="s">
        <v>63</v>
      </c>
      <c r="H2878" s="22">
        <v>1989</v>
      </c>
      <c r="I2878" s="45">
        <v>6</v>
      </c>
      <c r="J2878" s="45">
        <v>6</v>
      </c>
      <c r="K2878" s="45"/>
      <c r="L2878" s="62" t="str">
        <f>_xlfn.IFNA(VLOOKUP(E2878&amp;"."&amp;H2878,PNIdata!$E$5:$L$263,2,FALSE),"-")</f>
        <v>-</v>
      </c>
      <c r="M2878" s="62"/>
      <c r="N2878" s="62"/>
    </row>
    <row r="2879" spans="2:14" x14ac:dyDescent="0.25">
      <c r="B2879" s="37" t="s">
        <v>24</v>
      </c>
      <c r="C2879" s="38" t="str">
        <f>VLOOKUP(E2879,nusedswatershed,4,FALSE)</f>
        <v>Esc</v>
      </c>
      <c r="D2879" s="39">
        <v>20</v>
      </c>
      <c r="E2879" s="40" t="s">
        <v>61</v>
      </c>
      <c r="F2879" s="40" t="s">
        <v>74</v>
      </c>
      <c r="G2879" s="21" t="s">
        <v>63</v>
      </c>
      <c r="H2879" s="22">
        <v>1988</v>
      </c>
      <c r="I2879" s="45">
        <v>28</v>
      </c>
      <c r="J2879" s="45">
        <v>28</v>
      </c>
      <c r="K2879" s="45"/>
      <c r="L2879" s="62" t="str">
        <f>_xlfn.IFNA(VLOOKUP(E2879&amp;"."&amp;H2879,PNIdata!$E$5:$L$263,2,FALSE),"-")</f>
        <v>-</v>
      </c>
      <c r="M2879" s="62"/>
      <c r="N2879" s="62"/>
    </row>
    <row r="2880" spans="2:14" x14ac:dyDescent="0.25">
      <c r="B2880" s="37" t="s">
        <v>24</v>
      </c>
      <c r="C2880" s="38" t="str">
        <f>VLOOKUP(E2880,nusedswatershed,4,FALSE)</f>
        <v>Esc</v>
      </c>
      <c r="D2880" s="39">
        <v>20</v>
      </c>
      <c r="E2880" s="40" t="s">
        <v>61</v>
      </c>
      <c r="F2880" s="40" t="s">
        <v>74</v>
      </c>
      <c r="G2880" s="21" t="s">
        <v>63</v>
      </c>
      <c r="H2880" s="22">
        <v>1987</v>
      </c>
      <c r="I2880" s="45" t="s">
        <v>527</v>
      </c>
      <c r="J2880" s="45"/>
      <c r="K2880" s="45"/>
      <c r="L2880" s="62" t="str">
        <f>_xlfn.IFNA(VLOOKUP(E2880&amp;"."&amp;H2880,PNIdata!$E$5:$L$263,2,FALSE),"-")</f>
        <v>-</v>
      </c>
      <c r="M2880" s="62"/>
      <c r="N2880" s="62"/>
    </row>
    <row r="2881" spans="2:14" x14ac:dyDescent="0.25">
      <c r="B2881" s="37" t="s">
        <v>24</v>
      </c>
      <c r="C2881" s="38" t="str">
        <f>VLOOKUP(E2881,nusedswatershed,4,FALSE)</f>
        <v>Esc</v>
      </c>
      <c r="D2881" s="39">
        <v>20</v>
      </c>
      <c r="E2881" s="40" t="s">
        <v>61</v>
      </c>
      <c r="F2881" s="40" t="s">
        <v>74</v>
      </c>
      <c r="G2881" s="21" t="s">
        <v>63</v>
      </c>
      <c r="H2881" s="22">
        <v>1986</v>
      </c>
      <c r="I2881" s="45" t="s">
        <v>527</v>
      </c>
      <c r="J2881" s="45"/>
      <c r="K2881" s="45"/>
      <c r="L2881" s="62" t="str">
        <f>_xlfn.IFNA(VLOOKUP(E2881&amp;"."&amp;H2881,PNIdata!$E$5:$L$263,2,FALSE),"-")</f>
        <v>-</v>
      </c>
      <c r="M2881" s="62"/>
      <c r="N2881" s="62"/>
    </row>
    <row r="2882" spans="2:14" x14ac:dyDescent="0.25">
      <c r="B2882" s="37" t="s">
        <v>24</v>
      </c>
      <c r="C2882" s="38" t="str">
        <f>VLOOKUP(E2882,nusedswatershed,4,FALSE)</f>
        <v>Esc</v>
      </c>
      <c r="D2882" s="39">
        <v>20</v>
      </c>
      <c r="E2882" s="40" t="s">
        <v>61</v>
      </c>
      <c r="F2882" s="40" t="s">
        <v>74</v>
      </c>
      <c r="G2882" s="21" t="s">
        <v>63</v>
      </c>
      <c r="H2882" s="22">
        <v>1985</v>
      </c>
      <c r="I2882" s="45">
        <v>4</v>
      </c>
      <c r="J2882" s="45">
        <v>4</v>
      </c>
      <c r="K2882" s="45"/>
      <c r="L2882" s="62" t="str">
        <f>_xlfn.IFNA(VLOOKUP(E2882&amp;"."&amp;H2882,PNIdata!$E$5:$L$263,2,FALSE),"-")</f>
        <v>-</v>
      </c>
      <c r="M2882" s="62"/>
      <c r="N2882" s="62"/>
    </row>
    <row r="2883" spans="2:14" x14ac:dyDescent="0.25">
      <c r="B2883" s="37" t="s">
        <v>24</v>
      </c>
      <c r="C2883" s="38" t="str">
        <f>VLOOKUP(E2883,nusedswatershed,4,FALSE)</f>
        <v>Esc</v>
      </c>
      <c r="D2883" s="39">
        <v>20</v>
      </c>
      <c r="E2883" s="40" t="s">
        <v>61</v>
      </c>
      <c r="F2883" s="40" t="s">
        <v>74</v>
      </c>
      <c r="G2883" s="21" t="s">
        <v>63</v>
      </c>
      <c r="H2883" s="22">
        <v>1984</v>
      </c>
      <c r="I2883" s="45" t="s">
        <v>527</v>
      </c>
      <c r="J2883" s="45"/>
      <c r="K2883" s="45"/>
      <c r="L2883" s="62" t="str">
        <f>_xlfn.IFNA(VLOOKUP(E2883&amp;"."&amp;H2883,PNIdata!$E$5:$L$263,2,FALSE),"-")</f>
        <v>-</v>
      </c>
      <c r="M2883" s="62"/>
      <c r="N2883" s="62"/>
    </row>
    <row r="2884" spans="2:14" x14ac:dyDescent="0.25">
      <c r="B2884" s="37" t="s">
        <v>24</v>
      </c>
      <c r="C2884" s="38" t="str">
        <f>VLOOKUP(E2884,nusedswatershed,4,FALSE)</f>
        <v>Esc</v>
      </c>
      <c r="D2884" s="39">
        <v>20</v>
      </c>
      <c r="E2884" s="40" t="s">
        <v>61</v>
      </c>
      <c r="F2884" s="40" t="s">
        <v>74</v>
      </c>
      <c r="G2884" s="21" t="s">
        <v>63</v>
      </c>
      <c r="H2884" s="22">
        <v>1983</v>
      </c>
      <c r="I2884" s="45" t="s">
        <v>527</v>
      </c>
      <c r="J2884" s="45"/>
      <c r="K2884" s="45"/>
      <c r="L2884" s="62" t="str">
        <f>_xlfn.IFNA(VLOOKUP(E2884&amp;"."&amp;H2884,PNIdata!$E$5:$L$263,2,FALSE),"-")</f>
        <v>-</v>
      </c>
      <c r="M2884" s="62"/>
      <c r="N2884" s="62"/>
    </row>
    <row r="2885" spans="2:14" x14ac:dyDescent="0.25">
      <c r="B2885" s="37" t="s">
        <v>24</v>
      </c>
      <c r="C2885" s="38" t="str">
        <f>VLOOKUP(E2885,nusedswatershed,4,FALSE)</f>
        <v>Esc</v>
      </c>
      <c r="D2885" s="39">
        <v>20</v>
      </c>
      <c r="E2885" s="40" t="s">
        <v>61</v>
      </c>
      <c r="F2885" s="40" t="s">
        <v>74</v>
      </c>
      <c r="G2885" s="21" t="s">
        <v>63</v>
      </c>
      <c r="H2885" s="22">
        <v>1982</v>
      </c>
      <c r="I2885" s="45" t="s">
        <v>527</v>
      </c>
      <c r="J2885" s="45"/>
      <c r="K2885" s="45"/>
      <c r="L2885" s="62" t="str">
        <f>_xlfn.IFNA(VLOOKUP(E2885&amp;"."&amp;H2885,PNIdata!$E$5:$L$263,2,FALSE),"-")</f>
        <v>-</v>
      </c>
      <c r="M2885" s="62"/>
      <c r="N2885" s="62"/>
    </row>
    <row r="2886" spans="2:14" x14ac:dyDescent="0.25">
      <c r="B2886" s="37" t="s">
        <v>24</v>
      </c>
      <c r="C2886" s="38" t="str">
        <f>VLOOKUP(E2886,nusedswatershed,4,FALSE)</f>
        <v>Esc</v>
      </c>
      <c r="D2886" s="39">
        <v>20</v>
      </c>
      <c r="E2886" s="40" t="s">
        <v>61</v>
      </c>
      <c r="F2886" s="40" t="s">
        <v>74</v>
      </c>
      <c r="G2886" s="21" t="s">
        <v>63</v>
      </c>
      <c r="H2886" s="22">
        <v>1981</v>
      </c>
      <c r="I2886" s="45" t="s">
        <v>527</v>
      </c>
      <c r="J2886" s="45"/>
      <c r="K2886" s="45"/>
      <c r="L2886" s="62" t="str">
        <f>_xlfn.IFNA(VLOOKUP(E2886&amp;"."&amp;H2886,PNIdata!$E$5:$L$263,2,FALSE),"-")</f>
        <v>-</v>
      </c>
      <c r="M2886" s="62"/>
      <c r="N2886" s="62"/>
    </row>
    <row r="2887" spans="2:14" x14ac:dyDescent="0.25">
      <c r="B2887" s="37" t="s">
        <v>24</v>
      </c>
      <c r="C2887" s="38" t="str">
        <f>VLOOKUP(E2887,nusedswatershed,4,FALSE)</f>
        <v>Esc</v>
      </c>
      <c r="D2887" s="39">
        <v>20</v>
      </c>
      <c r="E2887" s="40" t="s">
        <v>61</v>
      </c>
      <c r="F2887" s="40" t="s">
        <v>74</v>
      </c>
      <c r="G2887" s="21" t="s">
        <v>63</v>
      </c>
      <c r="H2887" s="22">
        <v>1980</v>
      </c>
      <c r="I2887" s="45" t="s">
        <v>522</v>
      </c>
      <c r="J2887" s="45"/>
      <c r="K2887" s="45"/>
      <c r="L2887" s="62" t="str">
        <f>_xlfn.IFNA(VLOOKUP(E2887&amp;"."&amp;H2887,PNIdata!$E$5:$L$263,2,FALSE),"-")</f>
        <v>-</v>
      </c>
      <c r="M2887" s="62"/>
      <c r="N2887" s="62"/>
    </row>
    <row r="2888" spans="2:14" x14ac:dyDescent="0.25">
      <c r="B2888" s="37" t="s">
        <v>24</v>
      </c>
      <c r="C2888" s="38" t="str">
        <f>VLOOKUP(E2888,nusedswatershed,4,FALSE)</f>
        <v>Esc</v>
      </c>
      <c r="D2888" s="39">
        <v>20</v>
      </c>
      <c r="E2888" s="40" t="s">
        <v>61</v>
      </c>
      <c r="F2888" s="40" t="s">
        <v>74</v>
      </c>
      <c r="G2888" s="21" t="s">
        <v>63</v>
      </c>
      <c r="H2888" s="22">
        <v>1979</v>
      </c>
      <c r="I2888" s="45">
        <v>12</v>
      </c>
      <c r="J2888" s="45">
        <v>12</v>
      </c>
      <c r="K2888" s="45"/>
      <c r="L2888" s="62" t="str">
        <f>_xlfn.IFNA(VLOOKUP(E2888&amp;"."&amp;H2888,PNIdata!$E$5:$L$263,2,FALSE),"-")</f>
        <v>-</v>
      </c>
      <c r="M2888" s="62"/>
      <c r="N2888" s="62"/>
    </row>
    <row r="2889" spans="2:14" x14ac:dyDescent="0.25">
      <c r="B2889" s="37" t="s">
        <v>24</v>
      </c>
      <c r="C2889" s="38" t="str">
        <f>VLOOKUP(E2889,nusedswatershed,4,FALSE)</f>
        <v>Esc</v>
      </c>
      <c r="D2889" s="39">
        <v>20</v>
      </c>
      <c r="E2889" s="40" t="s">
        <v>61</v>
      </c>
      <c r="F2889" s="40" t="s">
        <v>74</v>
      </c>
      <c r="G2889" s="21" t="s">
        <v>63</v>
      </c>
      <c r="H2889" s="22">
        <v>1978</v>
      </c>
      <c r="I2889" s="45">
        <v>15</v>
      </c>
      <c r="J2889" s="45">
        <v>15</v>
      </c>
      <c r="K2889" s="45"/>
      <c r="L2889" s="62" t="str">
        <f>_xlfn.IFNA(VLOOKUP(E2889&amp;"."&amp;H2889,PNIdata!$E$5:$L$263,2,FALSE),"-")</f>
        <v>-</v>
      </c>
      <c r="M2889" s="62"/>
      <c r="N2889" s="62"/>
    </row>
    <row r="2890" spans="2:14" x14ac:dyDescent="0.25">
      <c r="B2890" s="37" t="s">
        <v>24</v>
      </c>
      <c r="C2890" s="38" t="str">
        <f>VLOOKUP(E2890,nusedswatershed,4,FALSE)</f>
        <v>Esc</v>
      </c>
      <c r="D2890" s="39">
        <v>20</v>
      </c>
      <c r="E2890" s="40" t="s">
        <v>61</v>
      </c>
      <c r="F2890" s="40" t="s">
        <v>74</v>
      </c>
      <c r="G2890" s="21" t="s">
        <v>63</v>
      </c>
      <c r="H2890" s="22">
        <v>1977</v>
      </c>
      <c r="I2890" s="45">
        <v>25</v>
      </c>
      <c r="J2890" s="45">
        <v>25</v>
      </c>
      <c r="K2890" s="45"/>
      <c r="L2890" s="62" t="str">
        <f>_xlfn.IFNA(VLOOKUP(E2890&amp;"."&amp;H2890,PNIdata!$E$5:$L$263,2,FALSE),"-")</f>
        <v>-</v>
      </c>
      <c r="M2890" s="62"/>
      <c r="N2890" s="62"/>
    </row>
    <row r="2891" spans="2:14" x14ac:dyDescent="0.25">
      <c r="B2891" s="37" t="s">
        <v>24</v>
      </c>
      <c r="C2891" s="38" t="str">
        <f>VLOOKUP(E2891,nusedswatershed,4,FALSE)</f>
        <v>Esc</v>
      </c>
      <c r="D2891" s="39">
        <v>20</v>
      </c>
      <c r="E2891" s="40" t="s">
        <v>61</v>
      </c>
      <c r="F2891" s="40" t="s">
        <v>74</v>
      </c>
      <c r="G2891" s="21" t="s">
        <v>63</v>
      </c>
      <c r="H2891" s="22">
        <v>1976</v>
      </c>
      <c r="I2891" s="45" t="s">
        <v>527</v>
      </c>
      <c r="J2891" s="45"/>
      <c r="K2891" s="45"/>
      <c r="L2891" s="62" t="str">
        <f>_xlfn.IFNA(VLOOKUP(E2891&amp;"."&amp;H2891,PNIdata!$E$5:$L$263,2,FALSE),"-")</f>
        <v>-</v>
      </c>
      <c r="M2891" s="62"/>
      <c r="N2891" s="62"/>
    </row>
    <row r="2892" spans="2:14" x14ac:dyDescent="0.25">
      <c r="B2892" s="37" t="s">
        <v>24</v>
      </c>
      <c r="C2892" s="38" t="str">
        <f>VLOOKUP(E2892,nusedswatershed,4,FALSE)</f>
        <v>Esc</v>
      </c>
      <c r="D2892" s="39">
        <v>20</v>
      </c>
      <c r="E2892" s="40" t="s">
        <v>61</v>
      </c>
      <c r="F2892" s="40" t="s">
        <v>74</v>
      </c>
      <c r="G2892" s="21" t="s">
        <v>63</v>
      </c>
      <c r="H2892" s="22">
        <v>1975</v>
      </c>
      <c r="I2892" s="45" t="s">
        <v>522</v>
      </c>
      <c r="J2892" s="45"/>
      <c r="K2892" s="45"/>
      <c r="L2892" s="62" t="str">
        <f>_xlfn.IFNA(VLOOKUP(E2892&amp;"."&amp;H2892,PNIdata!$E$5:$L$263,2,FALSE),"-")</f>
        <v>-</v>
      </c>
      <c r="M2892" s="62"/>
      <c r="N2892" s="62"/>
    </row>
    <row r="2893" spans="2:14" x14ac:dyDescent="0.25">
      <c r="B2893" s="37" t="s">
        <v>24</v>
      </c>
      <c r="C2893" s="38" t="str">
        <f>VLOOKUP(E2893,nusedswatershed,4,FALSE)</f>
        <v>Esc</v>
      </c>
      <c r="D2893" s="39">
        <v>20</v>
      </c>
      <c r="E2893" s="40" t="s">
        <v>61</v>
      </c>
      <c r="F2893" s="40" t="s">
        <v>74</v>
      </c>
      <c r="G2893" s="21" t="s">
        <v>63</v>
      </c>
      <c r="H2893" s="22">
        <v>1974</v>
      </c>
      <c r="I2893" s="45">
        <v>2</v>
      </c>
      <c r="J2893" s="45">
        <v>2</v>
      </c>
      <c r="K2893" s="45"/>
      <c r="L2893" s="62" t="str">
        <f>_xlfn.IFNA(VLOOKUP(E2893&amp;"."&amp;H2893,PNIdata!$E$5:$L$263,2,FALSE),"-")</f>
        <v>-</v>
      </c>
      <c r="M2893" s="62"/>
      <c r="N2893" s="62"/>
    </row>
    <row r="2894" spans="2:14" x14ac:dyDescent="0.25">
      <c r="B2894" s="37" t="s">
        <v>24</v>
      </c>
      <c r="C2894" s="38" t="str">
        <f>VLOOKUP(E2894,nusedswatershed,4,FALSE)</f>
        <v>Esc</v>
      </c>
      <c r="D2894" s="39">
        <v>20</v>
      </c>
      <c r="E2894" s="40" t="s">
        <v>61</v>
      </c>
      <c r="F2894" s="40" t="s">
        <v>74</v>
      </c>
      <c r="G2894" s="21" t="s">
        <v>63</v>
      </c>
      <c r="H2894" s="22">
        <v>1973</v>
      </c>
      <c r="I2894" s="45" t="s">
        <v>527</v>
      </c>
      <c r="J2894" s="45"/>
      <c r="K2894" s="45"/>
      <c r="L2894" s="62" t="str">
        <f>_xlfn.IFNA(VLOOKUP(E2894&amp;"."&amp;H2894,PNIdata!$E$5:$L$263,2,FALSE),"-")</f>
        <v>-</v>
      </c>
      <c r="M2894" s="62"/>
      <c r="N2894" s="62"/>
    </row>
    <row r="2895" spans="2:14" x14ac:dyDescent="0.25">
      <c r="B2895" s="37" t="s">
        <v>24</v>
      </c>
      <c r="C2895" s="38" t="str">
        <f>VLOOKUP(E2895,nusedswatershed,4,FALSE)</f>
        <v>Esc</v>
      </c>
      <c r="D2895" s="39">
        <v>20</v>
      </c>
      <c r="E2895" s="40" t="s">
        <v>61</v>
      </c>
      <c r="F2895" s="40" t="s">
        <v>74</v>
      </c>
      <c r="G2895" s="21" t="s">
        <v>63</v>
      </c>
      <c r="H2895" s="22">
        <v>1972</v>
      </c>
      <c r="I2895" s="45" t="s">
        <v>527</v>
      </c>
      <c r="J2895" s="45"/>
      <c r="K2895" s="45"/>
      <c r="L2895" s="62" t="str">
        <f>_xlfn.IFNA(VLOOKUP(E2895&amp;"."&amp;H2895,PNIdata!$E$5:$L$263,2,FALSE),"-")</f>
        <v>-</v>
      </c>
      <c r="M2895" s="62"/>
      <c r="N2895" s="62"/>
    </row>
    <row r="2896" spans="2:14" x14ac:dyDescent="0.25">
      <c r="B2896" s="37" t="s">
        <v>24</v>
      </c>
      <c r="C2896" s="38" t="str">
        <f>VLOOKUP(E2896,nusedswatershed,4,FALSE)</f>
        <v>Esc</v>
      </c>
      <c r="D2896" s="39">
        <v>20</v>
      </c>
      <c r="E2896" s="40" t="s">
        <v>61</v>
      </c>
      <c r="F2896" s="40" t="s">
        <v>74</v>
      </c>
      <c r="G2896" s="21" t="s">
        <v>63</v>
      </c>
      <c r="H2896" s="22">
        <v>1971</v>
      </c>
      <c r="I2896" s="45" t="s">
        <v>527</v>
      </c>
      <c r="J2896" s="45"/>
      <c r="K2896" s="45"/>
      <c r="L2896" s="62" t="str">
        <f>_xlfn.IFNA(VLOOKUP(E2896&amp;"."&amp;H2896,PNIdata!$E$5:$L$263,2,FALSE),"-")</f>
        <v>-</v>
      </c>
      <c r="M2896" s="62"/>
      <c r="N2896" s="62"/>
    </row>
    <row r="2897" spans="2:14" x14ac:dyDescent="0.25">
      <c r="B2897" s="37" t="s">
        <v>24</v>
      </c>
      <c r="C2897" s="38" t="str">
        <f>VLOOKUP(E2897,nusedswatershed,4,FALSE)</f>
        <v>Esc</v>
      </c>
      <c r="D2897" s="39">
        <v>20</v>
      </c>
      <c r="E2897" s="40" t="s">
        <v>61</v>
      </c>
      <c r="F2897" s="40" t="s">
        <v>74</v>
      </c>
      <c r="G2897" s="21" t="s">
        <v>63</v>
      </c>
      <c r="H2897" s="22">
        <v>1970</v>
      </c>
      <c r="I2897" s="45" t="s">
        <v>527</v>
      </c>
      <c r="J2897" s="45"/>
      <c r="K2897" s="45"/>
      <c r="L2897" s="62" t="str">
        <f>_xlfn.IFNA(VLOOKUP(E2897&amp;"."&amp;H2897,PNIdata!$E$5:$L$263,2,FALSE),"-")</f>
        <v>-</v>
      </c>
      <c r="M2897" s="62"/>
      <c r="N2897" s="62"/>
    </row>
    <row r="2898" spans="2:14" x14ac:dyDescent="0.25">
      <c r="B2898" s="37" t="s">
        <v>24</v>
      </c>
      <c r="C2898" s="38" t="str">
        <f>VLOOKUP(E2898,nusedswatershed,4,FALSE)</f>
        <v>Esc</v>
      </c>
      <c r="D2898" s="39">
        <v>20</v>
      </c>
      <c r="E2898" s="40" t="s">
        <v>61</v>
      </c>
      <c r="F2898" s="40" t="s">
        <v>74</v>
      </c>
      <c r="G2898" s="21" t="s">
        <v>63</v>
      </c>
      <c r="H2898" s="22">
        <v>1969</v>
      </c>
      <c r="I2898" s="45" t="s">
        <v>527</v>
      </c>
      <c r="J2898" s="45"/>
      <c r="K2898" s="45"/>
      <c r="L2898" s="62" t="str">
        <f>_xlfn.IFNA(VLOOKUP(E2898&amp;"."&amp;H2898,PNIdata!$E$5:$L$263,2,FALSE),"-")</f>
        <v>-</v>
      </c>
      <c r="M2898" s="62"/>
      <c r="N2898" s="62"/>
    </row>
    <row r="2899" spans="2:14" x14ac:dyDescent="0.25">
      <c r="B2899" s="37" t="s">
        <v>24</v>
      </c>
      <c r="C2899" s="38" t="str">
        <f>VLOOKUP(E2899,nusedswatershed,4,FALSE)</f>
        <v>Esc</v>
      </c>
      <c r="D2899" s="39">
        <v>20</v>
      </c>
      <c r="E2899" s="40" t="s">
        <v>61</v>
      </c>
      <c r="F2899" s="40" t="s">
        <v>74</v>
      </c>
      <c r="G2899" s="21" t="s">
        <v>63</v>
      </c>
      <c r="H2899" s="22">
        <v>1968</v>
      </c>
      <c r="I2899" s="45" t="s">
        <v>527</v>
      </c>
      <c r="J2899" s="45"/>
      <c r="K2899" s="45"/>
      <c r="L2899" s="62" t="str">
        <f>_xlfn.IFNA(VLOOKUP(E2899&amp;"."&amp;H2899,PNIdata!$E$5:$L$263,2,FALSE),"-")</f>
        <v>-</v>
      </c>
      <c r="M2899" s="62"/>
      <c r="N2899" s="62"/>
    </row>
    <row r="2900" spans="2:14" x14ac:dyDescent="0.25">
      <c r="B2900" s="37" t="s">
        <v>24</v>
      </c>
      <c r="C2900" s="38" t="str">
        <f>VLOOKUP(E2900,nusedswatershed,4,FALSE)</f>
        <v>Esc</v>
      </c>
      <c r="D2900" s="39">
        <v>20</v>
      </c>
      <c r="E2900" s="40" t="s">
        <v>61</v>
      </c>
      <c r="F2900" s="40" t="s">
        <v>74</v>
      </c>
      <c r="G2900" s="21" t="s">
        <v>63</v>
      </c>
      <c r="H2900" s="22">
        <v>1967</v>
      </c>
      <c r="I2900" s="45" t="s">
        <v>527</v>
      </c>
      <c r="J2900" s="45"/>
      <c r="K2900" s="45"/>
      <c r="L2900" s="62" t="str">
        <f>_xlfn.IFNA(VLOOKUP(E2900&amp;"."&amp;H2900,PNIdata!$E$5:$L$263,2,FALSE),"-")</f>
        <v>-</v>
      </c>
      <c r="M2900" s="62"/>
      <c r="N2900" s="62"/>
    </row>
    <row r="2901" spans="2:14" x14ac:dyDescent="0.25">
      <c r="B2901" s="37" t="s">
        <v>24</v>
      </c>
      <c r="C2901" s="38" t="str">
        <f>VLOOKUP(E2901,nusedswatershed,4,FALSE)</f>
        <v>Esc</v>
      </c>
      <c r="D2901" s="39">
        <v>20</v>
      </c>
      <c r="E2901" s="40" t="s">
        <v>61</v>
      </c>
      <c r="F2901" s="40" t="s">
        <v>74</v>
      </c>
      <c r="G2901" s="21" t="s">
        <v>63</v>
      </c>
      <c r="H2901" s="22">
        <v>1966</v>
      </c>
      <c r="I2901" s="45" t="s">
        <v>527</v>
      </c>
      <c r="J2901" s="45"/>
      <c r="K2901" s="45"/>
      <c r="L2901" s="62" t="str">
        <f>_xlfn.IFNA(VLOOKUP(E2901&amp;"."&amp;H2901,PNIdata!$E$5:$L$263,2,FALSE),"-")</f>
        <v>-</v>
      </c>
      <c r="M2901" s="62"/>
      <c r="N2901" s="62"/>
    </row>
    <row r="2902" spans="2:14" x14ac:dyDescent="0.25">
      <c r="B2902" s="37" t="s">
        <v>24</v>
      </c>
      <c r="C2902" s="38" t="str">
        <f>VLOOKUP(E2902,nusedswatershed,4,FALSE)</f>
        <v>Esc</v>
      </c>
      <c r="D2902" s="39">
        <v>20</v>
      </c>
      <c r="E2902" s="40" t="s">
        <v>61</v>
      </c>
      <c r="F2902" s="40" t="s">
        <v>74</v>
      </c>
      <c r="G2902" s="21" t="s">
        <v>63</v>
      </c>
      <c r="H2902" s="22">
        <v>1965</v>
      </c>
      <c r="I2902" s="45" t="s">
        <v>527</v>
      </c>
      <c r="J2902" s="45"/>
      <c r="K2902" s="45"/>
      <c r="L2902" s="62" t="str">
        <f>_xlfn.IFNA(VLOOKUP(E2902&amp;"."&amp;H2902,PNIdata!$E$5:$L$263,2,FALSE),"-")</f>
        <v>-</v>
      </c>
      <c r="M2902" s="62"/>
      <c r="N2902" s="62"/>
    </row>
    <row r="2903" spans="2:14" x14ac:dyDescent="0.25">
      <c r="B2903" s="37" t="s">
        <v>24</v>
      </c>
      <c r="C2903" s="38" t="str">
        <f>VLOOKUP(E2903,nusedswatershed,4,FALSE)</f>
        <v>Esc</v>
      </c>
      <c r="D2903" s="39">
        <v>20</v>
      </c>
      <c r="E2903" s="40" t="s">
        <v>61</v>
      </c>
      <c r="F2903" s="40" t="s">
        <v>74</v>
      </c>
      <c r="G2903" s="21" t="s">
        <v>63</v>
      </c>
      <c r="H2903" s="22">
        <v>1964</v>
      </c>
      <c r="I2903" s="45" t="s">
        <v>527</v>
      </c>
      <c r="J2903" s="45"/>
      <c r="K2903" s="45"/>
      <c r="L2903" s="62" t="str">
        <f>_xlfn.IFNA(VLOOKUP(E2903&amp;"."&amp;H2903,PNIdata!$E$5:$L$263,2,FALSE),"-")</f>
        <v>-</v>
      </c>
      <c r="M2903" s="62"/>
      <c r="N2903" s="62"/>
    </row>
    <row r="2904" spans="2:14" x14ac:dyDescent="0.25">
      <c r="B2904" s="37" t="s">
        <v>24</v>
      </c>
      <c r="C2904" s="38" t="str">
        <f>VLOOKUP(E2904,nusedswatershed,4,FALSE)</f>
        <v>Esc</v>
      </c>
      <c r="D2904" s="39">
        <v>20</v>
      </c>
      <c r="E2904" s="40" t="s">
        <v>61</v>
      </c>
      <c r="F2904" s="40" t="s">
        <v>74</v>
      </c>
      <c r="G2904" s="21" t="s">
        <v>63</v>
      </c>
      <c r="H2904" s="22">
        <v>1963</v>
      </c>
      <c r="I2904" s="45" t="s">
        <v>527</v>
      </c>
      <c r="J2904" s="45"/>
      <c r="K2904" s="45"/>
      <c r="L2904" s="62" t="str">
        <f>_xlfn.IFNA(VLOOKUP(E2904&amp;"."&amp;H2904,PNIdata!$E$5:$L$263,2,FALSE),"-")</f>
        <v>-</v>
      </c>
      <c r="M2904" s="62"/>
      <c r="N2904" s="62"/>
    </row>
    <row r="2905" spans="2:14" x14ac:dyDescent="0.25">
      <c r="B2905" s="37" t="s">
        <v>24</v>
      </c>
      <c r="C2905" s="38" t="str">
        <f>VLOOKUP(E2905,nusedswatershed,4,FALSE)</f>
        <v>Esc</v>
      </c>
      <c r="D2905" s="39">
        <v>20</v>
      </c>
      <c r="E2905" s="40" t="s">
        <v>61</v>
      </c>
      <c r="F2905" s="40" t="s">
        <v>74</v>
      </c>
      <c r="G2905" s="21" t="s">
        <v>63</v>
      </c>
      <c r="H2905" s="22">
        <v>1962</v>
      </c>
      <c r="I2905" s="45" t="s">
        <v>527</v>
      </c>
      <c r="J2905" s="45"/>
      <c r="K2905" s="45"/>
      <c r="L2905" s="62" t="str">
        <f>_xlfn.IFNA(VLOOKUP(E2905&amp;"."&amp;H2905,PNIdata!$E$5:$L$263,2,FALSE),"-")</f>
        <v>-</v>
      </c>
      <c r="M2905" s="62"/>
      <c r="N2905" s="62"/>
    </row>
    <row r="2906" spans="2:14" x14ac:dyDescent="0.25">
      <c r="B2906" s="37" t="s">
        <v>24</v>
      </c>
      <c r="C2906" s="38" t="str">
        <f>VLOOKUP(E2906,nusedswatershed,4,FALSE)</f>
        <v>Esc</v>
      </c>
      <c r="D2906" s="39">
        <v>20</v>
      </c>
      <c r="E2906" s="40" t="s">
        <v>61</v>
      </c>
      <c r="F2906" s="40" t="s">
        <v>74</v>
      </c>
      <c r="G2906" s="21" t="s">
        <v>63</v>
      </c>
      <c r="H2906" s="22">
        <v>1961</v>
      </c>
      <c r="I2906" s="45" t="s">
        <v>527</v>
      </c>
      <c r="J2906" s="45"/>
      <c r="K2906" s="45"/>
      <c r="L2906" s="62" t="str">
        <f>_xlfn.IFNA(VLOOKUP(E2906&amp;"."&amp;H2906,PNIdata!$E$5:$L$263,2,FALSE),"-")</f>
        <v>-</v>
      </c>
      <c r="M2906" s="62"/>
      <c r="N2906" s="62"/>
    </row>
    <row r="2907" spans="2:14" x14ac:dyDescent="0.25">
      <c r="B2907" s="37" t="s">
        <v>24</v>
      </c>
      <c r="C2907" s="38" t="str">
        <f>VLOOKUP(E2907,nusedswatershed,4,FALSE)</f>
        <v>Esc</v>
      </c>
      <c r="D2907" s="39">
        <v>20</v>
      </c>
      <c r="E2907" s="40" t="s">
        <v>61</v>
      </c>
      <c r="F2907" s="40" t="s">
        <v>74</v>
      </c>
      <c r="G2907" s="21" t="s">
        <v>63</v>
      </c>
      <c r="H2907" s="22">
        <v>1960</v>
      </c>
      <c r="I2907" s="45" t="s">
        <v>527</v>
      </c>
      <c r="J2907" s="45"/>
      <c r="K2907" s="45"/>
      <c r="L2907" s="62" t="str">
        <f>_xlfn.IFNA(VLOOKUP(E2907&amp;"."&amp;H2907,PNIdata!$E$5:$L$263,2,FALSE),"-")</f>
        <v>-</v>
      </c>
      <c r="M2907" s="62"/>
      <c r="N2907" s="62"/>
    </row>
    <row r="2908" spans="2:14" x14ac:dyDescent="0.25">
      <c r="B2908" s="37" t="s">
        <v>24</v>
      </c>
      <c r="C2908" s="38" t="str">
        <f>VLOOKUP(E2908,nusedswatershed,4,FALSE)</f>
        <v>Esc</v>
      </c>
      <c r="D2908" s="39">
        <v>20</v>
      </c>
      <c r="E2908" s="40" t="s">
        <v>61</v>
      </c>
      <c r="F2908" s="40" t="s">
        <v>74</v>
      </c>
      <c r="G2908" s="21" t="s">
        <v>63</v>
      </c>
      <c r="H2908" s="22">
        <v>1959</v>
      </c>
      <c r="I2908" s="45" t="s">
        <v>527</v>
      </c>
      <c r="J2908" s="45"/>
      <c r="K2908" s="45"/>
      <c r="L2908" s="62" t="str">
        <f>_xlfn.IFNA(VLOOKUP(E2908&amp;"."&amp;H2908,PNIdata!$E$5:$L$263,2,FALSE),"-")</f>
        <v>-</v>
      </c>
      <c r="M2908" s="62"/>
      <c r="N2908" s="62"/>
    </row>
    <row r="2909" spans="2:14" x14ac:dyDescent="0.25">
      <c r="B2909" s="37" t="s">
        <v>24</v>
      </c>
      <c r="C2909" s="38" t="str">
        <f>VLOOKUP(E2909,nusedswatershed,4,FALSE)</f>
        <v>Esc</v>
      </c>
      <c r="D2909" s="39">
        <v>20</v>
      </c>
      <c r="E2909" s="40" t="s">
        <v>61</v>
      </c>
      <c r="F2909" s="40" t="s">
        <v>74</v>
      </c>
      <c r="G2909" s="21" t="s">
        <v>63</v>
      </c>
      <c r="H2909" s="22">
        <v>1958</v>
      </c>
      <c r="I2909" s="45" t="s">
        <v>527</v>
      </c>
      <c r="J2909" s="45"/>
      <c r="K2909" s="45"/>
      <c r="L2909" s="62" t="str">
        <f>_xlfn.IFNA(VLOOKUP(E2909&amp;"."&amp;H2909,PNIdata!$E$5:$L$263,2,FALSE),"-")</f>
        <v>-</v>
      </c>
      <c r="M2909" s="62"/>
      <c r="N2909" s="62"/>
    </row>
    <row r="2910" spans="2:14" x14ac:dyDescent="0.25">
      <c r="B2910" s="37" t="s">
        <v>24</v>
      </c>
      <c r="C2910" s="38" t="str">
        <f>VLOOKUP(E2910,nusedswatershed,4,FALSE)</f>
        <v>Esc</v>
      </c>
      <c r="D2910" s="39">
        <v>20</v>
      </c>
      <c r="E2910" s="40" t="s">
        <v>61</v>
      </c>
      <c r="F2910" s="40" t="s">
        <v>74</v>
      </c>
      <c r="G2910" s="21" t="s">
        <v>63</v>
      </c>
      <c r="H2910" s="22">
        <v>1957</v>
      </c>
      <c r="I2910" s="45" t="s">
        <v>527</v>
      </c>
      <c r="J2910" s="45"/>
      <c r="K2910" s="45"/>
      <c r="L2910" s="62" t="str">
        <f>_xlfn.IFNA(VLOOKUP(E2910&amp;"."&amp;H2910,PNIdata!$E$5:$L$263,2,FALSE),"-")</f>
        <v>-</v>
      </c>
      <c r="M2910" s="62"/>
      <c r="N2910" s="62"/>
    </row>
    <row r="2911" spans="2:14" x14ac:dyDescent="0.25">
      <c r="B2911" s="37" t="s">
        <v>24</v>
      </c>
      <c r="C2911" s="38" t="str">
        <f>VLOOKUP(E2911,nusedswatershed,4,FALSE)</f>
        <v>Esc</v>
      </c>
      <c r="D2911" s="39">
        <v>20</v>
      </c>
      <c r="E2911" s="40" t="s">
        <v>61</v>
      </c>
      <c r="F2911" s="40" t="s">
        <v>74</v>
      </c>
      <c r="G2911" s="21" t="s">
        <v>63</v>
      </c>
      <c r="H2911" s="22">
        <v>1956</v>
      </c>
      <c r="I2911" s="45" t="s">
        <v>527</v>
      </c>
      <c r="J2911" s="45"/>
      <c r="K2911" s="45"/>
      <c r="L2911" s="62" t="str">
        <f>_xlfn.IFNA(VLOOKUP(E2911&amp;"."&amp;H2911,PNIdata!$E$5:$L$263,2,FALSE),"-")</f>
        <v>-</v>
      </c>
      <c r="M2911" s="62"/>
      <c r="N2911" s="62"/>
    </row>
    <row r="2912" spans="2:14" x14ac:dyDescent="0.25">
      <c r="B2912" s="37" t="s">
        <v>24</v>
      </c>
      <c r="C2912" s="38" t="str">
        <f>VLOOKUP(E2912,nusedswatershed,4,FALSE)</f>
        <v>Esc</v>
      </c>
      <c r="D2912" s="39">
        <v>20</v>
      </c>
      <c r="E2912" s="40" t="s">
        <v>61</v>
      </c>
      <c r="F2912" s="40" t="s">
        <v>74</v>
      </c>
      <c r="G2912" s="21" t="s">
        <v>63</v>
      </c>
      <c r="H2912" s="22">
        <v>1955</v>
      </c>
      <c r="I2912" s="45" t="s">
        <v>527</v>
      </c>
      <c r="J2912" s="45"/>
      <c r="K2912" s="45"/>
      <c r="L2912" s="62" t="str">
        <f>_xlfn.IFNA(VLOOKUP(E2912&amp;"."&amp;H2912,PNIdata!$E$5:$L$263,2,FALSE),"-")</f>
        <v>-</v>
      </c>
      <c r="M2912" s="62"/>
      <c r="N2912" s="62"/>
    </row>
    <row r="2913" spans="2:19" x14ac:dyDescent="0.25">
      <c r="B2913" s="37" t="s">
        <v>24</v>
      </c>
      <c r="C2913" s="38" t="str">
        <f>VLOOKUP(E2913,nusedswatershed,4,FALSE)</f>
        <v>Esc</v>
      </c>
      <c r="D2913" s="39">
        <v>20</v>
      </c>
      <c r="E2913" s="40" t="s">
        <v>61</v>
      </c>
      <c r="F2913" s="40" t="s">
        <v>74</v>
      </c>
      <c r="G2913" s="21" t="s">
        <v>63</v>
      </c>
      <c r="H2913" s="22">
        <v>1954</v>
      </c>
      <c r="I2913" s="45" t="s">
        <v>527</v>
      </c>
      <c r="J2913" s="45"/>
      <c r="K2913" s="45"/>
      <c r="L2913" s="62" t="str">
        <f>_xlfn.IFNA(VLOOKUP(E2913&amp;"."&amp;H2913,PNIdata!$E$5:$L$263,2,FALSE),"-")</f>
        <v>-</v>
      </c>
      <c r="M2913" s="62"/>
      <c r="N2913" s="62"/>
    </row>
    <row r="2914" spans="2:19" x14ac:dyDescent="0.25">
      <c r="B2914" s="37" t="s">
        <v>24</v>
      </c>
      <c r="C2914" s="38" t="str">
        <f>VLOOKUP(E2914,nusedswatershed,4,FALSE)</f>
        <v>Esc</v>
      </c>
      <c r="D2914" s="39">
        <v>20</v>
      </c>
      <c r="E2914" s="40" t="s">
        <v>61</v>
      </c>
      <c r="F2914" s="40" t="s">
        <v>74</v>
      </c>
      <c r="G2914" s="21" t="s">
        <v>63</v>
      </c>
      <c r="H2914" s="22">
        <v>1953</v>
      </c>
      <c r="I2914" s="45" t="s">
        <v>527</v>
      </c>
      <c r="J2914" s="45"/>
      <c r="K2914" s="45"/>
      <c r="L2914" s="62" t="str">
        <f>_xlfn.IFNA(VLOOKUP(E2914&amp;"."&amp;H2914,PNIdata!$E$5:$L$263,2,FALSE),"-")</f>
        <v>-</v>
      </c>
      <c r="M2914" s="62"/>
      <c r="N2914" s="62"/>
    </row>
    <row r="2915" spans="2:19" x14ac:dyDescent="0.25">
      <c r="B2915" s="37" t="s">
        <v>24</v>
      </c>
      <c r="C2915" s="38" t="str">
        <f>VLOOKUP(E2915,nusedswatershed,4,FALSE)</f>
        <v>Esc</v>
      </c>
      <c r="D2915" s="39">
        <v>20</v>
      </c>
      <c r="E2915" s="40" t="s">
        <v>61</v>
      </c>
      <c r="F2915" s="40" t="s">
        <v>62</v>
      </c>
      <c r="G2915" s="21" t="s">
        <v>63</v>
      </c>
      <c r="H2915" s="45">
        <v>2023</v>
      </c>
      <c r="I2915" s="45" t="s">
        <v>1430</v>
      </c>
      <c r="J2915" s="45"/>
      <c r="K2915" s="45"/>
      <c r="L2915" s="62" t="str">
        <f>_xlfn.IFNA(VLOOKUP(E2915&amp;"."&amp;H2915,PNIdata!$E$5:$L$263,2,FALSE),"-")</f>
        <v>-</v>
      </c>
      <c r="M2915" s="62"/>
      <c r="N2915" s="62"/>
    </row>
    <row r="2916" spans="2:19" x14ac:dyDescent="0.25">
      <c r="B2916" s="37" t="s">
        <v>24</v>
      </c>
      <c r="C2916" s="38" t="str">
        <f>VLOOKUP(E2916,nusedswatershed,4,FALSE)</f>
        <v>Esc</v>
      </c>
      <c r="D2916" s="39">
        <v>20</v>
      </c>
      <c r="E2916" s="40" t="s">
        <v>61</v>
      </c>
      <c r="F2916" s="40" t="s">
        <v>62</v>
      </c>
      <c r="G2916" s="21" t="s">
        <v>63</v>
      </c>
      <c r="H2916" s="45">
        <v>2022</v>
      </c>
      <c r="I2916" s="45">
        <v>237</v>
      </c>
      <c r="J2916" s="45">
        <v>237</v>
      </c>
      <c r="K2916" s="45"/>
      <c r="L2916" s="62" t="str">
        <f>_xlfn.IFNA(VLOOKUP(E2916&amp;"."&amp;H2916,PNIdata!$E$5:$L$263,2,FALSE),"-")</f>
        <v>-</v>
      </c>
      <c r="M2916" s="62"/>
      <c r="N2916" s="62"/>
      <c r="S2916" s="64">
        <v>862945</v>
      </c>
    </row>
    <row r="2917" spans="2:19" x14ac:dyDescent="0.25">
      <c r="B2917" s="37" t="s">
        <v>24</v>
      </c>
      <c r="C2917" s="38" t="str">
        <f>VLOOKUP(E2917,nusedswatershed,4,FALSE)</f>
        <v>Esc</v>
      </c>
      <c r="D2917" s="39">
        <v>20</v>
      </c>
      <c r="E2917" s="40" t="s">
        <v>61</v>
      </c>
      <c r="F2917" s="40" t="s">
        <v>62</v>
      </c>
      <c r="G2917" s="21" t="s">
        <v>63</v>
      </c>
      <c r="H2917" s="45">
        <v>2021</v>
      </c>
      <c r="I2917" s="45">
        <v>875</v>
      </c>
      <c r="J2917" s="45">
        <v>875</v>
      </c>
      <c r="K2917" s="45"/>
      <c r="L2917" s="62">
        <f>_xlfn.IFNA(VLOOKUP(E2917&amp;"."&amp;H2917,PNIdata!$E$5:$L$263,2,FALSE),"-")</f>
        <v>0.28888888899999998</v>
      </c>
      <c r="M2917" s="62"/>
      <c r="N2917" s="62"/>
      <c r="S2917" s="64">
        <v>924247</v>
      </c>
    </row>
    <row r="2918" spans="2:19" x14ac:dyDescent="0.25">
      <c r="B2918" s="37" t="s">
        <v>24</v>
      </c>
      <c r="C2918" s="38" t="str">
        <f>VLOOKUP(E2918,nusedswatershed,4,FALSE)</f>
        <v>Esc</v>
      </c>
      <c r="D2918" s="39">
        <v>20</v>
      </c>
      <c r="E2918" s="40" t="s">
        <v>61</v>
      </c>
      <c r="F2918" s="40" t="s">
        <v>62</v>
      </c>
      <c r="G2918" s="21" t="s">
        <v>63</v>
      </c>
      <c r="H2918" s="45">
        <v>2020</v>
      </c>
      <c r="I2918" s="45">
        <v>1295</v>
      </c>
      <c r="J2918" s="45">
        <v>1295</v>
      </c>
      <c r="K2918" s="45"/>
      <c r="L2918" s="62">
        <f>_xlfn.IFNA(VLOOKUP(E2918&amp;"."&amp;H2918,PNIdata!$E$5:$L$263,2,FALSE),"-")</f>
        <v>0.36986301399999999</v>
      </c>
      <c r="M2918" s="62"/>
      <c r="N2918" s="62"/>
      <c r="S2918" s="64">
        <v>794342</v>
      </c>
    </row>
    <row r="2919" spans="2:19" x14ac:dyDescent="0.25">
      <c r="B2919" s="37" t="s">
        <v>24</v>
      </c>
      <c r="C2919" s="38" t="str">
        <f>VLOOKUP(E2919,nusedswatershed,4,FALSE)</f>
        <v>Esc</v>
      </c>
      <c r="D2919" s="39">
        <v>20</v>
      </c>
      <c r="E2919" s="40" t="s">
        <v>61</v>
      </c>
      <c r="F2919" s="40" t="s">
        <v>62</v>
      </c>
      <c r="G2919" s="21" t="s">
        <v>63</v>
      </c>
      <c r="H2919" s="45">
        <v>2019</v>
      </c>
      <c r="I2919" s="45">
        <v>745</v>
      </c>
      <c r="J2919" s="45">
        <v>745</v>
      </c>
      <c r="K2919" s="45"/>
      <c r="L2919" s="62">
        <f>_xlfn.IFNA(VLOOKUP(E2919&amp;"."&amp;H2919,PNIdata!$E$5:$L$263,2,FALSE),"-")</f>
        <v>0.56617647100000001</v>
      </c>
      <c r="M2919" s="62"/>
      <c r="N2919" s="62"/>
      <c r="S2919" s="64">
        <v>1154788</v>
      </c>
    </row>
    <row r="2920" spans="2:19" x14ac:dyDescent="0.25">
      <c r="B2920" s="37" t="s">
        <v>24</v>
      </c>
      <c r="C2920" s="38" t="str">
        <f>VLOOKUP(E2920,nusedswatershed,4,FALSE)</f>
        <v>Esc</v>
      </c>
      <c r="D2920" s="39">
        <v>20</v>
      </c>
      <c r="E2920" s="40" t="s">
        <v>61</v>
      </c>
      <c r="F2920" s="40" t="s">
        <v>62</v>
      </c>
      <c r="G2920" s="21" t="s">
        <v>63</v>
      </c>
      <c r="H2920" s="45">
        <v>2018</v>
      </c>
      <c r="I2920" s="45">
        <v>447</v>
      </c>
      <c r="J2920" s="45">
        <v>447</v>
      </c>
      <c r="K2920" s="45"/>
      <c r="L2920" s="62">
        <f>_xlfn.IFNA(VLOOKUP(E2920&amp;"."&amp;H2920,PNIdata!$E$5:$L$263,2,FALSE),"-")</f>
        <v>0.44324324300000001</v>
      </c>
      <c r="M2920" s="62"/>
      <c r="N2920" s="62"/>
      <c r="S2920" s="64">
        <v>1089173</v>
      </c>
    </row>
    <row r="2921" spans="2:19" x14ac:dyDescent="0.25">
      <c r="B2921" s="37" t="s">
        <v>24</v>
      </c>
      <c r="C2921" s="38" t="str">
        <f>VLOOKUP(E2921,nusedswatershed,4,FALSE)</f>
        <v>Esc</v>
      </c>
      <c r="D2921" s="39">
        <v>20</v>
      </c>
      <c r="E2921" s="40" t="s">
        <v>61</v>
      </c>
      <c r="F2921" s="40" t="s">
        <v>62</v>
      </c>
      <c r="G2921" s="21" t="s">
        <v>63</v>
      </c>
      <c r="H2921" s="45">
        <v>2017</v>
      </c>
      <c r="I2921" s="45">
        <v>184</v>
      </c>
      <c r="J2921" s="45">
        <v>184</v>
      </c>
      <c r="K2921" s="45"/>
      <c r="L2921" s="62">
        <f>_xlfn.IFNA(VLOOKUP(E2921&amp;"."&amp;H2921,PNIdata!$E$5:$L$263,2,FALSE),"-")</f>
        <v>0.38709677399999998</v>
      </c>
      <c r="M2921" s="62"/>
      <c r="N2921" s="62"/>
      <c r="S2921" s="64">
        <v>912397</v>
      </c>
    </row>
    <row r="2922" spans="2:19" x14ac:dyDescent="0.25">
      <c r="B2922" s="37" t="s">
        <v>24</v>
      </c>
      <c r="C2922" s="38" t="str">
        <f>VLOOKUP(E2922,nusedswatershed,4,FALSE)</f>
        <v>Esc</v>
      </c>
      <c r="D2922" s="39">
        <v>20</v>
      </c>
      <c r="E2922" s="40" t="s">
        <v>61</v>
      </c>
      <c r="F2922" s="40" t="s">
        <v>62</v>
      </c>
      <c r="G2922" s="21" t="s">
        <v>63</v>
      </c>
      <c r="H2922" s="45">
        <v>2016</v>
      </c>
      <c r="I2922" s="45" t="s">
        <v>1430</v>
      </c>
      <c r="J2922" s="45"/>
      <c r="K2922" s="45"/>
      <c r="L2922" s="62" t="str">
        <f>_xlfn.IFNA(VLOOKUP(E2922&amp;"."&amp;H2922,PNIdata!$E$5:$L$263,2,FALSE),"-")</f>
        <v>-</v>
      </c>
      <c r="M2922" s="62"/>
      <c r="N2922" s="62"/>
      <c r="S2922" s="64">
        <v>776420</v>
      </c>
    </row>
    <row r="2923" spans="2:19" x14ac:dyDescent="0.25">
      <c r="B2923" s="37" t="s">
        <v>24</v>
      </c>
      <c r="C2923" s="38" t="str">
        <f>VLOOKUP(E2923,nusedswatershed,4,FALSE)</f>
        <v>Esc</v>
      </c>
      <c r="D2923" s="39">
        <v>20</v>
      </c>
      <c r="E2923" s="40" t="s">
        <v>61</v>
      </c>
      <c r="F2923" s="40" t="s">
        <v>62</v>
      </c>
      <c r="G2923" s="21" t="s">
        <v>63</v>
      </c>
      <c r="H2923" s="22">
        <v>2015</v>
      </c>
      <c r="I2923" s="45" t="s">
        <v>1430</v>
      </c>
      <c r="J2923" s="45"/>
      <c r="K2923" s="45"/>
      <c r="L2923" s="62" t="str">
        <f>_xlfn.IFNA(VLOOKUP(E2923&amp;"."&amp;H2923,PNIdata!$E$5:$L$263,2,FALSE),"-")</f>
        <v>-</v>
      </c>
      <c r="M2923" s="62"/>
      <c r="N2923" s="62"/>
      <c r="S2923" s="64">
        <v>513185</v>
      </c>
    </row>
    <row r="2924" spans="2:19" x14ac:dyDescent="0.25">
      <c r="B2924" s="37" t="s">
        <v>24</v>
      </c>
      <c r="C2924" s="38" t="str">
        <f>VLOOKUP(E2924,nusedswatershed,4,FALSE)</f>
        <v>Esc</v>
      </c>
      <c r="D2924" s="39">
        <v>20</v>
      </c>
      <c r="E2924" s="40" t="s">
        <v>61</v>
      </c>
      <c r="F2924" s="40" t="s">
        <v>62</v>
      </c>
      <c r="G2924" s="21" t="s">
        <v>63</v>
      </c>
      <c r="H2924" s="22">
        <v>2014</v>
      </c>
      <c r="I2924" s="45">
        <v>344</v>
      </c>
      <c r="J2924" s="45">
        <v>344</v>
      </c>
      <c r="K2924" s="45"/>
      <c r="L2924" s="62">
        <f>_xlfn.IFNA(VLOOKUP(E2924&amp;"."&amp;H2924,PNIdata!$E$5:$L$263,2,FALSE),"-")</f>
        <v>0.14035087700000001</v>
      </c>
      <c r="M2924" s="62"/>
      <c r="N2924" s="62"/>
      <c r="S2924" s="64">
        <v>472716</v>
      </c>
    </row>
    <row r="2925" spans="2:19" x14ac:dyDescent="0.25">
      <c r="B2925" s="37" t="s">
        <v>24</v>
      </c>
      <c r="C2925" s="38" t="str">
        <f>VLOOKUP(E2925,nusedswatershed,4,FALSE)</f>
        <v>Esc</v>
      </c>
      <c r="D2925" s="39">
        <v>20</v>
      </c>
      <c r="E2925" s="40" t="s">
        <v>61</v>
      </c>
      <c r="F2925" s="40" t="s">
        <v>62</v>
      </c>
      <c r="G2925" s="21" t="s">
        <v>63</v>
      </c>
      <c r="H2925">
        <v>2013</v>
      </c>
      <c r="I2925" s="45">
        <v>807</v>
      </c>
      <c r="J2925" s="45">
        <v>807</v>
      </c>
      <c r="K2925" s="45"/>
      <c r="L2925" s="62" t="str">
        <f>_xlfn.IFNA(VLOOKUP(E2925&amp;"."&amp;H2925,PNIdata!$E$5:$L$263,2,FALSE),"-")</f>
        <v>-</v>
      </c>
      <c r="M2925" s="62"/>
      <c r="N2925" s="62"/>
      <c r="S2925" s="64">
        <v>372500</v>
      </c>
    </row>
    <row r="2926" spans="2:19" x14ac:dyDescent="0.25">
      <c r="B2926" s="37" t="s">
        <v>24</v>
      </c>
      <c r="C2926" s="38" t="str">
        <f>VLOOKUP(E2926,nusedswatershed,4,FALSE)</f>
        <v>Esc</v>
      </c>
      <c r="D2926" s="39">
        <v>20</v>
      </c>
      <c r="E2926" s="40" t="s">
        <v>61</v>
      </c>
      <c r="F2926" s="40" t="s">
        <v>62</v>
      </c>
      <c r="G2926" s="21" t="s">
        <v>63</v>
      </c>
      <c r="H2926" s="22">
        <v>2012</v>
      </c>
      <c r="I2926" s="45">
        <v>306</v>
      </c>
      <c r="J2926" s="45">
        <v>306</v>
      </c>
      <c r="K2926" s="45"/>
      <c r="L2926" s="62">
        <f>_xlfn.IFNA(VLOOKUP(E2926&amp;"."&amp;H2926,PNIdata!$E$5:$L$263,2,FALSE),"-")</f>
        <v>0.8</v>
      </c>
      <c r="M2926" s="62"/>
      <c r="N2926" s="62"/>
      <c r="S2926" s="64">
        <v>320120</v>
      </c>
    </row>
    <row r="2927" spans="2:19" x14ac:dyDescent="0.25">
      <c r="B2927" s="37" t="s">
        <v>24</v>
      </c>
      <c r="C2927" s="38" t="str">
        <f>VLOOKUP(E2927,nusedswatershed,4,FALSE)</f>
        <v>Esc</v>
      </c>
      <c r="D2927" s="39">
        <v>20</v>
      </c>
      <c r="E2927" s="40" t="s">
        <v>61</v>
      </c>
      <c r="F2927" s="40" t="s">
        <v>62</v>
      </c>
      <c r="G2927" s="21" t="s">
        <v>63</v>
      </c>
      <c r="H2927" s="22">
        <v>2011</v>
      </c>
      <c r="I2927" s="45" t="s">
        <v>1430</v>
      </c>
      <c r="J2927" s="45"/>
      <c r="K2927" s="45"/>
      <c r="L2927" s="62" t="str">
        <f>_xlfn.IFNA(VLOOKUP(E2927&amp;"."&amp;H2927,PNIdata!$E$5:$L$263,2,FALSE),"-")</f>
        <v>-</v>
      </c>
      <c r="M2927" s="62"/>
      <c r="N2927" s="62"/>
      <c r="S2927" s="64">
        <v>403100</v>
      </c>
    </row>
    <row r="2928" spans="2:19" x14ac:dyDescent="0.25">
      <c r="B2928" s="37" t="s">
        <v>24</v>
      </c>
      <c r="C2928" s="38" t="str">
        <f>VLOOKUP(E2928,nusedswatershed,4,FALSE)</f>
        <v>Esc</v>
      </c>
      <c r="D2928" s="39">
        <v>20</v>
      </c>
      <c r="E2928" s="40" t="s">
        <v>61</v>
      </c>
      <c r="F2928" s="40" t="s">
        <v>62</v>
      </c>
      <c r="G2928" s="21" t="s">
        <v>63</v>
      </c>
      <c r="H2928" s="22">
        <v>2010</v>
      </c>
      <c r="I2928" s="45">
        <v>418</v>
      </c>
      <c r="J2928" s="45">
        <v>418</v>
      </c>
      <c r="K2928" s="45"/>
      <c r="L2928" s="62" t="str">
        <f>_xlfn.IFNA(VLOOKUP(E2928&amp;"."&amp;H2928,PNIdata!$E$5:$L$263,2,FALSE),"-")</f>
        <v>-</v>
      </c>
      <c r="M2928" s="62"/>
      <c r="N2928" s="62"/>
      <c r="S2928" s="64">
        <v>319530</v>
      </c>
    </row>
    <row r="2929" spans="2:19" x14ac:dyDescent="0.25">
      <c r="B2929" s="37" t="s">
        <v>24</v>
      </c>
      <c r="C2929" s="38" t="str">
        <f>VLOOKUP(E2929,nusedswatershed,4,FALSE)</f>
        <v>Esc</v>
      </c>
      <c r="D2929" s="39">
        <v>20</v>
      </c>
      <c r="E2929" s="40" t="s">
        <v>61</v>
      </c>
      <c r="F2929" s="40" t="s">
        <v>62</v>
      </c>
      <c r="G2929" s="21" t="s">
        <v>63</v>
      </c>
      <c r="H2929" s="22">
        <v>2009</v>
      </c>
      <c r="I2929" s="45" t="s">
        <v>1430</v>
      </c>
      <c r="J2929" s="45"/>
      <c r="K2929" s="45"/>
      <c r="L2929" s="62" t="str">
        <f>_xlfn.IFNA(VLOOKUP(E2929&amp;"."&amp;H2929,PNIdata!$E$5:$L$263,2,FALSE),"-")</f>
        <v>-</v>
      </c>
      <c r="M2929" s="62"/>
      <c r="N2929" s="62"/>
      <c r="S2929" s="64">
        <v>566793</v>
      </c>
    </row>
    <row r="2930" spans="2:19" x14ac:dyDescent="0.25">
      <c r="B2930" s="37" t="s">
        <v>24</v>
      </c>
      <c r="C2930" s="38" t="str">
        <f>VLOOKUP(E2930,nusedswatershed,4,FALSE)</f>
        <v>Esc</v>
      </c>
      <c r="D2930" s="39">
        <v>20</v>
      </c>
      <c r="E2930" s="40" t="s">
        <v>61</v>
      </c>
      <c r="F2930" s="40" t="s">
        <v>62</v>
      </c>
      <c r="G2930" s="21" t="s">
        <v>63</v>
      </c>
      <c r="H2930">
        <v>2008</v>
      </c>
      <c r="I2930" s="45" t="s">
        <v>1430</v>
      </c>
      <c r="J2930" s="45"/>
      <c r="K2930" s="45"/>
      <c r="L2930" s="62" t="str">
        <f>_xlfn.IFNA(VLOOKUP(E2930&amp;"."&amp;H2930,PNIdata!$E$5:$L$263,2,FALSE),"-")</f>
        <v>-</v>
      </c>
      <c r="M2930" s="62"/>
      <c r="N2930" s="62"/>
      <c r="S2930" s="64">
        <v>525386</v>
      </c>
    </row>
    <row r="2931" spans="2:19" x14ac:dyDescent="0.25">
      <c r="B2931" s="37" t="s">
        <v>24</v>
      </c>
      <c r="C2931" s="38" t="str">
        <f>VLOOKUP(E2931,nusedswatershed,4,FALSE)</f>
        <v>Esc</v>
      </c>
      <c r="D2931" s="39">
        <v>20</v>
      </c>
      <c r="E2931" s="40" t="s">
        <v>61</v>
      </c>
      <c r="F2931" s="40" t="s">
        <v>62</v>
      </c>
      <c r="G2931" s="21" t="s">
        <v>63</v>
      </c>
      <c r="H2931">
        <v>2007</v>
      </c>
      <c r="I2931" s="45">
        <v>347</v>
      </c>
      <c r="J2931" s="45">
        <v>347</v>
      </c>
      <c r="K2931" s="45"/>
      <c r="L2931" s="62" t="str">
        <f>_xlfn.IFNA(VLOOKUP(E2931&amp;"."&amp;H2931,PNIdata!$E$5:$L$263,2,FALSE),"-")</f>
        <v>-</v>
      </c>
      <c r="M2931" s="62"/>
      <c r="N2931" s="62"/>
      <c r="S2931" s="64">
        <v>108979</v>
      </c>
    </row>
    <row r="2932" spans="2:19" x14ac:dyDescent="0.25">
      <c r="B2932" s="37" t="s">
        <v>24</v>
      </c>
      <c r="C2932" s="38" t="str">
        <f>VLOOKUP(E2932,nusedswatershed,4,FALSE)</f>
        <v>Esc</v>
      </c>
      <c r="D2932" s="39">
        <v>20</v>
      </c>
      <c r="E2932" s="40" t="s">
        <v>61</v>
      </c>
      <c r="F2932" s="40" t="s">
        <v>62</v>
      </c>
      <c r="G2932" s="21" t="s">
        <v>63</v>
      </c>
      <c r="H2932">
        <v>2006</v>
      </c>
      <c r="I2932" s="45" t="s">
        <v>1430</v>
      </c>
      <c r="J2932" s="45"/>
      <c r="K2932" s="45"/>
      <c r="L2932" s="62" t="str">
        <f>_xlfn.IFNA(VLOOKUP(E2932&amp;"."&amp;H2932,PNIdata!$E$5:$L$263,2,FALSE),"-")</f>
        <v>-</v>
      </c>
      <c r="M2932" s="62"/>
      <c r="N2932" s="62"/>
      <c r="S2932" s="64">
        <v>505913</v>
      </c>
    </row>
    <row r="2933" spans="2:19" x14ac:dyDescent="0.25">
      <c r="B2933" s="37" t="s">
        <v>24</v>
      </c>
      <c r="C2933" s="38" t="str">
        <f>VLOOKUP(E2933,nusedswatershed,4,FALSE)</f>
        <v>Esc</v>
      </c>
      <c r="D2933" s="39">
        <v>20</v>
      </c>
      <c r="E2933" s="40" t="s">
        <v>61</v>
      </c>
      <c r="F2933" s="40" t="s">
        <v>62</v>
      </c>
      <c r="G2933" s="21" t="s">
        <v>63</v>
      </c>
      <c r="H2933">
        <v>2005</v>
      </c>
      <c r="I2933" s="45">
        <v>450</v>
      </c>
      <c r="J2933" s="45">
        <v>450</v>
      </c>
      <c r="K2933" s="45"/>
      <c r="L2933" s="62">
        <f>_xlfn.IFNA(VLOOKUP(E2933&amp;"."&amp;H2933,PNIdata!$E$5:$L$263,2,FALSE),"-")</f>
        <v>0.74074074099999998</v>
      </c>
      <c r="M2933" s="62"/>
      <c r="N2933" s="62"/>
      <c r="S2933" s="64">
        <v>470478</v>
      </c>
    </row>
    <row r="2934" spans="2:19" x14ac:dyDescent="0.25">
      <c r="B2934" s="37" t="s">
        <v>24</v>
      </c>
      <c r="C2934" s="38" t="str">
        <f>VLOOKUP(E2934,nusedswatershed,4,FALSE)</f>
        <v>Esc</v>
      </c>
      <c r="D2934" s="39">
        <v>20</v>
      </c>
      <c r="E2934" s="40" t="s">
        <v>61</v>
      </c>
      <c r="F2934" s="40" t="s">
        <v>62</v>
      </c>
      <c r="G2934" s="21" t="s">
        <v>63</v>
      </c>
      <c r="H2934">
        <v>2004</v>
      </c>
      <c r="I2934" s="45" t="s">
        <v>1430</v>
      </c>
      <c r="J2934" s="45"/>
      <c r="K2934" s="45"/>
      <c r="L2934" s="62" t="str">
        <f>_xlfn.IFNA(VLOOKUP(E2934&amp;"."&amp;H2934,PNIdata!$E$5:$L$263,2,FALSE),"-")</f>
        <v>-</v>
      </c>
      <c r="M2934" s="62"/>
      <c r="N2934" s="62"/>
      <c r="S2934" s="64">
        <v>568655</v>
      </c>
    </row>
    <row r="2935" spans="2:19" x14ac:dyDescent="0.25">
      <c r="B2935" s="37" t="s">
        <v>24</v>
      </c>
      <c r="C2935" s="38" t="str">
        <f>VLOOKUP(E2935,nusedswatershed,4,FALSE)</f>
        <v>Esc</v>
      </c>
      <c r="D2935" s="39">
        <v>20</v>
      </c>
      <c r="E2935" s="40" t="s">
        <v>61</v>
      </c>
      <c r="F2935" s="40" t="s">
        <v>62</v>
      </c>
      <c r="G2935" s="21" t="s">
        <v>63</v>
      </c>
      <c r="H2935">
        <v>2003</v>
      </c>
      <c r="I2935" s="45" t="s">
        <v>1430</v>
      </c>
      <c r="J2935" s="45"/>
      <c r="K2935" s="45"/>
      <c r="L2935" s="62" t="str">
        <f>_xlfn.IFNA(VLOOKUP(E2935&amp;"."&amp;H2935,PNIdata!$E$5:$L$263,2,FALSE),"-")</f>
        <v>-</v>
      </c>
      <c r="M2935" s="62"/>
      <c r="N2935" s="62"/>
      <c r="S2935" s="64">
        <v>795584</v>
      </c>
    </row>
    <row r="2936" spans="2:19" x14ac:dyDescent="0.25">
      <c r="B2936" s="37" t="s">
        <v>24</v>
      </c>
      <c r="C2936" s="38" t="str">
        <f>VLOOKUP(E2936,nusedswatershed,4,FALSE)</f>
        <v>Esc</v>
      </c>
      <c r="D2936" s="39">
        <v>20</v>
      </c>
      <c r="E2936" s="40" t="s">
        <v>61</v>
      </c>
      <c r="F2936" s="40" t="s">
        <v>62</v>
      </c>
      <c r="G2936" s="21" t="s">
        <v>63</v>
      </c>
      <c r="H2936">
        <v>2002</v>
      </c>
      <c r="I2936" s="45">
        <v>750</v>
      </c>
      <c r="J2936" s="45">
        <v>750</v>
      </c>
      <c r="K2936" s="45"/>
      <c r="L2936" s="62" t="str">
        <f>_xlfn.IFNA(VLOOKUP(E2936&amp;"."&amp;H2936,PNIdata!$E$5:$L$263,2,FALSE),"-")</f>
        <v>-</v>
      </c>
      <c r="M2936" s="62"/>
      <c r="N2936" s="62"/>
      <c r="S2936" s="64">
        <v>516848</v>
      </c>
    </row>
    <row r="2937" spans="2:19" x14ac:dyDescent="0.25">
      <c r="B2937" s="37" t="s">
        <v>24</v>
      </c>
      <c r="C2937" s="38" t="str">
        <f>VLOOKUP(E2937,nusedswatershed,4,FALSE)</f>
        <v>Esc</v>
      </c>
      <c r="D2937" s="39">
        <v>20</v>
      </c>
      <c r="E2937" s="40" t="s">
        <v>61</v>
      </c>
      <c r="F2937" s="40" t="s">
        <v>62</v>
      </c>
      <c r="G2937" s="21" t="s">
        <v>63</v>
      </c>
      <c r="H2937">
        <v>2001</v>
      </c>
      <c r="I2937" s="45">
        <v>744</v>
      </c>
      <c r="J2937" s="45">
        <v>744</v>
      </c>
      <c r="K2937" s="45"/>
      <c r="L2937" s="62" t="str">
        <f>_xlfn.IFNA(VLOOKUP(E2937&amp;"."&amp;H2937,PNIdata!$E$5:$L$263,2,FALSE),"-")</f>
        <v>-</v>
      </c>
      <c r="M2937" s="62"/>
      <c r="N2937" s="62"/>
      <c r="S2937" s="64">
        <v>47157</v>
      </c>
    </row>
    <row r="2938" spans="2:19" x14ac:dyDescent="0.25">
      <c r="B2938" s="37" t="s">
        <v>24</v>
      </c>
      <c r="C2938" s="38" t="str">
        <f>VLOOKUP(E2938,nusedswatershed,4,FALSE)</f>
        <v>Esc</v>
      </c>
      <c r="D2938" s="39">
        <v>20</v>
      </c>
      <c r="E2938" s="40" t="s">
        <v>61</v>
      </c>
      <c r="F2938" s="40" t="s">
        <v>62</v>
      </c>
      <c r="G2938" s="21" t="s">
        <v>63</v>
      </c>
      <c r="H2938">
        <v>2000</v>
      </c>
      <c r="I2938" s="45">
        <v>368</v>
      </c>
      <c r="J2938" s="45">
        <v>368</v>
      </c>
      <c r="K2938" s="45"/>
      <c r="L2938" s="62" t="str">
        <f>_xlfn.IFNA(VLOOKUP(E2938&amp;"."&amp;H2938,PNIdata!$E$5:$L$263,2,FALSE),"-")</f>
        <v>-</v>
      </c>
      <c r="M2938" s="62"/>
      <c r="N2938" s="62"/>
      <c r="S2938" s="64">
        <v>492263</v>
      </c>
    </row>
    <row r="2939" spans="2:19" x14ac:dyDescent="0.25">
      <c r="B2939" s="37" t="s">
        <v>24</v>
      </c>
      <c r="C2939" s="38" t="str">
        <f>VLOOKUP(E2939,nusedswatershed,4,FALSE)</f>
        <v>Esc</v>
      </c>
      <c r="D2939" s="39">
        <v>20</v>
      </c>
      <c r="E2939" s="40" t="s">
        <v>61</v>
      </c>
      <c r="F2939" s="40" t="s">
        <v>62</v>
      </c>
      <c r="G2939" s="21" t="s">
        <v>63</v>
      </c>
      <c r="H2939">
        <v>1999</v>
      </c>
      <c r="I2939" s="45">
        <v>700</v>
      </c>
      <c r="J2939" s="45">
        <v>700</v>
      </c>
      <c r="K2939" s="45"/>
      <c r="L2939" s="62" t="str">
        <f>_xlfn.IFNA(VLOOKUP(E2939&amp;"."&amp;H2939,PNIdata!$E$5:$L$263,2,FALSE),"-")</f>
        <v>-</v>
      </c>
      <c r="M2939" s="62"/>
      <c r="N2939" s="62"/>
      <c r="S2939" s="64">
        <v>472851</v>
      </c>
    </row>
    <row r="2940" spans="2:19" x14ac:dyDescent="0.25">
      <c r="B2940" s="37" t="s">
        <v>24</v>
      </c>
      <c r="C2940" s="38" t="str">
        <f>VLOOKUP(E2940,nusedswatershed,4,FALSE)</f>
        <v>Esc</v>
      </c>
      <c r="D2940" s="39">
        <v>20</v>
      </c>
      <c r="E2940" s="40" t="s">
        <v>61</v>
      </c>
      <c r="F2940" s="40" t="s">
        <v>62</v>
      </c>
      <c r="G2940" s="21" t="s">
        <v>63</v>
      </c>
      <c r="H2940" s="22">
        <v>1998</v>
      </c>
      <c r="I2940" s="45">
        <v>2400</v>
      </c>
      <c r="J2940" s="45">
        <v>2400</v>
      </c>
      <c r="K2940" s="45"/>
      <c r="L2940" s="62" t="str">
        <f>_xlfn.IFNA(VLOOKUP(E2940&amp;"."&amp;H2940,PNIdata!$E$5:$L$263,2,FALSE),"-")</f>
        <v>-</v>
      </c>
      <c r="M2940" s="62"/>
      <c r="N2940" s="62"/>
      <c r="S2940" s="64">
        <v>356232</v>
      </c>
    </row>
    <row r="2941" spans="2:19" x14ac:dyDescent="0.25">
      <c r="B2941" s="37" t="s">
        <v>24</v>
      </c>
      <c r="C2941" s="38" t="str">
        <f>VLOOKUP(E2941,nusedswatershed,4,FALSE)</f>
        <v>Esc</v>
      </c>
      <c r="D2941" s="39">
        <v>20</v>
      </c>
      <c r="E2941" s="40" t="s">
        <v>61</v>
      </c>
      <c r="F2941" s="40" t="s">
        <v>62</v>
      </c>
      <c r="G2941" s="21" t="s">
        <v>63</v>
      </c>
      <c r="H2941" s="22">
        <v>1997</v>
      </c>
      <c r="I2941" s="45">
        <v>1000</v>
      </c>
      <c r="J2941" s="45">
        <v>1000</v>
      </c>
      <c r="K2941" s="45"/>
      <c r="L2941" s="62" t="str">
        <f>_xlfn.IFNA(VLOOKUP(E2941&amp;"."&amp;H2941,PNIdata!$E$5:$L$263,2,FALSE),"-")</f>
        <v>-</v>
      </c>
      <c r="M2941" s="62"/>
      <c r="N2941" s="62"/>
      <c r="S2941" s="64">
        <v>568790</v>
      </c>
    </row>
    <row r="2942" spans="2:19" x14ac:dyDescent="0.25">
      <c r="B2942" s="37" t="s">
        <v>24</v>
      </c>
      <c r="C2942" s="38" t="str">
        <f>VLOOKUP(E2942,nusedswatershed,4,FALSE)</f>
        <v>Esc</v>
      </c>
      <c r="D2942" s="39">
        <v>20</v>
      </c>
      <c r="E2942" s="40" t="s">
        <v>61</v>
      </c>
      <c r="F2942" s="40" t="s">
        <v>62</v>
      </c>
      <c r="G2942" s="21" t="s">
        <v>63</v>
      </c>
      <c r="H2942" s="22">
        <v>1996</v>
      </c>
      <c r="I2942" s="45">
        <v>618</v>
      </c>
      <c r="J2942" s="45">
        <v>618</v>
      </c>
      <c r="K2942" s="45"/>
      <c r="L2942" s="62" t="str">
        <f>_xlfn.IFNA(VLOOKUP(E2942&amp;"."&amp;H2942,PNIdata!$E$5:$L$263,2,FALSE),"-")</f>
        <v>-</v>
      </c>
      <c r="M2942" s="62"/>
      <c r="N2942" s="62"/>
      <c r="S2942" s="64">
        <v>613220</v>
      </c>
    </row>
    <row r="2943" spans="2:19" x14ac:dyDescent="0.25">
      <c r="B2943" s="37" t="s">
        <v>24</v>
      </c>
      <c r="C2943" s="38" t="str">
        <f>VLOOKUP(E2943,nusedswatershed,4,FALSE)</f>
        <v>Esc</v>
      </c>
      <c r="D2943" s="39">
        <v>20</v>
      </c>
      <c r="E2943" s="40" t="s">
        <v>61</v>
      </c>
      <c r="F2943" s="40" t="s">
        <v>62</v>
      </c>
      <c r="G2943" s="21" t="s">
        <v>63</v>
      </c>
      <c r="H2943" s="22">
        <v>1995</v>
      </c>
      <c r="I2943" s="45" t="s">
        <v>1430</v>
      </c>
      <c r="J2943" s="45"/>
      <c r="K2943" s="45"/>
      <c r="L2943" s="62" t="str">
        <f>_xlfn.IFNA(VLOOKUP(E2943&amp;"."&amp;H2943,PNIdata!$E$5:$L$263,2,FALSE),"-")</f>
        <v>-</v>
      </c>
      <c r="M2943" s="62"/>
      <c r="N2943" s="62"/>
      <c r="S2943" s="64">
        <v>116343</v>
      </c>
    </row>
    <row r="2944" spans="2:19" x14ac:dyDescent="0.25">
      <c r="B2944" s="37" t="s">
        <v>24</v>
      </c>
      <c r="C2944" s="38" t="str">
        <f>VLOOKUP(E2944,nusedswatershed,4,FALSE)</f>
        <v>Esc</v>
      </c>
      <c r="D2944" s="39">
        <v>20</v>
      </c>
      <c r="E2944" s="40" t="s">
        <v>61</v>
      </c>
      <c r="F2944" s="40" t="s">
        <v>62</v>
      </c>
      <c r="G2944" s="21" t="s">
        <v>63</v>
      </c>
      <c r="H2944" s="22">
        <v>1994</v>
      </c>
      <c r="I2944" s="45">
        <v>29</v>
      </c>
      <c r="J2944" s="45">
        <v>29</v>
      </c>
      <c r="K2944" s="45"/>
      <c r="L2944" s="62" t="str">
        <f>_xlfn.IFNA(VLOOKUP(E2944&amp;"."&amp;H2944,PNIdata!$E$5:$L$263,2,FALSE),"-")</f>
        <v>-</v>
      </c>
      <c r="M2944" s="62"/>
      <c r="N2944" s="62"/>
      <c r="S2944" s="64">
        <v>276453</v>
      </c>
    </row>
    <row r="2945" spans="2:19" x14ac:dyDescent="0.25">
      <c r="B2945" s="37" t="s">
        <v>24</v>
      </c>
      <c r="C2945" s="38" t="str">
        <f>VLOOKUP(E2945,nusedswatershed,4,FALSE)</f>
        <v>Esc</v>
      </c>
      <c r="D2945" s="39">
        <v>20</v>
      </c>
      <c r="E2945" s="40" t="s">
        <v>61</v>
      </c>
      <c r="F2945" s="40" t="s">
        <v>62</v>
      </c>
      <c r="G2945" s="21" t="s">
        <v>63</v>
      </c>
      <c r="H2945" s="22">
        <v>1993</v>
      </c>
      <c r="I2945" s="45">
        <v>97</v>
      </c>
      <c r="J2945" s="45">
        <v>97</v>
      </c>
      <c r="K2945" s="45"/>
      <c r="L2945" s="62" t="str">
        <f>_xlfn.IFNA(VLOOKUP(E2945&amp;"."&amp;H2945,PNIdata!$E$5:$L$263,2,FALSE),"-")</f>
        <v>-</v>
      </c>
      <c r="M2945" s="62"/>
      <c r="N2945" s="62"/>
      <c r="S2945" s="64">
        <v>401953</v>
      </c>
    </row>
    <row r="2946" spans="2:19" x14ac:dyDescent="0.25">
      <c r="B2946" s="37" t="s">
        <v>24</v>
      </c>
      <c r="C2946" s="38" t="str">
        <f>VLOOKUP(E2946,nusedswatershed,4,FALSE)</f>
        <v>Esc</v>
      </c>
      <c r="D2946" s="39">
        <v>20</v>
      </c>
      <c r="E2946" s="40" t="s">
        <v>61</v>
      </c>
      <c r="F2946" s="40" t="s">
        <v>62</v>
      </c>
      <c r="G2946" s="21" t="s">
        <v>63</v>
      </c>
      <c r="H2946" s="22">
        <v>1992</v>
      </c>
      <c r="I2946" s="45">
        <v>128</v>
      </c>
      <c r="J2946" s="45">
        <v>128</v>
      </c>
      <c r="K2946" s="45"/>
      <c r="L2946" s="62" t="str">
        <f>_xlfn.IFNA(VLOOKUP(E2946&amp;"."&amp;H2946,PNIdata!$E$5:$L$263,2,FALSE),"-")</f>
        <v>-</v>
      </c>
      <c r="M2946" s="62"/>
      <c r="N2946" s="62"/>
      <c r="S2946" s="64">
        <v>357599</v>
      </c>
    </row>
    <row r="2947" spans="2:19" x14ac:dyDescent="0.25">
      <c r="B2947" s="37" t="s">
        <v>24</v>
      </c>
      <c r="C2947" s="38" t="str">
        <f>VLOOKUP(E2947,nusedswatershed,4,FALSE)</f>
        <v>Esc</v>
      </c>
      <c r="D2947" s="39">
        <v>20</v>
      </c>
      <c r="E2947" s="40" t="s">
        <v>61</v>
      </c>
      <c r="F2947" s="40" t="s">
        <v>62</v>
      </c>
      <c r="G2947" s="21" t="s">
        <v>63</v>
      </c>
      <c r="H2947" s="22">
        <v>1991</v>
      </c>
      <c r="I2947" s="45">
        <v>450</v>
      </c>
      <c r="J2947" s="45">
        <v>450</v>
      </c>
      <c r="K2947" s="45"/>
      <c r="L2947" s="62" t="str">
        <f>_xlfn.IFNA(VLOOKUP(E2947&amp;"."&amp;H2947,PNIdata!$E$5:$L$263,2,FALSE),"-")</f>
        <v>-</v>
      </c>
      <c r="M2947" s="62"/>
      <c r="N2947" s="62"/>
      <c r="S2947" s="64">
        <v>412704</v>
      </c>
    </row>
    <row r="2948" spans="2:19" x14ac:dyDescent="0.25">
      <c r="B2948" s="37" t="s">
        <v>24</v>
      </c>
      <c r="C2948" s="38" t="str">
        <f>VLOOKUP(E2948,nusedswatershed,4,FALSE)</f>
        <v>Esc</v>
      </c>
      <c r="D2948" s="39">
        <v>20</v>
      </c>
      <c r="E2948" s="40" t="s">
        <v>61</v>
      </c>
      <c r="F2948" s="40" t="s">
        <v>62</v>
      </c>
      <c r="G2948" s="21" t="s">
        <v>63</v>
      </c>
      <c r="H2948" s="22">
        <v>1990</v>
      </c>
      <c r="I2948" s="45">
        <v>800</v>
      </c>
      <c r="J2948" s="45">
        <v>800</v>
      </c>
      <c r="K2948" s="45"/>
      <c r="L2948" s="62" t="str">
        <f>_xlfn.IFNA(VLOOKUP(E2948&amp;"."&amp;H2948,PNIdata!$E$5:$L$263,2,FALSE),"-")</f>
        <v>-</v>
      </c>
      <c r="M2948" s="62"/>
      <c r="N2948" s="62"/>
      <c r="S2948" s="64">
        <v>539929</v>
      </c>
    </row>
    <row r="2949" spans="2:19" x14ac:dyDescent="0.25">
      <c r="B2949" s="37" t="s">
        <v>24</v>
      </c>
      <c r="C2949" s="38" t="str">
        <f>VLOOKUP(E2949,nusedswatershed,4,FALSE)</f>
        <v>Esc</v>
      </c>
      <c r="D2949" s="39">
        <v>20</v>
      </c>
      <c r="E2949" s="40" t="s">
        <v>61</v>
      </c>
      <c r="F2949" s="40" t="s">
        <v>62</v>
      </c>
      <c r="G2949" s="21" t="s">
        <v>63</v>
      </c>
      <c r="H2949" s="22">
        <v>1989</v>
      </c>
      <c r="I2949" s="45">
        <v>110</v>
      </c>
      <c r="J2949" s="45">
        <v>110</v>
      </c>
      <c r="K2949" s="45"/>
      <c r="L2949" s="62" t="str">
        <f>_xlfn.IFNA(VLOOKUP(E2949&amp;"."&amp;H2949,PNIdata!$E$5:$L$263,2,FALSE),"-")</f>
        <v>-</v>
      </c>
      <c r="M2949" s="62"/>
      <c r="N2949" s="62"/>
      <c r="S2949" s="64">
        <v>455891</v>
      </c>
    </row>
    <row r="2950" spans="2:19" x14ac:dyDescent="0.25">
      <c r="B2950" s="37" t="s">
        <v>24</v>
      </c>
      <c r="C2950" s="38" t="str">
        <f>VLOOKUP(E2950,nusedswatershed,4,FALSE)</f>
        <v>Esc</v>
      </c>
      <c r="D2950" s="39">
        <v>20</v>
      </c>
      <c r="E2950" s="40" t="s">
        <v>61</v>
      </c>
      <c r="F2950" s="40" t="s">
        <v>62</v>
      </c>
      <c r="G2950" s="21" t="s">
        <v>63</v>
      </c>
      <c r="H2950" s="22">
        <v>1988</v>
      </c>
      <c r="I2950" s="45">
        <v>250</v>
      </c>
      <c r="J2950" s="45">
        <v>250</v>
      </c>
      <c r="K2950" s="45"/>
      <c r="L2950" s="62" t="str">
        <f>_xlfn.IFNA(VLOOKUP(E2950&amp;"."&amp;H2950,PNIdata!$E$5:$L$263,2,FALSE),"-")</f>
        <v>-</v>
      </c>
      <c r="M2950" s="62"/>
      <c r="N2950" s="62"/>
      <c r="S2950" s="64">
        <v>320700</v>
      </c>
    </row>
    <row r="2951" spans="2:19" x14ac:dyDescent="0.25">
      <c r="B2951" s="37" t="s">
        <v>24</v>
      </c>
      <c r="C2951" s="38" t="str">
        <f>VLOOKUP(E2951,nusedswatershed,4,FALSE)</f>
        <v>Esc</v>
      </c>
      <c r="D2951" s="39">
        <v>20</v>
      </c>
      <c r="E2951" s="40" t="s">
        <v>61</v>
      </c>
      <c r="F2951" s="40" t="s">
        <v>62</v>
      </c>
      <c r="G2951" s="21" t="s">
        <v>63</v>
      </c>
      <c r="H2951" s="22">
        <v>1987</v>
      </c>
      <c r="I2951" s="45">
        <v>250</v>
      </c>
      <c r="J2951" s="45">
        <v>250</v>
      </c>
      <c r="K2951" s="45"/>
      <c r="L2951" s="62" t="str">
        <f>_xlfn.IFNA(VLOOKUP(E2951&amp;"."&amp;H2951,PNIdata!$E$5:$L$263,2,FALSE),"-")</f>
        <v>-</v>
      </c>
      <c r="M2951" s="62"/>
      <c r="N2951" s="62"/>
      <c r="S2951" s="64">
        <v>299700</v>
      </c>
    </row>
    <row r="2952" spans="2:19" x14ac:dyDescent="0.25">
      <c r="B2952" s="37" t="s">
        <v>24</v>
      </c>
      <c r="C2952" s="38" t="str">
        <f>VLOOKUP(E2952,nusedswatershed,4,FALSE)</f>
        <v>Esc</v>
      </c>
      <c r="D2952" s="39">
        <v>20</v>
      </c>
      <c r="E2952" s="40" t="s">
        <v>61</v>
      </c>
      <c r="F2952" s="40" t="s">
        <v>62</v>
      </c>
      <c r="G2952" s="21" t="s">
        <v>63</v>
      </c>
      <c r="H2952" s="22">
        <v>1986</v>
      </c>
      <c r="I2952" s="45">
        <v>112</v>
      </c>
      <c r="J2952" s="45">
        <v>112</v>
      </c>
      <c r="K2952" s="45"/>
      <c r="L2952" s="62" t="str">
        <f>_xlfn.IFNA(VLOOKUP(E2952&amp;"."&amp;H2952,PNIdata!$E$5:$L$263,2,FALSE),"-")</f>
        <v>-</v>
      </c>
      <c r="M2952" s="62"/>
      <c r="N2952" s="62"/>
      <c r="S2952" s="64">
        <v>92205</v>
      </c>
    </row>
    <row r="2953" spans="2:19" x14ac:dyDescent="0.25">
      <c r="B2953" s="37" t="s">
        <v>24</v>
      </c>
      <c r="C2953" s="38" t="str">
        <f>VLOOKUP(E2953,nusedswatershed,4,FALSE)</f>
        <v>Esc</v>
      </c>
      <c r="D2953" s="39">
        <v>20</v>
      </c>
      <c r="E2953" s="40" t="s">
        <v>61</v>
      </c>
      <c r="F2953" s="40" t="s">
        <v>62</v>
      </c>
      <c r="G2953" s="21" t="s">
        <v>63</v>
      </c>
      <c r="H2953" s="22">
        <v>1985</v>
      </c>
      <c r="I2953" s="45">
        <v>400</v>
      </c>
      <c r="J2953" s="45">
        <v>400</v>
      </c>
      <c r="K2953" s="45"/>
      <c r="L2953" s="62" t="str">
        <f>_xlfn.IFNA(VLOOKUP(E2953&amp;"."&amp;H2953,PNIdata!$E$5:$L$263,2,FALSE),"-")</f>
        <v>-</v>
      </c>
      <c r="M2953" s="62"/>
      <c r="N2953" s="62"/>
      <c r="S2953" s="64">
        <v>85064</v>
      </c>
    </row>
    <row r="2954" spans="2:19" x14ac:dyDescent="0.25">
      <c r="B2954" s="37" t="s">
        <v>24</v>
      </c>
      <c r="C2954" s="38" t="str">
        <f>VLOOKUP(E2954,nusedswatershed,4,FALSE)</f>
        <v>Esc</v>
      </c>
      <c r="D2954" s="39">
        <v>20</v>
      </c>
      <c r="E2954" s="40" t="s">
        <v>61</v>
      </c>
      <c r="F2954" s="40" t="s">
        <v>62</v>
      </c>
      <c r="G2954" s="21" t="s">
        <v>63</v>
      </c>
      <c r="H2954" s="22">
        <v>1984</v>
      </c>
      <c r="I2954" s="45">
        <v>400</v>
      </c>
      <c r="J2954" s="45">
        <v>400</v>
      </c>
      <c r="K2954" s="45"/>
      <c r="L2954" s="62" t="str">
        <f>_xlfn.IFNA(VLOOKUP(E2954&amp;"."&amp;H2954,PNIdata!$E$5:$L$263,2,FALSE),"-")</f>
        <v>-</v>
      </c>
      <c r="M2954" s="62"/>
      <c r="N2954" s="62"/>
      <c r="S2954" s="64">
        <v>45761</v>
      </c>
    </row>
    <row r="2955" spans="2:19" x14ac:dyDescent="0.25">
      <c r="B2955" s="37" t="s">
        <v>24</v>
      </c>
      <c r="C2955" s="38" t="str">
        <f>VLOOKUP(E2955,nusedswatershed,4,FALSE)</f>
        <v>Esc</v>
      </c>
      <c r="D2955" s="39">
        <v>20</v>
      </c>
      <c r="E2955" s="40" t="s">
        <v>61</v>
      </c>
      <c r="F2955" s="40" t="s">
        <v>62</v>
      </c>
      <c r="G2955" s="21" t="s">
        <v>63</v>
      </c>
      <c r="H2955" s="22">
        <v>1983</v>
      </c>
      <c r="I2955" s="45">
        <v>18</v>
      </c>
      <c r="J2955" s="45">
        <v>18</v>
      </c>
      <c r="K2955" s="45"/>
      <c r="L2955" s="62" t="str">
        <f>_xlfn.IFNA(VLOOKUP(E2955&amp;"."&amp;H2955,PNIdata!$E$5:$L$263,2,FALSE),"-")</f>
        <v>-</v>
      </c>
      <c r="M2955" s="62"/>
      <c r="N2955" s="62"/>
      <c r="S2955" s="64">
        <v>52298</v>
      </c>
    </row>
    <row r="2956" spans="2:19" x14ac:dyDescent="0.25">
      <c r="B2956" s="37" t="s">
        <v>24</v>
      </c>
      <c r="C2956" s="38" t="str">
        <f>VLOOKUP(E2956,nusedswatershed,4,FALSE)</f>
        <v>Esc</v>
      </c>
      <c r="D2956" s="39">
        <v>20</v>
      </c>
      <c r="E2956" s="40" t="s">
        <v>61</v>
      </c>
      <c r="F2956" s="40" t="s">
        <v>62</v>
      </c>
      <c r="G2956" s="21" t="s">
        <v>63</v>
      </c>
      <c r="H2956" s="22">
        <v>1982</v>
      </c>
      <c r="I2956" s="45">
        <v>3</v>
      </c>
      <c r="J2956" s="45">
        <v>3</v>
      </c>
      <c r="K2956" s="45"/>
      <c r="L2956" s="62" t="str">
        <f>_xlfn.IFNA(VLOOKUP(E2956&amp;"."&amp;H2956,PNIdata!$E$5:$L$263,2,FALSE),"-")</f>
        <v>-</v>
      </c>
      <c r="M2956" s="62"/>
      <c r="N2956" s="62"/>
      <c r="S2956" s="64">
        <v>38450</v>
      </c>
    </row>
    <row r="2957" spans="2:19" x14ac:dyDescent="0.25">
      <c r="B2957" s="37" t="s">
        <v>24</v>
      </c>
      <c r="C2957" s="38" t="str">
        <f>VLOOKUP(E2957,nusedswatershed,4,FALSE)</f>
        <v>Esc</v>
      </c>
      <c r="D2957" s="39">
        <v>20</v>
      </c>
      <c r="E2957" s="40" t="s">
        <v>61</v>
      </c>
      <c r="F2957" s="40" t="s">
        <v>62</v>
      </c>
      <c r="G2957" s="21" t="s">
        <v>63</v>
      </c>
      <c r="H2957" s="22">
        <v>1981</v>
      </c>
      <c r="I2957" s="45">
        <v>30</v>
      </c>
      <c r="J2957" s="45">
        <v>30</v>
      </c>
      <c r="K2957" s="45"/>
      <c r="L2957" s="62" t="str">
        <f>_xlfn.IFNA(VLOOKUP(E2957&amp;"."&amp;H2957,PNIdata!$E$5:$L$263,2,FALSE),"-")</f>
        <v>-</v>
      </c>
      <c r="M2957" s="62"/>
      <c r="N2957" s="62"/>
      <c r="S2957" s="64">
        <v>38038</v>
      </c>
    </row>
    <row r="2958" spans="2:19" x14ac:dyDescent="0.25">
      <c r="B2958" s="37" t="s">
        <v>24</v>
      </c>
      <c r="C2958" s="38" t="str">
        <f>VLOOKUP(E2958,nusedswatershed,4,FALSE)</f>
        <v>Esc</v>
      </c>
      <c r="D2958" s="39">
        <v>20</v>
      </c>
      <c r="E2958" s="40" t="s">
        <v>61</v>
      </c>
      <c r="F2958" s="40" t="s">
        <v>62</v>
      </c>
      <c r="G2958" s="21" t="s">
        <v>63</v>
      </c>
      <c r="H2958" s="22">
        <v>1980</v>
      </c>
      <c r="I2958" s="45">
        <v>36</v>
      </c>
      <c r="J2958" s="45">
        <v>36</v>
      </c>
      <c r="K2958" s="45"/>
      <c r="L2958" s="62" t="str">
        <f>_xlfn.IFNA(VLOOKUP(E2958&amp;"."&amp;H2958,PNIdata!$E$5:$L$263,2,FALSE),"-")</f>
        <v>-</v>
      </c>
      <c r="M2958" s="62"/>
      <c r="N2958" s="62"/>
      <c r="S2958" s="64">
        <v>34000</v>
      </c>
    </row>
    <row r="2959" spans="2:19" x14ac:dyDescent="0.25">
      <c r="B2959" s="37" t="s">
        <v>24</v>
      </c>
      <c r="C2959" s="38" t="str">
        <f>VLOOKUP(E2959,nusedswatershed,4,FALSE)</f>
        <v>Esc</v>
      </c>
      <c r="D2959" s="39">
        <v>20</v>
      </c>
      <c r="E2959" s="40" t="s">
        <v>61</v>
      </c>
      <c r="F2959" s="40" t="s">
        <v>62</v>
      </c>
      <c r="G2959" s="21" t="s">
        <v>63</v>
      </c>
      <c r="H2959" s="22">
        <v>1979</v>
      </c>
      <c r="I2959" s="45">
        <v>45</v>
      </c>
      <c r="J2959" s="45">
        <v>45</v>
      </c>
      <c r="K2959" s="45"/>
      <c r="L2959" s="62" t="str">
        <f>_xlfn.IFNA(VLOOKUP(E2959&amp;"."&amp;H2959,PNIdata!$E$5:$L$263,2,FALSE),"-")</f>
        <v>-</v>
      </c>
      <c r="M2959" s="62"/>
      <c r="N2959" s="62"/>
      <c r="S2959" s="64"/>
    </row>
    <row r="2960" spans="2:19" x14ac:dyDescent="0.25">
      <c r="B2960" s="37" t="s">
        <v>24</v>
      </c>
      <c r="C2960" s="38" t="str">
        <f>VLOOKUP(E2960,nusedswatershed,4,FALSE)</f>
        <v>Esc</v>
      </c>
      <c r="D2960" s="39">
        <v>20</v>
      </c>
      <c r="E2960" s="40" t="s">
        <v>61</v>
      </c>
      <c r="F2960" s="40" t="s">
        <v>62</v>
      </c>
      <c r="G2960" s="21" t="s">
        <v>63</v>
      </c>
      <c r="H2960" s="22">
        <v>1978</v>
      </c>
      <c r="I2960" s="45">
        <v>6</v>
      </c>
      <c r="J2960" s="45">
        <v>6</v>
      </c>
      <c r="K2960" s="45"/>
      <c r="L2960" s="62" t="str">
        <f>_xlfn.IFNA(VLOOKUP(E2960&amp;"."&amp;H2960,PNIdata!$E$5:$L$263,2,FALSE),"-")</f>
        <v>-</v>
      </c>
      <c r="M2960" s="62"/>
      <c r="N2960" s="62"/>
      <c r="S2960" s="64"/>
    </row>
    <row r="2961" spans="2:19" x14ac:dyDescent="0.25">
      <c r="B2961" s="37" t="s">
        <v>24</v>
      </c>
      <c r="C2961" s="38" t="str">
        <f>VLOOKUP(E2961,nusedswatershed,4,FALSE)</f>
        <v>Esc</v>
      </c>
      <c r="D2961" s="39">
        <v>20</v>
      </c>
      <c r="E2961" s="40" t="s">
        <v>61</v>
      </c>
      <c r="F2961" s="40" t="s">
        <v>62</v>
      </c>
      <c r="G2961" s="21" t="s">
        <v>63</v>
      </c>
      <c r="H2961" s="22">
        <v>1977</v>
      </c>
      <c r="I2961" s="45">
        <v>25</v>
      </c>
      <c r="J2961" s="45">
        <v>25</v>
      </c>
      <c r="K2961" s="45"/>
      <c r="L2961" s="62" t="str">
        <f>_xlfn.IFNA(VLOOKUP(E2961&amp;"."&amp;H2961,PNIdata!$E$5:$L$263,2,FALSE),"-")</f>
        <v>-</v>
      </c>
      <c r="M2961" s="62"/>
      <c r="N2961" s="62"/>
      <c r="S2961" s="64"/>
    </row>
    <row r="2962" spans="2:19" x14ac:dyDescent="0.25">
      <c r="B2962" s="37" t="s">
        <v>24</v>
      </c>
      <c r="C2962" s="38" t="str">
        <f>VLOOKUP(E2962,nusedswatershed,4,FALSE)</f>
        <v>Esc</v>
      </c>
      <c r="D2962" s="39">
        <v>20</v>
      </c>
      <c r="E2962" s="40" t="s">
        <v>61</v>
      </c>
      <c r="F2962" s="40" t="s">
        <v>62</v>
      </c>
      <c r="G2962" s="21" t="s">
        <v>63</v>
      </c>
      <c r="H2962" s="22">
        <v>1976</v>
      </c>
      <c r="I2962" s="45">
        <v>30</v>
      </c>
      <c r="J2962" s="45">
        <v>30</v>
      </c>
      <c r="K2962" s="45"/>
      <c r="L2962" s="62" t="str">
        <f>_xlfn.IFNA(VLOOKUP(E2962&amp;"."&amp;H2962,PNIdata!$E$5:$L$263,2,FALSE),"-")</f>
        <v>-</v>
      </c>
      <c r="M2962" s="62"/>
      <c r="N2962" s="62"/>
      <c r="S2962" s="64"/>
    </row>
    <row r="2963" spans="2:19" x14ac:dyDescent="0.25">
      <c r="B2963" s="37" t="s">
        <v>24</v>
      </c>
      <c r="C2963" s="38" t="str">
        <f>VLOOKUP(E2963,nusedswatershed,4,FALSE)</f>
        <v>Esc</v>
      </c>
      <c r="D2963" s="39">
        <v>20</v>
      </c>
      <c r="E2963" s="40" t="s">
        <v>61</v>
      </c>
      <c r="F2963" s="40" t="s">
        <v>62</v>
      </c>
      <c r="G2963" s="21" t="s">
        <v>63</v>
      </c>
      <c r="H2963" s="22">
        <v>1975</v>
      </c>
      <c r="I2963" s="45">
        <v>400</v>
      </c>
      <c r="J2963" s="45">
        <v>400</v>
      </c>
      <c r="K2963" s="45"/>
      <c r="L2963" s="62" t="str">
        <f>_xlfn.IFNA(VLOOKUP(E2963&amp;"."&amp;H2963,PNIdata!$E$5:$L$263,2,FALSE),"-")</f>
        <v>-</v>
      </c>
      <c r="M2963" s="62"/>
      <c r="N2963" s="62"/>
      <c r="S2963" s="64"/>
    </row>
    <row r="2964" spans="2:19" x14ac:dyDescent="0.25">
      <c r="B2964" s="37" t="s">
        <v>24</v>
      </c>
      <c r="C2964" s="38" t="str">
        <f>VLOOKUP(E2964,nusedswatershed,4,FALSE)</f>
        <v>Esc</v>
      </c>
      <c r="D2964" s="39">
        <v>20</v>
      </c>
      <c r="E2964" s="40" t="s">
        <v>61</v>
      </c>
      <c r="F2964" s="40" t="s">
        <v>62</v>
      </c>
      <c r="G2964" s="21" t="s">
        <v>63</v>
      </c>
      <c r="H2964" s="22">
        <v>1974</v>
      </c>
      <c r="I2964" s="45">
        <v>200</v>
      </c>
      <c r="J2964" s="45">
        <v>200</v>
      </c>
      <c r="K2964" s="45"/>
      <c r="L2964" s="62" t="str">
        <f>_xlfn.IFNA(VLOOKUP(E2964&amp;"."&amp;H2964,PNIdata!$E$5:$L$263,2,FALSE),"-")</f>
        <v>-</v>
      </c>
      <c r="M2964" s="62"/>
      <c r="N2964" s="62"/>
      <c r="S2964" s="64"/>
    </row>
    <row r="2965" spans="2:19" x14ac:dyDescent="0.25">
      <c r="B2965" s="37" t="s">
        <v>24</v>
      </c>
      <c r="C2965" s="38" t="str">
        <f>VLOOKUP(E2965,nusedswatershed,4,FALSE)</f>
        <v>Esc</v>
      </c>
      <c r="D2965" s="39">
        <v>20</v>
      </c>
      <c r="E2965" s="40" t="s">
        <v>61</v>
      </c>
      <c r="F2965" s="40" t="s">
        <v>62</v>
      </c>
      <c r="G2965" s="21" t="s">
        <v>63</v>
      </c>
      <c r="H2965" s="22">
        <v>1973</v>
      </c>
      <c r="I2965" s="45">
        <v>3500</v>
      </c>
      <c r="J2965" s="45">
        <v>3500</v>
      </c>
      <c r="K2965" s="45"/>
      <c r="L2965" s="62" t="str">
        <f>_xlfn.IFNA(VLOOKUP(E2965&amp;"."&amp;H2965,PNIdata!$E$5:$L$263,2,FALSE),"-")</f>
        <v>-</v>
      </c>
      <c r="M2965" s="62"/>
      <c r="N2965" s="62"/>
      <c r="S2965" s="64"/>
    </row>
    <row r="2966" spans="2:19" x14ac:dyDescent="0.25">
      <c r="B2966" s="37" t="s">
        <v>24</v>
      </c>
      <c r="C2966" s="38" t="str">
        <f>VLOOKUP(E2966,nusedswatershed,4,FALSE)</f>
        <v>Esc</v>
      </c>
      <c r="D2966" s="39">
        <v>20</v>
      </c>
      <c r="E2966" s="40" t="s">
        <v>61</v>
      </c>
      <c r="F2966" s="40" t="s">
        <v>62</v>
      </c>
      <c r="G2966" s="21" t="s">
        <v>63</v>
      </c>
      <c r="H2966" s="22">
        <v>1972</v>
      </c>
      <c r="I2966" s="45">
        <v>200</v>
      </c>
      <c r="J2966" s="45">
        <v>200</v>
      </c>
      <c r="K2966" s="45"/>
      <c r="L2966" s="62" t="str">
        <f>_xlfn.IFNA(VLOOKUP(E2966&amp;"."&amp;H2966,PNIdata!$E$5:$L$263,2,FALSE),"-")</f>
        <v>-</v>
      </c>
      <c r="M2966" s="62"/>
      <c r="N2966" s="62"/>
      <c r="S2966" s="64"/>
    </row>
    <row r="2967" spans="2:19" x14ac:dyDescent="0.25">
      <c r="B2967" s="37" t="s">
        <v>24</v>
      </c>
      <c r="C2967" s="38" t="str">
        <f>VLOOKUP(E2967,nusedswatershed,4,FALSE)</f>
        <v>Esc</v>
      </c>
      <c r="D2967" s="39">
        <v>20</v>
      </c>
      <c r="E2967" s="40" t="s">
        <v>61</v>
      </c>
      <c r="F2967" s="40" t="s">
        <v>62</v>
      </c>
      <c r="G2967" s="21" t="s">
        <v>63</v>
      </c>
      <c r="H2967" s="22">
        <v>1971</v>
      </c>
      <c r="I2967" s="45">
        <v>750</v>
      </c>
      <c r="J2967" s="45">
        <v>750</v>
      </c>
      <c r="K2967" s="45"/>
      <c r="L2967" s="62" t="str">
        <f>_xlfn.IFNA(VLOOKUP(E2967&amp;"."&amp;H2967,PNIdata!$E$5:$L$263,2,FALSE),"-")</f>
        <v>-</v>
      </c>
      <c r="M2967" s="62"/>
      <c r="N2967" s="62"/>
      <c r="S2967" s="64"/>
    </row>
    <row r="2968" spans="2:19" x14ac:dyDescent="0.25">
      <c r="B2968" s="37" t="s">
        <v>24</v>
      </c>
      <c r="C2968" s="38" t="str">
        <f>VLOOKUP(E2968,nusedswatershed,4,FALSE)</f>
        <v>Esc</v>
      </c>
      <c r="D2968" s="39">
        <v>20</v>
      </c>
      <c r="E2968" s="40" t="s">
        <v>61</v>
      </c>
      <c r="F2968" s="40" t="s">
        <v>62</v>
      </c>
      <c r="G2968" s="21" t="s">
        <v>63</v>
      </c>
      <c r="H2968" s="22">
        <v>1970</v>
      </c>
      <c r="I2968" s="45">
        <v>1500</v>
      </c>
      <c r="J2968" s="45">
        <v>1500</v>
      </c>
      <c r="K2968" s="45"/>
      <c r="L2968" s="62" t="str">
        <f>_xlfn.IFNA(VLOOKUP(E2968&amp;"."&amp;H2968,PNIdata!$E$5:$L$263,2,FALSE),"-")</f>
        <v>-</v>
      </c>
      <c r="M2968" s="62"/>
      <c r="N2968" s="62"/>
      <c r="S2968" s="64"/>
    </row>
    <row r="2969" spans="2:19" x14ac:dyDescent="0.25">
      <c r="B2969" s="37" t="s">
        <v>24</v>
      </c>
      <c r="C2969" s="38" t="str">
        <f>VLOOKUP(E2969,nusedswatershed,4,FALSE)</f>
        <v>Esc</v>
      </c>
      <c r="D2969" s="39">
        <v>20</v>
      </c>
      <c r="E2969" s="40" t="s">
        <v>61</v>
      </c>
      <c r="F2969" s="40" t="s">
        <v>62</v>
      </c>
      <c r="G2969" s="21" t="s">
        <v>63</v>
      </c>
      <c r="H2969" s="22">
        <v>1969</v>
      </c>
      <c r="I2969" s="45">
        <v>1500</v>
      </c>
      <c r="J2969" s="45">
        <v>1500</v>
      </c>
      <c r="K2969" s="45"/>
      <c r="L2969" s="62" t="str">
        <f>_xlfn.IFNA(VLOOKUP(E2969&amp;"."&amp;H2969,PNIdata!$E$5:$L$263,2,FALSE),"-")</f>
        <v>-</v>
      </c>
      <c r="M2969" s="62"/>
      <c r="N2969" s="62"/>
      <c r="S2969" s="64"/>
    </row>
    <row r="2970" spans="2:19" x14ac:dyDescent="0.25">
      <c r="B2970" s="37" t="s">
        <v>24</v>
      </c>
      <c r="C2970" s="38" t="str">
        <f>VLOOKUP(E2970,nusedswatershed,4,FALSE)</f>
        <v>Esc</v>
      </c>
      <c r="D2970" s="39">
        <v>20</v>
      </c>
      <c r="E2970" s="40" t="s">
        <v>61</v>
      </c>
      <c r="F2970" s="40" t="s">
        <v>62</v>
      </c>
      <c r="G2970" s="21" t="s">
        <v>63</v>
      </c>
      <c r="H2970" s="22">
        <v>1968</v>
      </c>
      <c r="I2970" s="45">
        <v>3500</v>
      </c>
      <c r="J2970" s="45">
        <v>3500</v>
      </c>
      <c r="K2970" s="45"/>
      <c r="L2970" s="62" t="str">
        <f>_xlfn.IFNA(VLOOKUP(E2970&amp;"."&amp;H2970,PNIdata!$E$5:$L$263,2,FALSE),"-")</f>
        <v>-</v>
      </c>
      <c r="M2970" s="62"/>
      <c r="N2970" s="62"/>
      <c r="S2970" s="64"/>
    </row>
    <row r="2971" spans="2:19" x14ac:dyDescent="0.25">
      <c r="B2971" s="37" t="s">
        <v>24</v>
      </c>
      <c r="C2971" s="38" t="str">
        <f>VLOOKUP(E2971,nusedswatershed,4,FALSE)</f>
        <v>Esc</v>
      </c>
      <c r="D2971" s="39">
        <v>20</v>
      </c>
      <c r="E2971" s="40" t="s">
        <v>61</v>
      </c>
      <c r="F2971" s="40" t="s">
        <v>62</v>
      </c>
      <c r="G2971" s="21" t="s">
        <v>63</v>
      </c>
      <c r="H2971" s="22">
        <v>1967</v>
      </c>
      <c r="I2971" s="45">
        <v>1500</v>
      </c>
      <c r="J2971" s="45">
        <v>1500</v>
      </c>
      <c r="K2971" s="45"/>
      <c r="L2971" s="62" t="str">
        <f>_xlfn.IFNA(VLOOKUP(E2971&amp;"."&amp;H2971,PNIdata!$E$5:$L$263,2,FALSE),"-")</f>
        <v>-</v>
      </c>
      <c r="M2971" s="62"/>
      <c r="N2971" s="62"/>
      <c r="S2971" s="64"/>
    </row>
    <row r="2972" spans="2:19" x14ac:dyDescent="0.25">
      <c r="B2972" s="37" t="s">
        <v>24</v>
      </c>
      <c r="C2972" s="38" t="str">
        <f>VLOOKUP(E2972,nusedswatershed,4,FALSE)</f>
        <v>Esc</v>
      </c>
      <c r="D2972" s="39">
        <v>20</v>
      </c>
      <c r="E2972" s="40" t="s">
        <v>61</v>
      </c>
      <c r="F2972" s="40" t="s">
        <v>62</v>
      </c>
      <c r="G2972" s="21" t="s">
        <v>63</v>
      </c>
      <c r="H2972" s="22">
        <v>1966</v>
      </c>
      <c r="I2972" s="45">
        <v>750</v>
      </c>
      <c r="J2972" s="45">
        <v>750</v>
      </c>
      <c r="K2972" s="45"/>
      <c r="L2972" s="62" t="str">
        <f>_xlfn.IFNA(VLOOKUP(E2972&amp;"."&amp;H2972,PNIdata!$E$5:$L$263,2,FALSE),"-")</f>
        <v>-</v>
      </c>
      <c r="M2972" s="62"/>
      <c r="N2972" s="62"/>
      <c r="S2972" s="64"/>
    </row>
    <row r="2973" spans="2:19" x14ac:dyDescent="0.25">
      <c r="B2973" s="37" t="s">
        <v>24</v>
      </c>
      <c r="C2973" s="38" t="str">
        <f>VLOOKUP(E2973,nusedswatershed,4,FALSE)</f>
        <v>Esc</v>
      </c>
      <c r="D2973" s="39">
        <v>20</v>
      </c>
      <c r="E2973" s="40" t="s">
        <v>61</v>
      </c>
      <c r="F2973" s="40" t="s">
        <v>62</v>
      </c>
      <c r="G2973" s="21" t="s">
        <v>63</v>
      </c>
      <c r="H2973" s="22">
        <v>1965</v>
      </c>
      <c r="I2973" s="45">
        <v>400</v>
      </c>
      <c r="J2973" s="45">
        <v>400</v>
      </c>
      <c r="K2973" s="45"/>
      <c r="L2973" s="62" t="str">
        <f>_xlfn.IFNA(VLOOKUP(E2973&amp;"."&amp;H2973,PNIdata!$E$5:$L$263,2,FALSE),"-")</f>
        <v>-</v>
      </c>
      <c r="M2973" s="62"/>
      <c r="N2973" s="62"/>
      <c r="S2973" s="64"/>
    </row>
    <row r="2974" spans="2:19" x14ac:dyDescent="0.25">
      <c r="B2974" s="37" t="s">
        <v>24</v>
      </c>
      <c r="C2974" s="38" t="str">
        <f>VLOOKUP(E2974,nusedswatershed,4,FALSE)</f>
        <v>Esc</v>
      </c>
      <c r="D2974" s="39">
        <v>20</v>
      </c>
      <c r="E2974" s="40" t="s">
        <v>61</v>
      </c>
      <c r="F2974" s="40" t="s">
        <v>62</v>
      </c>
      <c r="G2974" s="21" t="s">
        <v>63</v>
      </c>
      <c r="H2974" s="22">
        <v>1964</v>
      </c>
      <c r="I2974" s="45">
        <v>750</v>
      </c>
      <c r="J2974" s="45">
        <v>750</v>
      </c>
      <c r="K2974" s="45"/>
      <c r="L2974" s="62" t="str">
        <f>_xlfn.IFNA(VLOOKUP(E2974&amp;"."&amp;H2974,PNIdata!$E$5:$L$263,2,FALSE),"-")</f>
        <v>-</v>
      </c>
      <c r="M2974" s="62"/>
      <c r="N2974" s="62"/>
      <c r="S2974" s="64"/>
    </row>
    <row r="2975" spans="2:19" x14ac:dyDescent="0.25">
      <c r="B2975" s="37" t="s">
        <v>24</v>
      </c>
      <c r="C2975" s="38" t="str">
        <f>VLOOKUP(E2975,nusedswatershed,4,FALSE)</f>
        <v>Esc</v>
      </c>
      <c r="D2975" s="39">
        <v>20</v>
      </c>
      <c r="E2975" s="40" t="s">
        <v>61</v>
      </c>
      <c r="F2975" s="40" t="s">
        <v>62</v>
      </c>
      <c r="G2975" s="21" t="s">
        <v>63</v>
      </c>
      <c r="H2975" s="22">
        <v>1963</v>
      </c>
      <c r="I2975" s="45">
        <v>1500</v>
      </c>
      <c r="J2975" s="45">
        <v>1500</v>
      </c>
      <c r="K2975" s="45"/>
      <c r="L2975" s="62" t="str">
        <f>_xlfn.IFNA(VLOOKUP(E2975&amp;"."&amp;H2975,PNIdata!$E$5:$L$263,2,FALSE),"-")</f>
        <v>-</v>
      </c>
      <c r="M2975" s="62"/>
      <c r="N2975" s="62"/>
      <c r="S2975" s="64"/>
    </row>
    <row r="2976" spans="2:19" x14ac:dyDescent="0.25">
      <c r="B2976" s="37" t="s">
        <v>24</v>
      </c>
      <c r="C2976" s="38" t="str">
        <f>VLOOKUP(E2976,nusedswatershed,4,FALSE)</f>
        <v>Esc</v>
      </c>
      <c r="D2976" s="39">
        <v>20</v>
      </c>
      <c r="E2976" s="40" t="s">
        <v>61</v>
      </c>
      <c r="F2976" s="40" t="s">
        <v>62</v>
      </c>
      <c r="G2976" s="21" t="s">
        <v>63</v>
      </c>
      <c r="H2976" s="22">
        <v>1962</v>
      </c>
      <c r="I2976" s="45">
        <v>750</v>
      </c>
      <c r="J2976" s="45">
        <v>750</v>
      </c>
      <c r="K2976" s="45"/>
      <c r="L2976" s="62" t="str">
        <f>_xlfn.IFNA(VLOOKUP(E2976&amp;"."&amp;H2976,PNIdata!$E$5:$L$263,2,FALSE),"-")</f>
        <v>-</v>
      </c>
      <c r="M2976" s="62"/>
      <c r="N2976" s="62"/>
      <c r="S2976" s="64"/>
    </row>
    <row r="2977" spans="2:19" x14ac:dyDescent="0.25">
      <c r="B2977" s="37" t="s">
        <v>24</v>
      </c>
      <c r="C2977" s="38" t="str">
        <f>VLOOKUP(E2977,nusedswatershed,4,FALSE)</f>
        <v>Esc</v>
      </c>
      <c r="D2977" s="39">
        <v>20</v>
      </c>
      <c r="E2977" s="40" t="s">
        <v>61</v>
      </c>
      <c r="F2977" s="40" t="s">
        <v>62</v>
      </c>
      <c r="G2977" s="21" t="s">
        <v>63</v>
      </c>
      <c r="H2977" s="22">
        <v>1961</v>
      </c>
      <c r="I2977" s="45">
        <v>200</v>
      </c>
      <c r="J2977" s="45">
        <v>200</v>
      </c>
      <c r="K2977" s="45"/>
      <c r="L2977" s="62" t="str">
        <f>_xlfn.IFNA(VLOOKUP(E2977&amp;"."&amp;H2977,PNIdata!$E$5:$L$263,2,FALSE),"-")</f>
        <v>-</v>
      </c>
      <c r="M2977" s="62"/>
      <c r="N2977" s="62"/>
      <c r="S2977" s="64"/>
    </row>
    <row r="2978" spans="2:19" x14ac:dyDescent="0.25">
      <c r="B2978" s="37" t="s">
        <v>24</v>
      </c>
      <c r="C2978" s="38" t="str">
        <f>VLOOKUP(E2978,nusedswatershed,4,FALSE)</f>
        <v>Esc</v>
      </c>
      <c r="D2978" s="39">
        <v>20</v>
      </c>
      <c r="E2978" s="40" t="s">
        <v>61</v>
      </c>
      <c r="F2978" s="40" t="s">
        <v>62</v>
      </c>
      <c r="G2978" s="21" t="s">
        <v>63</v>
      </c>
      <c r="H2978" s="22">
        <v>1960</v>
      </c>
      <c r="I2978" s="45">
        <v>400</v>
      </c>
      <c r="J2978" s="45">
        <v>400</v>
      </c>
      <c r="K2978" s="45"/>
      <c r="L2978" s="62" t="str">
        <f>_xlfn.IFNA(VLOOKUP(E2978&amp;"."&amp;H2978,PNIdata!$E$5:$L$263,2,FALSE),"-")</f>
        <v>-</v>
      </c>
      <c r="M2978" s="62"/>
      <c r="N2978" s="62"/>
      <c r="S2978" s="64"/>
    </row>
    <row r="2979" spans="2:19" x14ac:dyDescent="0.25">
      <c r="B2979" s="37" t="s">
        <v>24</v>
      </c>
      <c r="C2979" s="38" t="str">
        <f>VLOOKUP(E2979,nusedswatershed,4,FALSE)</f>
        <v>Esc</v>
      </c>
      <c r="D2979" s="39">
        <v>20</v>
      </c>
      <c r="E2979" s="40" t="s">
        <v>61</v>
      </c>
      <c r="F2979" s="40" t="s">
        <v>62</v>
      </c>
      <c r="G2979" s="21" t="s">
        <v>63</v>
      </c>
      <c r="H2979" s="22">
        <v>1959</v>
      </c>
      <c r="I2979" s="45">
        <v>200</v>
      </c>
      <c r="J2979" s="45">
        <v>200</v>
      </c>
      <c r="K2979" s="45"/>
      <c r="L2979" s="62" t="str">
        <f>_xlfn.IFNA(VLOOKUP(E2979&amp;"."&amp;H2979,PNIdata!$E$5:$L$263,2,FALSE),"-")</f>
        <v>-</v>
      </c>
      <c r="M2979" s="62"/>
      <c r="N2979" s="62"/>
      <c r="S2979" s="64"/>
    </row>
    <row r="2980" spans="2:19" x14ac:dyDescent="0.25">
      <c r="B2980" s="37" t="s">
        <v>24</v>
      </c>
      <c r="C2980" s="38" t="str">
        <f>VLOOKUP(E2980,nusedswatershed,4,FALSE)</f>
        <v>Esc</v>
      </c>
      <c r="D2980" s="39">
        <v>20</v>
      </c>
      <c r="E2980" s="40" t="s">
        <v>61</v>
      </c>
      <c r="F2980" s="40" t="s">
        <v>62</v>
      </c>
      <c r="G2980" s="21" t="s">
        <v>63</v>
      </c>
      <c r="H2980" s="22">
        <v>1958</v>
      </c>
      <c r="I2980" s="45">
        <v>200</v>
      </c>
      <c r="J2980" s="45">
        <v>200</v>
      </c>
      <c r="K2980" s="45"/>
      <c r="L2980" s="62" t="str">
        <f>_xlfn.IFNA(VLOOKUP(E2980&amp;"."&amp;H2980,PNIdata!$E$5:$L$263,2,FALSE),"-")</f>
        <v>-</v>
      </c>
      <c r="M2980" s="62"/>
      <c r="N2980" s="62"/>
      <c r="S2980" s="64"/>
    </row>
    <row r="2981" spans="2:19" x14ac:dyDescent="0.25">
      <c r="B2981" s="37" t="s">
        <v>24</v>
      </c>
      <c r="C2981" s="38" t="str">
        <f>VLOOKUP(E2981,nusedswatershed,4,FALSE)</f>
        <v>Esc</v>
      </c>
      <c r="D2981" s="39">
        <v>20</v>
      </c>
      <c r="E2981" s="40" t="s">
        <v>61</v>
      </c>
      <c r="F2981" s="40" t="s">
        <v>62</v>
      </c>
      <c r="G2981" s="21" t="s">
        <v>63</v>
      </c>
      <c r="H2981" s="22">
        <v>1957</v>
      </c>
      <c r="I2981" s="45">
        <v>25</v>
      </c>
      <c r="J2981" s="45">
        <v>25</v>
      </c>
      <c r="K2981" s="45"/>
      <c r="L2981" s="62" t="str">
        <f>_xlfn.IFNA(VLOOKUP(E2981&amp;"."&amp;H2981,PNIdata!$E$5:$L$263,2,FALSE),"-")</f>
        <v>-</v>
      </c>
      <c r="M2981" s="62"/>
      <c r="N2981" s="62"/>
      <c r="S2981" s="64"/>
    </row>
    <row r="2982" spans="2:19" x14ac:dyDescent="0.25">
      <c r="B2982" s="37" t="s">
        <v>24</v>
      </c>
      <c r="C2982" s="38" t="str">
        <f>VLOOKUP(E2982,nusedswatershed,4,FALSE)</f>
        <v>Esc</v>
      </c>
      <c r="D2982" s="39">
        <v>20</v>
      </c>
      <c r="E2982" s="40" t="s">
        <v>61</v>
      </c>
      <c r="F2982" s="40" t="s">
        <v>62</v>
      </c>
      <c r="G2982" s="21" t="s">
        <v>63</v>
      </c>
      <c r="H2982" s="22">
        <v>1956</v>
      </c>
      <c r="I2982" s="45" t="s">
        <v>1430</v>
      </c>
      <c r="J2982" s="45"/>
      <c r="K2982" s="45"/>
      <c r="L2982" s="62" t="str">
        <f>_xlfn.IFNA(VLOOKUP(E2982&amp;"."&amp;H2982,PNIdata!$E$5:$L$263,2,FALSE),"-")</f>
        <v>-</v>
      </c>
      <c r="M2982" s="62"/>
      <c r="N2982" s="62"/>
      <c r="S2982" s="64"/>
    </row>
    <row r="2983" spans="2:19" x14ac:dyDescent="0.25">
      <c r="B2983" s="37" t="s">
        <v>24</v>
      </c>
      <c r="C2983" s="38" t="str">
        <f>VLOOKUP(E2983,nusedswatershed,4,FALSE)</f>
        <v>Esc</v>
      </c>
      <c r="D2983" s="39">
        <v>20</v>
      </c>
      <c r="E2983" s="40" t="s">
        <v>61</v>
      </c>
      <c r="F2983" s="40" t="s">
        <v>62</v>
      </c>
      <c r="G2983" s="21" t="s">
        <v>63</v>
      </c>
      <c r="H2983" s="22">
        <v>1955</v>
      </c>
      <c r="I2983" s="45">
        <v>25</v>
      </c>
      <c r="J2983" s="45">
        <v>25</v>
      </c>
      <c r="K2983" s="45"/>
      <c r="L2983" s="62" t="str">
        <f>_xlfn.IFNA(VLOOKUP(E2983&amp;"."&amp;H2983,PNIdata!$E$5:$L$263,2,FALSE),"-")</f>
        <v>-</v>
      </c>
      <c r="M2983" s="62"/>
      <c r="N2983" s="62"/>
      <c r="S2983" s="64"/>
    </row>
    <row r="2984" spans="2:19" x14ac:dyDescent="0.25">
      <c r="B2984" s="37" t="s">
        <v>24</v>
      </c>
      <c r="C2984" s="38" t="str">
        <f>VLOOKUP(E2984,nusedswatershed,4,FALSE)</f>
        <v>Esc</v>
      </c>
      <c r="D2984" s="39">
        <v>20</v>
      </c>
      <c r="E2984" s="40" t="s">
        <v>61</v>
      </c>
      <c r="F2984" s="40" t="s">
        <v>62</v>
      </c>
      <c r="G2984" s="21" t="s">
        <v>63</v>
      </c>
      <c r="H2984" s="22">
        <v>1954</v>
      </c>
      <c r="I2984" s="45">
        <v>75</v>
      </c>
      <c r="J2984" s="45">
        <v>75</v>
      </c>
      <c r="K2984" s="45"/>
      <c r="L2984" s="62" t="str">
        <f>_xlfn.IFNA(VLOOKUP(E2984&amp;"."&amp;H2984,PNIdata!$E$5:$L$263,2,FALSE),"-")</f>
        <v>-</v>
      </c>
      <c r="M2984" s="62"/>
      <c r="N2984" s="62"/>
      <c r="S2984" s="64"/>
    </row>
    <row r="2985" spans="2:19" x14ac:dyDescent="0.25">
      <c r="B2985" s="37" t="s">
        <v>24</v>
      </c>
      <c r="C2985" s="38" t="str">
        <f>VLOOKUP(E2985,nusedswatershed,4,FALSE)</f>
        <v>Esc</v>
      </c>
      <c r="D2985" s="39">
        <v>20</v>
      </c>
      <c r="E2985" s="40" t="s">
        <v>61</v>
      </c>
      <c r="F2985" s="40" t="s">
        <v>62</v>
      </c>
      <c r="G2985" s="21" t="s">
        <v>63</v>
      </c>
      <c r="H2985" s="22">
        <v>1953</v>
      </c>
      <c r="I2985" s="45" t="s">
        <v>1430</v>
      </c>
      <c r="J2985" s="45"/>
      <c r="K2985" s="45"/>
      <c r="L2985" s="62" t="str">
        <f>_xlfn.IFNA(VLOOKUP(E2985&amp;"."&amp;H2985,PNIdata!$E$5:$L$263,2,FALSE),"-")</f>
        <v>-</v>
      </c>
      <c r="M2985" s="62"/>
      <c r="N2985" s="62"/>
      <c r="S2985" s="64"/>
    </row>
    <row r="2986" spans="2:19" x14ac:dyDescent="0.25">
      <c r="B2986" s="37" t="s">
        <v>299</v>
      </c>
      <c r="C2986" s="38" t="str">
        <f>VLOOKUP(E2986,nusedswatershed,4,FALSE)</f>
        <v>Esc</v>
      </c>
      <c r="D2986" s="39">
        <v>25</v>
      </c>
      <c r="E2986" s="40" t="s">
        <v>377</v>
      </c>
      <c r="F2986" s="40" t="s">
        <v>377</v>
      </c>
      <c r="G2986" s="21" t="s">
        <v>63</v>
      </c>
      <c r="H2986" s="45">
        <v>2023</v>
      </c>
      <c r="I2986" s="45" t="s">
        <v>1430</v>
      </c>
      <c r="J2986" s="45"/>
      <c r="K2986" s="45"/>
      <c r="L2986" s="62" t="str">
        <f>_xlfn.IFNA(VLOOKUP(E2986&amp;"."&amp;H2986,PNIdata!$E$5:$L$263,2,FALSE),"-")</f>
        <v>-</v>
      </c>
      <c r="M2986" s="62"/>
      <c r="N2986" s="62"/>
      <c r="S2986" s="64"/>
    </row>
    <row r="2987" spans="2:19" x14ac:dyDescent="0.25">
      <c r="B2987" s="37" t="s">
        <v>299</v>
      </c>
      <c r="C2987" s="38" t="str">
        <f>VLOOKUP(E2987,nusedswatershed,4,FALSE)</f>
        <v>Esc</v>
      </c>
      <c r="D2987" s="39">
        <v>25</v>
      </c>
      <c r="E2987" s="40" t="s">
        <v>377</v>
      </c>
      <c r="F2987" s="40" t="s">
        <v>377</v>
      </c>
      <c r="G2987" s="21" t="s">
        <v>63</v>
      </c>
      <c r="H2987" s="45">
        <v>2022</v>
      </c>
      <c r="I2987" s="45" t="s">
        <v>523</v>
      </c>
      <c r="J2987" s="45"/>
      <c r="K2987" s="45"/>
      <c r="L2987" s="62" t="str">
        <f>_xlfn.IFNA(VLOOKUP(E2987&amp;"."&amp;H2987,PNIdata!$E$5:$L$263,2,FALSE),"-")</f>
        <v>-</v>
      </c>
      <c r="M2987" s="62"/>
      <c r="N2987" s="62"/>
      <c r="S2987" s="64"/>
    </row>
    <row r="2988" spans="2:19" x14ac:dyDescent="0.25">
      <c r="B2988" s="37" t="s">
        <v>299</v>
      </c>
      <c r="C2988" s="38" t="str">
        <f>VLOOKUP(E2988,nusedswatershed,4,FALSE)</f>
        <v>Esc</v>
      </c>
      <c r="D2988" s="39">
        <v>25</v>
      </c>
      <c r="E2988" s="40" t="s">
        <v>377</v>
      </c>
      <c r="F2988" s="40" t="s">
        <v>377</v>
      </c>
      <c r="G2988" s="21" t="s">
        <v>63</v>
      </c>
      <c r="H2988" s="45">
        <v>2021</v>
      </c>
      <c r="I2988" s="45" t="s">
        <v>523</v>
      </c>
      <c r="J2988" s="45"/>
      <c r="K2988" s="45"/>
      <c r="L2988" s="62" t="str">
        <f>_xlfn.IFNA(VLOOKUP(E2988&amp;"."&amp;H2988,PNIdata!$E$5:$L$263,2,FALSE),"-")</f>
        <v>-</v>
      </c>
      <c r="M2988" s="62"/>
      <c r="N2988" s="62"/>
      <c r="S2988" s="64"/>
    </row>
    <row r="2989" spans="2:19" x14ac:dyDescent="0.25">
      <c r="B2989" s="37" t="s">
        <v>299</v>
      </c>
      <c r="C2989" s="38" t="str">
        <f>VLOOKUP(E2989,nusedswatershed,4,FALSE)</f>
        <v>Esc</v>
      </c>
      <c r="D2989" s="39">
        <v>25</v>
      </c>
      <c r="E2989" s="40" t="s">
        <v>377</v>
      </c>
      <c r="F2989" s="40" t="s">
        <v>377</v>
      </c>
      <c r="G2989" s="21" t="s">
        <v>63</v>
      </c>
      <c r="H2989" s="45">
        <v>2020</v>
      </c>
      <c r="I2989" s="45" t="s">
        <v>523</v>
      </c>
      <c r="J2989" s="45"/>
      <c r="K2989" s="45"/>
      <c r="L2989" s="62" t="str">
        <f>_xlfn.IFNA(VLOOKUP(E2989&amp;"."&amp;H2989,PNIdata!$E$5:$L$263,2,FALSE),"-")</f>
        <v>-</v>
      </c>
      <c r="M2989" s="62"/>
      <c r="N2989" s="62"/>
      <c r="S2989" s="64"/>
    </row>
    <row r="2990" spans="2:19" x14ac:dyDescent="0.25">
      <c r="B2990" s="37" t="s">
        <v>299</v>
      </c>
      <c r="C2990" s="38" t="str">
        <f>VLOOKUP(E2990,nusedswatershed,4,FALSE)</f>
        <v>Esc</v>
      </c>
      <c r="D2990" s="39">
        <v>25</v>
      </c>
      <c r="E2990" s="40" t="s">
        <v>377</v>
      </c>
      <c r="F2990" s="40" t="s">
        <v>377</v>
      </c>
      <c r="G2990" s="21" t="s">
        <v>63</v>
      </c>
      <c r="H2990" s="45">
        <v>2019</v>
      </c>
      <c r="I2990" s="45" t="s">
        <v>523</v>
      </c>
      <c r="J2990" s="45"/>
      <c r="K2990" s="45"/>
      <c r="L2990" s="62" t="str">
        <f>_xlfn.IFNA(VLOOKUP(E2990&amp;"."&amp;H2990,PNIdata!$E$5:$L$263,2,FALSE),"-")</f>
        <v>-</v>
      </c>
      <c r="M2990" s="62"/>
      <c r="N2990" s="62"/>
      <c r="S2990" s="64"/>
    </row>
    <row r="2991" spans="2:19" x14ac:dyDescent="0.25">
      <c r="B2991" s="37" t="s">
        <v>299</v>
      </c>
      <c r="C2991" s="38" t="str">
        <f>VLOOKUP(E2991,nusedswatershed,4,FALSE)</f>
        <v>Esc</v>
      </c>
      <c r="D2991" s="39">
        <v>25</v>
      </c>
      <c r="E2991" s="40" t="s">
        <v>377</v>
      </c>
      <c r="F2991" s="40" t="s">
        <v>377</v>
      </c>
      <c r="G2991" s="21" t="s">
        <v>63</v>
      </c>
      <c r="H2991" s="45">
        <v>2018</v>
      </c>
      <c r="I2991" s="45" t="s">
        <v>523</v>
      </c>
      <c r="J2991" s="45"/>
      <c r="K2991" s="45"/>
      <c r="L2991" s="62" t="str">
        <f>_xlfn.IFNA(VLOOKUP(E2991&amp;"."&amp;H2991,PNIdata!$E$5:$L$263,2,FALSE),"-")</f>
        <v>-</v>
      </c>
      <c r="M2991" s="62"/>
      <c r="N2991" s="62"/>
      <c r="S2991" s="64"/>
    </row>
    <row r="2992" spans="2:19" x14ac:dyDescent="0.25">
      <c r="B2992" s="37" t="s">
        <v>299</v>
      </c>
      <c r="C2992" s="38" t="str">
        <f>VLOOKUP(E2992,nusedswatershed,4,FALSE)</f>
        <v>Esc</v>
      </c>
      <c r="D2992" s="39">
        <v>25</v>
      </c>
      <c r="E2992" s="40" t="s">
        <v>377</v>
      </c>
      <c r="F2992" s="40" t="s">
        <v>377</v>
      </c>
      <c r="G2992" s="21" t="s">
        <v>63</v>
      </c>
      <c r="H2992" s="45">
        <v>2017</v>
      </c>
      <c r="I2992" s="45" t="s">
        <v>523</v>
      </c>
      <c r="J2992" s="45"/>
      <c r="K2992" s="45"/>
      <c r="L2992" s="62" t="str">
        <f>_xlfn.IFNA(VLOOKUP(E2992&amp;"."&amp;H2992,PNIdata!$E$5:$L$263,2,FALSE),"-")</f>
        <v>-</v>
      </c>
      <c r="M2992" s="62"/>
      <c r="N2992" s="62"/>
      <c r="S2992" s="64"/>
    </row>
    <row r="2993" spans="2:19" x14ac:dyDescent="0.25">
      <c r="B2993" s="37" t="s">
        <v>299</v>
      </c>
      <c r="C2993" s="38" t="str">
        <f>VLOOKUP(E2993,nusedswatershed,4,FALSE)</f>
        <v>Esc</v>
      </c>
      <c r="D2993" s="39">
        <v>25</v>
      </c>
      <c r="E2993" s="40" t="s">
        <v>377</v>
      </c>
      <c r="F2993" s="40" t="s">
        <v>377</v>
      </c>
      <c r="G2993" s="21" t="s">
        <v>63</v>
      </c>
      <c r="H2993" s="45">
        <v>2016</v>
      </c>
      <c r="I2993" s="45" t="s">
        <v>523</v>
      </c>
      <c r="J2993" s="45"/>
      <c r="K2993" s="45"/>
      <c r="L2993" s="62" t="str">
        <f>_xlfn.IFNA(VLOOKUP(E2993&amp;"."&amp;H2993,PNIdata!$E$5:$L$263,2,FALSE),"-")</f>
        <v>-</v>
      </c>
      <c r="M2993" s="62"/>
      <c r="N2993" s="62"/>
      <c r="S2993" s="64"/>
    </row>
    <row r="2994" spans="2:19" x14ac:dyDescent="0.25">
      <c r="B2994" s="37" t="s">
        <v>299</v>
      </c>
      <c r="C2994" s="38" t="str">
        <f>VLOOKUP(E2994,nusedswatershed,4,FALSE)</f>
        <v>Esc</v>
      </c>
      <c r="D2994" s="39">
        <v>25</v>
      </c>
      <c r="E2994" s="40" t="s">
        <v>377</v>
      </c>
      <c r="F2994" s="40" t="s">
        <v>377</v>
      </c>
      <c r="G2994" s="21" t="s">
        <v>63</v>
      </c>
      <c r="H2994" s="22">
        <v>2015</v>
      </c>
      <c r="I2994" s="45" t="s">
        <v>523</v>
      </c>
      <c r="J2994" s="45"/>
      <c r="K2994" s="45"/>
      <c r="L2994" s="62" t="str">
        <f>_xlfn.IFNA(VLOOKUP(E2994&amp;"."&amp;H2994,PNIdata!$E$5:$L$263,2,FALSE),"-")</f>
        <v>-</v>
      </c>
      <c r="M2994" s="62"/>
      <c r="N2994" s="62"/>
      <c r="S2994" s="64"/>
    </row>
    <row r="2995" spans="2:19" x14ac:dyDescent="0.25">
      <c r="B2995" s="37" t="s">
        <v>299</v>
      </c>
      <c r="C2995" s="38" t="str">
        <f>VLOOKUP(E2995,nusedswatershed,4,FALSE)</f>
        <v>Esc</v>
      </c>
      <c r="D2995" s="39">
        <v>25</v>
      </c>
      <c r="E2995" s="40" t="s">
        <v>377</v>
      </c>
      <c r="F2995" s="40" t="s">
        <v>377</v>
      </c>
      <c r="G2995" s="21" t="s">
        <v>63</v>
      </c>
      <c r="H2995" s="22">
        <v>2014</v>
      </c>
      <c r="I2995" s="45">
        <v>23</v>
      </c>
      <c r="J2995" s="45">
        <v>23</v>
      </c>
      <c r="K2995" s="45"/>
      <c r="L2995" s="62" t="str">
        <f>_xlfn.IFNA(VLOOKUP(E2995&amp;"."&amp;H2995,PNIdata!$E$5:$L$263,2,FALSE),"-")</f>
        <v>-</v>
      </c>
      <c r="M2995" s="62"/>
      <c r="N2995" s="62"/>
      <c r="S2995" s="64"/>
    </row>
    <row r="2996" spans="2:19" x14ac:dyDescent="0.25">
      <c r="B2996" s="37" t="s">
        <v>299</v>
      </c>
      <c r="C2996" s="38" t="str">
        <f>VLOOKUP(E2996,nusedswatershed,4,FALSE)</f>
        <v>Esc</v>
      </c>
      <c r="D2996" s="39">
        <v>25</v>
      </c>
      <c r="E2996" s="40" t="s">
        <v>377</v>
      </c>
      <c r="F2996" s="40" t="s">
        <v>377</v>
      </c>
      <c r="G2996" s="21" t="s">
        <v>63</v>
      </c>
      <c r="H2996">
        <v>2013</v>
      </c>
      <c r="I2996" s="45">
        <v>26</v>
      </c>
      <c r="J2996" s="45">
        <v>26</v>
      </c>
      <c r="K2996" s="45"/>
      <c r="L2996" s="62" t="str">
        <f>_xlfn.IFNA(VLOOKUP(E2996&amp;"."&amp;H2996,PNIdata!$E$5:$L$263,2,FALSE),"-")</f>
        <v>-</v>
      </c>
      <c r="M2996" s="62"/>
      <c r="N2996" s="62"/>
      <c r="S2996" s="64"/>
    </row>
    <row r="2997" spans="2:19" x14ac:dyDescent="0.25">
      <c r="B2997" s="37" t="s">
        <v>299</v>
      </c>
      <c r="C2997" s="38" t="str">
        <f>VLOOKUP(E2997,nusedswatershed,4,FALSE)</f>
        <v>Esc</v>
      </c>
      <c r="D2997" s="39">
        <v>25</v>
      </c>
      <c r="E2997" s="40" t="s">
        <v>377</v>
      </c>
      <c r="F2997" s="40" t="s">
        <v>377</v>
      </c>
      <c r="G2997" s="21" t="s">
        <v>63</v>
      </c>
      <c r="H2997" s="22">
        <v>2012</v>
      </c>
      <c r="I2997" s="45">
        <v>36</v>
      </c>
      <c r="J2997" s="45">
        <v>36</v>
      </c>
      <c r="K2997" s="45"/>
      <c r="L2997" s="62">
        <f>_xlfn.IFNA(VLOOKUP(E2997&amp;"."&amp;H2997,PNIdata!$E$5:$L$263,2,FALSE),"-")</f>
        <v>0.16666700000000001</v>
      </c>
      <c r="M2997" s="62"/>
      <c r="N2997" s="62"/>
      <c r="S2997" s="64">
        <v>2720</v>
      </c>
    </row>
    <row r="2998" spans="2:19" x14ac:dyDescent="0.25">
      <c r="B2998" s="37" t="s">
        <v>299</v>
      </c>
      <c r="C2998" s="38" t="str">
        <f>VLOOKUP(E2998,nusedswatershed,4,FALSE)</f>
        <v>Esc</v>
      </c>
      <c r="D2998" s="39">
        <v>25</v>
      </c>
      <c r="E2998" s="40" t="s">
        <v>377</v>
      </c>
      <c r="F2998" s="40" t="s">
        <v>377</v>
      </c>
      <c r="G2998" s="21" t="s">
        <v>63</v>
      </c>
      <c r="H2998" s="22">
        <v>2011</v>
      </c>
      <c r="I2998" s="45">
        <v>232</v>
      </c>
      <c r="J2998" s="45">
        <v>232</v>
      </c>
      <c r="K2998" s="45"/>
      <c r="L2998" s="62" t="str">
        <f>_xlfn.IFNA(VLOOKUP(E2998&amp;"."&amp;H2998,PNIdata!$E$5:$L$263,2,FALSE),"-")</f>
        <v>-</v>
      </c>
      <c r="M2998" s="62"/>
      <c r="N2998" s="62"/>
      <c r="S2998" s="64"/>
    </row>
    <row r="2999" spans="2:19" x14ac:dyDescent="0.25">
      <c r="B2999" s="37" t="s">
        <v>299</v>
      </c>
      <c r="C2999" s="38" t="str">
        <f>VLOOKUP(E2999,nusedswatershed,4,FALSE)</f>
        <v>Esc</v>
      </c>
      <c r="D2999" s="39">
        <v>25</v>
      </c>
      <c r="E2999" s="40" t="s">
        <v>377</v>
      </c>
      <c r="F2999" s="40" t="s">
        <v>377</v>
      </c>
      <c r="G2999" s="21" t="s">
        <v>63</v>
      </c>
      <c r="H2999" s="22">
        <v>2010</v>
      </c>
      <c r="I2999" s="45">
        <v>6</v>
      </c>
      <c r="J2999" s="45">
        <v>6</v>
      </c>
      <c r="K2999" s="45"/>
      <c r="L2999" s="62">
        <f>_xlfn.IFNA(VLOOKUP(E2999&amp;"."&amp;H2999,PNIdata!$E$5:$L$263,2,FALSE),"-")</f>
        <v>5.5556000000000001E-2</v>
      </c>
      <c r="M2999" s="62"/>
      <c r="N2999" s="62"/>
      <c r="S2999" s="64">
        <v>26587</v>
      </c>
    </row>
    <row r="3000" spans="2:19" x14ac:dyDescent="0.25">
      <c r="B3000" s="37" t="s">
        <v>299</v>
      </c>
      <c r="C3000" s="38" t="str">
        <f>VLOOKUP(E3000,nusedswatershed,4,FALSE)</f>
        <v>Esc</v>
      </c>
      <c r="D3000" s="39">
        <v>25</v>
      </c>
      <c r="E3000" s="40" t="s">
        <v>377</v>
      </c>
      <c r="F3000" s="40" t="s">
        <v>377</v>
      </c>
      <c r="G3000" s="21" t="s">
        <v>63</v>
      </c>
      <c r="H3000" s="22">
        <v>2009</v>
      </c>
      <c r="I3000" s="45">
        <v>1</v>
      </c>
      <c r="J3000" s="45">
        <v>1</v>
      </c>
      <c r="K3000" s="45"/>
      <c r="L3000" s="62" t="str">
        <f>_xlfn.IFNA(VLOOKUP(E3000&amp;"."&amp;H3000,PNIdata!$E$5:$L$263,2,FALSE),"-")</f>
        <v>-</v>
      </c>
      <c r="M3000" s="62"/>
      <c r="N3000" s="62"/>
      <c r="S3000" s="64">
        <v>14912</v>
      </c>
    </row>
    <row r="3001" spans="2:19" x14ac:dyDescent="0.25">
      <c r="B3001" s="37" t="s">
        <v>299</v>
      </c>
      <c r="C3001" s="38" t="str">
        <f>VLOOKUP(E3001,nusedswatershed,4,FALSE)</f>
        <v>Esc</v>
      </c>
      <c r="D3001" s="39">
        <v>25</v>
      </c>
      <c r="E3001" s="40" t="s">
        <v>377</v>
      </c>
      <c r="F3001" s="40" t="s">
        <v>377</v>
      </c>
      <c r="G3001" s="21" t="s">
        <v>63</v>
      </c>
      <c r="H3001">
        <v>2008</v>
      </c>
      <c r="I3001" s="45">
        <v>70</v>
      </c>
      <c r="J3001" s="45">
        <v>70</v>
      </c>
      <c r="K3001" s="45"/>
      <c r="L3001" s="62" t="str">
        <f>_xlfn.IFNA(VLOOKUP(E3001&amp;"."&amp;H3001,PNIdata!$E$5:$L$263,2,FALSE),"-")</f>
        <v>-</v>
      </c>
      <c r="M3001" s="62"/>
      <c r="N3001" s="62"/>
      <c r="S3001" s="64">
        <v>8948</v>
      </c>
    </row>
    <row r="3002" spans="2:19" x14ac:dyDescent="0.25">
      <c r="B3002" s="37" t="s">
        <v>299</v>
      </c>
      <c r="C3002" s="38" t="str">
        <f>VLOOKUP(E3002,nusedswatershed,4,FALSE)</f>
        <v>Esc</v>
      </c>
      <c r="D3002" s="39">
        <v>25</v>
      </c>
      <c r="E3002" s="40" t="s">
        <v>377</v>
      </c>
      <c r="F3002" s="40" t="s">
        <v>377</v>
      </c>
      <c r="G3002" s="21" t="s">
        <v>63</v>
      </c>
      <c r="H3002">
        <v>2007</v>
      </c>
      <c r="I3002" s="45">
        <v>122</v>
      </c>
      <c r="J3002" s="45">
        <v>122</v>
      </c>
      <c r="K3002" s="45"/>
      <c r="L3002" s="62" t="str">
        <f>_xlfn.IFNA(VLOOKUP(E3002&amp;"."&amp;H3002,PNIdata!$E$5:$L$263,2,FALSE),"-")</f>
        <v>-</v>
      </c>
      <c r="M3002" s="62"/>
      <c r="N3002" s="62"/>
      <c r="S3002" s="64">
        <v>45003</v>
      </c>
    </row>
    <row r="3003" spans="2:19" x14ac:dyDescent="0.25">
      <c r="B3003" s="37" t="s">
        <v>299</v>
      </c>
      <c r="C3003" s="38" t="str">
        <f>VLOOKUP(E3003,nusedswatershed,4,FALSE)</f>
        <v>Esc</v>
      </c>
      <c r="D3003" s="39">
        <v>25</v>
      </c>
      <c r="E3003" s="40" t="s">
        <v>377</v>
      </c>
      <c r="F3003" s="40" t="s">
        <v>377</v>
      </c>
      <c r="G3003" s="21" t="s">
        <v>63</v>
      </c>
      <c r="H3003">
        <v>2006</v>
      </c>
      <c r="I3003" s="45" t="s">
        <v>1430</v>
      </c>
      <c r="J3003" s="45"/>
      <c r="K3003" s="45"/>
      <c r="L3003" s="62" t="str">
        <f>_xlfn.IFNA(VLOOKUP(E3003&amp;"."&amp;H3003,PNIdata!$E$5:$L$263,2,FALSE),"-")</f>
        <v>-</v>
      </c>
      <c r="M3003" s="62"/>
      <c r="N3003" s="62"/>
      <c r="S3003" s="64">
        <v>49660</v>
      </c>
    </row>
    <row r="3004" spans="2:19" x14ac:dyDescent="0.25">
      <c r="B3004" s="37" t="s">
        <v>299</v>
      </c>
      <c r="C3004" s="38" t="str">
        <f>VLOOKUP(E3004,nusedswatershed,4,FALSE)</f>
        <v>Esc</v>
      </c>
      <c r="D3004" s="39">
        <v>25</v>
      </c>
      <c r="E3004" s="40" t="s">
        <v>377</v>
      </c>
      <c r="F3004" s="40" t="s">
        <v>377</v>
      </c>
      <c r="G3004" s="21" t="s">
        <v>63</v>
      </c>
      <c r="H3004">
        <v>2005</v>
      </c>
      <c r="I3004" s="45">
        <v>36</v>
      </c>
      <c r="J3004" s="45">
        <v>36</v>
      </c>
      <c r="K3004" s="45"/>
      <c r="L3004" s="62">
        <f>_xlfn.IFNA(VLOOKUP(E3004&amp;"."&amp;H3004,PNIdata!$E$5:$L$263,2,FALSE),"-")</f>
        <v>0.28571400000000002</v>
      </c>
      <c r="M3004" s="62"/>
      <c r="N3004" s="62"/>
      <c r="S3004" s="64">
        <v>5037</v>
      </c>
    </row>
    <row r="3005" spans="2:19" x14ac:dyDescent="0.25">
      <c r="B3005" s="37" t="s">
        <v>299</v>
      </c>
      <c r="C3005" s="38" t="str">
        <f>VLOOKUP(E3005,nusedswatershed,4,FALSE)</f>
        <v>Esc</v>
      </c>
      <c r="D3005" s="39">
        <v>25</v>
      </c>
      <c r="E3005" s="40" t="s">
        <v>377</v>
      </c>
      <c r="F3005" s="40" t="s">
        <v>377</v>
      </c>
      <c r="G3005" s="21" t="s">
        <v>63</v>
      </c>
      <c r="H3005">
        <v>2004</v>
      </c>
      <c r="I3005" s="45">
        <v>325</v>
      </c>
      <c r="J3005" s="45">
        <v>325</v>
      </c>
      <c r="K3005" s="45"/>
      <c r="L3005" s="62" t="str">
        <f>_xlfn.IFNA(VLOOKUP(E3005&amp;"."&amp;H3005,PNIdata!$E$5:$L$263,2,FALSE),"-")</f>
        <v>-</v>
      </c>
      <c r="M3005" s="62"/>
      <c r="N3005" s="62"/>
      <c r="S3005" s="64">
        <v>33325</v>
      </c>
    </row>
    <row r="3006" spans="2:19" x14ac:dyDescent="0.25">
      <c r="B3006" s="37" t="s">
        <v>299</v>
      </c>
      <c r="C3006" s="38" t="str">
        <f>VLOOKUP(E3006,nusedswatershed,4,FALSE)</f>
        <v>Esc</v>
      </c>
      <c r="D3006" s="39">
        <v>25</v>
      </c>
      <c r="E3006" s="40" t="s">
        <v>377</v>
      </c>
      <c r="F3006" s="40" t="s">
        <v>377</v>
      </c>
      <c r="G3006" s="21" t="s">
        <v>63</v>
      </c>
      <c r="H3006">
        <v>2003</v>
      </c>
      <c r="I3006" s="45">
        <v>2</v>
      </c>
      <c r="J3006" s="45">
        <v>2</v>
      </c>
      <c r="K3006" s="45"/>
      <c r="L3006" s="62" t="str">
        <f>_xlfn.IFNA(VLOOKUP(E3006&amp;"."&amp;H3006,PNIdata!$E$5:$L$263,2,FALSE),"-")</f>
        <v>-</v>
      </c>
      <c r="M3006" s="62"/>
      <c r="N3006" s="62"/>
      <c r="S3006" s="64"/>
    </row>
    <row r="3007" spans="2:19" x14ac:dyDescent="0.25">
      <c r="B3007" s="37" t="s">
        <v>299</v>
      </c>
      <c r="C3007" s="38" t="str">
        <f>VLOOKUP(E3007,nusedswatershed,4,FALSE)</f>
        <v>Esc</v>
      </c>
      <c r="D3007" s="39">
        <v>25</v>
      </c>
      <c r="E3007" s="40" t="s">
        <v>377</v>
      </c>
      <c r="F3007" s="40" t="s">
        <v>377</v>
      </c>
      <c r="G3007" s="21" t="s">
        <v>63</v>
      </c>
      <c r="H3007">
        <v>2002</v>
      </c>
      <c r="I3007" s="45">
        <v>37</v>
      </c>
      <c r="J3007" s="45">
        <v>37</v>
      </c>
      <c r="K3007" s="45"/>
      <c r="L3007" s="62">
        <f>_xlfn.IFNA(VLOOKUP(E3007&amp;"."&amp;H3007,PNIdata!$E$5:$L$263,2,FALSE),"-")</f>
        <v>0.42857133333333336</v>
      </c>
      <c r="M3007" s="62"/>
      <c r="N3007" s="62"/>
      <c r="S3007" s="64">
        <v>1955</v>
      </c>
    </row>
    <row r="3008" spans="2:19" x14ac:dyDescent="0.25">
      <c r="B3008" s="37" t="s">
        <v>299</v>
      </c>
      <c r="C3008" s="38" t="str">
        <f>VLOOKUP(E3008,nusedswatershed,4,FALSE)</f>
        <v>Esc</v>
      </c>
      <c r="D3008" s="39">
        <v>25</v>
      </c>
      <c r="E3008" s="40" t="s">
        <v>377</v>
      </c>
      <c r="F3008" s="40" t="s">
        <v>377</v>
      </c>
      <c r="G3008" s="21" t="s">
        <v>63</v>
      </c>
      <c r="H3008">
        <v>2001</v>
      </c>
      <c r="I3008" s="45">
        <v>110</v>
      </c>
      <c r="J3008" s="45">
        <v>110</v>
      </c>
      <c r="K3008" s="45"/>
      <c r="L3008" s="62" t="str">
        <f>_xlfn.IFNA(VLOOKUP(E3008&amp;"."&amp;H3008,PNIdata!$E$5:$L$263,2,FALSE),"-")</f>
        <v>-</v>
      </c>
      <c r="M3008" s="62"/>
      <c r="N3008" s="62"/>
      <c r="S3008" s="64"/>
    </row>
    <row r="3009" spans="2:19" x14ac:dyDescent="0.25">
      <c r="B3009" s="37" t="s">
        <v>299</v>
      </c>
      <c r="C3009" s="38" t="str">
        <f>VLOOKUP(E3009,nusedswatershed,4,FALSE)</f>
        <v>Esc</v>
      </c>
      <c r="D3009" s="39">
        <v>25</v>
      </c>
      <c r="E3009" s="40" t="s">
        <v>377</v>
      </c>
      <c r="F3009" s="40" t="s">
        <v>377</v>
      </c>
      <c r="G3009" s="21" t="s">
        <v>63</v>
      </c>
      <c r="H3009">
        <v>2000</v>
      </c>
      <c r="I3009" s="45">
        <v>196</v>
      </c>
      <c r="J3009" s="45">
        <v>196</v>
      </c>
      <c r="K3009" s="45"/>
      <c r="L3009" s="62" t="str">
        <f>_xlfn.IFNA(VLOOKUP(E3009&amp;"."&amp;H3009,PNIdata!$E$5:$L$263,2,FALSE),"-")</f>
        <v>-</v>
      </c>
      <c r="M3009" s="62"/>
      <c r="N3009" s="62"/>
      <c r="S3009" s="64">
        <v>36997</v>
      </c>
    </row>
    <row r="3010" spans="2:19" x14ac:dyDescent="0.25">
      <c r="B3010" s="37" t="s">
        <v>299</v>
      </c>
      <c r="C3010" s="38" t="str">
        <f>VLOOKUP(E3010,nusedswatershed,4,FALSE)</f>
        <v>Esc</v>
      </c>
      <c r="D3010" s="39">
        <v>25</v>
      </c>
      <c r="E3010" s="40" t="s">
        <v>377</v>
      </c>
      <c r="F3010" s="40" t="s">
        <v>377</v>
      </c>
      <c r="G3010" s="21" t="s">
        <v>63</v>
      </c>
      <c r="H3010">
        <v>1999</v>
      </c>
      <c r="I3010" s="45">
        <v>67</v>
      </c>
      <c r="J3010" s="45">
        <v>67</v>
      </c>
      <c r="K3010" s="45"/>
      <c r="L3010" s="62" t="str">
        <f>_xlfn.IFNA(VLOOKUP(E3010&amp;"."&amp;H3010,PNIdata!$E$5:$L$263,2,FALSE),"-")</f>
        <v>-</v>
      </c>
      <c r="M3010" s="62"/>
      <c r="N3010" s="62"/>
      <c r="S3010" s="64"/>
    </row>
    <row r="3011" spans="2:19" x14ac:dyDescent="0.25">
      <c r="B3011" s="37" t="s">
        <v>299</v>
      </c>
      <c r="C3011" s="38" t="str">
        <f>VLOOKUP(E3011,nusedswatershed,4,FALSE)</f>
        <v>Esc</v>
      </c>
      <c r="D3011" s="39">
        <v>25</v>
      </c>
      <c r="E3011" s="40" t="s">
        <v>377</v>
      </c>
      <c r="F3011" s="40" t="s">
        <v>377</v>
      </c>
      <c r="G3011" s="21" t="s">
        <v>63</v>
      </c>
      <c r="H3011" s="22">
        <v>1998</v>
      </c>
      <c r="I3011" s="45">
        <v>16</v>
      </c>
      <c r="J3011" s="45">
        <v>16</v>
      </c>
      <c r="K3011" s="45"/>
      <c r="L3011" s="62" t="str">
        <f>_xlfn.IFNA(VLOOKUP(E3011&amp;"."&amp;H3011,PNIdata!$E$5:$L$263,2,FALSE),"-")</f>
        <v>-</v>
      </c>
      <c r="M3011" s="62"/>
      <c r="N3011" s="62"/>
      <c r="S3011" s="64"/>
    </row>
    <row r="3012" spans="2:19" x14ac:dyDescent="0.25">
      <c r="B3012" s="37" t="s">
        <v>299</v>
      </c>
      <c r="C3012" s="38" t="str">
        <f>VLOOKUP(E3012,nusedswatershed,4,FALSE)</f>
        <v>Esc</v>
      </c>
      <c r="D3012" s="39">
        <v>25</v>
      </c>
      <c r="E3012" s="40" t="s">
        <v>377</v>
      </c>
      <c r="F3012" s="40" t="s">
        <v>377</v>
      </c>
      <c r="G3012" s="21" t="s">
        <v>63</v>
      </c>
      <c r="H3012" s="22">
        <v>1997</v>
      </c>
      <c r="I3012" s="45">
        <v>52</v>
      </c>
      <c r="J3012" s="45">
        <v>52</v>
      </c>
      <c r="K3012" s="45"/>
      <c r="L3012" s="62" t="str">
        <f>_xlfn.IFNA(VLOOKUP(E3012&amp;"."&amp;H3012,PNIdata!$E$5:$L$263,2,FALSE),"-")</f>
        <v>-</v>
      </c>
      <c r="M3012" s="62"/>
      <c r="N3012" s="62"/>
      <c r="S3012" s="64"/>
    </row>
    <row r="3013" spans="2:19" x14ac:dyDescent="0.25">
      <c r="B3013" s="37" t="s">
        <v>299</v>
      </c>
      <c r="C3013" s="38" t="str">
        <f>VLOOKUP(E3013,nusedswatershed,4,FALSE)</f>
        <v>Esc</v>
      </c>
      <c r="D3013" s="39">
        <v>25</v>
      </c>
      <c r="E3013" s="40" t="s">
        <v>377</v>
      </c>
      <c r="F3013" s="40" t="s">
        <v>377</v>
      </c>
      <c r="G3013" s="21" t="s">
        <v>63</v>
      </c>
      <c r="H3013" s="22">
        <v>1996</v>
      </c>
      <c r="I3013" s="45">
        <v>300</v>
      </c>
      <c r="J3013" s="45">
        <v>300</v>
      </c>
      <c r="K3013" s="45"/>
      <c r="L3013" s="62" t="str">
        <f>_xlfn.IFNA(VLOOKUP(E3013&amp;"."&amp;H3013,PNIdata!$E$5:$L$263,2,FALSE),"-")</f>
        <v>-</v>
      </c>
      <c r="M3013" s="62"/>
      <c r="N3013" s="62"/>
      <c r="S3013" s="64">
        <v>13959</v>
      </c>
    </row>
    <row r="3014" spans="2:19" x14ac:dyDescent="0.25">
      <c r="B3014" s="37" t="s">
        <v>299</v>
      </c>
      <c r="C3014" s="38" t="str">
        <f>VLOOKUP(E3014,nusedswatershed,4,FALSE)</f>
        <v>Esc</v>
      </c>
      <c r="D3014" s="39">
        <v>25</v>
      </c>
      <c r="E3014" s="40" t="s">
        <v>377</v>
      </c>
      <c r="F3014" s="40" t="s">
        <v>377</v>
      </c>
      <c r="G3014" s="21" t="s">
        <v>63</v>
      </c>
      <c r="H3014" s="22">
        <v>1995</v>
      </c>
      <c r="I3014" s="45">
        <v>442</v>
      </c>
      <c r="J3014" s="45">
        <v>442</v>
      </c>
      <c r="K3014" s="45"/>
      <c r="L3014" s="62" t="str">
        <f>_xlfn.IFNA(VLOOKUP(E3014&amp;"."&amp;H3014,PNIdata!$E$5:$L$263,2,FALSE),"-")</f>
        <v>-</v>
      </c>
      <c r="M3014" s="62"/>
      <c r="N3014" s="62"/>
      <c r="S3014" s="64"/>
    </row>
    <row r="3015" spans="2:19" x14ac:dyDescent="0.25">
      <c r="B3015" s="37" t="s">
        <v>299</v>
      </c>
      <c r="C3015" s="38" t="str">
        <f>VLOOKUP(E3015,nusedswatershed,4,FALSE)</f>
        <v>Esc</v>
      </c>
      <c r="D3015" s="39">
        <v>25</v>
      </c>
      <c r="E3015" s="40" t="s">
        <v>377</v>
      </c>
      <c r="F3015" s="40" t="s">
        <v>377</v>
      </c>
      <c r="G3015" s="21" t="s">
        <v>63</v>
      </c>
      <c r="H3015" s="22">
        <v>1994</v>
      </c>
      <c r="I3015" s="45">
        <v>1100</v>
      </c>
      <c r="J3015" s="45">
        <v>1100</v>
      </c>
      <c r="K3015" s="45"/>
      <c r="L3015" s="62" t="str">
        <f>_xlfn.IFNA(VLOOKUP(E3015&amp;"."&amp;H3015,PNIdata!$E$5:$L$263,2,FALSE),"-")</f>
        <v>-</v>
      </c>
      <c r="M3015" s="62"/>
      <c r="N3015" s="62"/>
      <c r="S3015" s="64"/>
    </row>
    <row r="3016" spans="2:19" x14ac:dyDescent="0.25">
      <c r="B3016" s="37" t="s">
        <v>299</v>
      </c>
      <c r="C3016" s="38" t="str">
        <f>VLOOKUP(E3016,nusedswatershed,4,FALSE)</f>
        <v>Esc</v>
      </c>
      <c r="D3016" s="39">
        <v>25</v>
      </c>
      <c r="E3016" s="40" t="s">
        <v>377</v>
      </c>
      <c r="F3016" s="40" t="s">
        <v>377</v>
      </c>
      <c r="G3016" s="21" t="s">
        <v>63</v>
      </c>
      <c r="H3016" s="22">
        <v>1993</v>
      </c>
      <c r="I3016" s="45">
        <v>100</v>
      </c>
      <c r="J3016" s="45">
        <v>100</v>
      </c>
      <c r="K3016" s="45"/>
      <c r="L3016" s="62" t="str">
        <f>_xlfn.IFNA(VLOOKUP(E3016&amp;"."&amp;H3016,PNIdata!$E$5:$L$263,2,FALSE),"-")</f>
        <v>-</v>
      </c>
      <c r="M3016" s="62"/>
      <c r="N3016" s="62"/>
      <c r="S3016" s="64"/>
    </row>
    <row r="3017" spans="2:19" x14ac:dyDescent="0.25">
      <c r="B3017" s="37" t="s">
        <v>299</v>
      </c>
      <c r="C3017" s="38" t="str">
        <f>VLOOKUP(E3017,nusedswatershed,4,FALSE)</f>
        <v>Esc</v>
      </c>
      <c r="D3017" s="39">
        <v>25</v>
      </c>
      <c r="E3017" s="40" t="s">
        <v>377</v>
      </c>
      <c r="F3017" s="40" t="s">
        <v>377</v>
      </c>
      <c r="G3017" s="21" t="s">
        <v>63</v>
      </c>
      <c r="H3017" s="22">
        <v>1992</v>
      </c>
      <c r="I3017" s="45" t="s">
        <v>527</v>
      </c>
      <c r="J3017" s="45"/>
      <c r="K3017" s="45"/>
      <c r="L3017" s="62" t="str">
        <f>_xlfn.IFNA(VLOOKUP(E3017&amp;"."&amp;H3017,PNIdata!$E$5:$L$263,2,FALSE),"-")</f>
        <v>-</v>
      </c>
      <c r="M3017" s="62"/>
      <c r="N3017" s="62"/>
      <c r="S3017" s="64"/>
    </row>
    <row r="3018" spans="2:19" x14ac:dyDescent="0.25">
      <c r="B3018" s="37" t="s">
        <v>299</v>
      </c>
      <c r="C3018" s="38" t="str">
        <f>VLOOKUP(E3018,nusedswatershed,4,FALSE)</f>
        <v>Esc</v>
      </c>
      <c r="D3018" s="39">
        <v>25</v>
      </c>
      <c r="E3018" s="40" t="s">
        <v>377</v>
      </c>
      <c r="F3018" s="40" t="s">
        <v>377</v>
      </c>
      <c r="G3018" s="21" t="s">
        <v>63</v>
      </c>
      <c r="H3018" s="22">
        <v>1991</v>
      </c>
      <c r="I3018" s="45" t="s">
        <v>522</v>
      </c>
      <c r="J3018" s="45"/>
      <c r="K3018" s="45"/>
      <c r="L3018" s="62" t="str">
        <f>_xlfn.IFNA(VLOOKUP(E3018&amp;"."&amp;H3018,PNIdata!$E$5:$L$263,2,FALSE),"-")</f>
        <v>-</v>
      </c>
      <c r="M3018" s="62"/>
      <c r="N3018" s="62"/>
      <c r="S3018" s="64"/>
    </row>
    <row r="3019" spans="2:19" x14ac:dyDescent="0.25">
      <c r="B3019" s="37" t="s">
        <v>299</v>
      </c>
      <c r="C3019" s="38" t="str">
        <f>VLOOKUP(E3019,nusedswatershed,4,FALSE)</f>
        <v>Esc</v>
      </c>
      <c r="D3019" s="39">
        <v>25</v>
      </c>
      <c r="E3019" s="40" t="s">
        <v>377</v>
      </c>
      <c r="F3019" s="40" t="s">
        <v>377</v>
      </c>
      <c r="G3019" s="21" t="s">
        <v>63</v>
      </c>
      <c r="H3019" s="22">
        <v>1990</v>
      </c>
      <c r="I3019" s="45">
        <v>30</v>
      </c>
      <c r="J3019" s="45">
        <v>30</v>
      </c>
      <c r="K3019" s="45"/>
      <c r="L3019" s="62" t="str">
        <f>_xlfn.IFNA(VLOOKUP(E3019&amp;"."&amp;H3019,PNIdata!$E$5:$L$263,2,FALSE),"-")</f>
        <v>-</v>
      </c>
      <c r="M3019" s="62"/>
      <c r="N3019" s="62"/>
      <c r="S3019" s="64"/>
    </row>
    <row r="3020" spans="2:19" x14ac:dyDescent="0.25">
      <c r="B3020" s="37" t="s">
        <v>299</v>
      </c>
      <c r="C3020" s="38" t="str">
        <f>VLOOKUP(E3020,nusedswatershed,4,FALSE)</f>
        <v>Esc</v>
      </c>
      <c r="D3020" s="39">
        <v>25</v>
      </c>
      <c r="E3020" s="40" t="s">
        <v>377</v>
      </c>
      <c r="F3020" s="40" t="s">
        <v>377</v>
      </c>
      <c r="G3020" s="21" t="s">
        <v>63</v>
      </c>
      <c r="H3020" s="22">
        <v>1989</v>
      </c>
      <c r="I3020" s="45">
        <v>30</v>
      </c>
      <c r="J3020" s="45">
        <v>30</v>
      </c>
      <c r="K3020" s="45"/>
      <c r="L3020" s="62" t="str">
        <f>_xlfn.IFNA(VLOOKUP(E3020&amp;"."&amp;H3020,PNIdata!$E$5:$L$263,2,FALSE),"-")</f>
        <v>-</v>
      </c>
      <c r="M3020" s="62"/>
      <c r="N3020" s="62"/>
      <c r="S3020" s="64"/>
    </row>
    <row r="3021" spans="2:19" x14ac:dyDescent="0.25">
      <c r="B3021" s="37" t="s">
        <v>299</v>
      </c>
      <c r="C3021" s="38" t="str">
        <f>VLOOKUP(E3021,nusedswatershed,4,FALSE)</f>
        <v>Esc</v>
      </c>
      <c r="D3021" s="39">
        <v>25</v>
      </c>
      <c r="E3021" s="40" t="s">
        <v>377</v>
      </c>
      <c r="F3021" s="40" t="s">
        <v>377</v>
      </c>
      <c r="G3021" s="21" t="s">
        <v>63</v>
      </c>
      <c r="H3021" s="22">
        <v>1988</v>
      </c>
      <c r="I3021" s="45">
        <v>30</v>
      </c>
      <c r="J3021" s="45">
        <v>30</v>
      </c>
      <c r="K3021" s="45"/>
      <c r="L3021" s="62" t="str">
        <f>_xlfn.IFNA(VLOOKUP(E3021&amp;"."&amp;H3021,PNIdata!$E$5:$L$263,2,FALSE),"-")</f>
        <v>-</v>
      </c>
      <c r="M3021" s="62"/>
      <c r="N3021" s="62"/>
      <c r="S3021" s="64">
        <v>4948</v>
      </c>
    </row>
    <row r="3022" spans="2:19" x14ac:dyDescent="0.25">
      <c r="B3022" s="37" t="s">
        <v>299</v>
      </c>
      <c r="C3022" s="38" t="str">
        <f>VLOOKUP(E3022,nusedswatershed,4,FALSE)</f>
        <v>Esc</v>
      </c>
      <c r="D3022" s="39">
        <v>25</v>
      </c>
      <c r="E3022" s="40" t="s">
        <v>377</v>
      </c>
      <c r="F3022" s="40" t="s">
        <v>377</v>
      </c>
      <c r="G3022" s="21" t="s">
        <v>63</v>
      </c>
      <c r="H3022" s="22">
        <v>1987</v>
      </c>
      <c r="I3022" s="45">
        <v>10</v>
      </c>
      <c r="J3022" s="45">
        <v>10</v>
      </c>
      <c r="K3022" s="45"/>
      <c r="L3022" s="62" t="str">
        <f>_xlfn.IFNA(VLOOKUP(E3022&amp;"."&amp;H3022,PNIdata!$E$5:$L$263,2,FALSE),"-")</f>
        <v>-</v>
      </c>
      <c r="M3022" s="62"/>
      <c r="N3022" s="62"/>
      <c r="S3022" s="64"/>
    </row>
    <row r="3023" spans="2:19" x14ac:dyDescent="0.25">
      <c r="B3023" s="37" t="s">
        <v>299</v>
      </c>
      <c r="C3023" s="38" t="str">
        <f>VLOOKUP(E3023,nusedswatershed,4,FALSE)</f>
        <v>Esc</v>
      </c>
      <c r="D3023" s="39">
        <v>25</v>
      </c>
      <c r="E3023" s="40" t="s">
        <v>377</v>
      </c>
      <c r="F3023" s="40" t="s">
        <v>377</v>
      </c>
      <c r="G3023" s="21" t="s">
        <v>63</v>
      </c>
      <c r="H3023" s="22">
        <v>1986</v>
      </c>
      <c r="I3023" s="45">
        <v>50</v>
      </c>
      <c r="J3023" s="45">
        <v>50</v>
      </c>
      <c r="K3023" s="45"/>
      <c r="L3023" s="62" t="str">
        <f>_xlfn.IFNA(VLOOKUP(E3023&amp;"."&amp;H3023,PNIdata!$E$5:$L$263,2,FALSE),"-")</f>
        <v>-</v>
      </c>
      <c r="M3023" s="62"/>
      <c r="N3023" s="62"/>
      <c r="S3023" s="64">
        <v>12853</v>
      </c>
    </row>
    <row r="3024" spans="2:19" x14ac:dyDescent="0.25">
      <c r="B3024" s="37" t="s">
        <v>299</v>
      </c>
      <c r="C3024" s="38" t="str">
        <f>VLOOKUP(E3024,nusedswatershed,4,FALSE)</f>
        <v>Esc</v>
      </c>
      <c r="D3024" s="39">
        <v>25</v>
      </c>
      <c r="E3024" s="40" t="s">
        <v>377</v>
      </c>
      <c r="F3024" s="40" t="s">
        <v>377</v>
      </c>
      <c r="G3024" s="21" t="s">
        <v>63</v>
      </c>
      <c r="H3024" s="22">
        <v>1985</v>
      </c>
      <c r="I3024" s="45">
        <v>50</v>
      </c>
      <c r="J3024" s="45">
        <v>50</v>
      </c>
      <c r="K3024" s="45"/>
      <c r="L3024" s="62" t="str">
        <f>_xlfn.IFNA(VLOOKUP(E3024&amp;"."&amp;H3024,PNIdata!$E$5:$L$263,2,FALSE),"-")</f>
        <v>-</v>
      </c>
      <c r="M3024" s="62"/>
      <c r="N3024" s="62"/>
      <c r="S3024" s="64"/>
    </row>
    <row r="3025" spans="2:19" x14ac:dyDescent="0.25">
      <c r="B3025" s="37" t="s">
        <v>299</v>
      </c>
      <c r="C3025" s="38" t="str">
        <f>VLOOKUP(E3025,nusedswatershed,4,FALSE)</f>
        <v>Esc</v>
      </c>
      <c r="D3025" s="39">
        <v>25</v>
      </c>
      <c r="E3025" s="40" t="s">
        <v>377</v>
      </c>
      <c r="F3025" s="40" t="s">
        <v>377</v>
      </c>
      <c r="G3025" s="21" t="s">
        <v>63</v>
      </c>
      <c r="H3025" s="22">
        <v>1984</v>
      </c>
      <c r="I3025" s="45">
        <v>50</v>
      </c>
      <c r="J3025" s="45">
        <v>50</v>
      </c>
      <c r="K3025" s="45"/>
      <c r="L3025" s="62" t="str">
        <f>_xlfn.IFNA(VLOOKUP(E3025&amp;"."&amp;H3025,PNIdata!$E$5:$L$263,2,FALSE),"-")</f>
        <v>-</v>
      </c>
      <c r="M3025" s="62"/>
      <c r="N3025" s="62"/>
      <c r="S3025" s="64">
        <v>345500</v>
      </c>
    </row>
    <row r="3026" spans="2:19" x14ac:dyDescent="0.25">
      <c r="B3026" s="37" t="s">
        <v>299</v>
      </c>
      <c r="C3026" s="38" t="str">
        <f>VLOOKUP(E3026,nusedswatershed,4,FALSE)</f>
        <v>Esc</v>
      </c>
      <c r="D3026" s="39">
        <v>25</v>
      </c>
      <c r="E3026" s="40" t="s">
        <v>377</v>
      </c>
      <c r="F3026" s="40" t="s">
        <v>377</v>
      </c>
      <c r="G3026" s="21" t="s">
        <v>63</v>
      </c>
      <c r="H3026" s="22">
        <v>1983</v>
      </c>
      <c r="I3026" s="45">
        <v>40</v>
      </c>
      <c r="J3026" s="45">
        <v>40</v>
      </c>
      <c r="K3026" s="45"/>
      <c r="L3026" s="62" t="str">
        <f>_xlfn.IFNA(VLOOKUP(E3026&amp;"."&amp;H3026,PNIdata!$E$5:$L$263,2,FALSE),"-")</f>
        <v>-</v>
      </c>
      <c r="M3026" s="62"/>
      <c r="N3026" s="62"/>
      <c r="S3026" s="64"/>
    </row>
    <row r="3027" spans="2:19" x14ac:dyDescent="0.25">
      <c r="B3027" s="37" t="s">
        <v>299</v>
      </c>
      <c r="C3027" s="38" t="str">
        <f>VLOOKUP(E3027,nusedswatershed,4,FALSE)</f>
        <v>Esc</v>
      </c>
      <c r="D3027" s="39">
        <v>25</v>
      </c>
      <c r="E3027" s="40" t="s">
        <v>377</v>
      </c>
      <c r="F3027" s="40" t="s">
        <v>377</v>
      </c>
      <c r="G3027" s="21" t="s">
        <v>63</v>
      </c>
      <c r="H3027" s="22">
        <v>1982</v>
      </c>
      <c r="I3027" s="45">
        <v>40</v>
      </c>
      <c r="J3027" s="45">
        <v>40</v>
      </c>
      <c r="K3027" s="45"/>
      <c r="L3027" s="62" t="str">
        <f>_xlfn.IFNA(VLOOKUP(E3027&amp;"."&amp;H3027,PNIdata!$E$5:$L$263,2,FALSE),"-")</f>
        <v>-</v>
      </c>
      <c r="M3027" s="62"/>
      <c r="N3027" s="62"/>
      <c r="S3027" s="64"/>
    </row>
    <row r="3028" spans="2:19" x14ac:dyDescent="0.25">
      <c r="B3028" s="37" t="s">
        <v>299</v>
      </c>
      <c r="C3028" s="38" t="str">
        <f>VLOOKUP(E3028,nusedswatershed,4,FALSE)</f>
        <v>Esc</v>
      </c>
      <c r="D3028" s="39">
        <v>25</v>
      </c>
      <c r="E3028" s="40" t="s">
        <v>377</v>
      </c>
      <c r="F3028" s="40" t="s">
        <v>377</v>
      </c>
      <c r="G3028" s="21" t="s">
        <v>63</v>
      </c>
      <c r="H3028" s="22">
        <v>1981</v>
      </c>
      <c r="I3028" s="45">
        <v>30</v>
      </c>
      <c r="J3028" s="45">
        <v>30</v>
      </c>
      <c r="K3028" s="45"/>
      <c r="L3028" s="62" t="str">
        <f>_xlfn.IFNA(VLOOKUP(E3028&amp;"."&amp;H3028,PNIdata!$E$5:$L$263,2,FALSE),"-")</f>
        <v>-</v>
      </c>
      <c r="M3028" s="62"/>
      <c r="N3028" s="62"/>
      <c r="S3028" s="64"/>
    </row>
    <row r="3029" spans="2:19" x14ac:dyDescent="0.25">
      <c r="B3029" s="37" t="s">
        <v>299</v>
      </c>
      <c r="C3029" s="38" t="str">
        <f>VLOOKUP(E3029,nusedswatershed,4,FALSE)</f>
        <v>Esc</v>
      </c>
      <c r="D3029" s="39">
        <v>25</v>
      </c>
      <c r="E3029" s="40" t="s">
        <v>377</v>
      </c>
      <c r="F3029" s="40" t="s">
        <v>377</v>
      </c>
      <c r="G3029" s="21" t="s">
        <v>63</v>
      </c>
      <c r="H3029" s="22">
        <v>1980</v>
      </c>
      <c r="I3029" s="45">
        <v>300</v>
      </c>
      <c r="J3029" s="45">
        <v>300</v>
      </c>
      <c r="K3029" s="45"/>
      <c r="L3029" s="62" t="str">
        <f>_xlfn.IFNA(VLOOKUP(E3029&amp;"."&amp;H3029,PNIdata!$E$5:$L$263,2,FALSE),"-")</f>
        <v>-</v>
      </c>
      <c r="M3029" s="62"/>
      <c r="N3029" s="62"/>
      <c r="S3029" s="64"/>
    </row>
    <row r="3030" spans="2:19" x14ac:dyDescent="0.25">
      <c r="B3030" s="37" t="s">
        <v>299</v>
      </c>
      <c r="C3030" s="38" t="str">
        <f>VLOOKUP(E3030,nusedswatershed,4,FALSE)</f>
        <v>Esc</v>
      </c>
      <c r="D3030" s="39">
        <v>25</v>
      </c>
      <c r="E3030" s="40" t="s">
        <v>377</v>
      </c>
      <c r="F3030" s="40" t="s">
        <v>377</v>
      </c>
      <c r="G3030" s="21" t="s">
        <v>63</v>
      </c>
      <c r="H3030" s="22">
        <v>1979</v>
      </c>
      <c r="I3030" s="45">
        <v>80</v>
      </c>
      <c r="J3030" s="45">
        <v>80</v>
      </c>
      <c r="K3030" s="45"/>
      <c r="L3030" s="62" t="str">
        <f>_xlfn.IFNA(VLOOKUP(E3030&amp;"."&amp;H3030,PNIdata!$E$5:$L$263,2,FALSE),"-")</f>
        <v>-</v>
      </c>
      <c r="M3030" s="62"/>
      <c r="N3030" s="62"/>
      <c r="S3030" s="64"/>
    </row>
    <row r="3031" spans="2:19" x14ac:dyDescent="0.25">
      <c r="B3031" s="37" t="s">
        <v>299</v>
      </c>
      <c r="C3031" s="38" t="str">
        <f>VLOOKUP(E3031,nusedswatershed,4,FALSE)</f>
        <v>Esc</v>
      </c>
      <c r="D3031" s="39">
        <v>25</v>
      </c>
      <c r="E3031" s="40" t="s">
        <v>377</v>
      </c>
      <c r="F3031" s="40" t="s">
        <v>377</v>
      </c>
      <c r="G3031" s="21" t="s">
        <v>63</v>
      </c>
      <c r="H3031" s="22">
        <v>1978</v>
      </c>
      <c r="I3031" s="45">
        <v>50</v>
      </c>
      <c r="J3031" s="45">
        <v>50</v>
      </c>
      <c r="K3031" s="45"/>
      <c r="L3031" s="62" t="str">
        <f>_xlfn.IFNA(VLOOKUP(E3031&amp;"."&amp;H3031,PNIdata!$E$5:$L$263,2,FALSE),"-")</f>
        <v>-</v>
      </c>
      <c r="M3031" s="62"/>
      <c r="N3031" s="62"/>
      <c r="S3031" s="64"/>
    </row>
    <row r="3032" spans="2:19" x14ac:dyDescent="0.25">
      <c r="B3032" s="37" t="s">
        <v>299</v>
      </c>
      <c r="C3032" s="38" t="str">
        <f>VLOOKUP(E3032,nusedswatershed,4,FALSE)</f>
        <v>Esc</v>
      </c>
      <c r="D3032" s="39">
        <v>25</v>
      </c>
      <c r="E3032" s="40" t="s">
        <v>377</v>
      </c>
      <c r="F3032" s="40" t="s">
        <v>377</v>
      </c>
      <c r="G3032" s="21" t="s">
        <v>63</v>
      </c>
      <c r="H3032" s="22">
        <v>1977</v>
      </c>
      <c r="I3032" s="45">
        <v>20</v>
      </c>
      <c r="J3032" s="45">
        <v>20</v>
      </c>
      <c r="K3032" s="45"/>
      <c r="L3032" s="62" t="str">
        <f>_xlfn.IFNA(VLOOKUP(E3032&amp;"."&amp;H3032,PNIdata!$E$5:$L$263,2,FALSE),"-")</f>
        <v>-</v>
      </c>
      <c r="M3032" s="62"/>
      <c r="N3032" s="62"/>
      <c r="S3032" s="64"/>
    </row>
    <row r="3033" spans="2:19" x14ac:dyDescent="0.25">
      <c r="B3033" s="37" t="s">
        <v>299</v>
      </c>
      <c r="C3033" s="38" t="str">
        <f>VLOOKUP(E3033,nusedswatershed,4,FALSE)</f>
        <v>Esc</v>
      </c>
      <c r="D3033" s="39">
        <v>25</v>
      </c>
      <c r="E3033" s="40" t="s">
        <v>377</v>
      </c>
      <c r="F3033" s="40" t="s">
        <v>377</v>
      </c>
      <c r="G3033" s="21" t="s">
        <v>63</v>
      </c>
      <c r="H3033" s="22">
        <v>1976</v>
      </c>
      <c r="I3033" s="45">
        <v>200</v>
      </c>
      <c r="J3033" s="45">
        <v>200</v>
      </c>
      <c r="K3033" s="45"/>
      <c r="L3033" s="62" t="str">
        <f>_xlfn.IFNA(VLOOKUP(E3033&amp;"."&amp;H3033,PNIdata!$E$5:$L$263,2,FALSE),"-")</f>
        <v>-</v>
      </c>
      <c r="M3033" s="62"/>
      <c r="N3033" s="62"/>
      <c r="S3033" s="64"/>
    </row>
    <row r="3034" spans="2:19" x14ac:dyDescent="0.25">
      <c r="B3034" s="37" t="s">
        <v>299</v>
      </c>
      <c r="C3034" s="38" t="str">
        <f>VLOOKUP(E3034,nusedswatershed,4,FALSE)</f>
        <v>Esc</v>
      </c>
      <c r="D3034" s="39">
        <v>25</v>
      </c>
      <c r="E3034" s="40" t="s">
        <v>377</v>
      </c>
      <c r="F3034" s="40" t="s">
        <v>377</v>
      </c>
      <c r="G3034" s="21" t="s">
        <v>63</v>
      </c>
      <c r="H3034" s="22">
        <v>1975</v>
      </c>
      <c r="I3034" s="45">
        <v>75</v>
      </c>
      <c r="J3034" s="45">
        <v>75</v>
      </c>
      <c r="K3034" s="45"/>
      <c r="L3034" s="62" t="str">
        <f>_xlfn.IFNA(VLOOKUP(E3034&amp;"."&amp;H3034,PNIdata!$E$5:$L$263,2,FALSE),"-")</f>
        <v>-</v>
      </c>
      <c r="M3034" s="62"/>
      <c r="N3034" s="62"/>
      <c r="S3034" s="64"/>
    </row>
    <row r="3035" spans="2:19" x14ac:dyDescent="0.25">
      <c r="B3035" s="37" t="s">
        <v>299</v>
      </c>
      <c r="C3035" s="38" t="str">
        <f>VLOOKUP(E3035,nusedswatershed,4,FALSE)</f>
        <v>Esc</v>
      </c>
      <c r="D3035" s="39">
        <v>25</v>
      </c>
      <c r="E3035" s="40" t="s">
        <v>377</v>
      </c>
      <c r="F3035" s="40" t="s">
        <v>377</v>
      </c>
      <c r="G3035" s="21" t="s">
        <v>63</v>
      </c>
      <c r="H3035" s="22">
        <v>1974</v>
      </c>
      <c r="I3035" s="45">
        <v>25</v>
      </c>
      <c r="J3035" s="45">
        <v>25</v>
      </c>
      <c r="K3035" s="45"/>
      <c r="L3035" s="62" t="str">
        <f>_xlfn.IFNA(VLOOKUP(E3035&amp;"."&amp;H3035,PNIdata!$E$5:$L$263,2,FALSE),"-")</f>
        <v>-</v>
      </c>
      <c r="M3035" s="62"/>
      <c r="N3035" s="62"/>
      <c r="S3035" s="64"/>
    </row>
    <row r="3036" spans="2:19" x14ac:dyDescent="0.25">
      <c r="B3036" s="37" t="s">
        <v>299</v>
      </c>
      <c r="C3036" s="38" t="str">
        <f>VLOOKUP(E3036,nusedswatershed,4,FALSE)</f>
        <v>Esc</v>
      </c>
      <c r="D3036" s="39">
        <v>25</v>
      </c>
      <c r="E3036" s="40" t="s">
        <v>377</v>
      </c>
      <c r="F3036" s="40" t="s">
        <v>377</v>
      </c>
      <c r="G3036" s="21" t="s">
        <v>63</v>
      </c>
      <c r="H3036" s="22">
        <v>1973</v>
      </c>
      <c r="I3036" s="45">
        <v>200</v>
      </c>
      <c r="J3036" s="45">
        <v>200</v>
      </c>
      <c r="K3036" s="45"/>
      <c r="L3036" s="62" t="str">
        <f>_xlfn.IFNA(VLOOKUP(E3036&amp;"."&amp;H3036,PNIdata!$E$5:$L$263,2,FALSE),"-")</f>
        <v>-</v>
      </c>
      <c r="M3036" s="62"/>
      <c r="N3036" s="62"/>
      <c r="S3036" s="64"/>
    </row>
    <row r="3037" spans="2:19" x14ac:dyDescent="0.25">
      <c r="B3037" s="37" t="s">
        <v>299</v>
      </c>
      <c r="C3037" s="38" t="str">
        <f>VLOOKUP(E3037,nusedswatershed,4,FALSE)</f>
        <v>Esc</v>
      </c>
      <c r="D3037" s="39">
        <v>25</v>
      </c>
      <c r="E3037" s="40" t="s">
        <v>377</v>
      </c>
      <c r="F3037" s="40" t="s">
        <v>377</v>
      </c>
      <c r="G3037" s="21" t="s">
        <v>63</v>
      </c>
      <c r="H3037" s="22">
        <v>1972</v>
      </c>
      <c r="I3037" s="45">
        <v>200</v>
      </c>
      <c r="J3037" s="45">
        <v>200</v>
      </c>
      <c r="K3037" s="45"/>
      <c r="L3037" s="62" t="str">
        <f>_xlfn.IFNA(VLOOKUP(E3037&amp;"."&amp;H3037,PNIdata!$E$5:$L$263,2,FALSE),"-")</f>
        <v>-</v>
      </c>
      <c r="M3037" s="62"/>
      <c r="N3037" s="62"/>
      <c r="S3037" s="64"/>
    </row>
    <row r="3038" spans="2:19" x14ac:dyDescent="0.25">
      <c r="B3038" s="37" t="s">
        <v>299</v>
      </c>
      <c r="C3038" s="38" t="str">
        <f>VLOOKUP(E3038,nusedswatershed,4,FALSE)</f>
        <v>Esc</v>
      </c>
      <c r="D3038" s="39">
        <v>25</v>
      </c>
      <c r="E3038" s="40" t="s">
        <v>377</v>
      </c>
      <c r="F3038" s="40" t="s">
        <v>377</v>
      </c>
      <c r="G3038" s="21" t="s">
        <v>63</v>
      </c>
      <c r="H3038" s="22">
        <v>1971</v>
      </c>
      <c r="I3038" s="45">
        <v>200</v>
      </c>
      <c r="J3038" s="45">
        <v>200</v>
      </c>
      <c r="K3038" s="45"/>
      <c r="L3038" s="62" t="str">
        <f>_xlfn.IFNA(VLOOKUP(E3038&amp;"."&amp;H3038,PNIdata!$E$5:$L$263,2,FALSE),"-")</f>
        <v>-</v>
      </c>
      <c r="M3038" s="62"/>
      <c r="N3038" s="62"/>
      <c r="S3038" s="64"/>
    </row>
    <row r="3039" spans="2:19" x14ac:dyDescent="0.25">
      <c r="B3039" s="37" t="s">
        <v>299</v>
      </c>
      <c r="C3039" s="38" t="str">
        <f>VLOOKUP(E3039,nusedswatershed,4,FALSE)</f>
        <v>Esc</v>
      </c>
      <c r="D3039" s="39">
        <v>25</v>
      </c>
      <c r="E3039" s="40" t="s">
        <v>377</v>
      </c>
      <c r="F3039" s="40" t="s">
        <v>377</v>
      </c>
      <c r="G3039" s="21" t="s">
        <v>63</v>
      </c>
      <c r="H3039" s="22">
        <v>1970</v>
      </c>
      <c r="I3039" s="45">
        <v>200</v>
      </c>
      <c r="J3039" s="45">
        <v>200</v>
      </c>
      <c r="K3039" s="45"/>
      <c r="L3039" s="62" t="str">
        <f>_xlfn.IFNA(VLOOKUP(E3039&amp;"."&amp;H3039,PNIdata!$E$5:$L$263,2,FALSE),"-")</f>
        <v>-</v>
      </c>
      <c r="M3039" s="62"/>
      <c r="N3039" s="62"/>
      <c r="S3039" s="64"/>
    </row>
    <row r="3040" spans="2:19" x14ac:dyDescent="0.25">
      <c r="B3040" s="37" t="s">
        <v>299</v>
      </c>
      <c r="C3040" s="38" t="str">
        <f>VLOOKUP(E3040,nusedswatershed,4,FALSE)</f>
        <v>Esc</v>
      </c>
      <c r="D3040" s="39">
        <v>25</v>
      </c>
      <c r="E3040" s="40" t="s">
        <v>377</v>
      </c>
      <c r="F3040" s="40" t="s">
        <v>377</v>
      </c>
      <c r="G3040" s="21" t="s">
        <v>63</v>
      </c>
      <c r="H3040" s="22">
        <v>1969</v>
      </c>
      <c r="I3040" s="45">
        <v>400</v>
      </c>
      <c r="J3040" s="45">
        <v>400</v>
      </c>
      <c r="K3040" s="45"/>
      <c r="L3040" s="62" t="str">
        <f>_xlfn.IFNA(VLOOKUP(E3040&amp;"."&amp;H3040,PNIdata!$E$5:$L$263,2,FALSE),"-")</f>
        <v>-</v>
      </c>
      <c r="M3040" s="62"/>
      <c r="N3040" s="62"/>
      <c r="S3040" s="64"/>
    </row>
    <row r="3041" spans="2:19" x14ac:dyDescent="0.25">
      <c r="B3041" s="37" t="s">
        <v>299</v>
      </c>
      <c r="C3041" s="38" t="str">
        <f>VLOOKUP(E3041,nusedswatershed,4,FALSE)</f>
        <v>Esc</v>
      </c>
      <c r="D3041" s="39">
        <v>25</v>
      </c>
      <c r="E3041" s="40" t="s">
        <v>377</v>
      </c>
      <c r="F3041" s="40" t="s">
        <v>377</v>
      </c>
      <c r="G3041" s="21" t="s">
        <v>63</v>
      </c>
      <c r="H3041" s="22">
        <v>1968</v>
      </c>
      <c r="I3041" s="45">
        <v>400</v>
      </c>
      <c r="J3041" s="45">
        <v>400</v>
      </c>
      <c r="K3041" s="45"/>
      <c r="L3041" s="62" t="str">
        <f>_xlfn.IFNA(VLOOKUP(E3041&amp;"."&amp;H3041,PNIdata!$E$5:$L$263,2,FALSE),"-")</f>
        <v>-</v>
      </c>
      <c r="M3041" s="62"/>
      <c r="N3041" s="62"/>
      <c r="S3041" s="64"/>
    </row>
    <row r="3042" spans="2:19" x14ac:dyDescent="0.25">
      <c r="B3042" s="37" t="s">
        <v>299</v>
      </c>
      <c r="C3042" s="38" t="str">
        <f>VLOOKUP(E3042,nusedswatershed,4,FALSE)</f>
        <v>Esc</v>
      </c>
      <c r="D3042" s="39">
        <v>25</v>
      </c>
      <c r="E3042" s="40" t="s">
        <v>377</v>
      </c>
      <c r="F3042" s="40" t="s">
        <v>377</v>
      </c>
      <c r="G3042" s="21" t="s">
        <v>63</v>
      </c>
      <c r="H3042" s="22">
        <v>1967</v>
      </c>
      <c r="I3042" s="45">
        <v>750</v>
      </c>
      <c r="J3042" s="45">
        <v>750</v>
      </c>
      <c r="K3042" s="45"/>
      <c r="L3042" s="62" t="str">
        <f>_xlfn.IFNA(VLOOKUP(E3042&amp;"."&amp;H3042,PNIdata!$E$5:$L$263,2,FALSE),"-")</f>
        <v>-</v>
      </c>
      <c r="M3042" s="62"/>
      <c r="N3042" s="62"/>
      <c r="S3042" s="64"/>
    </row>
    <row r="3043" spans="2:19" x14ac:dyDescent="0.25">
      <c r="B3043" s="37" t="s">
        <v>299</v>
      </c>
      <c r="C3043" s="38" t="str">
        <f>VLOOKUP(E3043,nusedswatershed,4,FALSE)</f>
        <v>Esc</v>
      </c>
      <c r="D3043" s="39">
        <v>25</v>
      </c>
      <c r="E3043" s="40" t="s">
        <v>377</v>
      </c>
      <c r="F3043" s="40" t="s">
        <v>377</v>
      </c>
      <c r="G3043" s="21" t="s">
        <v>63</v>
      </c>
      <c r="H3043" s="22">
        <v>1966</v>
      </c>
      <c r="I3043" s="45">
        <v>900</v>
      </c>
      <c r="J3043" s="45">
        <v>900</v>
      </c>
      <c r="K3043" s="45"/>
      <c r="L3043" s="62" t="str">
        <f>_xlfn.IFNA(VLOOKUP(E3043&amp;"."&amp;H3043,PNIdata!$E$5:$L$263,2,FALSE),"-")</f>
        <v>-</v>
      </c>
      <c r="M3043" s="62"/>
      <c r="N3043" s="62"/>
      <c r="S3043" s="64"/>
    </row>
    <row r="3044" spans="2:19" x14ac:dyDescent="0.25">
      <c r="B3044" s="37" t="s">
        <v>299</v>
      </c>
      <c r="C3044" s="38" t="str">
        <f>VLOOKUP(E3044,nusedswatershed,4,FALSE)</f>
        <v>Esc</v>
      </c>
      <c r="D3044" s="39">
        <v>25</v>
      </c>
      <c r="E3044" s="40" t="s">
        <v>377</v>
      </c>
      <c r="F3044" s="40" t="s">
        <v>377</v>
      </c>
      <c r="G3044" s="21" t="s">
        <v>63</v>
      </c>
      <c r="H3044" s="22">
        <v>1965</v>
      </c>
      <c r="I3044" s="45">
        <v>1500</v>
      </c>
      <c r="J3044" s="45">
        <v>1500</v>
      </c>
      <c r="K3044" s="45"/>
      <c r="L3044" s="62" t="str">
        <f>_xlfn.IFNA(VLOOKUP(E3044&amp;"."&amp;H3044,PNIdata!$E$5:$L$263,2,FALSE),"-")</f>
        <v>-</v>
      </c>
      <c r="M3044" s="62"/>
      <c r="N3044" s="62"/>
      <c r="S3044" s="64"/>
    </row>
    <row r="3045" spans="2:19" x14ac:dyDescent="0.25">
      <c r="B3045" s="37" t="s">
        <v>299</v>
      </c>
      <c r="C3045" s="38" t="str">
        <f>VLOOKUP(E3045,nusedswatershed,4,FALSE)</f>
        <v>Esc</v>
      </c>
      <c r="D3045" s="39">
        <v>25</v>
      </c>
      <c r="E3045" s="40" t="s">
        <v>377</v>
      </c>
      <c r="F3045" s="40" t="s">
        <v>377</v>
      </c>
      <c r="G3045" s="21" t="s">
        <v>63</v>
      </c>
      <c r="H3045" s="22">
        <v>1964</v>
      </c>
      <c r="I3045" s="45">
        <v>1500</v>
      </c>
      <c r="J3045" s="45">
        <v>1500</v>
      </c>
      <c r="K3045" s="45"/>
      <c r="L3045" s="62" t="str">
        <f>_xlfn.IFNA(VLOOKUP(E3045&amp;"."&amp;H3045,PNIdata!$E$5:$L$263,2,FALSE),"-")</f>
        <v>-</v>
      </c>
      <c r="M3045" s="62"/>
      <c r="N3045" s="62"/>
      <c r="S3045" s="64"/>
    </row>
    <row r="3046" spans="2:19" x14ac:dyDescent="0.25">
      <c r="B3046" s="37" t="s">
        <v>299</v>
      </c>
      <c r="C3046" s="38" t="str">
        <f>VLOOKUP(E3046,nusedswatershed,4,FALSE)</f>
        <v>Esc</v>
      </c>
      <c r="D3046" s="39">
        <v>25</v>
      </c>
      <c r="E3046" s="40" t="s">
        <v>377</v>
      </c>
      <c r="F3046" s="40" t="s">
        <v>377</v>
      </c>
      <c r="G3046" s="21" t="s">
        <v>63</v>
      </c>
      <c r="H3046" s="22">
        <v>1963</v>
      </c>
      <c r="I3046" s="45">
        <v>500</v>
      </c>
      <c r="J3046" s="45">
        <v>500</v>
      </c>
      <c r="K3046" s="45"/>
      <c r="L3046" s="62" t="str">
        <f>_xlfn.IFNA(VLOOKUP(E3046&amp;"."&amp;H3046,PNIdata!$E$5:$L$263,2,FALSE),"-")</f>
        <v>-</v>
      </c>
      <c r="M3046" s="62"/>
      <c r="N3046" s="62"/>
      <c r="S3046" s="64"/>
    </row>
    <row r="3047" spans="2:19" x14ac:dyDescent="0.25">
      <c r="B3047" s="37" t="s">
        <v>299</v>
      </c>
      <c r="C3047" s="38" t="str">
        <f>VLOOKUP(E3047,nusedswatershed,4,FALSE)</f>
        <v>Esc</v>
      </c>
      <c r="D3047" s="39">
        <v>25</v>
      </c>
      <c r="E3047" s="40" t="s">
        <v>377</v>
      </c>
      <c r="F3047" s="40" t="s">
        <v>377</v>
      </c>
      <c r="G3047" s="21" t="s">
        <v>63</v>
      </c>
      <c r="H3047" s="22">
        <v>1962</v>
      </c>
      <c r="I3047" s="45">
        <v>750</v>
      </c>
      <c r="J3047" s="45">
        <v>750</v>
      </c>
      <c r="K3047" s="45"/>
      <c r="L3047" s="62" t="str">
        <f>_xlfn.IFNA(VLOOKUP(E3047&amp;"."&amp;H3047,PNIdata!$E$5:$L$263,2,FALSE),"-")</f>
        <v>-</v>
      </c>
      <c r="M3047" s="62"/>
      <c r="N3047" s="62"/>
      <c r="S3047" s="64"/>
    </row>
    <row r="3048" spans="2:19" x14ac:dyDescent="0.25">
      <c r="B3048" s="37" t="s">
        <v>299</v>
      </c>
      <c r="C3048" s="38" t="str">
        <f>VLOOKUP(E3048,nusedswatershed,4,FALSE)</f>
        <v>Esc</v>
      </c>
      <c r="D3048" s="39">
        <v>25</v>
      </c>
      <c r="E3048" s="40" t="s">
        <v>377</v>
      </c>
      <c r="F3048" s="40" t="s">
        <v>377</v>
      </c>
      <c r="G3048" s="21" t="s">
        <v>63</v>
      </c>
      <c r="H3048" s="22">
        <v>1961</v>
      </c>
      <c r="I3048" s="45">
        <v>75</v>
      </c>
      <c r="J3048" s="45">
        <v>75</v>
      </c>
      <c r="K3048" s="45"/>
      <c r="L3048" s="62" t="str">
        <f>_xlfn.IFNA(VLOOKUP(E3048&amp;"."&amp;H3048,PNIdata!$E$5:$L$263,2,FALSE),"-")</f>
        <v>-</v>
      </c>
      <c r="M3048" s="62"/>
      <c r="N3048" s="62"/>
      <c r="S3048" s="64"/>
    </row>
    <row r="3049" spans="2:19" x14ac:dyDescent="0.25">
      <c r="B3049" s="37" t="s">
        <v>299</v>
      </c>
      <c r="C3049" s="38" t="str">
        <f>VLOOKUP(E3049,nusedswatershed,4,FALSE)</f>
        <v>Esc</v>
      </c>
      <c r="D3049" s="39">
        <v>25</v>
      </c>
      <c r="E3049" s="40" t="s">
        <v>377</v>
      </c>
      <c r="F3049" s="40" t="s">
        <v>377</v>
      </c>
      <c r="G3049" s="21" t="s">
        <v>63</v>
      </c>
      <c r="H3049" s="22">
        <v>1960</v>
      </c>
      <c r="I3049" s="45">
        <v>75</v>
      </c>
      <c r="J3049" s="45">
        <v>75</v>
      </c>
      <c r="K3049" s="45"/>
      <c r="L3049" s="62" t="str">
        <f>_xlfn.IFNA(VLOOKUP(E3049&amp;"."&amp;H3049,PNIdata!$E$5:$L$263,2,FALSE),"-")</f>
        <v>-</v>
      </c>
      <c r="M3049" s="62"/>
      <c r="N3049" s="62"/>
      <c r="S3049" s="64"/>
    </row>
    <row r="3050" spans="2:19" x14ac:dyDescent="0.25">
      <c r="B3050" s="37" t="s">
        <v>299</v>
      </c>
      <c r="C3050" s="38" t="str">
        <f>VLOOKUP(E3050,nusedswatershed,4,FALSE)</f>
        <v>Esc</v>
      </c>
      <c r="D3050" s="39">
        <v>25</v>
      </c>
      <c r="E3050" s="40" t="s">
        <v>377</v>
      </c>
      <c r="F3050" s="40" t="s">
        <v>377</v>
      </c>
      <c r="G3050" s="21" t="s">
        <v>63</v>
      </c>
      <c r="H3050" s="22">
        <v>1959</v>
      </c>
      <c r="I3050" s="45">
        <v>25</v>
      </c>
      <c r="J3050" s="45">
        <v>25</v>
      </c>
      <c r="K3050" s="45"/>
      <c r="L3050" s="62" t="str">
        <f>_xlfn.IFNA(VLOOKUP(E3050&amp;"."&amp;H3050,PNIdata!$E$5:$L$263,2,FALSE),"-")</f>
        <v>-</v>
      </c>
      <c r="M3050" s="62"/>
      <c r="N3050" s="62"/>
      <c r="S3050" s="64"/>
    </row>
    <row r="3051" spans="2:19" x14ac:dyDescent="0.25">
      <c r="B3051" s="37" t="s">
        <v>299</v>
      </c>
      <c r="C3051" s="38" t="str">
        <f>VLOOKUP(E3051,nusedswatershed,4,FALSE)</f>
        <v>Esc</v>
      </c>
      <c r="D3051" s="39">
        <v>25</v>
      </c>
      <c r="E3051" s="40" t="s">
        <v>377</v>
      </c>
      <c r="F3051" s="40" t="s">
        <v>377</v>
      </c>
      <c r="G3051" s="21" t="s">
        <v>63</v>
      </c>
      <c r="H3051" s="22">
        <v>1958</v>
      </c>
      <c r="I3051" s="45">
        <v>75</v>
      </c>
      <c r="J3051" s="45">
        <v>75</v>
      </c>
      <c r="K3051" s="45"/>
      <c r="L3051" s="62" t="str">
        <f>_xlfn.IFNA(VLOOKUP(E3051&amp;"."&amp;H3051,PNIdata!$E$5:$L$263,2,FALSE),"-")</f>
        <v>-</v>
      </c>
      <c r="M3051" s="62"/>
      <c r="N3051" s="62"/>
      <c r="S3051" s="64"/>
    </row>
    <row r="3052" spans="2:19" x14ac:dyDescent="0.25">
      <c r="B3052" s="37" t="s">
        <v>299</v>
      </c>
      <c r="C3052" s="38" t="str">
        <f>VLOOKUP(E3052,nusedswatershed,4,FALSE)</f>
        <v>Esc</v>
      </c>
      <c r="D3052" s="39">
        <v>25</v>
      </c>
      <c r="E3052" s="40" t="s">
        <v>377</v>
      </c>
      <c r="F3052" s="40" t="s">
        <v>377</v>
      </c>
      <c r="G3052" s="21" t="s">
        <v>63</v>
      </c>
      <c r="H3052" s="22">
        <v>1957</v>
      </c>
      <c r="I3052" s="45" t="s">
        <v>527</v>
      </c>
      <c r="J3052" s="45"/>
      <c r="K3052" s="45"/>
      <c r="L3052" s="62" t="str">
        <f>_xlfn.IFNA(VLOOKUP(E3052&amp;"."&amp;H3052,PNIdata!$E$5:$L$263,2,FALSE),"-")</f>
        <v>-</v>
      </c>
      <c r="M3052" s="62"/>
      <c r="N3052" s="62"/>
      <c r="S3052" s="64"/>
    </row>
    <row r="3053" spans="2:19" x14ac:dyDescent="0.25">
      <c r="B3053" s="37" t="s">
        <v>299</v>
      </c>
      <c r="C3053" s="38" t="str">
        <f>VLOOKUP(E3053,nusedswatershed,4,FALSE)</f>
        <v>Esc</v>
      </c>
      <c r="D3053" s="39">
        <v>25</v>
      </c>
      <c r="E3053" s="40" t="s">
        <v>377</v>
      </c>
      <c r="F3053" s="40" t="s">
        <v>377</v>
      </c>
      <c r="G3053" s="21" t="s">
        <v>63</v>
      </c>
      <c r="H3053" s="22">
        <v>1956</v>
      </c>
      <c r="I3053" s="45" t="s">
        <v>527</v>
      </c>
      <c r="J3053" s="45"/>
      <c r="K3053" s="45"/>
      <c r="L3053" s="62" t="str">
        <f>_xlfn.IFNA(VLOOKUP(E3053&amp;"."&amp;H3053,PNIdata!$E$5:$L$263,2,FALSE),"-")</f>
        <v>-</v>
      </c>
      <c r="M3053" s="62"/>
      <c r="N3053" s="62"/>
      <c r="S3053" s="64"/>
    </row>
    <row r="3054" spans="2:19" x14ac:dyDescent="0.25">
      <c r="B3054" s="37" t="s">
        <v>299</v>
      </c>
      <c r="C3054" s="38" t="str">
        <f>VLOOKUP(E3054,nusedswatershed,4,FALSE)</f>
        <v>Esc</v>
      </c>
      <c r="D3054" s="39">
        <v>25</v>
      </c>
      <c r="E3054" s="40" t="s">
        <v>377</v>
      </c>
      <c r="F3054" s="40" t="s">
        <v>377</v>
      </c>
      <c r="G3054" s="21" t="s">
        <v>63</v>
      </c>
      <c r="H3054" s="22">
        <v>1955</v>
      </c>
      <c r="I3054" s="45" t="s">
        <v>527</v>
      </c>
      <c r="J3054" s="45"/>
      <c r="K3054" s="45"/>
      <c r="L3054" s="62" t="str">
        <f>_xlfn.IFNA(VLOOKUP(E3054&amp;"."&amp;H3054,PNIdata!$E$5:$L$263,2,FALSE),"-")</f>
        <v>-</v>
      </c>
      <c r="M3054" s="62"/>
      <c r="N3054" s="62"/>
      <c r="S3054" s="64"/>
    </row>
    <row r="3055" spans="2:19" x14ac:dyDescent="0.25">
      <c r="B3055" s="37" t="s">
        <v>299</v>
      </c>
      <c r="C3055" s="38" t="str">
        <f>VLOOKUP(E3055,nusedswatershed,4,FALSE)</f>
        <v>Esc</v>
      </c>
      <c r="D3055" s="39">
        <v>25</v>
      </c>
      <c r="E3055" s="40" t="s">
        <v>377</v>
      </c>
      <c r="F3055" s="40" t="s">
        <v>377</v>
      </c>
      <c r="G3055" s="21" t="s">
        <v>63</v>
      </c>
      <c r="H3055" s="22">
        <v>1954</v>
      </c>
      <c r="I3055" s="45" t="s">
        <v>527</v>
      </c>
      <c r="J3055" s="45"/>
      <c r="K3055" s="45"/>
      <c r="L3055" s="62" t="str">
        <f>_xlfn.IFNA(VLOOKUP(E3055&amp;"."&amp;H3055,PNIdata!$E$5:$L$263,2,FALSE),"-")</f>
        <v>-</v>
      </c>
      <c r="M3055" s="62"/>
      <c r="N3055" s="62"/>
      <c r="S3055" s="64"/>
    </row>
    <row r="3056" spans="2:19" x14ac:dyDescent="0.25">
      <c r="B3056" s="37" t="s">
        <v>299</v>
      </c>
      <c r="C3056" s="38" t="str">
        <f>VLOOKUP(E3056,nusedswatershed,4,FALSE)</f>
        <v>Esc</v>
      </c>
      <c r="D3056" s="39">
        <v>25</v>
      </c>
      <c r="E3056" s="40" t="s">
        <v>377</v>
      </c>
      <c r="F3056" s="40" t="s">
        <v>377</v>
      </c>
      <c r="G3056" s="21" t="s">
        <v>63</v>
      </c>
      <c r="H3056" s="22">
        <v>1953</v>
      </c>
      <c r="I3056" s="45" t="s">
        <v>527</v>
      </c>
      <c r="J3056" s="45"/>
      <c r="K3056" s="45"/>
      <c r="L3056" s="62" t="str">
        <f>_xlfn.IFNA(VLOOKUP(E3056&amp;"."&amp;H3056,PNIdata!$E$5:$L$263,2,FALSE),"-")</f>
        <v>-</v>
      </c>
      <c r="M3056" s="62"/>
      <c r="N3056" s="62"/>
      <c r="S3056" s="64"/>
    </row>
    <row r="3057" spans="2:14" x14ac:dyDescent="0.25">
      <c r="B3057" s="37" t="s">
        <v>24</v>
      </c>
      <c r="C3057" s="38" t="str">
        <f>VLOOKUP(E3057,nusedswatershed,4,FALSE)</f>
        <v>Esc</v>
      </c>
      <c r="D3057" s="39">
        <v>24</v>
      </c>
      <c r="E3057" s="40" t="s">
        <v>270</v>
      </c>
      <c r="F3057" s="40" t="s">
        <v>270</v>
      </c>
      <c r="G3057" s="21" t="s">
        <v>63</v>
      </c>
      <c r="H3057" s="45">
        <v>2023</v>
      </c>
      <c r="I3057" s="45" t="s">
        <v>1430</v>
      </c>
      <c r="J3057" s="45"/>
      <c r="K3057" s="45"/>
      <c r="L3057" s="62" t="str">
        <f>_xlfn.IFNA(VLOOKUP(E3057&amp;"."&amp;H3057,PNIdata!$E$5:$L$263,2,FALSE),"-")</f>
        <v>-</v>
      </c>
      <c r="M3057" s="62"/>
      <c r="N3057" s="62"/>
    </row>
    <row r="3058" spans="2:14" x14ac:dyDescent="0.25">
      <c r="B3058" s="37" t="s">
        <v>24</v>
      </c>
      <c r="C3058" s="38" t="str">
        <f>VLOOKUP(E3058,nusedswatershed,4,FALSE)</f>
        <v>Esc</v>
      </c>
      <c r="D3058" s="39">
        <v>24</v>
      </c>
      <c r="E3058" s="40" t="s">
        <v>270</v>
      </c>
      <c r="F3058" s="40" t="s">
        <v>270</v>
      </c>
      <c r="G3058" s="21" t="s">
        <v>63</v>
      </c>
      <c r="H3058" s="45">
        <v>2022</v>
      </c>
      <c r="I3058" s="45" t="s">
        <v>1430</v>
      </c>
      <c r="J3058" s="45"/>
      <c r="K3058" s="45"/>
      <c r="L3058" s="62" t="str">
        <f>_xlfn.IFNA(VLOOKUP(E3058&amp;"."&amp;H3058,PNIdata!$E$5:$L$263,2,FALSE),"-")</f>
        <v>-</v>
      </c>
      <c r="M3058" s="62"/>
      <c r="N3058" s="62"/>
    </row>
    <row r="3059" spans="2:14" x14ac:dyDescent="0.25">
      <c r="B3059" s="37" t="s">
        <v>24</v>
      </c>
      <c r="C3059" s="38" t="str">
        <f>VLOOKUP(E3059,nusedswatershed,4,FALSE)</f>
        <v>Esc</v>
      </c>
      <c r="D3059" s="39">
        <v>24</v>
      </c>
      <c r="E3059" s="40" t="s">
        <v>270</v>
      </c>
      <c r="F3059" s="40" t="s">
        <v>270</v>
      </c>
      <c r="G3059" s="21" t="s">
        <v>63</v>
      </c>
      <c r="H3059" s="45">
        <v>2021</v>
      </c>
      <c r="I3059" s="45" t="s">
        <v>523</v>
      </c>
      <c r="J3059" s="45"/>
      <c r="K3059" s="45"/>
      <c r="L3059" s="62" t="str">
        <f>_xlfn.IFNA(VLOOKUP(E3059&amp;"."&amp;H3059,PNIdata!$E$5:$L$263,2,FALSE),"-")</f>
        <v>-</v>
      </c>
      <c r="M3059" s="62"/>
      <c r="N3059" s="62"/>
    </row>
    <row r="3060" spans="2:14" x14ac:dyDescent="0.25">
      <c r="B3060" s="37" t="s">
        <v>24</v>
      </c>
      <c r="C3060" s="38" t="str">
        <f>VLOOKUP(E3060,nusedswatershed,4,FALSE)</f>
        <v>Esc</v>
      </c>
      <c r="D3060" s="39">
        <v>24</v>
      </c>
      <c r="E3060" s="40" t="s">
        <v>270</v>
      </c>
      <c r="F3060" s="40" t="s">
        <v>270</v>
      </c>
      <c r="G3060" s="21" t="s">
        <v>63</v>
      </c>
      <c r="H3060" s="45">
        <v>2020</v>
      </c>
      <c r="I3060" s="45" t="s">
        <v>523</v>
      </c>
      <c r="J3060" s="45"/>
      <c r="K3060" s="45"/>
      <c r="L3060" s="62" t="str">
        <f>_xlfn.IFNA(VLOOKUP(E3060&amp;"."&amp;H3060,PNIdata!$E$5:$L$263,2,FALSE),"-")</f>
        <v>-</v>
      </c>
      <c r="M3060" s="62"/>
      <c r="N3060" s="62"/>
    </row>
    <row r="3061" spans="2:14" x14ac:dyDescent="0.25">
      <c r="B3061" s="37" t="s">
        <v>24</v>
      </c>
      <c r="C3061" s="38" t="str">
        <f>VLOOKUP(E3061,nusedswatershed,4,FALSE)</f>
        <v>Esc</v>
      </c>
      <c r="D3061" s="39">
        <v>24</v>
      </c>
      <c r="E3061" s="40" t="s">
        <v>270</v>
      </c>
      <c r="F3061" s="40" t="s">
        <v>270</v>
      </c>
      <c r="G3061" s="21" t="s">
        <v>63</v>
      </c>
      <c r="H3061" s="45">
        <v>2019</v>
      </c>
      <c r="I3061" s="45" t="s">
        <v>523</v>
      </c>
      <c r="J3061" s="45"/>
      <c r="K3061" s="45"/>
      <c r="L3061" s="62" t="str">
        <f>_xlfn.IFNA(VLOOKUP(E3061&amp;"."&amp;H3061,PNIdata!$E$5:$L$263,2,FALSE),"-")</f>
        <v>-</v>
      </c>
      <c r="M3061" s="62"/>
      <c r="N3061" s="62"/>
    </row>
    <row r="3062" spans="2:14" x14ac:dyDescent="0.25">
      <c r="B3062" s="37" t="s">
        <v>24</v>
      </c>
      <c r="C3062" s="38" t="str">
        <f>VLOOKUP(E3062,nusedswatershed,4,FALSE)</f>
        <v>Esc</v>
      </c>
      <c r="D3062" s="39">
        <v>24</v>
      </c>
      <c r="E3062" s="40" t="s">
        <v>270</v>
      </c>
      <c r="F3062" s="40" t="s">
        <v>270</v>
      </c>
      <c r="G3062" s="21" t="s">
        <v>63</v>
      </c>
      <c r="H3062" s="45">
        <v>2018</v>
      </c>
      <c r="I3062" s="45" t="s">
        <v>522</v>
      </c>
      <c r="J3062" s="45"/>
      <c r="K3062" s="45"/>
      <c r="L3062" s="62" t="str">
        <f>_xlfn.IFNA(VLOOKUP(E3062&amp;"."&amp;H3062,PNIdata!$E$5:$L$263,2,FALSE),"-")</f>
        <v>-</v>
      </c>
      <c r="M3062" s="62"/>
      <c r="N3062" s="62"/>
    </row>
    <row r="3063" spans="2:14" x14ac:dyDescent="0.25">
      <c r="B3063" s="37" t="s">
        <v>24</v>
      </c>
      <c r="C3063" s="38" t="str">
        <f>VLOOKUP(E3063,nusedswatershed,4,FALSE)</f>
        <v>Esc</v>
      </c>
      <c r="D3063" s="39">
        <v>24</v>
      </c>
      <c r="E3063" s="40" t="s">
        <v>270</v>
      </c>
      <c r="F3063" s="40" t="s">
        <v>270</v>
      </c>
      <c r="G3063" s="21" t="s">
        <v>63</v>
      </c>
      <c r="H3063" s="45">
        <v>2017</v>
      </c>
      <c r="I3063" s="45" t="s">
        <v>523</v>
      </c>
      <c r="J3063" s="45"/>
      <c r="K3063" s="45"/>
      <c r="L3063" s="62" t="str">
        <f>_xlfn.IFNA(VLOOKUP(E3063&amp;"."&amp;H3063,PNIdata!$E$5:$L$263,2,FALSE),"-")</f>
        <v>-</v>
      </c>
      <c r="M3063" s="62"/>
      <c r="N3063" s="62"/>
    </row>
    <row r="3064" spans="2:14" x14ac:dyDescent="0.25">
      <c r="B3064" s="37" t="s">
        <v>24</v>
      </c>
      <c r="C3064" s="38" t="str">
        <f>VLOOKUP(E3064,nusedswatershed,4,FALSE)</f>
        <v>Esc</v>
      </c>
      <c r="D3064" s="39">
        <v>24</v>
      </c>
      <c r="E3064" s="40" t="s">
        <v>270</v>
      </c>
      <c r="F3064" s="40" t="s">
        <v>270</v>
      </c>
      <c r="G3064" s="21" t="s">
        <v>63</v>
      </c>
      <c r="H3064" s="45">
        <v>2016</v>
      </c>
      <c r="I3064" s="45" t="s">
        <v>1430</v>
      </c>
      <c r="J3064" s="45"/>
      <c r="K3064" s="45"/>
      <c r="L3064" s="62" t="str">
        <f>_xlfn.IFNA(VLOOKUP(E3064&amp;"."&amp;H3064,PNIdata!$E$5:$L$263,2,FALSE),"-")</f>
        <v>-</v>
      </c>
      <c r="M3064" s="62"/>
      <c r="N3064" s="62"/>
    </row>
    <row r="3065" spans="2:14" x14ac:dyDescent="0.25">
      <c r="B3065" s="37" t="s">
        <v>24</v>
      </c>
      <c r="C3065" s="38" t="str">
        <f>VLOOKUP(E3065,nusedswatershed,4,FALSE)</f>
        <v>Esc</v>
      </c>
      <c r="D3065" s="39">
        <v>24</v>
      </c>
      <c r="E3065" s="40" t="s">
        <v>270</v>
      </c>
      <c r="F3065" s="40" t="s">
        <v>270</v>
      </c>
      <c r="G3065" s="21" t="s">
        <v>63</v>
      </c>
      <c r="H3065" s="22">
        <v>2015</v>
      </c>
      <c r="I3065" s="45" t="s">
        <v>522</v>
      </c>
      <c r="J3065" s="45"/>
      <c r="K3065" s="45"/>
      <c r="L3065" s="62" t="str">
        <f>_xlfn.IFNA(VLOOKUP(E3065&amp;"."&amp;H3065,PNIdata!$E$5:$L$263,2,FALSE),"-")</f>
        <v>-</v>
      </c>
      <c r="M3065" s="62"/>
      <c r="N3065" s="62"/>
    </row>
    <row r="3066" spans="2:14" x14ac:dyDescent="0.25">
      <c r="B3066" s="37" t="s">
        <v>24</v>
      </c>
      <c r="C3066" s="38" t="str">
        <f>VLOOKUP(E3066,nusedswatershed,4,FALSE)</f>
        <v>Esc</v>
      </c>
      <c r="D3066" s="39">
        <v>24</v>
      </c>
      <c r="E3066" s="40" t="s">
        <v>270</v>
      </c>
      <c r="F3066" s="40" t="s">
        <v>270</v>
      </c>
      <c r="G3066" s="21" t="s">
        <v>63</v>
      </c>
      <c r="H3066" s="22">
        <v>2014</v>
      </c>
      <c r="I3066" s="45" t="s">
        <v>523</v>
      </c>
      <c r="J3066" s="45"/>
      <c r="K3066" s="45"/>
      <c r="L3066" s="62" t="str">
        <f>_xlfn.IFNA(VLOOKUP(E3066&amp;"."&amp;H3066,PNIdata!$E$5:$L$263,2,FALSE),"-")</f>
        <v>-</v>
      </c>
      <c r="M3066" s="62"/>
      <c r="N3066" s="62"/>
    </row>
    <row r="3067" spans="2:14" x14ac:dyDescent="0.25">
      <c r="B3067" s="37" t="s">
        <v>24</v>
      </c>
      <c r="C3067" s="38" t="str">
        <f>VLOOKUP(E3067,nusedswatershed,4,FALSE)</f>
        <v>Esc</v>
      </c>
      <c r="D3067" s="39">
        <v>24</v>
      </c>
      <c r="E3067" s="40" t="s">
        <v>270</v>
      </c>
      <c r="F3067" s="40" t="s">
        <v>270</v>
      </c>
      <c r="G3067" s="21" t="s">
        <v>63</v>
      </c>
      <c r="H3067">
        <v>2013</v>
      </c>
      <c r="I3067" s="45" t="s">
        <v>522</v>
      </c>
      <c r="J3067" s="45"/>
      <c r="K3067" s="45"/>
      <c r="L3067" s="62" t="str">
        <f>_xlfn.IFNA(VLOOKUP(E3067&amp;"."&amp;H3067,PNIdata!$E$5:$L$263,2,FALSE),"-")</f>
        <v>-</v>
      </c>
      <c r="M3067" s="62"/>
      <c r="N3067" s="62"/>
    </row>
    <row r="3068" spans="2:14" x14ac:dyDescent="0.25">
      <c r="B3068" s="37" t="s">
        <v>24</v>
      </c>
      <c r="C3068" s="38" t="str">
        <f>VLOOKUP(E3068,nusedswatershed,4,FALSE)</f>
        <v>Esc</v>
      </c>
      <c r="D3068" s="39">
        <v>24</v>
      </c>
      <c r="E3068" s="40" t="s">
        <v>270</v>
      </c>
      <c r="F3068" s="40" t="s">
        <v>270</v>
      </c>
      <c r="G3068" s="21" t="s">
        <v>63</v>
      </c>
      <c r="H3068" s="22">
        <v>2012</v>
      </c>
      <c r="I3068" s="45" t="s">
        <v>523</v>
      </c>
      <c r="J3068" s="45"/>
      <c r="K3068" s="45"/>
      <c r="L3068" s="62" t="str">
        <f>_xlfn.IFNA(VLOOKUP(E3068&amp;"."&amp;H3068,PNIdata!$E$5:$L$263,2,FALSE),"-")</f>
        <v>-</v>
      </c>
      <c r="M3068" s="62"/>
      <c r="N3068" s="62"/>
    </row>
    <row r="3069" spans="2:14" x14ac:dyDescent="0.25">
      <c r="B3069" s="37" t="s">
        <v>24</v>
      </c>
      <c r="C3069" s="38" t="str">
        <f>VLOOKUP(E3069,nusedswatershed,4,FALSE)</f>
        <v>Esc</v>
      </c>
      <c r="D3069" s="39">
        <v>24</v>
      </c>
      <c r="E3069" s="40" t="s">
        <v>270</v>
      </c>
      <c r="F3069" s="40" t="s">
        <v>270</v>
      </c>
      <c r="G3069" s="21" t="s">
        <v>63</v>
      </c>
      <c r="H3069" s="22">
        <v>2011</v>
      </c>
      <c r="I3069" s="45" t="s">
        <v>523</v>
      </c>
      <c r="J3069" s="45"/>
      <c r="K3069" s="45"/>
      <c r="L3069" s="62" t="str">
        <f>_xlfn.IFNA(VLOOKUP(E3069&amp;"."&amp;H3069,PNIdata!$E$5:$L$263,2,FALSE),"-")</f>
        <v>-</v>
      </c>
      <c r="M3069" s="62"/>
      <c r="N3069" s="62"/>
    </row>
    <row r="3070" spans="2:14" x14ac:dyDescent="0.25">
      <c r="B3070" s="37" t="s">
        <v>24</v>
      </c>
      <c r="C3070" s="38" t="str">
        <f>VLOOKUP(E3070,nusedswatershed,4,FALSE)</f>
        <v>Esc</v>
      </c>
      <c r="D3070" s="39">
        <v>24</v>
      </c>
      <c r="E3070" s="40" t="s">
        <v>270</v>
      </c>
      <c r="F3070" s="40" t="s">
        <v>270</v>
      </c>
      <c r="G3070" s="21" t="s">
        <v>63</v>
      </c>
      <c r="H3070" s="22">
        <v>2010</v>
      </c>
      <c r="I3070" s="45">
        <v>6</v>
      </c>
      <c r="J3070" s="45">
        <v>6</v>
      </c>
      <c r="K3070" s="45"/>
      <c r="L3070" s="62" t="str">
        <f>_xlfn.IFNA(VLOOKUP(E3070&amp;"."&amp;H3070,PNIdata!$E$5:$L$263,2,FALSE),"-")</f>
        <v>-</v>
      </c>
      <c r="M3070" s="62"/>
      <c r="N3070" s="62"/>
    </row>
    <row r="3071" spans="2:14" x14ac:dyDescent="0.25">
      <c r="B3071" s="37" t="s">
        <v>24</v>
      </c>
      <c r="C3071" s="38" t="str">
        <f>VLOOKUP(E3071,nusedswatershed,4,FALSE)</f>
        <v>Esc</v>
      </c>
      <c r="D3071" s="39">
        <v>24</v>
      </c>
      <c r="E3071" s="40" t="s">
        <v>270</v>
      </c>
      <c r="F3071" s="40" t="s">
        <v>270</v>
      </c>
      <c r="G3071" s="21" t="s">
        <v>63</v>
      </c>
      <c r="H3071" s="22">
        <v>2009</v>
      </c>
      <c r="I3071" s="45">
        <v>6</v>
      </c>
      <c r="J3071" s="45">
        <v>6</v>
      </c>
      <c r="K3071" s="45"/>
      <c r="L3071" s="62" t="str">
        <f>_xlfn.IFNA(VLOOKUP(E3071&amp;"."&amp;H3071,PNIdata!$E$5:$L$263,2,FALSE),"-")</f>
        <v>-</v>
      </c>
      <c r="M3071" s="62"/>
      <c r="N3071" s="62"/>
    </row>
    <row r="3072" spans="2:14" x14ac:dyDescent="0.25">
      <c r="B3072" s="37" t="s">
        <v>24</v>
      </c>
      <c r="C3072" s="38" t="str">
        <f>VLOOKUP(E3072,nusedswatershed,4,FALSE)</f>
        <v>Esc</v>
      </c>
      <c r="D3072" s="39">
        <v>24</v>
      </c>
      <c r="E3072" s="40" t="s">
        <v>270</v>
      </c>
      <c r="F3072" s="40" t="s">
        <v>270</v>
      </c>
      <c r="G3072" s="21" t="s">
        <v>63</v>
      </c>
      <c r="H3072">
        <v>2008</v>
      </c>
      <c r="I3072" s="45">
        <v>2</v>
      </c>
      <c r="J3072" s="45">
        <v>2</v>
      </c>
      <c r="K3072" s="45"/>
      <c r="L3072" s="62" t="str">
        <f>_xlfn.IFNA(VLOOKUP(E3072&amp;"."&amp;H3072,PNIdata!$E$5:$L$263,2,FALSE),"-")</f>
        <v>-</v>
      </c>
      <c r="M3072" s="62"/>
      <c r="N3072" s="62"/>
    </row>
    <row r="3073" spans="2:14" x14ac:dyDescent="0.25">
      <c r="B3073" s="37" t="s">
        <v>24</v>
      </c>
      <c r="C3073" s="38" t="str">
        <f>VLOOKUP(E3073,nusedswatershed,4,FALSE)</f>
        <v>Esc</v>
      </c>
      <c r="D3073" s="39">
        <v>24</v>
      </c>
      <c r="E3073" s="40" t="s">
        <v>270</v>
      </c>
      <c r="F3073" s="40" t="s">
        <v>270</v>
      </c>
      <c r="G3073" s="21" t="s">
        <v>63</v>
      </c>
      <c r="H3073">
        <v>2007</v>
      </c>
      <c r="I3073" s="45" t="s">
        <v>523</v>
      </c>
      <c r="J3073" s="45"/>
      <c r="K3073" s="45"/>
      <c r="L3073" s="62" t="str">
        <f>_xlfn.IFNA(VLOOKUP(E3073&amp;"."&amp;H3073,PNIdata!$E$5:$L$263,2,FALSE),"-")</f>
        <v>-</v>
      </c>
      <c r="M3073" s="62"/>
      <c r="N3073" s="62"/>
    </row>
    <row r="3074" spans="2:14" x14ac:dyDescent="0.25">
      <c r="B3074" s="37" t="s">
        <v>24</v>
      </c>
      <c r="C3074" s="38" t="str">
        <f>VLOOKUP(E3074,nusedswatershed,4,FALSE)</f>
        <v>Esc</v>
      </c>
      <c r="D3074" s="39">
        <v>24</v>
      </c>
      <c r="E3074" s="40" t="s">
        <v>270</v>
      </c>
      <c r="F3074" s="40" t="s">
        <v>270</v>
      </c>
      <c r="G3074" s="21" t="s">
        <v>63</v>
      </c>
      <c r="H3074">
        <v>2006</v>
      </c>
      <c r="I3074" s="45" t="s">
        <v>523</v>
      </c>
      <c r="J3074" s="45"/>
      <c r="K3074" s="45"/>
      <c r="L3074" s="62" t="str">
        <f>_xlfn.IFNA(VLOOKUP(E3074&amp;"."&amp;H3074,PNIdata!$E$5:$L$263,2,FALSE),"-")</f>
        <v>-</v>
      </c>
      <c r="M3074" s="62"/>
      <c r="N3074" s="62"/>
    </row>
    <row r="3075" spans="2:14" x14ac:dyDescent="0.25">
      <c r="B3075" s="37" t="s">
        <v>24</v>
      </c>
      <c r="C3075" s="38" t="str">
        <f>VLOOKUP(E3075,nusedswatershed,4,FALSE)</f>
        <v>Esc</v>
      </c>
      <c r="D3075" s="39">
        <v>24</v>
      </c>
      <c r="E3075" s="40" t="s">
        <v>270</v>
      </c>
      <c r="F3075" s="40" t="s">
        <v>270</v>
      </c>
      <c r="G3075" s="21" t="s">
        <v>63</v>
      </c>
      <c r="H3075">
        <v>2005</v>
      </c>
      <c r="I3075" s="45" t="s">
        <v>523</v>
      </c>
      <c r="J3075" s="45"/>
      <c r="K3075" s="45"/>
      <c r="L3075" s="62" t="str">
        <f>_xlfn.IFNA(VLOOKUP(E3075&amp;"."&amp;H3075,PNIdata!$E$5:$L$263,2,FALSE),"-")</f>
        <v>-</v>
      </c>
      <c r="M3075" s="62"/>
      <c r="N3075" s="62"/>
    </row>
    <row r="3076" spans="2:14" x14ac:dyDescent="0.25">
      <c r="B3076" s="37" t="s">
        <v>24</v>
      </c>
      <c r="C3076" s="38" t="str">
        <f>VLOOKUP(E3076,nusedswatershed,4,FALSE)</f>
        <v>Esc</v>
      </c>
      <c r="D3076" s="39">
        <v>24</v>
      </c>
      <c r="E3076" s="40" t="s">
        <v>270</v>
      </c>
      <c r="F3076" s="40" t="s">
        <v>270</v>
      </c>
      <c r="G3076" s="21" t="s">
        <v>63</v>
      </c>
      <c r="H3076">
        <v>2004</v>
      </c>
      <c r="I3076" s="45" t="s">
        <v>523</v>
      </c>
      <c r="J3076" s="45"/>
      <c r="K3076" s="45"/>
      <c r="L3076" s="62" t="str">
        <f>_xlfn.IFNA(VLOOKUP(E3076&amp;"."&amp;H3076,PNIdata!$E$5:$L$263,2,FALSE),"-")</f>
        <v>-</v>
      </c>
      <c r="M3076" s="62"/>
      <c r="N3076" s="62"/>
    </row>
    <row r="3077" spans="2:14" x14ac:dyDescent="0.25">
      <c r="B3077" s="37" t="s">
        <v>24</v>
      </c>
      <c r="C3077" s="38" t="str">
        <f>VLOOKUP(E3077,nusedswatershed,4,FALSE)</f>
        <v>Esc</v>
      </c>
      <c r="D3077" s="39">
        <v>24</v>
      </c>
      <c r="E3077" s="40" t="s">
        <v>270</v>
      </c>
      <c r="F3077" s="40" t="s">
        <v>270</v>
      </c>
      <c r="G3077" s="21" t="s">
        <v>63</v>
      </c>
      <c r="H3077">
        <v>2003</v>
      </c>
      <c r="I3077" s="45" t="s">
        <v>523</v>
      </c>
      <c r="J3077" s="45"/>
      <c r="K3077" s="45"/>
      <c r="L3077" s="62" t="str">
        <f>_xlfn.IFNA(VLOOKUP(E3077&amp;"."&amp;H3077,PNIdata!$E$5:$L$263,2,FALSE),"-")</f>
        <v>-</v>
      </c>
      <c r="M3077" s="62"/>
      <c r="N3077" s="62"/>
    </row>
    <row r="3078" spans="2:14" x14ac:dyDescent="0.25">
      <c r="B3078" s="37" t="s">
        <v>24</v>
      </c>
      <c r="C3078" s="38" t="str">
        <f>VLOOKUP(E3078,nusedswatershed,4,FALSE)</f>
        <v>Esc</v>
      </c>
      <c r="D3078" s="39">
        <v>24</v>
      </c>
      <c r="E3078" s="40" t="s">
        <v>270</v>
      </c>
      <c r="F3078" s="40" t="s">
        <v>270</v>
      </c>
      <c r="G3078" s="21" t="s">
        <v>63</v>
      </c>
      <c r="H3078">
        <v>2002</v>
      </c>
      <c r="I3078" s="45" t="s">
        <v>522</v>
      </c>
      <c r="J3078" s="45"/>
      <c r="K3078" s="45"/>
      <c r="L3078" s="62" t="str">
        <f>_xlfn.IFNA(VLOOKUP(E3078&amp;"."&amp;H3078,PNIdata!$E$5:$L$263,2,FALSE),"-")</f>
        <v>-</v>
      </c>
      <c r="M3078" s="62"/>
      <c r="N3078" s="62"/>
    </row>
    <row r="3079" spans="2:14" x14ac:dyDescent="0.25">
      <c r="B3079" s="37" t="s">
        <v>24</v>
      </c>
      <c r="C3079" s="38" t="str">
        <f>VLOOKUP(E3079,nusedswatershed,4,FALSE)</f>
        <v>Esc</v>
      </c>
      <c r="D3079" s="39">
        <v>24</v>
      </c>
      <c r="E3079" s="40" t="s">
        <v>270</v>
      </c>
      <c r="F3079" s="40" t="s">
        <v>270</v>
      </c>
      <c r="G3079" s="21" t="s">
        <v>63</v>
      </c>
      <c r="H3079">
        <v>2001</v>
      </c>
      <c r="I3079" s="45">
        <v>80</v>
      </c>
      <c r="J3079" s="45">
        <v>80</v>
      </c>
      <c r="K3079" s="45"/>
      <c r="L3079" s="62" t="str">
        <f>_xlfn.IFNA(VLOOKUP(E3079&amp;"."&amp;H3079,PNIdata!$E$5:$L$263,2,FALSE),"-")</f>
        <v>-</v>
      </c>
      <c r="M3079" s="62"/>
      <c r="N3079" s="62"/>
    </row>
    <row r="3080" spans="2:14" x14ac:dyDescent="0.25">
      <c r="B3080" s="37" t="s">
        <v>24</v>
      </c>
      <c r="C3080" s="38" t="str">
        <f>VLOOKUP(E3080,nusedswatershed,4,FALSE)</f>
        <v>Esc</v>
      </c>
      <c r="D3080" s="39">
        <v>24</v>
      </c>
      <c r="E3080" s="40" t="s">
        <v>270</v>
      </c>
      <c r="F3080" s="40" t="s">
        <v>270</v>
      </c>
      <c r="G3080" s="21" t="s">
        <v>63</v>
      </c>
      <c r="H3080">
        <v>2000</v>
      </c>
      <c r="I3080" s="45" t="s">
        <v>522</v>
      </c>
      <c r="J3080" s="45"/>
      <c r="K3080" s="45"/>
      <c r="L3080" s="62" t="str">
        <f>_xlfn.IFNA(VLOOKUP(E3080&amp;"."&amp;H3080,PNIdata!$E$5:$L$263,2,FALSE),"-")</f>
        <v>-</v>
      </c>
      <c r="M3080" s="62"/>
      <c r="N3080" s="62"/>
    </row>
    <row r="3081" spans="2:14" x14ac:dyDescent="0.25">
      <c r="B3081" s="37" t="s">
        <v>24</v>
      </c>
      <c r="C3081" s="38" t="str">
        <f>VLOOKUP(E3081,nusedswatershed,4,FALSE)</f>
        <v>Esc</v>
      </c>
      <c r="D3081" s="39">
        <v>24</v>
      </c>
      <c r="E3081" s="40" t="s">
        <v>270</v>
      </c>
      <c r="F3081" s="40" t="s">
        <v>270</v>
      </c>
      <c r="G3081" s="21" t="s">
        <v>63</v>
      </c>
      <c r="H3081">
        <v>1999</v>
      </c>
      <c r="I3081" s="45" t="s">
        <v>523</v>
      </c>
      <c r="J3081" s="45"/>
      <c r="K3081" s="45"/>
      <c r="L3081" s="62" t="str">
        <f>_xlfn.IFNA(VLOOKUP(E3081&amp;"."&amp;H3081,PNIdata!$E$5:$L$263,2,FALSE),"-")</f>
        <v>-</v>
      </c>
      <c r="M3081" s="62"/>
      <c r="N3081" s="62"/>
    </row>
    <row r="3082" spans="2:14" x14ac:dyDescent="0.25">
      <c r="B3082" s="37" t="s">
        <v>24</v>
      </c>
      <c r="C3082" s="38" t="str">
        <f>VLOOKUP(E3082,nusedswatershed,4,FALSE)</f>
        <v>Esc</v>
      </c>
      <c r="D3082" s="39">
        <v>24</v>
      </c>
      <c r="E3082" s="40" t="s">
        <v>270</v>
      </c>
      <c r="F3082" s="40" t="s">
        <v>270</v>
      </c>
      <c r="G3082" s="21" t="s">
        <v>63</v>
      </c>
      <c r="H3082" s="22">
        <v>1998</v>
      </c>
      <c r="I3082" s="45" t="s">
        <v>522</v>
      </c>
      <c r="J3082" s="45"/>
      <c r="K3082" s="45"/>
      <c r="L3082" s="62" t="str">
        <f>_xlfn.IFNA(VLOOKUP(E3082&amp;"."&amp;H3082,PNIdata!$E$5:$L$263,2,FALSE),"-")</f>
        <v>-</v>
      </c>
      <c r="M3082" s="62"/>
      <c r="N3082" s="62"/>
    </row>
    <row r="3083" spans="2:14" x14ac:dyDescent="0.25">
      <c r="B3083" s="37" t="s">
        <v>24</v>
      </c>
      <c r="C3083" s="38" t="str">
        <f>VLOOKUP(E3083,nusedswatershed,4,FALSE)</f>
        <v>Esc</v>
      </c>
      <c r="D3083" s="39">
        <v>24</v>
      </c>
      <c r="E3083" s="40" t="s">
        <v>270</v>
      </c>
      <c r="F3083" s="40" t="s">
        <v>270</v>
      </c>
      <c r="G3083" s="21" t="s">
        <v>63</v>
      </c>
      <c r="H3083" s="22">
        <v>1997</v>
      </c>
      <c r="I3083" s="45" t="s">
        <v>522</v>
      </c>
      <c r="J3083" s="45"/>
      <c r="K3083" s="45"/>
      <c r="L3083" s="62" t="str">
        <f>_xlfn.IFNA(VLOOKUP(E3083&amp;"."&amp;H3083,PNIdata!$E$5:$L$263,2,FALSE),"-")</f>
        <v>-</v>
      </c>
      <c r="M3083" s="62"/>
      <c r="N3083" s="62"/>
    </row>
    <row r="3084" spans="2:14" x14ac:dyDescent="0.25">
      <c r="B3084" s="37" t="s">
        <v>24</v>
      </c>
      <c r="C3084" s="38" t="str">
        <f>VLOOKUP(E3084,nusedswatershed,4,FALSE)</f>
        <v>Esc</v>
      </c>
      <c r="D3084" s="39">
        <v>24</v>
      </c>
      <c r="E3084" s="40" t="s">
        <v>270</v>
      </c>
      <c r="F3084" s="40" t="s">
        <v>270</v>
      </c>
      <c r="G3084" s="21" t="s">
        <v>63</v>
      </c>
      <c r="H3084" s="22">
        <v>1996</v>
      </c>
      <c r="I3084" s="45">
        <v>30</v>
      </c>
      <c r="J3084" s="45">
        <v>30</v>
      </c>
      <c r="K3084" s="45"/>
      <c r="L3084" s="62" t="str">
        <f>_xlfn.IFNA(VLOOKUP(E3084&amp;"."&amp;H3084,PNIdata!$E$5:$L$263,2,FALSE),"-")</f>
        <v>-</v>
      </c>
      <c r="M3084" s="62"/>
      <c r="N3084" s="62"/>
    </row>
    <row r="3085" spans="2:14" x14ac:dyDescent="0.25">
      <c r="B3085" s="37" t="s">
        <v>24</v>
      </c>
      <c r="C3085" s="38" t="str">
        <f>VLOOKUP(E3085,nusedswatershed,4,FALSE)</f>
        <v>Esc</v>
      </c>
      <c r="D3085" s="39">
        <v>24</v>
      </c>
      <c r="E3085" s="40" t="s">
        <v>270</v>
      </c>
      <c r="F3085" s="40" t="s">
        <v>270</v>
      </c>
      <c r="G3085" s="21" t="s">
        <v>63</v>
      </c>
      <c r="H3085" s="22">
        <v>1995</v>
      </c>
      <c r="I3085" s="45">
        <v>20</v>
      </c>
      <c r="J3085" s="45">
        <v>20</v>
      </c>
      <c r="K3085" s="45"/>
      <c r="L3085" s="62" t="str">
        <f>_xlfn.IFNA(VLOOKUP(E3085&amp;"."&amp;H3085,PNIdata!$E$5:$L$263,2,FALSE),"-")</f>
        <v>-</v>
      </c>
      <c r="M3085" s="62"/>
      <c r="N3085" s="62"/>
    </row>
    <row r="3086" spans="2:14" x14ac:dyDescent="0.25">
      <c r="B3086" s="37" t="s">
        <v>24</v>
      </c>
      <c r="C3086" s="38" t="str">
        <f>VLOOKUP(E3086,nusedswatershed,4,FALSE)</f>
        <v>Esc</v>
      </c>
      <c r="D3086" s="39">
        <v>24</v>
      </c>
      <c r="E3086" s="40" t="s">
        <v>270</v>
      </c>
      <c r="F3086" s="40" t="s">
        <v>270</v>
      </c>
      <c r="G3086" s="21" t="s">
        <v>63</v>
      </c>
      <c r="H3086" s="22">
        <v>1994</v>
      </c>
      <c r="I3086" s="45" t="s">
        <v>527</v>
      </c>
      <c r="J3086" s="45"/>
      <c r="K3086" s="45"/>
      <c r="L3086" s="62" t="str">
        <f>_xlfn.IFNA(VLOOKUP(E3086&amp;"."&amp;H3086,PNIdata!$E$5:$L$263,2,FALSE),"-")</f>
        <v>-</v>
      </c>
      <c r="M3086" s="62"/>
      <c r="N3086" s="62"/>
    </row>
    <row r="3087" spans="2:14" x14ac:dyDescent="0.25">
      <c r="B3087" s="37" t="s">
        <v>24</v>
      </c>
      <c r="C3087" s="38" t="str">
        <f>VLOOKUP(E3087,nusedswatershed,4,FALSE)</f>
        <v>Esc</v>
      </c>
      <c r="D3087" s="39">
        <v>24</v>
      </c>
      <c r="E3087" s="40" t="s">
        <v>270</v>
      </c>
      <c r="F3087" s="40" t="s">
        <v>270</v>
      </c>
      <c r="G3087" s="21" t="s">
        <v>63</v>
      </c>
      <c r="H3087" s="22">
        <v>1993</v>
      </c>
      <c r="I3087" s="45">
        <v>1</v>
      </c>
      <c r="J3087" s="45">
        <v>1</v>
      </c>
      <c r="K3087" s="45"/>
      <c r="L3087" s="62" t="str">
        <f>_xlfn.IFNA(VLOOKUP(E3087&amp;"."&amp;H3087,PNIdata!$E$5:$L$263,2,FALSE),"-")</f>
        <v>-</v>
      </c>
      <c r="M3087" s="62"/>
      <c r="N3087" s="62"/>
    </row>
    <row r="3088" spans="2:14" x14ac:dyDescent="0.25">
      <c r="B3088" s="37" t="s">
        <v>24</v>
      </c>
      <c r="C3088" s="38" t="str">
        <f>VLOOKUP(E3088,nusedswatershed,4,FALSE)</f>
        <v>Esc</v>
      </c>
      <c r="D3088" s="39">
        <v>24</v>
      </c>
      <c r="E3088" s="40" t="s">
        <v>270</v>
      </c>
      <c r="F3088" s="40" t="s">
        <v>270</v>
      </c>
      <c r="G3088" s="21" t="s">
        <v>63</v>
      </c>
      <c r="H3088" s="22">
        <v>1992</v>
      </c>
      <c r="I3088" s="45" t="s">
        <v>527</v>
      </c>
      <c r="J3088" s="45"/>
      <c r="K3088" s="45"/>
      <c r="L3088" s="62" t="str">
        <f>_xlfn.IFNA(VLOOKUP(E3088&amp;"."&amp;H3088,PNIdata!$E$5:$L$263,2,FALSE),"-")</f>
        <v>-</v>
      </c>
      <c r="M3088" s="62"/>
      <c r="N3088" s="62"/>
    </row>
    <row r="3089" spans="2:14" x14ac:dyDescent="0.25">
      <c r="B3089" s="37" t="s">
        <v>24</v>
      </c>
      <c r="C3089" s="38" t="str">
        <f>VLOOKUP(E3089,nusedswatershed,4,FALSE)</f>
        <v>Esc</v>
      </c>
      <c r="D3089" s="39">
        <v>24</v>
      </c>
      <c r="E3089" s="40" t="s">
        <v>270</v>
      </c>
      <c r="F3089" s="40" t="s">
        <v>270</v>
      </c>
      <c r="G3089" s="21" t="s">
        <v>63</v>
      </c>
      <c r="H3089" s="22">
        <v>1991</v>
      </c>
      <c r="I3089" s="45">
        <v>10</v>
      </c>
      <c r="J3089" s="45">
        <v>10</v>
      </c>
      <c r="K3089" s="45"/>
      <c r="L3089" s="62" t="str">
        <f>_xlfn.IFNA(VLOOKUP(E3089&amp;"."&amp;H3089,PNIdata!$E$5:$L$263,2,FALSE),"-")</f>
        <v>-</v>
      </c>
      <c r="M3089" s="62"/>
      <c r="N3089" s="62"/>
    </row>
    <row r="3090" spans="2:14" x14ac:dyDescent="0.25">
      <c r="B3090" s="37" t="s">
        <v>24</v>
      </c>
      <c r="C3090" s="38" t="str">
        <f>VLOOKUP(E3090,nusedswatershed,4,FALSE)</f>
        <v>Esc</v>
      </c>
      <c r="D3090" s="39">
        <v>24</v>
      </c>
      <c r="E3090" s="40" t="s">
        <v>270</v>
      </c>
      <c r="F3090" s="40" t="s">
        <v>270</v>
      </c>
      <c r="G3090" s="21" t="s">
        <v>63</v>
      </c>
      <c r="H3090" s="22">
        <v>1990</v>
      </c>
      <c r="I3090" s="45" t="s">
        <v>523</v>
      </c>
      <c r="J3090" s="45"/>
      <c r="K3090" s="45"/>
      <c r="L3090" s="62" t="str">
        <f>_xlfn.IFNA(VLOOKUP(E3090&amp;"."&amp;H3090,PNIdata!$E$5:$L$263,2,FALSE),"-")</f>
        <v>-</v>
      </c>
      <c r="M3090" s="62"/>
      <c r="N3090" s="62"/>
    </row>
    <row r="3091" spans="2:14" x14ac:dyDescent="0.25">
      <c r="B3091" s="37" t="s">
        <v>24</v>
      </c>
      <c r="C3091" s="38" t="str">
        <f>VLOOKUP(E3091,nusedswatershed,4,FALSE)</f>
        <v>Esc</v>
      </c>
      <c r="D3091" s="39">
        <v>24</v>
      </c>
      <c r="E3091" s="40" t="s">
        <v>270</v>
      </c>
      <c r="F3091" s="40" t="s">
        <v>270</v>
      </c>
      <c r="G3091" s="21" t="s">
        <v>63</v>
      </c>
      <c r="H3091" s="22">
        <v>1989</v>
      </c>
      <c r="I3091" s="45" t="s">
        <v>527</v>
      </c>
      <c r="J3091" s="45"/>
      <c r="K3091" s="45"/>
      <c r="L3091" s="62" t="str">
        <f>_xlfn.IFNA(VLOOKUP(E3091&amp;"."&amp;H3091,PNIdata!$E$5:$L$263,2,FALSE),"-")</f>
        <v>-</v>
      </c>
      <c r="M3091" s="62"/>
      <c r="N3091" s="62"/>
    </row>
    <row r="3092" spans="2:14" x14ac:dyDescent="0.25">
      <c r="B3092" s="37" t="s">
        <v>24</v>
      </c>
      <c r="C3092" s="38" t="str">
        <f>VLOOKUP(E3092,nusedswatershed,4,FALSE)</f>
        <v>Esc</v>
      </c>
      <c r="D3092" s="39">
        <v>24</v>
      </c>
      <c r="E3092" s="40" t="s">
        <v>270</v>
      </c>
      <c r="F3092" s="40" t="s">
        <v>270</v>
      </c>
      <c r="G3092" s="21" t="s">
        <v>63</v>
      </c>
      <c r="H3092" s="22">
        <v>1988</v>
      </c>
      <c r="I3092" s="45" t="s">
        <v>522</v>
      </c>
      <c r="J3092" s="45"/>
      <c r="K3092" s="45"/>
      <c r="L3092" s="62" t="str">
        <f>_xlfn.IFNA(VLOOKUP(E3092&amp;"."&amp;H3092,PNIdata!$E$5:$L$263,2,FALSE),"-")</f>
        <v>-</v>
      </c>
      <c r="M3092" s="62"/>
      <c r="N3092" s="62"/>
    </row>
    <row r="3093" spans="2:14" x14ac:dyDescent="0.25">
      <c r="B3093" s="37" t="s">
        <v>24</v>
      </c>
      <c r="C3093" s="38" t="str">
        <f>VLOOKUP(E3093,nusedswatershed,4,FALSE)</f>
        <v>Esc</v>
      </c>
      <c r="D3093" s="39">
        <v>24</v>
      </c>
      <c r="E3093" s="40" t="s">
        <v>270</v>
      </c>
      <c r="F3093" s="40" t="s">
        <v>270</v>
      </c>
      <c r="G3093" s="21" t="s">
        <v>63</v>
      </c>
      <c r="H3093" s="22">
        <v>1987</v>
      </c>
      <c r="I3093" s="45">
        <v>14</v>
      </c>
      <c r="J3093" s="45">
        <v>14</v>
      </c>
      <c r="K3093" s="45"/>
      <c r="L3093" s="62" t="str">
        <f>_xlfn.IFNA(VLOOKUP(E3093&amp;"."&amp;H3093,PNIdata!$E$5:$L$263,2,FALSE),"-")</f>
        <v>-</v>
      </c>
      <c r="M3093" s="62"/>
      <c r="N3093" s="62"/>
    </row>
    <row r="3094" spans="2:14" x14ac:dyDescent="0.25">
      <c r="B3094" s="37" t="s">
        <v>24</v>
      </c>
      <c r="C3094" s="38" t="str">
        <f>VLOOKUP(E3094,nusedswatershed,4,FALSE)</f>
        <v>Esc</v>
      </c>
      <c r="D3094" s="39">
        <v>24</v>
      </c>
      <c r="E3094" s="40" t="s">
        <v>270</v>
      </c>
      <c r="F3094" s="40" t="s">
        <v>270</v>
      </c>
      <c r="G3094" s="21" t="s">
        <v>63</v>
      </c>
      <c r="H3094" s="22">
        <v>1986</v>
      </c>
      <c r="I3094" s="45" t="s">
        <v>522</v>
      </c>
      <c r="J3094" s="45"/>
      <c r="K3094" s="45"/>
      <c r="L3094" s="62" t="str">
        <f>_xlfn.IFNA(VLOOKUP(E3094&amp;"."&amp;H3094,PNIdata!$E$5:$L$263,2,FALSE),"-")</f>
        <v>-</v>
      </c>
      <c r="M3094" s="62"/>
      <c r="N3094" s="62"/>
    </row>
    <row r="3095" spans="2:14" x14ac:dyDescent="0.25">
      <c r="B3095" s="37" t="s">
        <v>24</v>
      </c>
      <c r="C3095" s="38" t="str">
        <f>VLOOKUP(E3095,nusedswatershed,4,FALSE)</f>
        <v>Esc</v>
      </c>
      <c r="D3095" s="39">
        <v>24</v>
      </c>
      <c r="E3095" s="40" t="s">
        <v>270</v>
      </c>
      <c r="F3095" s="40" t="s">
        <v>270</v>
      </c>
      <c r="G3095" s="21" t="s">
        <v>63</v>
      </c>
      <c r="H3095" s="22">
        <v>1985</v>
      </c>
      <c r="I3095" s="45">
        <v>1</v>
      </c>
      <c r="J3095" s="45">
        <v>1</v>
      </c>
      <c r="K3095" s="45"/>
      <c r="L3095" s="62" t="str">
        <f>_xlfn.IFNA(VLOOKUP(E3095&amp;"."&amp;H3095,PNIdata!$E$5:$L$263,2,FALSE),"-")</f>
        <v>-</v>
      </c>
      <c r="M3095" s="62"/>
      <c r="N3095" s="62"/>
    </row>
    <row r="3096" spans="2:14" x14ac:dyDescent="0.25">
      <c r="B3096" s="37" t="s">
        <v>24</v>
      </c>
      <c r="C3096" s="38" t="str">
        <f>VLOOKUP(E3096,nusedswatershed,4,FALSE)</f>
        <v>Esc</v>
      </c>
      <c r="D3096" s="39">
        <v>24</v>
      </c>
      <c r="E3096" s="40" t="s">
        <v>270</v>
      </c>
      <c r="F3096" s="40" t="s">
        <v>270</v>
      </c>
      <c r="G3096" s="21" t="s">
        <v>63</v>
      </c>
      <c r="H3096" s="22">
        <v>1984</v>
      </c>
      <c r="I3096" s="45" t="s">
        <v>522</v>
      </c>
      <c r="J3096" s="45"/>
      <c r="K3096" s="45"/>
      <c r="L3096" s="62" t="str">
        <f>_xlfn.IFNA(VLOOKUP(E3096&amp;"."&amp;H3096,PNIdata!$E$5:$L$263,2,FALSE),"-")</f>
        <v>-</v>
      </c>
      <c r="M3096" s="62"/>
      <c r="N3096" s="62"/>
    </row>
    <row r="3097" spans="2:14" x14ac:dyDescent="0.25">
      <c r="B3097" s="37" t="s">
        <v>24</v>
      </c>
      <c r="C3097" s="38" t="str">
        <f>VLOOKUP(E3097,nusedswatershed,4,FALSE)</f>
        <v>Esc</v>
      </c>
      <c r="D3097" s="39">
        <v>24</v>
      </c>
      <c r="E3097" s="40" t="s">
        <v>270</v>
      </c>
      <c r="F3097" s="40" t="s">
        <v>270</v>
      </c>
      <c r="G3097" s="21" t="s">
        <v>63</v>
      </c>
      <c r="H3097" s="22">
        <v>1983</v>
      </c>
      <c r="I3097" s="45" t="s">
        <v>522</v>
      </c>
      <c r="J3097" s="45"/>
      <c r="K3097" s="45"/>
      <c r="L3097" s="62" t="str">
        <f>_xlfn.IFNA(VLOOKUP(E3097&amp;"."&amp;H3097,PNIdata!$E$5:$L$263,2,FALSE),"-")</f>
        <v>-</v>
      </c>
      <c r="M3097" s="62"/>
      <c r="N3097" s="62"/>
    </row>
    <row r="3098" spans="2:14" x14ac:dyDescent="0.25">
      <c r="B3098" s="37" t="s">
        <v>24</v>
      </c>
      <c r="C3098" s="38" t="str">
        <f>VLOOKUP(E3098,nusedswatershed,4,FALSE)</f>
        <v>Esc</v>
      </c>
      <c r="D3098" s="39">
        <v>24</v>
      </c>
      <c r="E3098" s="40" t="s">
        <v>270</v>
      </c>
      <c r="F3098" s="40" t="s">
        <v>270</v>
      </c>
      <c r="G3098" s="21" t="s">
        <v>63</v>
      </c>
      <c r="H3098" s="22">
        <v>1982</v>
      </c>
      <c r="I3098" s="45" t="s">
        <v>527</v>
      </c>
      <c r="J3098" s="45"/>
      <c r="K3098" s="45"/>
      <c r="L3098" s="62" t="str">
        <f>_xlfn.IFNA(VLOOKUP(E3098&amp;"."&amp;H3098,PNIdata!$E$5:$L$263,2,FALSE),"-")</f>
        <v>-</v>
      </c>
      <c r="M3098" s="62"/>
      <c r="N3098" s="62"/>
    </row>
    <row r="3099" spans="2:14" x14ac:dyDescent="0.25">
      <c r="B3099" s="37" t="s">
        <v>24</v>
      </c>
      <c r="C3099" s="38" t="str">
        <f>VLOOKUP(E3099,nusedswatershed,4,FALSE)</f>
        <v>Esc</v>
      </c>
      <c r="D3099" s="39">
        <v>24</v>
      </c>
      <c r="E3099" s="40" t="s">
        <v>270</v>
      </c>
      <c r="F3099" s="40" t="s">
        <v>270</v>
      </c>
      <c r="G3099" s="21" t="s">
        <v>63</v>
      </c>
      <c r="H3099" s="22">
        <v>1981</v>
      </c>
      <c r="I3099" s="45">
        <v>6</v>
      </c>
      <c r="J3099" s="45">
        <v>6</v>
      </c>
      <c r="K3099" s="45"/>
      <c r="L3099" s="62" t="str">
        <f>_xlfn.IFNA(VLOOKUP(E3099&amp;"."&amp;H3099,PNIdata!$E$5:$L$263,2,FALSE),"-")</f>
        <v>-</v>
      </c>
      <c r="M3099" s="62"/>
      <c r="N3099" s="62"/>
    </row>
    <row r="3100" spans="2:14" x14ac:dyDescent="0.25">
      <c r="B3100" s="37" t="s">
        <v>24</v>
      </c>
      <c r="C3100" s="38" t="str">
        <f>VLOOKUP(E3100,nusedswatershed,4,FALSE)</f>
        <v>Esc</v>
      </c>
      <c r="D3100" s="39">
        <v>24</v>
      </c>
      <c r="E3100" s="40" t="s">
        <v>270</v>
      </c>
      <c r="F3100" s="40" t="s">
        <v>270</v>
      </c>
      <c r="G3100" s="21" t="s">
        <v>63</v>
      </c>
      <c r="H3100" s="22">
        <v>1980</v>
      </c>
      <c r="I3100" s="45" t="s">
        <v>522</v>
      </c>
      <c r="J3100" s="45"/>
      <c r="K3100" s="45"/>
      <c r="L3100" s="62" t="str">
        <f>_xlfn.IFNA(VLOOKUP(E3100&amp;"."&amp;H3100,PNIdata!$E$5:$L$263,2,FALSE),"-")</f>
        <v>-</v>
      </c>
      <c r="M3100" s="62"/>
      <c r="N3100" s="62"/>
    </row>
    <row r="3101" spans="2:14" x14ac:dyDescent="0.25">
      <c r="B3101" s="37" t="s">
        <v>24</v>
      </c>
      <c r="C3101" s="38" t="str">
        <f>VLOOKUP(E3101,nusedswatershed,4,FALSE)</f>
        <v>Esc</v>
      </c>
      <c r="D3101" s="39">
        <v>24</v>
      </c>
      <c r="E3101" s="40" t="s">
        <v>270</v>
      </c>
      <c r="F3101" s="40" t="s">
        <v>270</v>
      </c>
      <c r="G3101" s="21" t="s">
        <v>63</v>
      </c>
      <c r="H3101" s="22">
        <v>1979</v>
      </c>
      <c r="I3101" s="45">
        <v>10</v>
      </c>
      <c r="J3101" s="45">
        <v>10</v>
      </c>
      <c r="K3101" s="45"/>
      <c r="L3101" s="62" t="str">
        <f>_xlfn.IFNA(VLOOKUP(E3101&amp;"."&amp;H3101,PNIdata!$E$5:$L$263,2,FALSE),"-")</f>
        <v>-</v>
      </c>
      <c r="M3101" s="62"/>
      <c r="N3101" s="62"/>
    </row>
    <row r="3102" spans="2:14" x14ac:dyDescent="0.25">
      <c r="B3102" s="37" t="s">
        <v>24</v>
      </c>
      <c r="C3102" s="38" t="str">
        <f>VLOOKUP(E3102,nusedswatershed,4,FALSE)</f>
        <v>Esc</v>
      </c>
      <c r="D3102" s="39">
        <v>24</v>
      </c>
      <c r="E3102" s="40" t="s">
        <v>270</v>
      </c>
      <c r="F3102" s="40" t="s">
        <v>270</v>
      </c>
      <c r="G3102" s="21" t="s">
        <v>63</v>
      </c>
      <c r="H3102" s="22">
        <v>1978</v>
      </c>
      <c r="I3102" s="45">
        <v>19</v>
      </c>
      <c r="J3102" s="45">
        <v>19</v>
      </c>
      <c r="K3102" s="45"/>
      <c r="L3102" s="62" t="str">
        <f>_xlfn.IFNA(VLOOKUP(E3102&amp;"."&amp;H3102,PNIdata!$E$5:$L$263,2,FALSE),"-")</f>
        <v>-</v>
      </c>
      <c r="M3102" s="62"/>
      <c r="N3102" s="62"/>
    </row>
    <row r="3103" spans="2:14" x14ac:dyDescent="0.25">
      <c r="B3103" s="37" t="s">
        <v>24</v>
      </c>
      <c r="C3103" s="38" t="str">
        <f>VLOOKUP(E3103,nusedswatershed,4,FALSE)</f>
        <v>Esc</v>
      </c>
      <c r="D3103" s="39">
        <v>24</v>
      </c>
      <c r="E3103" s="40" t="s">
        <v>270</v>
      </c>
      <c r="F3103" s="40" t="s">
        <v>270</v>
      </c>
      <c r="G3103" s="21" t="s">
        <v>63</v>
      </c>
      <c r="H3103" s="22">
        <v>1977</v>
      </c>
      <c r="I3103" s="45" t="s">
        <v>522</v>
      </c>
      <c r="J3103" s="45"/>
      <c r="K3103" s="45"/>
      <c r="L3103" s="62" t="str">
        <f>_xlfn.IFNA(VLOOKUP(E3103&amp;"."&amp;H3103,PNIdata!$E$5:$L$263,2,FALSE),"-")</f>
        <v>-</v>
      </c>
      <c r="M3103" s="62"/>
      <c r="N3103" s="62"/>
    </row>
    <row r="3104" spans="2:14" x14ac:dyDescent="0.25">
      <c r="B3104" s="37" t="s">
        <v>24</v>
      </c>
      <c r="C3104" s="38" t="str">
        <f>VLOOKUP(E3104,nusedswatershed,4,FALSE)</f>
        <v>Esc</v>
      </c>
      <c r="D3104" s="39">
        <v>24</v>
      </c>
      <c r="E3104" s="40" t="s">
        <v>270</v>
      </c>
      <c r="F3104" s="40" t="s">
        <v>270</v>
      </c>
      <c r="G3104" s="21" t="s">
        <v>63</v>
      </c>
      <c r="H3104" s="22">
        <v>1976</v>
      </c>
      <c r="I3104" s="45">
        <v>8</v>
      </c>
      <c r="J3104" s="45">
        <v>8</v>
      </c>
      <c r="K3104" s="45"/>
      <c r="L3104" s="62" t="str">
        <f>_xlfn.IFNA(VLOOKUP(E3104&amp;"."&amp;H3104,PNIdata!$E$5:$L$263,2,FALSE),"-")</f>
        <v>-</v>
      </c>
      <c r="M3104" s="62"/>
      <c r="N3104" s="62"/>
    </row>
    <row r="3105" spans="2:14" x14ac:dyDescent="0.25">
      <c r="B3105" s="37" t="s">
        <v>24</v>
      </c>
      <c r="C3105" s="38" t="str">
        <f>VLOOKUP(E3105,nusedswatershed,4,FALSE)</f>
        <v>Esc</v>
      </c>
      <c r="D3105" s="39">
        <v>24</v>
      </c>
      <c r="E3105" s="40" t="s">
        <v>270</v>
      </c>
      <c r="F3105" s="40" t="s">
        <v>270</v>
      </c>
      <c r="G3105" s="21" t="s">
        <v>63</v>
      </c>
      <c r="H3105" s="22">
        <v>1975</v>
      </c>
      <c r="I3105" s="45">
        <v>25</v>
      </c>
      <c r="J3105" s="45">
        <v>25</v>
      </c>
      <c r="K3105" s="45"/>
      <c r="L3105" s="62" t="str">
        <f>_xlfn.IFNA(VLOOKUP(E3105&amp;"."&amp;H3105,PNIdata!$E$5:$L$263,2,FALSE),"-")</f>
        <v>-</v>
      </c>
      <c r="M3105" s="62"/>
      <c r="N3105" s="62"/>
    </row>
    <row r="3106" spans="2:14" x14ac:dyDescent="0.25">
      <c r="B3106" s="37" t="s">
        <v>24</v>
      </c>
      <c r="C3106" s="38" t="str">
        <f>VLOOKUP(E3106,nusedswatershed,4,FALSE)</f>
        <v>Esc</v>
      </c>
      <c r="D3106" s="39">
        <v>24</v>
      </c>
      <c r="E3106" s="40" t="s">
        <v>270</v>
      </c>
      <c r="F3106" s="40" t="s">
        <v>270</v>
      </c>
      <c r="G3106" s="21" t="s">
        <v>63</v>
      </c>
      <c r="H3106" s="22">
        <v>1974</v>
      </c>
      <c r="I3106" s="45">
        <v>25</v>
      </c>
      <c r="J3106" s="45">
        <v>25</v>
      </c>
      <c r="K3106" s="45"/>
      <c r="L3106" s="62" t="str">
        <f>_xlfn.IFNA(VLOOKUP(E3106&amp;"."&amp;H3106,PNIdata!$E$5:$L$263,2,FALSE),"-")</f>
        <v>-</v>
      </c>
      <c r="M3106" s="62"/>
      <c r="N3106" s="62"/>
    </row>
    <row r="3107" spans="2:14" x14ac:dyDescent="0.25">
      <c r="B3107" s="37" t="s">
        <v>24</v>
      </c>
      <c r="C3107" s="38" t="str">
        <f>VLOOKUP(E3107,nusedswatershed,4,FALSE)</f>
        <v>Esc</v>
      </c>
      <c r="D3107" s="39">
        <v>24</v>
      </c>
      <c r="E3107" s="40" t="s">
        <v>270</v>
      </c>
      <c r="F3107" s="40" t="s">
        <v>270</v>
      </c>
      <c r="G3107" s="21" t="s">
        <v>63</v>
      </c>
      <c r="H3107" s="22">
        <v>1973</v>
      </c>
      <c r="I3107" s="45">
        <v>75</v>
      </c>
      <c r="J3107" s="45">
        <v>75</v>
      </c>
      <c r="K3107" s="45"/>
      <c r="L3107" s="62" t="str">
        <f>_xlfn.IFNA(VLOOKUP(E3107&amp;"."&amp;H3107,PNIdata!$E$5:$L$263,2,FALSE),"-")</f>
        <v>-</v>
      </c>
      <c r="M3107" s="62"/>
      <c r="N3107" s="62"/>
    </row>
    <row r="3108" spans="2:14" x14ac:dyDescent="0.25">
      <c r="B3108" s="37" t="s">
        <v>24</v>
      </c>
      <c r="C3108" s="38" t="str">
        <f>VLOOKUP(E3108,nusedswatershed,4,FALSE)</f>
        <v>Esc</v>
      </c>
      <c r="D3108" s="39">
        <v>24</v>
      </c>
      <c r="E3108" s="40" t="s">
        <v>270</v>
      </c>
      <c r="F3108" s="40" t="s">
        <v>270</v>
      </c>
      <c r="G3108" s="21" t="s">
        <v>63</v>
      </c>
      <c r="H3108" s="22">
        <v>1972</v>
      </c>
      <c r="I3108" s="45">
        <v>25</v>
      </c>
      <c r="J3108" s="45">
        <v>25</v>
      </c>
      <c r="K3108" s="45"/>
      <c r="L3108" s="62" t="str">
        <f>_xlfn.IFNA(VLOOKUP(E3108&amp;"."&amp;H3108,PNIdata!$E$5:$L$263,2,FALSE),"-")</f>
        <v>-</v>
      </c>
      <c r="M3108" s="62"/>
      <c r="N3108" s="62"/>
    </row>
    <row r="3109" spans="2:14" x14ac:dyDescent="0.25">
      <c r="B3109" s="37" t="s">
        <v>24</v>
      </c>
      <c r="C3109" s="38" t="str">
        <f>VLOOKUP(E3109,nusedswatershed,4,FALSE)</f>
        <v>Esc</v>
      </c>
      <c r="D3109" s="39">
        <v>24</v>
      </c>
      <c r="E3109" s="40" t="s">
        <v>270</v>
      </c>
      <c r="F3109" s="40" t="s">
        <v>270</v>
      </c>
      <c r="G3109" s="21" t="s">
        <v>63</v>
      </c>
      <c r="H3109" s="22">
        <v>1971</v>
      </c>
      <c r="I3109" s="45">
        <v>75</v>
      </c>
      <c r="J3109" s="45">
        <v>75</v>
      </c>
      <c r="K3109" s="45"/>
      <c r="L3109" s="62" t="str">
        <f>_xlfn.IFNA(VLOOKUP(E3109&amp;"."&amp;H3109,PNIdata!$E$5:$L$263,2,FALSE),"-")</f>
        <v>-</v>
      </c>
      <c r="M3109" s="62"/>
      <c r="N3109" s="62"/>
    </row>
    <row r="3110" spans="2:14" x14ac:dyDescent="0.25">
      <c r="B3110" s="37" t="s">
        <v>24</v>
      </c>
      <c r="C3110" s="38" t="str">
        <f>VLOOKUP(E3110,nusedswatershed,4,FALSE)</f>
        <v>Esc</v>
      </c>
      <c r="D3110" s="39">
        <v>24</v>
      </c>
      <c r="E3110" s="40" t="s">
        <v>270</v>
      </c>
      <c r="F3110" s="40" t="s">
        <v>270</v>
      </c>
      <c r="G3110" s="21" t="s">
        <v>63</v>
      </c>
      <c r="H3110" s="22">
        <v>1970</v>
      </c>
      <c r="I3110" s="45" t="s">
        <v>522</v>
      </c>
      <c r="J3110" s="45"/>
      <c r="K3110" s="45"/>
      <c r="L3110" s="62" t="str">
        <f>_xlfn.IFNA(VLOOKUP(E3110&amp;"."&amp;H3110,PNIdata!$E$5:$L$263,2,FALSE),"-")</f>
        <v>-</v>
      </c>
      <c r="M3110" s="62"/>
      <c r="N3110" s="62"/>
    </row>
    <row r="3111" spans="2:14" x14ac:dyDescent="0.25">
      <c r="B3111" s="37" t="s">
        <v>24</v>
      </c>
      <c r="C3111" s="38" t="str">
        <f>VLOOKUP(E3111,nusedswatershed,4,FALSE)</f>
        <v>Esc</v>
      </c>
      <c r="D3111" s="39">
        <v>24</v>
      </c>
      <c r="E3111" s="40" t="s">
        <v>270</v>
      </c>
      <c r="F3111" s="40" t="s">
        <v>270</v>
      </c>
      <c r="G3111" s="21" t="s">
        <v>63</v>
      </c>
      <c r="H3111" s="22">
        <v>1969</v>
      </c>
      <c r="I3111" s="45">
        <v>25</v>
      </c>
      <c r="J3111" s="45">
        <v>25</v>
      </c>
      <c r="K3111" s="45"/>
      <c r="L3111" s="62" t="str">
        <f>_xlfn.IFNA(VLOOKUP(E3111&amp;"."&amp;H3111,PNIdata!$E$5:$L$263,2,FALSE),"-")</f>
        <v>-</v>
      </c>
      <c r="M3111" s="62"/>
      <c r="N3111" s="62"/>
    </row>
    <row r="3112" spans="2:14" x14ac:dyDescent="0.25">
      <c r="B3112" s="37" t="s">
        <v>24</v>
      </c>
      <c r="C3112" s="38" t="str">
        <f>VLOOKUP(E3112,nusedswatershed,4,FALSE)</f>
        <v>Esc</v>
      </c>
      <c r="D3112" s="39">
        <v>24</v>
      </c>
      <c r="E3112" s="40" t="s">
        <v>270</v>
      </c>
      <c r="F3112" s="40" t="s">
        <v>270</v>
      </c>
      <c r="G3112" s="21" t="s">
        <v>63</v>
      </c>
      <c r="H3112" s="22">
        <v>1968</v>
      </c>
      <c r="I3112" s="45">
        <v>40</v>
      </c>
      <c r="J3112" s="45">
        <v>40</v>
      </c>
      <c r="K3112" s="45"/>
      <c r="L3112" s="62" t="str">
        <f>_xlfn.IFNA(VLOOKUP(E3112&amp;"."&amp;H3112,PNIdata!$E$5:$L$263,2,FALSE),"-")</f>
        <v>-</v>
      </c>
      <c r="M3112" s="62"/>
      <c r="N3112" s="62"/>
    </row>
    <row r="3113" spans="2:14" x14ac:dyDescent="0.25">
      <c r="B3113" s="37" t="s">
        <v>24</v>
      </c>
      <c r="C3113" s="38" t="str">
        <f>VLOOKUP(E3113,nusedswatershed,4,FALSE)</f>
        <v>Esc</v>
      </c>
      <c r="D3113" s="39">
        <v>24</v>
      </c>
      <c r="E3113" s="40" t="s">
        <v>270</v>
      </c>
      <c r="F3113" s="40" t="s">
        <v>270</v>
      </c>
      <c r="G3113" s="21" t="s">
        <v>63</v>
      </c>
      <c r="H3113" s="22">
        <v>1967</v>
      </c>
      <c r="I3113" s="45">
        <v>25</v>
      </c>
      <c r="J3113" s="45">
        <v>25</v>
      </c>
      <c r="K3113" s="45"/>
      <c r="L3113" s="62" t="str">
        <f>_xlfn.IFNA(VLOOKUP(E3113&amp;"."&amp;H3113,PNIdata!$E$5:$L$263,2,FALSE),"-")</f>
        <v>-</v>
      </c>
      <c r="M3113" s="62"/>
      <c r="N3113" s="62"/>
    </row>
    <row r="3114" spans="2:14" x14ac:dyDescent="0.25">
      <c r="B3114" s="37" t="s">
        <v>24</v>
      </c>
      <c r="C3114" s="38" t="str">
        <f>VLOOKUP(E3114,nusedswatershed,4,FALSE)</f>
        <v>Esc</v>
      </c>
      <c r="D3114" s="39">
        <v>24</v>
      </c>
      <c r="E3114" s="40" t="s">
        <v>270</v>
      </c>
      <c r="F3114" s="40" t="s">
        <v>270</v>
      </c>
      <c r="G3114" s="21" t="s">
        <v>63</v>
      </c>
      <c r="H3114" s="22">
        <v>1966</v>
      </c>
      <c r="I3114" s="45" t="s">
        <v>522</v>
      </c>
      <c r="J3114" s="45"/>
      <c r="K3114" s="45"/>
      <c r="L3114" s="62" t="str">
        <f>_xlfn.IFNA(VLOOKUP(E3114&amp;"."&amp;H3114,PNIdata!$E$5:$L$263,2,FALSE),"-")</f>
        <v>-</v>
      </c>
      <c r="M3114" s="62"/>
      <c r="N3114" s="62"/>
    </row>
    <row r="3115" spans="2:14" x14ac:dyDescent="0.25">
      <c r="B3115" s="37" t="s">
        <v>24</v>
      </c>
      <c r="C3115" s="38" t="str">
        <f>VLOOKUP(E3115,nusedswatershed,4,FALSE)</f>
        <v>Esc</v>
      </c>
      <c r="D3115" s="39">
        <v>24</v>
      </c>
      <c r="E3115" s="40" t="s">
        <v>270</v>
      </c>
      <c r="F3115" s="40" t="s">
        <v>270</v>
      </c>
      <c r="G3115" s="21" t="s">
        <v>63</v>
      </c>
      <c r="H3115" s="22">
        <v>1965</v>
      </c>
      <c r="I3115" s="45">
        <v>25</v>
      </c>
      <c r="J3115" s="45">
        <v>25</v>
      </c>
      <c r="K3115" s="45"/>
      <c r="L3115" s="62" t="str">
        <f>_xlfn.IFNA(VLOOKUP(E3115&amp;"."&amp;H3115,PNIdata!$E$5:$L$263,2,FALSE),"-")</f>
        <v>-</v>
      </c>
      <c r="M3115" s="62"/>
      <c r="N3115" s="62"/>
    </row>
    <row r="3116" spans="2:14" x14ac:dyDescent="0.25">
      <c r="B3116" s="37" t="s">
        <v>24</v>
      </c>
      <c r="C3116" s="38" t="str">
        <f>VLOOKUP(E3116,nusedswatershed,4,FALSE)</f>
        <v>Esc</v>
      </c>
      <c r="D3116" s="39">
        <v>24</v>
      </c>
      <c r="E3116" s="40" t="s">
        <v>270</v>
      </c>
      <c r="F3116" s="40" t="s">
        <v>270</v>
      </c>
      <c r="G3116" s="21" t="s">
        <v>63</v>
      </c>
      <c r="H3116" s="22">
        <v>1964</v>
      </c>
      <c r="I3116" s="45">
        <v>25</v>
      </c>
      <c r="J3116" s="45">
        <v>25</v>
      </c>
      <c r="K3116" s="45"/>
      <c r="L3116" s="62" t="str">
        <f>_xlfn.IFNA(VLOOKUP(E3116&amp;"."&amp;H3116,PNIdata!$E$5:$L$263,2,FALSE),"-")</f>
        <v>-</v>
      </c>
      <c r="M3116" s="62"/>
      <c r="N3116" s="62"/>
    </row>
    <row r="3117" spans="2:14" x14ac:dyDescent="0.25">
      <c r="B3117" s="37" t="s">
        <v>24</v>
      </c>
      <c r="C3117" s="38" t="str">
        <f>VLOOKUP(E3117,nusedswatershed,4,FALSE)</f>
        <v>Esc</v>
      </c>
      <c r="D3117" s="39">
        <v>24</v>
      </c>
      <c r="E3117" s="40" t="s">
        <v>270</v>
      </c>
      <c r="F3117" s="40" t="s">
        <v>270</v>
      </c>
      <c r="G3117" s="21" t="s">
        <v>63</v>
      </c>
      <c r="H3117" s="22">
        <v>1963</v>
      </c>
      <c r="I3117" s="45">
        <v>10</v>
      </c>
      <c r="J3117" s="45">
        <v>10</v>
      </c>
      <c r="K3117" s="45"/>
      <c r="L3117" s="62" t="str">
        <f>_xlfn.IFNA(VLOOKUP(E3117&amp;"."&amp;H3117,PNIdata!$E$5:$L$263,2,FALSE),"-")</f>
        <v>-</v>
      </c>
      <c r="M3117" s="62"/>
      <c r="N3117" s="62"/>
    </row>
    <row r="3118" spans="2:14" x14ac:dyDescent="0.25">
      <c r="B3118" s="37" t="s">
        <v>24</v>
      </c>
      <c r="C3118" s="38" t="str">
        <f>VLOOKUP(E3118,nusedswatershed,4,FALSE)</f>
        <v>Esc</v>
      </c>
      <c r="D3118" s="39">
        <v>24</v>
      </c>
      <c r="E3118" s="40" t="s">
        <v>270</v>
      </c>
      <c r="F3118" s="40" t="s">
        <v>270</v>
      </c>
      <c r="G3118" s="21" t="s">
        <v>63</v>
      </c>
      <c r="H3118" s="22">
        <v>1962</v>
      </c>
      <c r="I3118" s="45">
        <v>200</v>
      </c>
      <c r="J3118" s="45">
        <v>200</v>
      </c>
      <c r="K3118" s="45"/>
      <c r="L3118" s="62" t="str">
        <f>_xlfn.IFNA(VLOOKUP(E3118&amp;"."&amp;H3118,PNIdata!$E$5:$L$263,2,FALSE),"-")</f>
        <v>-</v>
      </c>
      <c r="M3118" s="62"/>
      <c r="N3118" s="62"/>
    </row>
    <row r="3119" spans="2:14" x14ac:dyDescent="0.25">
      <c r="B3119" s="37" t="s">
        <v>24</v>
      </c>
      <c r="C3119" s="38" t="str">
        <f>VLOOKUP(E3119,nusedswatershed,4,FALSE)</f>
        <v>Esc</v>
      </c>
      <c r="D3119" s="39">
        <v>24</v>
      </c>
      <c r="E3119" s="40" t="s">
        <v>270</v>
      </c>
      <c r="F3119" s="40" t="s">
        <v>270</v>
      </c>
      <c r="G3119" s="21" t="s">
        <v>63</v>
      </c>
      <c r="H3119" s="22">
        <v>1961</v>
      </c>
      <c r="I3119" s="45">
        <v>200</v>
      </c>
      <c r="J3119" s="45">
        <v>200</v>
      </c>
      <c r="K3119" s="45"/>
      <c r="L3119" s="62" t="str">
        <f>_xlfn.IFNA(VLOOKUP(E3119&amp;"."&amp;H3119,PNIdata!$E$5:$L$263,2,FALSE),"-")</f>
        <v>-</v>
      </c>
      <c r="M3119" s="62"/>
      <c r="N3119" s="62"/>
    </row>
    <row r="3120" spans="2:14" x14ac:dyDescent="0.25">
      <c r="B3120" s="37" t="s">
        <v>24</v>
      </c>
      <c r="C3120" s="38" t="str">
        <f>VLOOKUP(E3120,nusedswatershed,4,FALSE)</f>
        <v>Esc</v>
      </c>
      <c r="D3120" s="39">
        <v>24</v>
      </c>
      <c r="E3120" s="40" t="s">
        <v>270</v>
      </c>
      <c r="F3120" s="40" t="s">
        <v>270</v>
      </c>
      <c r="G3120" s="21" t="s">
        <v>63</v>
      </c>
      <c r="H3120" s="22">
        <v>1960</v>
      </c>
      <c r="I3120" s="45">
        <v>200</v>
      </c>
      <c r="J3120" s="45">
        <v>200</v>
      </c>
      <c r="K3120" s="45"/>
      <c r="L3120" s="62" t="str">
        <f>_xlfn.IFNA(VLOOKUP(E3120&amp;"."&amp;H3120,PNIdata!$E$5:$L$263,2,FALSE),"-")</f>
        <v>-</v>
      </c>
      <c r="M3120" s="62"/>
      <c r="N3120" s="62"/>
    </row>
    <row r="3121" spans="2:19" x14ac:dyDescent="0.25">
      <c r="B3121" s="37" t="s">
        <v>24</v>
      </c>
      <c r="C3121" s="38" t="str">
        <f>VLOOKUP(E3121,nusedswatershed,4,FALSE)</f>
        <v>Esc</v>
      </c>
      <c r="D3121" s="39">
        <v>24</v>
      </c>
      <c r="E3121" s="40" t="s">
        <v>270</v>
      </c>
      <c r="F3121" s="40" t="s">
        <v>270</v>
      </c>
      <c r="G3121" s="21" t="s">
        <v>63</v>
      </c>
      <c r="H3121" s="22">
        <v>1959</v>
      </c>
      <c r="I3121" s="45">
        <v>750</v>
      </c>
      <c r="J3121" s="45">
        <v>750</v>
      </c>
      <c r="K3121" s="45"/>
      <c r="L3121" s="62" t="str">
        <f>_xlfn.IFNA(VLOOKUP(E3121&amp;"."&amp;H3121,PNIdata!$E$5:$L$263,2,FALSE),"-")</f>
        <v>-</v>
      </c>
      <c r="M3121" s="62"/>
      <c r="N3121" s="62"/>
    </row>
    <row r="3122" spans="2:19" x14ac:dyDescent="0.25">
      <c r="B3122" s="37" t="s">
        <v>24</v>
      </c>
      <c r="C3122" s="38" t="str">
        <f>VLOOKUP(E3122,nusedswatershed,4,FALSE)</f>
        <v>Esc</v>
      </c>
      <c r="D3122" s="39">
        <v>24</v>
      </c>
      <c r="E3122" s="40" t="s">
        <v>270</v>
      </c>
      <c r="F3122" s="40" t="s">
        <v>270</v>
      </c>
      <c r="G3122" s="21" t="s">
        <v>63</v>
      </c>
      <c r="H3122" s="22">
        <v>1958</v>
      </c>
      <c r="I3122" s="45">
        <v>400</v>
      </c>
      <c r="J3122" s="45">
        <v>400</v>
      </c>
      <c r="K3122" s="45"/>
      <c r="L3122" s="62" t="str">
        <f>_xlfn.IFNA(VLOOKUP(E3122&amp;"."&amp;H3122,PNIdata!$E$5:$L$263,2,FALSE),"-")</f>
        <v>-</v>
      </c>
      <c r="M3122" s="62"/>
      <c r="N3122" s="62"/>
    </row>
    <row r="3123" spans="2:19" x14ac:dyDescent="0.25">
      <c r="B3123" s="37" t="s">
        <v>24</v>
      </c>
      <c r="C3123" s="38" t="str">
        <f>VLOOKUP(E3123,nusedswatershed,4,FALSE)</f>
        <v>Esc</v>
      </c>
      <c r="D3123" s="39">
        <v>24</v>
      </c>
      <c r="E3123" s="40" t="s">
        <v>270</v>
      </c>
      <c r="F3123" s="40" t="s">
        <v>270</v>
      </c>
      <c r="G3123" s="21" t="s">
        <v>63</v>
      </c>
      <c r="H3123" s="22">
        <v>1957</v>
      </c>
      <c r="I3123" s="45">
        <v>200</v>
      </c>
      <c r="J3123" s="45">
        <v>200</v>
      </c>
      <c r="K3123" s="45"/>
      <c r="L3123" s="62" t="str">
        <f>_xlfn.IFNA(VLOOKUP(E3123&amp;"."&amp;H3123,PNIdata!$E$5:$L$263,2,FALSE),"-")</f>
        <v>-</v>
      </c>
      <c r="M3123" s="62"/>
      <c r="N3123" s="62"/>
    </row>
    <row r="3124" spans="2:19" x14ac:dyDescent="0.25">
      <c r="B3124" s="37" t="s">
        <v>24</v>
      </c>
      <c r="C3124" s="38" t="str">
        <f>VLOOKUP(E3124,nusedswatershed,4,FALSE)</f>
        <v>Esc</v>
      </c>
      <c r="D3124" s="39">
        <v>24</v>
      </c>
      <c r="E3124" s="40" t="s">
        <v>270</v>
      </c>
      <c r="F3124" s="40" t="s">
        <v>270</v>
      </c>
      <c r="G3124" s="21" t="s">
        <v>63</v>
      </c>
      <c r="H3124" s="22">
        <v>1956</v>
      </c>
      <c r="I3124" s="45">
        <v>200</v>
      </c>
      <c r="J3124" s="45">
        <v>200</v>
      </c>
      <c r="K3124" s="45"/>
      <c r="L3124" s="62" t="str">
        <f>_xlfn.IFNA(VLOOKUP(E3124&amp;"."&amp;H3124,PNIdata!$E$5:$L$263,2,FALSE),"-")</f>
        <v>-</v>
      </c>
      <c r="M3124" s="62"/>
      <c r="N3124" s="62"/>
    </row>
    <row r="3125" spans="2:19" x14ac:dyDescent="0.25">
      <c r="B3125" s="37" t="s">
        <v>24</v>
      </c>
      <c r="C3125" s="38" t="str">
        <f>VLOOKUP(E3125,nusedswatershed,4,FALSE)</f>
        <v>Esc</v>
      </c>
      <c r="D3125" s="39">
        <v>24</v>
      </c>
      <c r="E3125" s="40" t="s">
        <v>270</v>
      </c>
      <c r="F3125" s="40" t="s">
        <v>270</v>
      </c>
      <c r="G3125" s="21" t="s">
        <v>63</v>
      </c>
      <c r="H3125" s="22">
        <v>1955</v>
      </c>
      <c r="I3125" s="45">
        <v>200</v>
      </c>
      <c r="J3125" s="45">
        <v>200</v>
      </c>
      <c r="K3125" s="45"/>
      <c r="L3125" s="62" t="str">
        <f>_xlfn.IFNA(VLOOKUP(E3125&amp;"."&amp;H3125,PNIdata!$E$5:$L$263,2,FALSE),"-")</f>
        <v>-</v>
      </c>
      <c r="M3125" s="62"/>
      <c r="N3125" s="62"/>
    </row>
    <row r="3126" spans="2:19" x14ac:dyDescent="0.25">
      <c r="B3126" s="37" t="s">
        <v>24</v>
      </c>
      <c r="C3126" s="38" t="str">
        <f>VLOOKUP(E3126,nusedswatershed,4,FALSE)</f>
        <v>Esc</v>
      </c>
      <c r="D3126" s="39">
        <v>24</v>
      </c>
      <c r="E3126" s="40" t="s">
        <v>270</v>
      </c>
      <c r="F3126" s="40" t="s">
        <v>270</v>
      </c>
      <c r="G3126" s="21" t="s">
        <v>63</v>
      </c>
      <c r="H3126" s="22">
        <v>1954</v>
      </c>
      <c r="I3126" s="45">
        <v>400</v>
      </c>
      <c r="J3126" s="45">
        <v>400</v>
      </c>
      <c r="K3126" s="45"/>
      <c r="L3126" s="62" t="str">
        <f>_xlfn.IFNA(VLOOKUP(E3126&amp;"."&amp;H3126,PNIdata!$E$5:$L$263,2,FALSE),"-")</f>
        <v>-</v>
      </c>
      <c r="M3126" s="62"/>
      <c r="N3126" s="62"/>
    </row>
    <row r="3127" spans="2:19" x14ac:dyDescent="0.25">
      <c r="B3127" s="37" t="s">
        <v>24</v>
      </c>
      <c r="C3127" s="38" t="str">
        <f>VLOOKUP(E3127,nusedswatershed,4,FALSE)</f>
        <v>Esc</v>
      </c>
      <c r="D3127" s="39">
        <v>24</v>
      </c>
      <c r="E3127" s="40" t="s">
        <v>270</v>
      </c>
      <c r="F3127" s="40" t="s">
        <v>270</v>
      </c>
      <c r="G3127" s="21" t="s">
        <v>63</v>
      </c>
      <c r="H3127" s="22">
        <v>1953</v>
      </c>
      <c r="I3127" s="45">
        <v>400</v>
      </c>
      <c r="J3127" s="45">
        <v>400</v>
      </c>
      <c r="K3127" s="45"/>
      <c r="L3127" s="62" t="str">
        <f>_xlfn.IFNA(VLOOKUP(E3127&amp;"."&amp;H3127,PNIdata!$E$5:$L$263,2,FALSE),"-")</f>
        <v>-</v>
      </c>
      <c r="M3127" s="62"/>
      <c r="N3127" s="62"/>
    </row>
    <row r="3128" spans="2:19" x14ac:dyDescent="0.25">
      <c r="B3128" s="37" t="s">
        <v>299</v>
      </c>
      <c r="C3128" s="38" t="str">
        <f>VLOOKUP(E3128,nusedswatershed,4,FALSE)</f>
        <v>Ind17</v>
      </c>
      <c r="D3128" s="39">
        <v>25</v>
      </c>
      <c r="E3128" s="40" t="s">
        <v>13</v>
      </c>
      <c r="F3128" s="40" t="s">
        <v>13</v>
      </c>
      <c r="G3128" s="21" t="s">
        <v>63</v>
      </c>
      <c r="H3128" s="45">
        <v>2023</v>
      </c>
      <c r="I3128" s="45">
        <v>1777</v>
      </c>
      <c r="J3128" s="45">
        <v>1777</v>
      </c>
      <c r="K3128" s="45"/>
      <c r="L3128" s="62" t="str">
        <f>_xlfn.IFNA(VLOOKUP(E3128&amp;"."&amp;H3128,PNIdata!$E$5:$L$263,2,FALSE),"-")</f>
        <v>-</v>
      </c>
      <c r="M3128" s="62"/>
      <c r="N3128" s="62"/>
    </row>
    <row r="3129" spans="2:19" x14ac:dyDescent="0.25">
      <c r="B3129" s="37" t="s">
        <v>299</v>
      </c>
      <c r="C3129" s="38" t="str">
        <f>VLOOKUP(E3129,nusedswatershed,4,FALSE)</f>
        <v>Ind17</v>
      </c>
      <c r="D3129" s="39">
        <v>25</v>
      </c>
      <c r="E3129" s="40" t="s">
        <v>13</v>
      </c>
      <c r="F3129" s="40" t="s">
        <v>13</v>
      </c>
      <c r="G3129" s="21" t="s">
        <v>63</v>
      </c>
      <c r="H3129" s="45">
        <v>2022</v>
      </c>
      <c r="I3129" s="45">
        <v>263</v>
      </c>
      <c r="J3129" s="45">
        <v>263</v>
      </c>
      <c r="K3129" s="45"/>
      <c r="L3129" s="62" t="str">
        <f>_xlfn.IFNA(VLOOKUP(E3129&amp;"."&amp;H3129,PNIdata!$E$5:$L$263,2,FALSE),"-")</f>
        <v>-</v>
      </c>
      <c r="M3129" s="62"/>
      <c r="N3129" s="62"/>
      <c r="S3129" s="64">
        <v>161000</v>
      </c>
    </row>
    <row r="3130" spans="2:19" x14ac:dyDescent="0.25">
      <c r="B3130" s="37" t="s">
        <v>299</v>
      </c>
      <c r="C3130" s="38" t="str">
        <f>VLOOKUP(E3130,nusedswatershed,4,FALSE)</f>
        <v>Ind17</v>
      </c>
      <c r="D3130" s="39">
        <v>25</v>
      </c>
      <c r="E3130" s="40" t="s">
        <v>13</v>
      </c>
      <c r="F3130" s="40" t="s">
        <v>13</v>
      </c>
      <c r="G3130" s="21" t="s">
        <v>63</v>
      </c>
      <c r="H3130" s="45">
        <v>2021</v>
      </c>
      <c r="I3130" s="45">
        <v>1283</v>
      </c>
      <c r="J3130" s="45">
        <v>1283</v>
      </c>
      <c r="K3130" s="45"/>
      <c r="L3130" s="62">
        <f>_xlfn.IFNA(VLOOKUP(E3130&amp;"."&amp;H3130,PNIdata!$E$5:$L$263,2,FALSE),"-")</f>
        <v>0.1</v>
      </c>
      <c r="M3130" s="62"/>
      <c r="N3130" s="62"/>
      <c r="S3130" s="64">
        <v>208000</v>
      </c>
    </row>
    <row r="3131" spans="2:19" x14ac:dyDescent="0.25">
      <c r="B3131" s="37" t="s">
        <v>299</v>
      </c>
      <c r="C3131" s="38" t="str">
        <f>VLOOKUP(E3131,nusedswatershed,4,FALSE)</f>
        <v>Ind17</v>
      </c>
      <c r="D3131" s="39">
        <v>25</v>
      </c>
      <c r="E3131" s="40" t="s">
        <v>13</v>
      </c>
      <c r="F3131" s="40" t="s">
        <v>13</v>
      </c>
      <c r="G3131" s="21" t="s">
        <v>63</v>
      </c>
      <c r="H3131" s="45">
        <v>2020</v>
      </c>
      <c r="I3131" s="45">
        <v>772</v>
      </c>
      <c r="J3131" s="45">
        <v>772</v>
      </c>
      <c r="K3131" s="45"/>
      <c r="L3131" s="62">
        <f>_xlfn.IFNA(VLOOKUP(E3131&amp;"."&amp;H3131,PNIdata!$E$5:$L$263,2,FALSE),"-")</f>
        <v>6.0241000000000003E-2</v>
      </c>
      <c r="M3131" s="62"/>
      <c r="N3131" s="62"/>
      <c r="S3131" s="64">
        <v>109300</v>
      </c>
    </row>
    <row r="3132" spans="2:19" x14ac:dyDescent="0.25">
      <c r="B3132" s="37" t="s">
        <v>299</v>
      </c>
      <c r="C3132" s="38" t="str">
        <f>VLOOKUP(E3132,nusedswatershed,4,FALSE)</f>
        <v>Ind17</v>
      </c>
      <c r="D3132" s="39">
        <v>25</v>
      </c>
      <c r="E3132" s="40" t="s">
        <v>13</v>
      </c>
      <c r="F3132" s="40" t="s">
        <v>13</v>
      </c>
      <c r="G3132" s="21" t="s">
        <v>63</v>
      </c>
      <c r="H3132" s="45">
        <v>2019</v>
      </c>
      <c r="I3132" s="45">
        <v>1651</v>
      </c>
      <c r="J3132" s="45">
        <v>1651</v>
      </c>
      <c r="K3132" s="45"/>
      <c r="L3132" s="62">
        <f>_xlfn.IFNA(VLOOKUP(E3132&amp;"."&amp;H3132,PNIdata!$E$5:$L$263,2,FALSE),"-")</f>
        <v>2.6315999999999999E-2</v>
      </c>
      <c r="M3132" s="62"/>
      <c r="N3132" s="62"/>
      <c r="S3132" s="64">
        <v>130000</v>
      </c>
    </row>
    <row r="3133" spans="2:19" x14ac:dyDescent="0.25">
      <c r="B3133" s="37" t="s">
        <v>299</v>
      </c>
      <c r="C3133" s="38" t="str">
        <f>VLOOKUP(E3133,nusedswatershed,4,FALSE)</f>
        <v>Ind17</v>
      </c>
      <c r="D3133" s="39">
        <v>25</v>
      </c>
      <c r="E3133" s="40" t="s">
        <v>13</v>
      </c>
      <c r="F3133" s="40" t="s">
        <v>13</v>
      </c>
      <c r="G3133" s="21" t="s">
        <v>63</v>
      </c>
      <c r="H3133" s="45">
        <v>2018</v>
      </c>
      <c r="I3133" s="45">
        <v>1330</v>
      </c>
      <c r="J3133" s="45">
        <v>1330</v>
      </c>
      <c r="K3133" s="45"/>
      <c r="L3133" s="62">
        <f>_xlfn.IFNA(VLOOKUP(E3133&amp;"."&amp;H3133,PNIdata!$E$5:$L$263,2,FALSE),"-")</f>
        <v>0.20535700000000001</v>
      </c>
      <c r="M3133" s="62"/>
      <c r="N3133" s="62"/>
      <c r="S3133" s="64">
        <v>162626</v>
      </c>
    </row>
    <row r="3134" spans="2:19" x14ac:dyDescent="0.25">
      <c r="B3134" s="37" t="s">
        <v>299</v>
      </c>
      <c r="C3134" s="38" t="str">
        <f>VLOOKUP(E3134,nusedswatershed,4,FALSE)</f>
        <v>Ind17</v>
      </c>
      <c r="D3134" s="39">
        <v>25</v>
      </c>
      <c r="E3134" s="40" t="s">
        <v>13</v>
      </c>
      <c r="F3134" s="40" t="s">
        <v>13</v>
      </c>
      <c r="G3134" s="21" t="s">
        <v>63</v>
      </c>
      <c r="H3134" s="45">
        <v>2017</v>
      </c>
      <c r="I3134" s="45">
        <v>569</v>
      </c>
      <c r="J3134" s="45">
        <v>569</v>
      </c>
      <c r="K3134" s="45"/>
      <c r="L3134" s="62">
        <f>_xlfn.IFNA(VLOOKUP(E3134&amp;"."&amp;H3134,PNIdata!$E$5:$L$263,2,FALSE),"-")</f>
        <v>0.42307699999999998</v>
      </c>
      <c r="M3134" s="62"/>
      <c r="N3134" s="62"/>
      <c r="S3134" s="64">
        <v>112403</v>
      </c>
    </row>
    <row r="3135" spans="2:19" x14ac:dyDescent="0.25">
      <c r="B3135" s="37" t="s">
        <v>299</v>
      </c>
      <c r="C3135" s="38" t="str">
        <f>VLOOKUP(E3135,nusedswatershed,4,FALSE)</f>
        <v>Ind17</v>
      </c>
      <c r="D3135" s="39">
        <v>25</v>
      </c>
      <c r="E3135" s="40" t="s">
        <v>13</v>
      </c>
      <c r="F3135" s="40" t="s">
        <v>13</v>
      </c>
      <c r="G3135" s="21" t="s">
        <v>63</v>
      </c>
      <c r="H3135" s="45">
        <v>2016</v>
      </c>
      <c r="I3135" s="45">
        <v>258</v>
      </c>
      <c r="J3135" s="45">
        <v>258</v>
      </c>
      <c r="K3135" s="45"/>
      <c r="L3135" s="62">
        <f>_xlfn.IFNA(VLOOKUP(E3135&amp;"."&amp;H3135,PNIdata!$E$5:$L$263,2,FALSE),"-")</f>
        <v>0.27500000000000002</v>
      </c>
      <c r="M3135" s="62"/>
      <c r="N3135" s="62"/>
      <c r="S3135" s="64">
        <v>94501</v>
      </c>
    </row>
    <row r="3136" spans="2:19" x14ac:dyDescent="0.25">
      <c r="B3136" s="37" t="s">
        <v>299</v>
      </c>
      <c r="C3136" s="38" t="str">
        <f>VLOOKUP(E3136,nusedswatershed,4,FALSE)</f>
        <v>Ind17</v>
      </c>
      <c r="D3136" s="39">
        <v>25</v>
      </c>
      <c r="E3136" s="40" t="s">
        <v>13</v>
      </c>
      <c r="F3136" s="40" t="s">
        <v>13</v>
      </c>
      <c r="G3136" s="21" t="s">
        <v>63</v>
      </c>
      <c r="H3136" s="22">
        <v>2015</v>
      </c>
      <c r="I3136" s="45">
        <v>310</v>
      </c>
      <c r="J3136" s="45">
        <v>310</v>
      </c>
      <c r="K3136" s="45"/>
      <c r="L3136" s="62">
        <f>_xlfn.IFNA(VLOOKUP(E3136&amp;"."&amp;H3136,PNIdata!$E$5:$L$263,2,FALSE),"-")</f>
        <v>0.4</v>
      </c>
      <c r="M3136" s="62"/>
      <c r="N3136" s="62"/>
      <c r="S3136" s="64">
        <v>51417</v>
      </c>
    </row>
    <row r="3137" spans="2:19" x14ac:dyDescent="0.25">
      <c r="B3137" s="37" t="s">
        <v>299</v>
      </c>
      <c r="C3137" s="38" t="str">
        <f>VLOOKUP(E3137,nusedswatershed,4,FALSE)</f>
        <v>Ind17</v>
      </c>
      <c r="D3137" s="39">
        <v>25</v>
      </c>
      <c r="E3137" s="40" t="s">
        <v>13</v>
      </c>
      <c r="F3137" s="40" t="s">
        <v>13</v>
      </c>
      <c r="G3137" s="21" t="s">
        <v>63</v>
      </c>
      <c r="H3137" s="22">
        <v>2014</v>
      </c>
      <c r="I3137" s="45">
        <v>91</v>
      </c>
      <c r="J3137" s="45">
        <v>91</v>
      </c>
      <c r="K3137" s="45"/>
      <c r="L3137" s="62">
        <f>_xlfn.IFNA(VLOOKUP(E3137&amp;"."&amp;H3137,PNIdata!$E$5:$L$263,2,FALSE),"-")</f>
        <v>1</v>
      </c>
      <c r="M3137" s="62"/>
      <c r="N3137" s="62"/>
      <c r="S3137" s="64">
        <v>7950</v>
      </c>
    </row>
    <row r="3138" spans="2:19" x14ac:dyDescent="0.25">
      <c r="B3138" s="37" t="s">
        <v>299</v>
      </c>
      <c r="C3138" s="38" t="str">
        <f>VLOOKUP(E3138,nusedswatershed,4,FALSE)</f>
        <v>Ind17</v>
      </c>
      <c r="D3138" s="39">
        <v>25</v>
      </c>
      <c r="E3138" s="40" t="s">
        <v>13</v>
      </c>
      <c r="F3138" s="40" t="s">
        <v>13</v>
      </c>
      <c r="G3138" s="21" t="s">
        <v>63</v>
      </c>
      <c r="H3138">
        <v>2013</v>
      </c>
      <c r="I3138" s="45">
        <v>545</v>
      </c>
      <c r="J3138" s="45">
        <v>545</v>
      </c>
      <c r="K3138" s="45"/>
      <c r="L3138" s="62">
        <f>_xlfn.IFNA(VLOOKUP(E3138&amp;"."&amp;H3138,PNIdata!$E$5:$L$263,2,FALSE),"-")</f>
        <v>0.25</v>
      </c>
      <c r="M3138" s="62"/>
      <c r="N3138" s="62"/>
      <c r="S3138" s="64">
        <v>19000</v>
      </c>
    </row>
    <row r="3139" spans="2:19" x14ac:dyDescent="0.25">
      <c r="B3139" s="37" t="s">
        <v>299</v>
      </c>
      <c r="C3139" s="38" t="str">
        <f>VLOOKUP(E3139,nusedswatershed,4,FALSE)</f>
        <v>Ind17</v>
      </c>
      <c r="D3139" s="39">
        <v>25</v>
      </c>
      <c r="E3139" s="40" t="s">
        <v>13</v>
      </c>
      <c r="F3139" s="40" t="s">
        <v>13</v>
      </c>
      <c r="G3139" s="21" t="s">
        <v>63</v>
      </c>
      <c r="H3139" s="22">
        <v>2012</v>
      </c>
      <c r="I3139" s="45">
        <v>163</v>
      </c>
      <c r="J3139" s="45">
        <v>163</v>
      </c>
      <c r="K3139" s="45"/>
      <c r="L3139" s="62" t="str">
        <f>_xlfn.IFNA(VLOOKUP(E3139&amp;"."&amp;H3139,PNIdata!$E$5:$L$263,2,FALSE),"-")</f>
        <v>-</v>
      </c>
      <c r="M3139" s="62"/>
      <c r="N3139" s="62"/>
      <c r="S3139" s="64"/>
    </row>
    <row r="3140" spans="2:19" x14ac:dyDescent="0.25">
      <c r="B3140" s="37" t="s">
        <v>299</v>
      </c>
      <c r="C3140" s="38" t="str">
        <f>VLOOKUP(E3140,nusedswatershed,4,FALSE)</f>
        <v>Ind17</v>
      </c>
      <c r="D3140" s="39">
        <v>25</v>
      </c>
      <c r="E3140" s="40" t="s">
        <v>13</v>
      </c>
      <c r="F3140" s="40" t="s">
        <v>13</v>
      </c>
      <c r="G3140" s="21" t="s">
        <v>63</v>
      </c>
      <c r="H3140" s="22">
        <v>2011</v>
      </c>
      <c r="I3140" s="45">
        <v>219</v>
      </c>
      <c r="J3140" s="45">
        <v>219</v>
      </c>
      <c r="K3140" s="45"/>
      <c r="L3140" s="62" t="str">
        <f>_xlfn.IFNA(VLOOKUP(E3140&amp;"."&amp;H3140,PNIdata!$E$5:$L$263,2,FALSE),"-")</f>
        <v>-</v>
      </c>
      <c r="M3140" s="62"/>
      <c r="N3140" s="62"/>
      <c r="S3140" s="64"/>
    </row>
    <row r="3141" spans="2:19" x14ac:dyDescent="0.25">
      <c r="B3141" s="37" t="s">
        <v>299</v>
      </c>
      <c r="C3141" s="38" t="str">
        <f>VLOOKUP(E3141,nusedswatershed,4,FALSE)</f>
        <v>Ind17</v>
      </c>
      <c r="D3141" s="39">
        <v>25</v>
      </c>
      <c r="E3141" s="40" t="s">
        <v>13</v>
      </c>
      <c r="F3141" s="40" t="s">
        <v>13</v>
      </c>
      <c r="G3141" s="21" t="s">
        <v>63</v>
      </c>
      <c r="H3141" s="22">
        <v>2010</v>
      </c>
      <c r="I3141" s="45">
        <v>380</v>
      </c>
      <c r="J3141" s="45">
        <v>380</v>
      </c>
      <c r="K3141" s="45"/>
      <c r="L3141" s="62">
        <f>_xlfn.IFNA(VLOOKUP(E3141&amp;"."&amp;H3141,PNIdata!$E$5:$L$263,2,FALSE),"-")</f>
        <v>0.85714299999999999</v>
      </c>
      <c r="M3141" s="62"/>
      <c r="N3141" s="62"/>
      <c r="S3141" s="64">
        <v>19000</v>
      </c>
    </row>
    <row r="3142" spans="2:19" x14ac:dyDescent="0.25">
      <c r="B3142" s="37" t="s">
        <v>299</v>
      </c>
      <c r="C3142" s="38" t="str">
        <f>VLOOKUP(E3142,nusedswatershed,4,FALSE)</f>
        <v>Ind17</v>
      </c>
      <c r="D3142" s="39">
        <v>25</v>
      </c>
      <c r="E3142" s="40" t="s">
        <v>13</v>
      </c>
      <c r="F3142" s="40" t="s">
        <v>13</v>
      </c>
      <c r="G3142" s="21" t="s">
        <v>63</v>
      </c>
      <c r="H3142" s="22">
        <v>2009</v>
      </c>
      <c r="I3142" s="45">
        <v>780</v>
      </c>
      <c r="J3142" s="45">
        <v>780</v>
      </c>
      <c r="K3142" s="45"/>
      <c r="L3142" s="62">
        <f>_xlfn.IFNA(VLOOKUP(E3142&amp;"."&amp;H3142,PNIdata!$E$5:$L$263,2,FALSE),"-")</f>
        <v>0.17543900000000001</v>
      </c>
      <c r="M3142" s="62"/>
      <c r="N3142" s="62"/>
      <c r="S3142" s="64">
        <v>63000</v>
      </c>
    </row>
    <row r="3143" spans="2:19" x14ac:dyDescent="0.25">
      <c r="B3143" s="37" t="s">
        <v>299</v>
      </c>
      <c r="C3143" s="38" t="str">
        <f>VLOOKUP(E3143,nusedswatershed,4,FALSE)</f>
        <v>Ind17</v>
      </c>
      <c r="D3143" s="39">
        <v>25</v>
      </c>
      <c r="E3143" s="40" t="s">
        <v>13</v>
      </c>
      <c r="F3143" s="40" t="s">
        <v>13</v>
      </c>
      <c r="G3143" s="21" t="s">
        <v>63</v>
      </c>
      <c r="H3143">
        <v>2008</v>
      </c>
      <c r="I3143" s="45">
        <v>197</v>
      </c>
      <c r="J3143" s="45">
        <v>197</v>
      </c>
      <c r="K3143" s="45"/>
      <c r="L3143" s="62">
        <f>_xlfn.IFNA(VLOOKUP(E3143&amp;"."&amp;H3143,PNIdata!$E$5:$L$263,2,FALSE),"-")</f>
        <v>0.214286</v>
      </c>
      <c r="M3143" s="62"/>
      <c r="N3143" s="62"/>
      <c r="S3143" s="64">
        <v>162350</v>
      </c>
    </row>
    <row r="3144" spans="2:19" x14ac:dyDescent="0.25">
      <c r="B3144" s="37" t="s">
        <v>299</v>
      </c>
      <c r="C3144" s="38" t="str">
        <f>VLOOKUP(E3144,nusedswatershed,4,FALSE)</f>
        <v>Ind17</v>
      </c>
      <c r="D3144" s="39">
        <v>25</v>
      </c>
      <c r="E3144" s="40" t="s">
        <v>13</v>
      </c>
      <c r="F3144" s="40" t="s">
        <v>13</v>
      </c>
      <c r="G3144" s="21" t="s">
        <v>63</v>
      </c>
      <c r="H3144">
        <v>2007</v>
      </c>
      <c r="I3144" s="45">
        <v>131</v>
      </c>
      <c r="J3144" s="45">
        <v>131</v>
      </c>
      <c r="K3144" s="45"/>
      <c r="L3144" s="62" t="str">
        <f>_xlfn.IFNA(VLOOKUP(E3144&amp;"."&amp;H3144,PNIdata!$E$5:$L$263,2,FALSE),"-")</f>
        <v>-</v>
      </c>
      <c r="M3144" s="62"/>
      <c r="N3144" s="62"/>
      <c r="S3144" s="64"/>
    </row>
    <row r="3145" spans="2:19" x14ac:dyDescent="0.25">
      <c r="B3145" s="37" t="s">
        <v>299</v>
      </c>
      <c r="C3145" s="38" t="str">
        <f>VLOOKUP(E3145,nusedswatershed,4,FALSE)</f>
        <v>Ind17</v>
      </c>
      <c r="D3145" s="39">
        <v>25</v>
      </c>
      <c r="E3145" s="40" t="s">
        <v>13</v>
      </c>
      <c r="F3145" s="40" t="s">
        <v>13</v>
      </c>
      <c r="G3145" s="21" t="s">
        <v>63</v>
      </c>
      <c r="H3145">
        <v>2006</v>
      </c>
      <c r="I3145" s="45">
        <v>124</v>
      </c>
      <c r="J3145" s="45">
        <v>124</v>
      </c>
      <c r="K3145" s="45"/>
      <c r="L3145" s="62">
        <f>_xlfn.IFNA(VLOOKUP(E3145&amp;"."&amp;H3145,PNIdata!$E$5:$L$263,2,FALSE),"-")</f>
        <v>0.82352899999999996</v>
      </c>
      <c r="M3145" s="62"/>
      <c r="N3145" s="62"/>
      <c r="S3145" s="64"/>
    </row>
    <row r="3146" spans="2:19" x14ac:dyDescent="0.25">
      <c r="B3146" s="37" t="s">
        <v>299</v>
      </c>
      <c r="C3146" s="38" t="str">
        <f>VLOOKUP(E3146,nusedswatershed,4,FALSE)</f>
        <v>Ind17</v>
      </c>
      <c r="D3146" s="39">
        <v>25</v>
      </c>
      <c r="E3146" s="40" t="s">
        <v>13</v>
      </c>
      <c r="F3146" s="40" t="s">
        <v>13</v>
      </c>
      <c r="G3146" s="21" t="s">
        <v>63</v>
      </c>
      <c r="H3146">
        <v>2005</v>
      </c>
      <c r="I3146" s="45">
        <v>176</v>
      </c>
      <c r="J3146" s="45">
        <v>176</v>
      </c>
      <c r="K3146" s="45"/>
      <c r="L3146" s="62">
        <f>_xlfn.IFNA(VLOOKUP(E3146&amp;"."&amp;H3146,PNIdata!$E$5:$L$263,2,FALSE),"-")</f>
        <v>1</v>
      </c>
      <c r="M3146" s="62"/>
      <c r="N3146" s="62"/>
      <c r="S3146" s="64">
        <v>9000</v>
      </c>
    </row>
    <row r="3147" spans="2:19" x14ac:dyDescent="0.25">
      <c r="B3147" s="37" t="s">
        <v>299</v>
      </c>
      <c r="C3147" s="38" t="str">
        <f>VLOOKUP(E3147,nusedswatershed,4,FALSE)</f>
        <v>Ind17</v>
      </c>
      <c r="D3147" s="39">
        <v>25</v>
      </c>
      <c r="E3147" s="40" t="s">
        <v>13</v>
      </c>
      <c r="F3147" s="40" t="s">
        <v>13</v>
      </c>
      <c r="G3147" s="21" t="s">
        <v>63</v>
      </c>
      <c r="H3147">
        <v>2004</v>
      </c>
      <c r="I3147" s="45">
        <v>808</v>
      </c>
      <c r="J3147" s="45">
        <v>808</v>
      </c>
      <c r="K3147" s="45"/>
      <c r="L3147" s="62">
        <f>_xlfn.IFNA(VLOOKUP(E3147&amp;"."&amp;H3147,PNIdata!$E$5:$L$263,2,FALSE),"-")</f>
        <v>0.94444399999999995</v>
      </c>
      <c r="M3147" s="62"/>
      <c r="N3147" s="62"/>
      <c r="S3147" s="64">
        <v>160964</v>
      </c>
    </row>
    <row r="3148" spans="2:19" x14ac:dyDescent="0.25">
      <c r="B3148" s="37" t="s">
        <v>299</v>
      </c>
      <c r="C3148" s="38" t="str">
        <f>VLOOKUP(E3148,nusedswatershed,4,FALSE)</f>
        <v>Ind17</v>
      </c>
      <c r="D3148" s="39">
        <v>25</v>
      </c>
      <c r="E3148" s="40" t="s">
        <v>13</v>
      </c>
      <c r="F3148" s="40" t="s">
        <v>13</v>
      </c>
      <c r="G3148" s="21" t="s">
        <v>63</v>
      </c>
      <c r="H3148">
        <v>2003</v>
      </c>
      <c r="I3148" s="45">
        <v>656</v>
      </c>
      <c r="J3148" s="45">
        <v>656</v>
      </c>
      <c r="K3148" s="45"/>
      <c r="L3148" s="62" t="str">
        <f>_xlfn.IFNA(VLOOKUP(E3148&amp;"."&amp;H3148,PNIdata!$E$5:$L$263,2,FALSE),"-")</f>
        <v>-</v>
      </c>
      <c r="M3148" s="62"/>
      <c r="N3148" s="62"/>
      <c r="S3148" s="64">
        <v>240000</v>
      </c>
    </row>
    <row r="3149" spans="2:19" x14ac:dyDescent="0.25">
      <c r="B3149" s="37" t="s">
        <v>299</v>
      </c>
      <c r="C3149" s="38" t="str">
        <f>VLOOKUP(E3149,nusedswatershed,4,FALSE)</f>
        <v>Ind17</v>
      </c>
      <c r="D3149" s="39">
        <v>25</v>
      </c>
      <c r="E3149" s="40" t="s">
        <v>13</v>
      </c>
      <c r="F3149" s="40" t="s">
        <v>13</v>
      </c>
      <c r="G3149" s="21" t="s">
        <v>63</v>
      </c>
      <c r="H3149">
        <v>2002</v>
      </c>
      <c r="I3149" s="45">
        <v>658</v>
      </c>
      <c r="J3149" s="45">
        <v>658</v>
      </c>
      <c r="K3149" s="45"/>
      <c r="L3149" s="62" t="str">
        <f>_xlfn.IFNA(VLOOKUP(E3149&amp;"."&amp;H3149,PNIdata!$E$5:$L$263,2,FALSE),"-")</f>
        <v>-</v>
      </c>
      <c r="M3149" s="62"/>
      <c r="N3149" s="62"/>
      <c r="S3149" s="64">
        <v>175000</v>
      </c>
    </row>
    <row r="3150" spans="2:19" x14ac:dyDescent="0.25">
      <c r="B3150" s="37" t="s">
        <v>299</v>
      </c>
      <c r="C3150" s="38" t="str">
        <f>VLOOKUP(E3150,nusedswatershed,4,FALSE)</f>
        <v>Ind17</v>
      </c>
      <c r="D3150" s="39">
        <v>25</v>
      </c>
      <c r="E3150" s="40" t="s">
        <v>13</v>
      </c>
      <c r="F3150" s="40" t="s">
        <v>13</v>
      </c>
      <c r="G3150" s="21" t="s">
        <v>63</v>
      </c>
      <c r="H3150">
        <v>2001</v>
      </c>
      <c r="I3150" s="45">
        <v>388</v>
      </c>
      <c r="J3150" s="45">
        <v>388</v>
      </c>
      <c r="K3150" s="45"/>
      <c r="L3150" s="62" t="str">
        <f>_xlfn.IFNA(VLOOKUP(E3150&amp;"."&amp;H3150,PNIdata!$E$5:$L$263,2,FALSE),"-")</f>
        <v>-</v>
      </c>
      <c r="M3150" s="62"/>
      <c r="N3150" s="62"/>
      <c r="S3150" s="64">
        <v>5000</v>
      </c>
    </row>
    <row r="3151" spans="2:19" x14ac:dyDescent="0.25">
      <c r="B3151" s="37" t="s">
        <v>299</v>
      </c>
      <c r="C3151" s="38" t="str">
        <f>VLOOKUP(E3151,nusedswatershed,4,FALSE)</f>
        <v>Ind17</v>
      </c>
      <c r="D3151" s="39">
        <v>25</v>
      </c>
      <c r="E3151" s="40" t="s">
        <v>13</v>
      </c>
      <c r="F3151" s="40" t="s">
        <v>13</v>
      </c>
      <c r="G3151" s="21" t="s">
        <v>63</v>
      </c>
      <c r="H3151">
        <v>2000</v>
      </c>
      <c r="I3151" s="45">
        <v>1220</v>
      </c>
      <c r="J3151" s="45">
        <v>1220</v>
      </c>
      <c r="K3151" s="45"/>
      <c r="L3151" s="62" t="str">
        <f>_xlfn.IFNA(VLOOKUP(E3151&amp;"."&amp;H3151,PNIdata!$E$5:$L$263,2,FALSE),"-")</f>
        <v>-</v>
      </c>
      <c r="M3151" s="62"/>
      <c r="N3151" s="62"/>
      <c r="S3151" s="64">
        <v>400000</v>
      </c>
    </row>
    <row r="3152" spans="2:19" x14ac:dyDescent="0.25">
      <c r="B3152" s="37" t="s">
        <v>299</v>
      </c>
      <c r="C3152" s="38" t="str">
        <f>VLOOKUP(E3152,nusedswatershed,4,FALSE)</f>
        <v>Ind17</v>
      </c>
      <c r="D3152" s="39">
        <v>25</v>
      </c>
      <c r="E3152" s="40" t="s">
        <v>13</v>
      </c>
      <c r="F3152" s="40" t="s">
        <v>13</v>
      </c>
      <c r="G3152" s="21" t="s">
        <v>63</v>
      </c>
      <c r="H3152">
        <v>1999</v>
      </c>
      <c r="I3152" s="45">
        <v>1606</v>
      </c>
      <c r="J3152" s="45">
        <v>1606</v>
      </c>
      <c r="K3152" s="45"/>
      <c r="L3152" s="62" t="str">
        <f>_xlfn.IFNA(VLOOKUP(E3152&amp;"."&amp;H3152,PNIdata!$E$5:$L$263,2,FALSE),"-")</f>
        <v>-</v>
      </c>
      <c r="M3152" s="62"/>
      <c r="N3152" s="62"/>
      <c r="S3152" s="64"/>
    </row>
    <row r="3153" spans="2:19" x14ac:dyDescent="0.25">
      <c r="B3153" s="37" t="s">
        <v>299</v>
      </c>
      <c r="C3153" s="38" t="str">
        <f>VLOOKUP(E3153,nusedswatershed,4,FALSE)</f>
        <v>Ind17</v>
      </c>
      <c r="D3153" s="39">
        <v>25</v>
      </c>
      <c r="E3153" s="40" t="s">
        <v>13</v>
      </c>
      <c r="F3153" s="40" t="s">
        <v>13</v>
      </c>
      <c r="G3153" s="21" t="s">
        <v>63</v>
      </c>
      <c r="H3153" s="22">
        <v>1998</v>
      </c>
      <c r="I3153" s="45">
        <v>519</v>
      </c>
      <c r="J3153" s="45">
        <v>519</v>
      </c>
      <c r="K3153" s="45"/>
      <c r="L3153" s="62" t="str">
        <f>_xlfn.IFNA(VLOOKUP(E3153&amp;"."&amp;H3153,PNIdata!$E$5:$L$263,2,FALSE),"-")</f>
        <v>-</v>
      </c>
      <c r="M3153" s="62"/>
      <c r="N3153" s="62"/>
      <c r="S3153" s="64">
        <v>215000</v>
      </c>
    </row>
    <row r="3154" spans="2:19" x14ac:dyDescent="0.25">
      <c r="B3154" s="37" t="s">
        <v>299</v>
      </c>
      <c r="C3154" s="38" t="str">
        <f>VLOOKUP(E3154,nusedswatershed,4,FALSE)</f>
        <v>Ind17</v>
      </c>
      <c r="D3154" s="39">
        <v>25</v>
      </c>
      <c r="E3154" s="40" t="s">
        <v>13</v>
      </c>
      <c r="F3154" s="40" t="s">
        <v>13</v>
      </c>
      <c r="G3154" s="21" t="s">
        <v>63</v>
      </c>
      <c r="H3154" s="22">
        <v>1997</v>
      </c>
      <c r="I3154" s="45">
        <v>687</v>
      </c>
      <c r="J3154" s="45">
        <v>687</v>
      </c>
      <c r="K3154" s="45"/>
      <c r="L3154" s="62" t="str">
        <f>_xlfn.IFNA(VLOOKUP(E3154&amp;"."&amp;H3154,PNIdata!$E$5:$L$263,2,FALSE),"-")</f>
        <v>-</v>
      </c>
      <c r="M3154" s="62"/>
      <c r="N3154" s="62"/>
      <c r="S3154" s="64">
        <v>245780</v>
      </c>
    </row>
    <row r="3155" spans="2:19" x14ac:dyDescent="0.25">
      <c r="B3155" s="37" t="s">
        <v>299</v>
      </c>
      <c r="C3155" s="38" t="str">
        <f>VLOOKUP(E3155,nusedswatershed,4,FALSE)</f>
        <v>Ind17</v>
      </c>
      <c r="D3155" s="39">
        <v>25</v>
      </c>
      <c r="E3155" s="40" t="s">
        <v>13</v>
      </c>
      <c r="F3155" s="40" t="s">
        <v>13</v>
      </c>
      <c r="G3155" s="21" t="s">
        <v>63</v>
      </c>
      <c r="H3155" s="22">
        <v>1996</v>
      </c>
      <c r="I3155" s="45">
        <v>680</v>
      </c>
      <c r="J3155" s="45">
        <v>680</v>
      </c>
      <c r="K3155" s="45"/>
      <c r="L3155" s="62" t="str">
        <f>_xlfn.IFNA(VLOOKUP(E3155&amp;"."&amp;H3155,PNIdata!$E$5:$L$263,2,FALSE),"-")</f>
        <v>-</v>
      </c>
      <c r="M3155" s="62"/>
      <c r="N3155" s="62"/>
      <c r="S3155" s="64">
        <v>240080</v>
      </c>
    </row>
    <row r="3156" spans="2:19" x14ac:dyDescent="0.25">
      <c r="B3156" s="37" t="s">
        <v>299</v>
      </c>
      <c r="C3156" s="38" t="str">
        <f>VLOOKUP(E3156,nusedswatershed,4,FALSE)</f>
        <v>Ind17</v>
      </c>
      <c r="D3156" s="39">
        <v>25</v>
      </c>
      <c r="E3156" s="40" t="s">
        <v>13</v>
      </c>
      <c r="F3156" s="40" t="s">
        <v>13</v>
      </c>
      <c r="G3156" s="21" t="s">
        <v>63</v>
      </c>
      <c r="H3156" s="22">
        <v>1995</v>
      </c>
      <c r="I3156" s="45">
        <v>415</v>
      </c>
      <c r="J3156" s="45">
        <v>415</v>
      </c>
      <c r="K3156" s="45"/>
      <c r="L3156" s="62" t="str">
        <f>_xlfn.IFNA(VLOOKUP(E3156&amp;"."&amp;H3156,PNIdata!$E$5:$L$263,2,FALSE),"-")</f>
        <v>-</v>
      </c>
      <c r="M3156" s="62"/>
      <c r="N3156" s="62"/>
      <c r="S3156" s="64">
        <v>300080</v>
      </c>
    </row>
    <row r="3157" spans="2:19" x14ac:dyDescent="0.25">
      <c r="B3157" s="37" t="s">
        <v>299</v>
      </c>
      <c r="C3157" s="38" t="str">
        <f>VLOOKUP(E3157,nusedswatershed,4,FALSE)</f>
        <v>Ind17</v>
      </c>
      <c r="D3157" s="39">
        <v>25</v>
      </c>
      <c r="E3157" s="40" t="s">
        <v>13</v>
      </c>
      <c r="F3157" s="40" t="s">
        <v>13</v>
      </c>
      <c r="G3157" s="21" t="s">
        <v>63</v>
      </c>
      <c r="H3157" s="22">
        <v>1994</v>
      </c>
      <c r="I3157" s="45">
        <v>300</v>
      </c>
      <c r="J3157" s="45">
        <v>300</v>
      </c>
      <c r="K3157" s="45"/>
      <c r="L3157" s="62" t="str">
        <f>_xlfn.IFNA(VLOOKUP(E3157&amp;"."&amp;H3157,PNIdata!$E$5:$L$263,2,FALSE),"-")</f>
        <v>-</v>
      </c>
      <c r="M3157" s="62"/>
      <c r="N3157" s="62"/>
      <c r="S3157" s="64">
        <v>200515</v>
      </c>
    </row>
    <row r="3158" spans="2:19" x14ac:dyDescent="0.25">
      <c r="B3158" s="37" t="s">
        <v>299</v>
      </c>
      <c r="C3158" s="38" t="str">
        <f>VLOOKUP(E3158,nusedswatershed,4,FALSE)</f>
        <v>Ind17</v>
      </c>
      <c r="D3158" s="39">
        <v>25</v>
      </c>
      <c r="E3158" s="40" t="s">
        <v>13</v>
      </c>
      <c r="F3158" s="40" t="s">
        <v>13</v>
      </c>
      <c r="G3158" s="21" t="s">
        <v>63</v>
      </c>
      <c r="H3158" s="22">
        <v>1993</v>
      </c>
      <c r="I3158" s="45">
        <v>500</v>
      </c>
      <c r="J3158" s="45">
        <v>500</v>
      </c>
      <c r="K3158" s="45"/>
      <c r="L3158" s="62" t="str">
        <f>_xlfn.IFNA(VLOOKUP(E3158&amp;"."&amp;H3158,PNIdata!$E$5:$L$263,2,FALSE),"-")</f>
        <v>-</v>
      </c>
      <c r="M3158" s="62"/>
      <c r="N3158" s="62"/>
      <c r="S3158" s="64">
        <v>150490</v>
      </c>
    </row>
    <row r="3159" spans="2:19" x14ac:dyDescent="0.25">
      <c r="B3159" s="37" t="s">
        <v>299</v>
      </c>
      <c r="C3159" s="38" t="str">
        <f>VLOOKUP(E3159,nusedswatershed,4,FALSE)</f>
        <v>Ind17</v>
      </c>
      <c r="D3159" s="39">
        <v>25</v>
      </c>
      <c r="E3159" s="40" t="s">
        <v>13</v>
      </c>
      <c r="F3159" s="40" t="s">
        <v>13</v>
      </c>
      <c r="G3159" s="21" t="s">
        <v>63</v>
      </c>
      <c r="H3159" s="22">
        <v>1992</v>
      </c>
      <c r="I3159" s="45">
        <v>1400</v>
      </c>
      <c r="J3159" s="45">
        <v>1400</v>
      </c>
      <c r="K3159" s="45"/>
      <c r="L3159" s="62" t="str">
        <f>_xlfn.IFNA(VLOOKUP(E3159&amp;"."&amp;H3159,PNIdata!$E$5:$L$263,2,FALSE),"-")</f>
        <v>-</v>
      </c>
      <c r="M3159" s="62"/>
      <c r="N3159" s="62"/>
      <c r="S3159" s="64">
        <v>165080</v>
      </c>
    </row>
    <row r="3160" spans="2:19" x14ac:dyDescent="0.25">
      <c r="B3160" s="37" t="s">
        <v>299</v>
      </c>
      <c r="C3160" s="38" t="str">
        <f>VLOOKUP(E3160,nusedswatershed,4,FALSE)</f>
        <v>Ind17</v>
      </c>
      <c r="D3160" s="39">
        <v>25</v>
      </c>
      <c r="E3160" s="40" t="s">
        <v>13</v>
      </c>
      <c r="F3160" s="40" t="s">
        <v>13</v>
      </c>
      <c r="G3160" s="21" t="s">
        <v>63</v>
      </c>
      <c r="H3160" s="22">
        <v>1991</v>
      </c>
      <c r="I3160" s="45">
        <v>1400</v>
      </c>
      <c r="J3160" s="45">
        <v>1400</v>
      </c>
      <c r="K3160" s="45"/>
      <c r="L3160" s="62" t="str">
        <f>_xlfn.IFNA(VLOOKUP(E3160&amp;"."&amp;H3160,PNIdata!$E$5:$L$263,2,FALSE),"-")</f>
        <v>-</v>
      </c>
      <c r="M3160" s="62"/>
      <c r="N3160" s="62"/>
      <c r="S3160" s="64">
        <v>365080</v>
      </c>
    </row>
    <row r="3161" spans="2:19" x14ac:dyDescent="0.25">
      <c r="B3161" s="37" t="s">
        <v>299</v>
      </c>
      <c r="C3161" s="38" t="str">
        <f>VLOOKUP(E3161,nusedswatershed,4,FALSE)</f>
        <v>Ind17</v>
      </c>
      <c r="D3161" s="39">
        <v>25</v>
      </c>
      <c r="E3161" s="40" t="s">
        <v>13</v>
      </c>
      <c r="F3161" s="40" t="s">
        <v>13</v>
      </c>
      <c r="G3161" s="21" t="s">
        <v>63</v>
      </c>
      <c r="H3161" s="22">
        <v>1990</v>
      </c>
      <c r="I3161" s="45">
        <v>232</v>
      </c>
      <c r="J3161" s="45">
        <v>232</v>
      </c>
      <c r="K3161" s="45"/>
      <c r="L3161" s="62" t="str">
        <f>_xlfn.IFNA(VLOOKUP(E3161&amp;"."&amp;H3161,PNIdata!$E$5:$L$263,2,FALSE),"-")</f>
        <v>-</v>
      </c>
      <c r="M3161" s="62"/>
      <c r="N3161" s="62"/>
      <c r="S3161" s="64">
        <v>140000</v>
      </c>
    </row>
    <row r="3162" spans="2:19" x14ac:dyDescent="0.25">
      <c r="B3162" s="37" t="s">
        <v>299</v>
      </c>
      <c r="C3162" s="38" t="str">
        <f>VLOOKUP(E3162,nusedswatershed,4,FALSE)</f>
        <v>Ind17</v>
      </c>
      <c r="D3162" s="39">
        <v>25</v>
      </c>
      <c r="E3162" s="40" t="s">
        <v>13</v>
      </c>
      <c r="F3162" s="40" t="s">
        <v>13</v>
      </c>
      <c r="G3162" s="21" t="s">
        <v>63</v>
      </c>
      <c r="H3162" s="22">
        <v>1989</v>
      </c>
      <c r="I3162" s="45">
        <v>500</v>
      </c>
      <c r="J3162" s="45">
        <v>500</v>
      </c>
      <c r="K3162" s="45"/>
      <c r="L3162" s="62" t="str">
        <f>_xlfn.IFNA(VLOOKUP(E3162&amp;"."&amp;H3162,PNIdata!$E$5:$L$263,2,FALSE),"-")</f>
        <v>-</v>
      </c>
      <c r="M3162" s="62"/>
      <c r="N3162" s="62"/>
      <c r="S3162" s="64">
        <v>58000</v>
      </c>
    </row>
    <row r="3163" spans="2:19" x14ac:dyDescent="0.25">
      <c r="B3163" s="37" t="s">
        <v>299</v>
      </c>
      <c r="C3163" s="38" t="str">
        <f>VLOOKUP(E3163,nusedswatershed,4,FALSE)</f>
        <v>Ind17</v>
      </c>
      <c r="D3163" s="39">
        <v>25</v>
      </c>
      <c r="E3163" s="40" t="s">
        <v>13</v>
      </c>
      <c r="F3163" s="40" t="s">
        <v>13</v>
      </c>
      <c r="G3163" s="21" t="s">
        <v>63</v>
      </c>
      <c r="H3163" s="22">
        <v>1988</v>
      </c>
      <c r="I3163" s="45">
        <v>125</v>
      </c>
      <c r="J3163" s="45">
        <v>125</v>
      </c>
      <c r="K3163" s="45"/>
      <c r="L3163" s="62" t="str">
        <f>_xlfn.IFNA(VLOOKUP(E3163&amp;"."&amp;H3163,PNIdata!$E$5:$L$263,2,FALSE),"-")</f>
        <v>-</v>
      </c>
      <c r="M3163" s="62"/>
      <c r="N3163" s="62"/>
      <c r="S3163" s="64"/>
    </row>
    <row r="3164" spans="2:19" x14ac:dyDescent="0.25">
      <c r="B3164" s="37" t="s">
        <v>299</v>
      </c>
      <c r="C3164" s="38" t="str">
        <f>VLOOKUP(E3164,nusedswatershed,4,FALSE)</f>
        <v>Ind17</v>
      </c>
      <c r="D3164" s="39">
        <v>25</v>
      </c>
      <c r="E3164" s="40" t="s">
        <v>13</v>
      </c>
      <c r="F3164" s="40" t="s">
        <v>13</v>
      </c>
      <c r="G3164" s="21" t="s">
        <v>63</v>
      </c>
      <c r="H3164" s="22">
        <v>1987</v>
      </c>
      <c r="I3164" s="45">
        <v>20</v>
      </c>
      <c r="J3164" s="45">
        <v>20</v>
      </c>
      <c r="K3164" s="45"/>
      <c r="L3164" s="62" t="str">
        <f>_xlfn.IFNA(VLOOKUP(E3164&amp;"."&amp;H3164,PNIdata!$E$5:$L$263,2,FALSE),"-")</f>
        <v>-</v>
      </c>
      <c r="M3164" s="62"/>
      <c r="N3164" s="62"/>
      <c r="S3164" s="64"/>
    </row>
    <row r="3165" spans="2:19" x14ac:dyDescent="0.25">
      <c r="B3165" s="37" t="s">
        <v>299</v>
      </c>
      <c r="C3165" s="38" t="str">
        <f>VLOOKUP(E3165,nusedswatershed,4,FALSE)</f>
        <v>Ind17</v>
      </c>
      <c r="D3165" s="39">
        <v>25</v>
      </c>
      <c r="E3165" s="40" t="s">
        <v>13</v>
      </c>
      <c r="F3165" s="40" t="s">
        <v>13</v>
      </c>
      <c r="G3165" s="21" t="s">
        <v>63</v>
      </c>
      <c r="H3165" s="22">
        <v>1986</v>
      </c>
      <c r="I3165" s="45">
        <v>60</v>
      </c>
      <c r="J3165" s="45">
        <v>60</v>
      </c>
      <c r="K3165" s="45"/>
      <c r="L3165" s="62" t="str">
        <f>_xlfn.IFNA(VLOOKUP(E3165&amp;"."&amp;H3165,PNIdata!$E$5:$L$263,2,FALSE),"-")</f>
        <v>-</v>
      </c>
      <c r="M3165" s="62"/>
      <c r="N3165" s="62"/>
      <c r="S3165" s="64"/>
    </row>
    <row r="3166" spans="2:19" x14ac:dyDescent="0.25">
      <c r="B3166" s="37" t="s">
        <v>299</v>
      </c>
      <c r="C3166" s="38" t="str">
        <f>VLOOKUP(E3166,nusedswatershed,4,FALSE)</f>
        <v>Ind17</v>
      </c>
      <c r="D3166" s="39">
        <v>25</v>
      </c>
      <c r="E3166" s="40" t="s">
        <v>13</v>
      </c>
      <c r="F3166" s="40" t="s">
        <v>13</v>
      </c>
      <c r="G3166" s="21" t="s">
        <v>63</v>
      </c>
      <c r="H3166" s="22">
        <v>1985</v>
      </c>
      <c r="I3166" s="45">
        <v>50</v>
      </c>
      <c r="J3166" s="45">
        <v>50</v>
      </c>
      <c r="K3166" s="45"/>
      <c r="L3166" s="62" t="str">
        <f>_xlfn.IFNA(VLOOKUP(E3166&amp;"."&amp;H3166,PNIdata!$E$5:$L$263,2,FALSE),"-")</f>
        <v>-</v>
      </c>
      <c r="M3166" s="62"/>
      <c r="N3166" s="62"/>
      <c r="S3166" s="64">
        <v>68437</v>
      </c>
    </row>
    <row r="3167" spans="2:19" x14ac:dyDescent="0.25">
      <c r="B3167" s="37" t="s">
        <v>299</v>
      </c>
      <c r="C3167" s="38" t="str">
        <f>VLOOKUP(E3167,nusedswatershed,4,FALSE)</f>
        <v>Ind17</v>
      </c>
      <c r="D3167" s="39">
        <v>25</v>
      </c>
      <c r="E3167" s="40" t="s">
        <v>13</v>
      </c>
      <c r="F3167" s="40" t="s">
        <v>13</v>
      </c>
      <c r="G3167" s="21" t="s">
        <v>63</v>
      </c>
      <c r="H3167" s="22">
        <v>1984</v>
      </c>
      <c r="I3167" s="45">
        <v>12</v>
      </c>
      <c r="J3167" s="45">
        <v>12</v>
      </c>
      <c r="K3167" s="45"/>
      <c r="L3167" s="62" t="str">
        <f>_xlfn.IFNA(VLOOKUP(E3167&amp;"."&amp;H3167,PNIdata!$E$5:$L$263,2,FALSE),"-")</f>
        <v>-</v>
      </c>
      <c r="M3167" s="62"/>
      <c r="N3167" s="62"/>
      <c r="S3167" s="64"/>
    </row>
    <row r="3168" spans="2:19" x14ac:dyDescent="0.25">
      <c r="B3168" s="37" t="s">
        <v>299</v>
      </c>
      <c r="C3168" s="38" t="str">
        <f>VLOOKUP(E3168,nusedswatershed,4,FALSE)</f>
        <v>Ind17</v>
      </c>
      <c r="D3168" s="39">
        <v>25</v>
      </c>
      <c r="E3168" s="40" t="s">
        <v>13</v>
      </c>
      <c r="F3168" s="40" t="s">
        <v>13</v>
      </c>
      <c r="G3168" s="21" t="s">
        <v>63</v>
      </c>
      <c r="H3168" s="22">
        <v>1983</v>
      </c>
      <c r="I3168" s="45">
        <v>50</v>
      </c>
      <c r="J3168" s="45">
        <v>50</v>
      </c>
      <c r="K3168" s="45"/>
      <c r="L3168" s="62" t="str">
        <f>_xlfn.IFNA(VLOOKUP(E3168&amp;"."&amp;H3168,PNIdata!$E$5:$L$263,2,FALSE),"-")</f>
        <v>-</v>
      </c>
      <c r="M3168" s="62"/>
      <c r="N3168" s="62"/>
      <c r="S3168" s="64"/>
    </row>
    <row r="3169" spans="2:19" x14ac:dyDescent="0.25">
      <c r="B3169" s="37" t="s">
        <v>299</v>
      </c>
      <c r="C3169" s="38" t="str">
        <f>VLOOKUP(E3169,nusedswatershed,4,FALSE)</f>
        <v>Ind17</v>
      </c>
      <c r="D3169" s="39">
        <v>25</v>
      </c>
      <c r="E3169" s="40" t="s">
        <v>13</v>
      </c>
      <c r="F3169" s="40" t="s">
        <v>13</v>
      </c>
      <c r="G3169" s="21" t="s">
        <v>63</v>
      </c>
      <c r="H3169" s="22">
        <v>1982</v>
      </c>
      <c r="I3169" s="45">
        <v>125</v>
      </c>
      <c r="J3169" s="45">
        <v>125</v>
      </c>
      <c r="K3169" s="45"/>
      <c r="L3169" s="62" t="str">
        <f>_xlfn.IFNA(VLOOKUP(E3169&amp;"."&amp;H3169,PNIdata!$E$5:$L$263,2,FALSE),"-")</f>
        <v>-</v>
      </c>
      <c r="M3169" s="62"/>
      <c r="N3169" s="62"/>
      <c r="S3169" s="64"/>
    </row>
    <row r="3170" spans="2:19" x14ac:dyDescent="0.25">
      <c r="B3170" s="37" t="s">
        <v>299</v>
      </c>
      <c r="C3170" s="38" t="str">
        <f>VLOOKUP(E3170,nusedswatershed,4,FALSE)</f>
        <v>Ind17</v>
      </c>
      <c r="D3170" s="39">
        <v>25</v>
      </c>
      <c r="E3170" s="40" t="s">
        <v>13</v>
      </c>
      <c r="F3170" s="40" t="s">
        <v>13</v>
      </c>
      <c r="G3170" s="21" t="s">
        <v>63</v>
      </c>
      <c r="H3170" s="22">
        <v>1981</v>
      </c>
      <c r="I3170" s="45">
        <v>150</v>
      </c>
      <c r="J3170" s="45">
        <v>150</v>
      </c>
      <c r="K3170" s="45"/>
      <c r="L3170" s="62" t="str">
        <f>_xlfn.IFNA(VLOOKUP(E3170&amp;"."&amp;H3170,PNIdata!$E$5:$L$263,2,FALSE),"-")</f>
        <v>-</v>
      </c>
      <c r="M3170" s="62"/>
      <c r="N3170" s="62"/>
      <c r="S3170" s="64"/>
    </row>
    <row r="3171" spans="2:19" x14ac:dyDescent="0.25">
      <c r="B3171" s="37" t="s">
        <v>299</v>
      </c>
      <c r="C3171" s="38" t="str">
        <f>VLOOKUP(E3171,nusedswatershed,4,FALSE)</f>
        <v>Ind17</v>
      </c>
      <c r="D3171" s="39">
        <v>25</v>
      </c>
      <c r="E3171" s="40" t="s">
        <v>13</v>
      </c>
      <c r="F3171" s="40" t="s">
        <v>13</v>
      </c>
      <c r="G3171" s="21" t="s">
        <v>63</v>
      </c>
      <c r="H3171" s="22">
        <v>1980</v>
      </c>
      <c r="I3171" s="45" t="s">
        <v>523</v>
      </c>
      <c r="J3171" s="45"/>
      <c r="K3171" s="45"/>
      <c r="L3171" s="62" t="str">
        <f>_xlfn.IFNA(VLOOKUP(E3171&amp;"."&amp;H3171,PNIdata!$E$5:$L$263,2,FALSE),"-")</f>
        <v>-</v>
      </c>
      <c r="M3171" s="62"/>
      <c r="N3171" s="62"/>
      <c r="S3171" s="64"/>
    </row>
    <row r="3172" spans="2:19" x14ac:dyDescent="0.25">
      <c r="B3172" s="37" t="s">
        <v>299</v>
      </c>
      <c r="C3172" s="38" t="str">
        <f>VLOOKUP(E3172,nusedswatershed,4,FALSE)</f>
        <v>Ind17</v>
      </c>
      <c r="D3172" s="39">
        <v>25</v>
      </c>
      <c r="E3172" s="40" t="s">
        <v>13</v>
      </c>
      <c r="F3172" s="40" t="s">
        <v>13</v>
      </c>
      <c r="G3172" s="21" t="s">
        <v>63</v>
      </c>
      <c r="H3172" s="22">
        <v>1979</v>
      </c>
      <c r="I3172" s="45">
        <v>348</v>
      </c>
      <c r="J3172" s="45">
        <v>348</v>
      </c>
      <c r="K3172" s="45"/>
      <c r="L3172" s="62" t="str">
        <f>_xlfn.IFNA(VLOOKUP(E3172&amp;"."&amp;H3172,PNIdata!$E$5:$L$263,2,FALSE),"-")</f>
        <v>-</v>
      </c>
      <c r="M3172" s="62"/>
      <c r="N3172" s="62"/>
      <c r="S3172" s="64"/>
    </row>
    <row r="3173" spans="2:19" x14ac:dyDescent="0.25">
      <c r="B3173" s="37" t="s">
        <v>299</v>
      </c>
      <c r="C3173" s="38" t="str">
        <f>VLOOKUP(E3173,nusedswatershed,4,FALSE)</f>
        <v>Ind17</v>
      </c>
      <c r="D3173" s="39">
        <v>25</v>
      </c>
      <c r="E3173" s="40" t="s">
        <v>13</v>
      </c>
      <c r="F3173" s="40" t="s">
        <v>13</v>
      </c>
      <c r="G3173" s="21" t="s">
        <v>63</v>
      </c>
      <c r="H3173" s="22">
        <v>1978</v>
      </c>
      <c r="I3173" s="45">
        <v>100</v>
      </c>
      <c r="J3173" s="45">
        <v>100</v>
      </c>
      <c r="K3173" s="45"/>
      <c r="L3173" s="62" t="str">
        <f>_xlfn.IFNA(VLOOKUP(E3173&amp;"."&amp;H3173,PNIdata!$E$5:$L$263,2,FALSE),"-")</f>
        <v>-</v>
      </c>
      <c r="M3173" s="62"/>
      <c r="N3173" s="62"/>
      <c r="S3173" s="64"/>
    </row>
    <row r="3174" spans="2:19" x14ac:dyDescent="0.25">
      <c r="B3174" s="37" t="s">
        <v>299</v>
      </c>
      <c r="C3174" s="38" t="str">
        <f>VLOOKUP(E3174,nusedswatershed,4,FALSE)</f>
        <v>Ind17</v>
      </c>
      <c r="D3174" s="39">
        <v>25</v>
      </c>
      <c r="E3174" s="40" t="s">
        <v>13</v>
      </c>
      <c r="F3174" s="40" t="s">
        <v>13</v>
      </c>
      <c r="G3174" s="21" t="s">
        <v>63</v>
      </c>
      <c r="H3174" s="22">
        <v>1977</v>
      </c>
      <c r="I3174" s="45">
        <v>150</v>
      </c>
      <c r="J3174" s="45">
        <v>150</v>
      </c>
      <c r="K3174" s="45"/>
      <c r="L3174" s="62" t="str">
        <f>_xlfn.IFNA(VLOOKUP(E3174&amp;"."&amp;H3174,PNIdata!$E$5:$L$263,2,FALSE),"-")</f>
        <v>-</v>
      </c>
      <c r="M3174" s="62"/>
      <c r="N3174" s="62"/>
      <c r="S3174" s="64"/>
    </row>
    <row r="3175" spans="2:19" x14ac:dyDescent="0.25">
      <c r="B3175" s="37" t="s">
        <v>299</v>
      </c>
      <c r="C3175" s="38" t="str">
        <f>VLOOKUP(E3175,nusedswatershed,4,FALSE)</f>
        <v>Ind17</v>
      </c>
      <c r="D3175" s="39">
        <v>25</v>
      </c>
      <c r="E3175" s="40" t="s">
        <v>13</v>
      </c>
      <c r="F3175" s="40" t="s">
        <v>13</v>
      </c>
      <c r="G3175" s="21" t="s">
        <v>63</v>
      </c>
      <c r="H3175" s="22">
        <v>1976</v>
      </c>
      <c r="I3175" s="45">
        <v>200</v>
      </c>
      <c r="J3175" s="45">
        <v>200</v>
      </c>
      <c r="K3175" s="45"/>
      <c r="L3175" s="62" t="str">
        <f>_xlfn.IFNA(VLOOKUP(E3175&amp;"."&amp;H3175,PNIdata!$E$5:$L$263,2,FALSE),"-")</f>
        <v>-</v>
      </c>
      <c r="M3175" s="62"/>
      <c r="N3175" s="62"/>
      <c r="S3175" s="64"/>
    </row>
    <row r="3176" spans="2:19" x14ac:dyDescent="0.25">
      <c r="B3176" s="37" t="s">
        <v>299</v>
      </c>
      <c r="C3176" s="38" t="str">
        <f>VLOOKUP(E3176,nusedswatershed,4,FALSE)</f>
        <v>Ind17</v>
      </c>
      <c r="D3176" s="39">
        <v>25</v>
      </c>
      <c r="E3176" s="40" t="s">
        <v>13</v>
      </c>
      <c r="F3176" s="40" t="s">
        <v>13</v>
      </c>
      <c r="G3176" s="21" t="s">
        <v>63</v>
      </c>
      <c r="H3176" s="22">
        <v>1975</v>
      </c>
      <c r="I3176" s="45">
        <v>75</v>
      </c>
      <c r="J3176" s="45">
        <v>75</v>
      </c>
      <c r="K3176" s="45"/>
      <c r="L3176" s="62" t="str">
        <f>_xlfn.IFNA(VLOOKUP(E3176&amp;"."&amp;H3176,PNIdata!$E$5:$L$263,2,FALSE),"-")</f>
        <v>-</v>
      </c>
      <c r="M3176" s="62"/>
      <c r="N3176" s="62"/>
      <c r="S3176" s="64"/>
    </row>
    <row r="3177" spans="2:19" x14ac:dyDescent="0.25">
      <c r="B3177" s="37" t="s">
        <v>299</v>
      </c>
      <c r="C3177" s="38" t="str">
        <f>VLOOKUP(E3177,nusedswatershed,4,FALSE)</f>
        <v>Ind17</v>
      </c>
      <c r="D3177" s="39">
        <v>25</v>
      </c>
      <c r="E3177" s="40" t="s">
        <v>13</v>
      </c>
      <c r="F3177" s="40" t="s">
        <v>13</v>
      </c>
      <c r="G3177" s="21" t="s">
        <v>63</v>
      </c>
      <c r="H3177" s="22">
        <v>1974</v>
      </c>
      <c r="I3177" s="45">
        <v>750</v>
      </c>
      <c r="J3177" s="45">
        <v>750</v>
      </c>
      <c r="K3177" s="45"/>
      <c r="L3177" s="62" t="str">
        <f>_xlfn.IFNA(VLOOKUP(E3177&amp;"."&amp;H3177,PNIdata!$E$5:$L$263,2,FALSE),"-")</f>
        <v>-</v>
      </c>
      <c r="M3177" s="62"/>
      <c r="N3177" s="62"/>
      <c r="S3177" s="64"/>
    </row>
    <row r="3178" spans="2:19" x14ac:dyDescent="0.25">
      <c r="B3178" s="37" t="s">
        <v>299</v>
      </c>
      <c r="C3178" s="38" t="str">
        <f>VLOOKUP(E3178,nusedswatershed,4,FALSE)</f>
        <v>Ind17</v>
      </c>
      <c r="D3178" s="39">
        <v>25</v>
      </c>
      <c r="E3178" s="40" t="s">
        <v>13</v>
      </c>
      <c r="F3178" s="40" t="s">
        <v>13</v>
      </c>
      <c r="G3178" s="21" t="s">
        <v>63</v>
      </c>
      <c r="H3178" s="22">
        <v>1973</v>
      </c>
      <c r="I3178" s="45">
        <v>750</v>
      </c>
      <c r="J3178" s="45">
        <v>750</v>
      </c>
      <c r="K3178" s="45"/>
      <c r="L3178" s="62" t="str">
        <f>_xlfn.IFNA(VLOOKUP(E3178&amp;"."&amp;H3178,PNIdata!$E$5:$L$263,2,FALSE),"-")</f>
        <v>-</v>
      </c>
      <c r="M3178" s="62"/>
      <c r="N3178" s="62"/>
      <c r="S3178" s="64"/>
    </row>
    <row r="3179" spans="2:19" x14ac:dyDescent="0.25">
      <c r="B3179" s="37" t="s">
        <v>299</v>
      </c>
      <c r="C3179" s="38" t="str">
        <f>VLOOKUP(E3179,nusedswatershed,4,FALSE)</f>
        <v>Ind17</v>
      </c>
      <c r="D3179" s="39">
        <v>25</v>
      </c>
      <c r="E3179" s="40" t="s">
        <v>13</v>
      </c>
      <c r="F3179" s="40" t="s">
        <v>13</v>
      </c>
      <c r="G3179" s="21" t="s">
        <v>63</v>
      </c>
      <c r="H3179" s="22">
        <v>1972</v>
      </c>
      <c r="I3179" s="45">
        <v>75</v>
      </c>
      <c r="J3179" s="45">
        <v>75</v>
      </c>
      <c r="K3179" s="45"/>
      <c r="L3179" s="62" t="str">
        <f>_xlfn.IFNA(VLOOKUP(E3179&amp;"."&amp;H3179,PNIdata!$E$5:$L$263,2,FALSE),"-")</f>
        <v>-</v>
      </c>
      <c r="M3179" s="62"/>
      <c r="N3179" s="62"/>
      <c r="S3179" s="64"/>
    </row>
    <row r="3180" spans="2:19" x14ac:dyDescent="0.25">
      <c r="B3180" s="37" t="s">
        <v>299</v>
      </c>
      <c r="C3180" s="38" t="str">
        <f>VLOOKUP(E3180,nusedswatershed,4,FALSE)</f>
        <v>Ind17</v>
      </c>
      <c r="D3180" s="39">
        <v>25</v>
      </c>
      <c r="E3180" s="40" t="s">
        <v>13</v>
      </c>
      <c r="F3180" s="40" t="s">
        <v>13</v>
      </c>
      <c r="G3180" s="21" t="s">
        <v>63</v>
      </c>
      <c r="H3180" s="22">
        <v>1971</v>
      </c>
      <c r="I3180" s="45">
        <v>200</v>
      </c>
      <c r="J3180" s="45">
        <v>200</v>
      </c>
      <c r="K3180" s="45"/>
      <c r="L3180" s="62" t="str">
        <f>_xlfn.IFNA(VLOOKUP(E3180&amp;"."&amp;H3180,PNIdata!$E$5:$L$263,2,FALSE),"-")</f>
        <v>-</v>
      </c>
      <c r="M3180" s="62"/>
      <c r="N3180" s="62"/>
      <c r="S3180" s="64"/>
    </row>
    <row r="3181" spans="2:19" x14ac:dyDescent="0.25">
      <c r="B3181" s="37" t="s">
        <v>299</v>
      </c>
      <c r="C3181" s="38" t="str">
        <f>VLOOKUP(E3181,nusedswatershed,4,FALSE)</f>
        <v>Ind17</v>
      </c>
      <c r="D3181" s="39">
        <v>25</v>
      </c>
      <c r="E3181" s="40" t="s">
        <v>13</v>
      </c>
      <c r="F3181" s="40" t="s">
        <v>13</v>
      </c>
      <c r="G3181" s="21" t="s">
        <v>63</v>
      </c>
      <c r="H3181" s="22">
        <v>1970</v>
      </c>
      <c r="I3181" s="45">
        <v>125</v>
      </c>
      <c r="J3181" s="45">
        <v>125</v>
      </c>
      <c r="K3181" s="45"/>
      <c r="L3181" s="62" t="str">
        <f>_xlfn.IFNA(VLOOKUP(E3181&amp;"."&amp;H3181,PNIdata!$E$5:$L$263,2,FALSE),"-")</f>
        <v>-</v>
      </c>
      <c r="M3181" s="62"/>
      <c r="N3181" s="62"/>
      <c r="S3181" s="64"/>
    </row>
    <row r="3182" spans="2:19" x14ac:dyDescent="0.25">
      <c r="B3182" s="37" t="s">
        <v>299</v>
      </c>
      <c r="C3182" s="38" t="str">
        <f>VLOOKUP(E3182,nusedswatershed,4,FALSE)</f>
        <v>Ind17</v>
      </c>
      <c r="D3182" s="39">
        <v>25</v>
      </c>
      <c r="E3182" s="40" t="s">
        <v>13</v>
      </c>
      <c r="F3182" s="40" t="s">
        <v>13</v>
      </c>
      <c r="G3182" s="21" t="s">
        <v>63</v>
      </c>
      <c r="H3182" s="22">
        <v>1969</v>
      </c>
      <c r="I3182" s="45">
        <v>25</v>
      </c>
      <c r="J3182" s="45">
        <v>25</v>
      </c>
      <c r="K3182" s="45"/>
      <c r="L3182" s="62" t="str">
        <f>_xlfn.IFNA(VLOOKUP(E3182&amp;"."&amp;H3182,PNIdata!$E$5:$L$263,2,FALSE),"-")</f>
        <v>-</v>
      </c>
      <c r="M3182" s="62"/>
      <c r="N3182" s="62"/>
      <c r="S3182" s="64"/>
    </row>
    <row r="3183" spans="2:19" x14ac:dyDescent="0.25">
      <c r="B3183" s="37" t="s">
        <v>299</v>
      </c>
      <c r="C3183" s="38" t="str">
        <f>VLOOKUP(E3183,nusedswatershed,4,FALSE)</f>
        <v>Ind17</v>
      </c>
      <c r="D3183" s="39">
        <v>25</v>
      </c>
      <c r="E3183" s="40" t="s">
        <v>13</v>
      </c>
      <c r="F3183" s="40" t="s">
        <v>13</v>
      </c>
      <c r="G3183" s="21" t="s">
        <v>63</v>
      </c>
      <c r="H3183" s="22">
        <v>1968</v>
      </c>
      <c r="I3183" s="45">
        <v>75</v>
      </c>
      <c r="J3183" s="45">
        <v>75</v>
      </c>
      <c r="K3183" s="45"/>
      <c r="L3183" s="62" t="str">
        <f>_xlfn.IFNA(VLOOKUP(E3183&amp;"."&amp;H3183,PNIdata!$E$5:$L$263,2,FALSE),"-")</f>
        <v>-</v>
      </c>
      <c r="M3183" s="62"/>
      <c r="N3183" s="62"/>
      <c r="S3183" s="64"/>
    </row>
    <row r="3184" spans="2:19" x14ac:dyDescent="0.25">
      <c r="B3184" s="37" t="s">
        <v>299</v>
      </c>
      <c r="C3184" s="38" t="str">
        <f>VLOOKUP(E3184,nusedswatershed,4,FALSE)</f>
        <v>Ind17</v>
      </c>
      <c r="D3184" s="39">
        <v>25</v>
      </c>
      <c r="E3184" s="40" t="s">
        <v>13</v>
      </c>
      <c r="F3184" s="40" t="s">
        <v>13</v>
      </c>
      <c r="G3184" s="21" t="s">
        <v>63</v>
      </c>
      <c r="H3184" s="22">
        <v>1967</v>
      </c>
      <c r="I3184" s="45">
        <v>200</v>
      </c>
      <c r="J3184" s="45">
        <v>200</v>
      </c>
      <c r="K3184" s="45"/>
      <c r="L3184" s="62" t="str">
        <f>_xlfn.IFNA(VLOOKUP(E3184&amp;"."&amp;H3184,PNIdata!$E$5:$L$263,2,FALSE),"-")</f>
        <v>-</v>
      </c>
      <c r="M3184" s="62"/>
      <c r="N3184" s="62"/>
      <c r="S3184" s="64"/>
    </row>
    <row r="3185" spans="2:19" x14ac:dyDescent="0.25">
      <c r="B3185" s="37" t="s">
        <v>299</v>
      </c>
      <c r="C3185" s="38" t="str">
        <f>VLOOKUP(E3185,nusedswatershed,4,FALSE)</f>
        <v>Ind17</v>
      </c>
      <c r="D3185" s="39">
        <v>25</v>
      </c>
      <c r="E3185" s="40" t="s">
        <v>13</v>
      </c>
      <c r="F3185" s="40" t="s">
        <v>13</v>
      </c>
      <c r="G3185" s="21" t="s">
        <v>63</v>
      </c>
      <c r="H3185" s="22">
        <v>1966</v>
      </c>
      <c r="I3185" s="45">
        <v>800</v>
      </c>
      <c r="J3185" s="45">
        <v>800</v>
      </c>
      <c r="K3185" s="45"/>
      <c r="L3185" s="62" t="str">
        <f>_xlfn.IFNA(VLOOKUP(E3185&amp;"."&amp;H3185,PNIdata!$E$5:$L$263,2,FALSE),"-")</f>
        <v>-</v>
      </c>
      <c r="M3185" s="62"/>
      <c r="N3185" s="62"/>
      <c r="S3185" s="64"/>
    </row>
    <row r="3186" spans="2:19" x14ac:dyDescent="0.25">
      <c r="B3186" s="37" t="s">
        <v>299</v>
      </c>
      <c r="C3186" s="38" t="str">
        <f>VLOOKUP(E3186,nusedswatershed,4,FALSE)</f>
        <v>Ind17</v>
      </c>
      <c r="D3186" s="39">
        <v>25</v>
      </c>
      <c r="E3186" s="40" t="s">
        <v>13</v>
      </c>
      <c r="F3186" s="40" t="s">
        <v>13</v>
      </c>
      <c r="G3186" s="21" t="s">
        <v>63</v>
      </c>
      <c r="H3186" s="22">
        <v>1965</v>
      </c>
      <c r="I3186" s="45">
        <v>750</v>
      </c>
      <c r="J3186" s="45">
        <v>750</v>
      </c>
      <c r="K3186" s="45"/>
      <c r="L3186" s="62" t="str">
        <f>_xlfn.IFNA(VLOOKUP(E3186&amp;"."&amp;H3186,PNIdata!$E$5:$L$263,2,FALSE),"-")</f>
        <v>-</v>
      </c>
      <c r="M3186" s="62"/>
      <c r="N3186" s="62"/>
      <c r="S3186" s="64"/>
    </row>
    <row r="3187" spans="2:19" x14ac:dyDescent="0.25">
      <c r="B3187" s="37" t="s">
        <v>299</v>
      </c>
      <c r="C3187" s="38" t="str">
        <f>VLOOKUP(E3187,nusedswatershed,4,FALSE)</f>
        <v>Ind17</v>
      </c>
      <c r="D3187" s="39">
        <v>25</v>
      </c>
      <c r="E3187" s="40" t="s">
        <v>13</v>
      </c>
      <c r="F3187" s="40" t="s">
        <v>13</v>
      </c>
      <c r="G3187" s="21" t="s">
        <v>63</v>
      </c>
      <c r="H3187" s="22">
        <v>1964</v>
      </c>
      <c r="I3187" s="45">
        <v>1500</v>
      </c>
      <c r="J3187" s="45">
        <v>1500</v>
      </c>
      <c r="K3187" s="45"/>
      <c r="L3187" s="62" t="str">
        <f>_xlfn.IFNA(VLOOKUP(E3187&amp;"."&amp;H3187,PNIdata!$E$5:$L$263,2,FALSE),"-")</f>
        <v>-</v>
      </c>
      <c r="M3187" s="62"/>
      <c r="N3187" s="62"/>
      <c r="S3187" s="64"/>
    </row>
    <row r="3188" spans="2:19" x14ac:dyDescent="0.25">
      <c r="B3188" s="37" t="s">
        <v>299</v>
      </c>
      <c r="C3188" s="38" t="str">
        <f>VLOOKUP(E3188,nusedswatershed,4,FALSE)</f>
        <v>Ind17</v>
      </c>
      <c r="D3188" s="39">
        <v>25</v>
      </c>
      <c r="E3188" s="40" t="s">
        <v>13</v>
      </c>
      <c r="F3188" s="40" t="s">
        <v>13</v>
      </c>
      <c r="G3188" s="21" t="s">
        <v>63</v>
      </c>
      <c r="H3188" s="22">
        <v>1963</v>
      </c>
      <c r="I3188" s="45">
        <v>600</v>
      </c>
      <c r="J3188" s="45">
        <v>600</v>
      </c>
      <c r="K3188" s="45"/>
      <c r="L3188" s="62" t="str">
        <f>_xlfn.IFNA(VLOOKUP(E3188&amp;"."&amp;H3188,PNIdata!$E$5:$L$263,2,FALSE),"-")</f>
        <v>-</v>
      </c>
      <c r="M3188" s="62"/>
      <c r="N3188" s="62"/>
      <c r="S3188" s="64"/>
    </row>
    <row r="3189" spans="2:19" x14ac:dyDescent="0.25">
      <c r="B3189" s="37" t="s">
        <v>299</v>
      </c>
      <c r="C3189" s="38" t="str">
        <f>VLOOKUP(E3189,nusedswatershed,4,FALSE)</f>
        <v>Ind17</v>
      </c>
      <c r="D3189" s="39">
        <v>25</v>
      </c>
      <c r="E3189" s="40" t="s">
        <v>13</v>
      </c>
      <c r="F3189" s="40" t="s">
        <v>13</v>
      </c>
      <c r="G3189" s="21" t="s">
        <v>63</v>
      </c>
      <c r="H3189" s="22">
        <v>1962</v>
      </c>
      <c r="I3189" s="45">
        <v>750</v>
      </c>
      <c r="J3189" s="45">
        <v>750</v>
      </c>
      <c r="K3189" s="45"/>
      <c r="L3189" s="62" t="str">
        <f>_xlfn.IFNA(VLOOKUP(E3189&amp;"."&amp;H3189,PNIdata!$E$5:$L$263,2,FALSE),"-")</f>
        <v>-</v>
      </c>
      <c r="M3189" s="62"/>
      <c r="N3189" s="62"/>
      <c r="S3189" s="64"/>
    </row>
    <row r="3190" spans="2:19" x14ac:dyDescent="0.25">
      <c r="B3190" s="37" t="s">
        <v>299</v>
      </c>
      <c r="C3190" s="38" t="str">
        <f>VLOOKUP(E3190,nusedswatershed,4,FALSE)</f>
        <v>Ind17</v>
      </c>
      <c r="D3190" s="39">
        <v>25</v>
      </c>
      <c r="E3190" s="40" t="s">
        <v>13</v>
      </c>
      <c r="F3190" s="40" t="s">
        <v>13</v>
      </c>
      <c r="G3190" s="21" t="s">
        <v>63</v>
      </c>
      <c r="H3190" s="22">
        <v>1961</v>
      </c>
      <c r="I3190" s="45">
        <v>400</v>
      </c>
      <c r="J3190" s="45">
        <v>400</v>
      </c>
      <c r="K3190" s="45"/>
      <c r="L3190" s="62" t="str">
        <f>_xlfn.IFNA(VLOOKUP(E3190&amp;"."&amp;H3190,PNIdata!$E$5:$L$263,2,FALSE),"-")</f>
        <v>-</v>
      </c>
      <c r="M3190" s="62"/>
      <c r="N3190" s="62"/>
      <c r="S3190" s="64"/>
    </row>
    <row r="3191" spans="2:19" x14ac:dyDescent="0.25">
      <c r="B3191" s="37" t="s">
        <v>299</v>
      </c>
      <c r="C3191" s="38" t="str">
        <f>VLOOKUP(E3191,nusedswatershed,4,FALSE)</f>
        <v>Ind17</v>
      </c>
      <c r="D3191" s="39">
        <v>25</v>
      </c>
      <c r="E3191" s="40" t="s">
        <v>13</v>
      </c>
      <c r="F3191" s="40" t="s">
        <v>13</v>
      </c>
      <c r="G3191" s="21" t="s">
        <v>63</v>
      </c>
      <c r="H3191" s="22">
        <v>1960</v>
      </c>
      <c r="I3191" s="45">
        <v>400</v>
      </c>
      <c r="J3191" s="45">
        <v>400</v>
      </c>
      <c r="K3191" s="45"/>
      <c r="L3191" s="62" t="str">
        <f>_xlfn.IFNA(VLOOKUP(E3191&amp;"."&amp;H3191,PNIdata!$E$5:$L$263,2,FALSE),"-")</f>
        <v>-</v>
      </c>
      <c r="M3191" s="62"/>
      <c r="N3191" s="62"/>
      <c r="S3191" s="64"/>
    </row>
    <row r="3192" spans="2:19" x14ac:dyDescent="0.25">
      <c r="B3192" s="37" t="s">
        <v>299</v>
      </c>
      <c r="C3192" s="38" t="str">
        <f>VLOOKUP(E3192,nusedswatershed,4,FALSE)</f>
        <v>Ind17</v>
      </c>
      <c r="D3192" s="39">
        <v>25</v>
      </c>
      <c r="E3192" s="40" t="s">
        <v>13</v>
      </c>
      <c r="F3192" s="40" t="s">
        <v>13</v>
      </c>
      <c r="G3192" s="21" t="s">
        <v>63</v>
      </c>
      <c r="H3192" s="22">
        <v>1959</v>
      </c>
      <c r="I3192" s="45">
        <v>25</v>
      </c>
      <c r="J3192" s="45">
        <v>25</v>
      </c>
      <c r="K3192" s="45"/>
      <c r="L3192" s="62" t="str">
        <f>_xlfn.IFNA(VLOOKUP(E3192&amp;"."&amp;H3192,PNIdata!$E$5:$L$263,2,FALSE),"-")</f>
        <v>-</v>
      </c>
      <c r="M3192" s="62"/>
      <c r="N3192" s="62"/>
      <c r="S3192" s="64"/>
    </row>
    <row r="3193" spans="2:19" x14ac:dyDescent="0.25">
      <c r="B3193" s="37" t="s">
        <v>299</v>
      </c>
      <c r="C3193" s="38" t="str">
        <f>VLOOKUP(E3193,nusedswatershed,4,FALSE)</f>
        <v>Ind17</v>
      </c>
      <c r="D3193" s="39">
        <v>25</v>
      </c>
      <c r="E3193" s="40" t="s">
        <v>13</v>
      </c>
      <c r="F3193" s="40" t="s">
        <v>13</v>
      </c>
      <c r="G3193" s="21" t="s">
        <v>63</v>
      </c>
      <c r="H3193" s="22">
        <v>1958</v>
      </c>
      <c r="I3193" s="45">
        <v>200</v>
      </c>
      <c r="J3193" s="45">
        <v>200</v>
      </c>
      <c r="K3193" s="45"/>
      <c r="L3193" s="62" t="str">
        <f>_xlfn.IFNA(VLOOKUP(E3193&amp;"."&amp;H3193,PNIdata!$E$5:$L$263,2,FALSE),"-")</f>
        <v>-</v>
      </c>
      <c r="M3193" s="62"/>
      <c r="N3193" s="62"/>
      <c r="S3193" s="64"/>
    </row>
    <row r="3194" spans="2:19" x14ac:dyDescent="0.25">
      <c r="B3194" s="37" t="s">
        <v>299</v>
      </c>
      <c r="C3194" s="38" t="str">
        <f>VLOOKUP(E3194,nusedswatershed,4,FALSE)</f>
        <v>Ind17</v>
      </c>
      <c r="D3194" s="39">
        <v>25</v>
      </c>
      <c r="E3194" s="40" t="s">
        <v>13</v>
      </c>
      <c r="F3194" s="40" t="s">
        <v>13</v>
      </c>
      <c r="G3194" s="21" t="s">
        <v>63</v>
      </c>
      <c r="H3194" s="22">
        <v>1957</v>
      </c>
      <c r="I3194" s="45">
        <v>200</v>
      </c>
      <c r="J3194" s="45">
        <v>200</v>
      </c>
      <c r="K3194" s="45"/>
      <c r="L3194" s="62" t="str">
        <f>_xlfn.IFNA(VLOOKUP(E3194&amp;"."&amp;H3194,PNIdata!$E$5:$L$263,2,FALSE),"-")</f>
        <v>-</v>
      </c>
      <c r="M3194" s="62"/>
      <c r="N3194" s="62"/>
      <c r="S3194" s="64"/>
    </row>
    <row r="3195" spans="2:19" x14ac:dyDescent="0.25">
      <c r="B3195" s="37" t="s">
        <v>299</v>
      </c>
      <c r="C3195" s="38" t="str">
        <f>VLOOKUP(E3195,nusedswatershed,4,FALSE)</f>
        <v>Ind17</v>
      </c>
      <c r="D3195" s="39">
        <v>25</v>
      </c>
      <c r="E3195" s="40" t="s">
        <v>13</v>
      </c>
      <c r="F3195" s="40" t="s">
        <v>13</v>
      </c>
      <c r="G3195" s="21" t="s">
        <v>63</v>
      </c>
      <c r="H3195" s="22">
        <v>1956</v>
      </c>
      <c r="I3195" s="45">
        <v>25</v>
      </c>
      <c r="J3195" s="45">
        <v>25</v>
      </c>
      <c r="K3195" s="45"/>
      <c r="L3195" s="62" t="str">
        <f>_xlfn.IFNA(VLOOKUP(E3195&amp;"."&amp;H3195,PNIdata!$E$5:$L$263,2,FALSE),"-")</f>
        <v>-</v>
      </c>
      <c r="M3195" s="62"/>
      <c r="N3195" s="62"/>
      <c r="S3195" s="64"/>
    </row>
    <row r="3196" spans="2:19" x14ac:dyDescent="0.25">
      <c r="B3196" s="37" t="s">
        <v>299</v>
      </c>
      <c r="C3196" s="38" t="str">
        <f>VLOOKUP(E3196,nusedswatershed,4,FALSE)</f>
        <v>Ind17</v>
      </c>
      <c r="D3196" s="39">
        <v>25</v>
      </c>
      <c r="E3196" s="40" t="s">
        <v>13</v>
      </c>
      <c r="F3196" s="40" t="s">
        <v>13</v>
      </c>
      <c r="G3196" s="21" t="s">
        <v>63</v>
      </c>
      <c r="H3196" s="22">
        <v>1955</v>
      </c>
      <c r="I3196" s="45">
        <v>75</v>
      </c>
      <c r="J3196" s="45">
        <v>75</v>
      </c>
      <c r="K3196" s="45"/>
      <c r="L3196" s="62" t="str">
        <f>_xlfn.IFNA(VLOOKUP(E3196&amp;"."&amp;H3196,PNIdata!$E$5:$L$263,2,FALSE),"-")</f>
        <v>-</v>
      </c>
      <c r="M3196" s="62"/>
      <c r="N3196" s="62"/>
      <c r="S3196" s="64"/>
    </row>
    <row r="3197" spans="2:19" x14ac:dyDescent="0.25">
      <c r="B3197" s="37" t="s">
        <v>299</v>
      </c>
      <c r="C3197" s="38" t="str">
        <f>VLOOKUP(E3197,nusedswatershed,4,FALSE)</f>
        <v>Ind17</v>
      </c>
      <c r="D3197" s="39">
        <v>25</v>
      </c>
      <c r="E3197" s="40" t="s">
        <v>13</v>
      </c>
      <c r="F3197" s="40" t="s">
        <v>13</v>
      </c>
      <c r="G3197" s="21" t="s">
        <v>63</v>
      </c>
      <c r="H3197" s="22">
        <v>1954</v>
      </c>
      <c r="I3197" s="45">
        <v>100</v>
      </c>
      <c r="J3197" s="45">
        <v>100</v>
      </c>
      <c r="K3197" s="45"/>
      <c r="L3197" s="62" t="str">
        <f>_xlfn.IFNA(VLOOKUP(E3197&amp;"."&amp;H3197,PNIdata!$E$5:$L$263,2,FALSE),"-")</f>
        <v>-</v>
      </c>
      <c r="M3197" s="62"/>
      <c r="N3197" s="62"/>
      <c r="S3197" s="64"/>
    </row>
    <row r="3198" spans="2:19" x14ac:dyDescent="0.25">
      <c r="B3198" s="37" t="s">
        <v>299</v>
      </c>
      <c r="C3198" s="38" t="str">
        <f>VLOOKUP(E3198,nusedswatershed,4,FALSE)</f>
        <v>Ind17</v>
      </c>
      <c r="D3198" s="39">
        <v>25</v>
      </c>
      <c r="E3198" s="40" t="s">
        <v>13</v>
      </c>
      <c r="F3198" s="40" t="s">
        <v>13</v>
      </c>
      <c r="G3198" s="21" t="s">
        <v>63</v>
      </c>
      <c r="H3198" s="22">
        <v>1953</v>
      </c>
      <c r="I3198" s="45">
        <v>1500</v>
      </c>
      <c r="J3198" s="45">
        <v>1500</v>
      </c>
      <c r="K3198" s="45"/>
      <c r="L3198" s="62" t="str">
        <f>_xlfn.IFNA(VLOOKUP(E3198&amp;"."&amp;H3198,PNIdata!$E$5:$L$263,2,FALSE),"-")</f>
        <v>-</v>
      </c>
      <c r="M3198" s="62"/>
      <c r="N3198" s="62"/>
      <c r="S3198" s="64"/>
    </row>
    <row r="3199" spans="2:19" x14ac:dyDescent="0.25">
      <c r="B3199" s="37" t="s">
        <v>299</v>
      </c>
      <c r="C3199" s="38" t="str">
        <f>VLOOKUP(E3199,nusedswatershed,4,FALSE)</f>
        <v>Ind7</v>
      </c>
      <c r="D3199" s="39">
        <v>26</v>
      </c>
      <c r="E3199" s="40" t="s">
        <v>10</v>
      </c>
      <c r="F3199" s="40" t="s">
        <v>10</v>
      </c>
      <c r="G3199" s="21" t="s">
        <v>63</v>
      </c>
      <c r="H3199" s="45">
        <v>2023</v>
      </c>
      <c r="I3199" s="45">
        <v>904</v>
      </c>
      <c r="J3199" s="45">
        <v>904</v>
      </c>
      <c r="K3199" s="45"/>
      <c r="L3199" s="62" t="str">
        <f>_xlfn.IFNA(VLOOKUP(E3199&amp;"."&amp;H3199,PNIdata!$E$5:$L$263,2,FALSE),"-")</f>
        <v>-</v>
      </c>
      <c r="M3199" s="62"/>
      <c r="N3199" s="62"/>
    </row>
    <row r="3200" spans="2:19" x14ac:dyDescent="0.25">
      <c r="B3200" s="37" t="s">
        <v>299</v>
      </c>
      <c r="C3200" s="38" t="str">
        <f>VLOOKUP(E3200,nusedswatershed,4,FALSE)</f>
        <v>Ind7</v>
      </c>
      <c r="D3200" s="39">
        <v>26</v>
      </c>
      <c r="E3200" s="40" t="s">
        <v>10</v>
      </c>
      <c r="F3200" s="40" t="s">
        <v>10</v>
      </c>
      <c r="G3200" s="21" t="s">
        <v>63</v>
      </c>
      <c r="H3200" s="45">
        <v>2022</v>
      </c>
      <c r="I3200" s="45">
        <v>1460</v>
      </c>
      <c r="J3200" s="45">
        <v>1460</v>
      </c>
      <c r="K3200" s="45"/>
      <c r="L3200" s="62" t="str">
        <f>_xlfn.IFNA(VLOOKUP(E3200&amp;"."&amp;H3200,PNIdata!$E$5:$L$263,2,FALSE),"-")</f>
        <v>-</v>
      </c>
      <c r="M3200" s="62"/>
      <c r="N3200" s="62"/>
    </row>
    <row r="3201" spans="2:14" x14ac:dyDescent="0.25">
      <c r="B3201" s="37" t="s">
        <v>299</v>
      </c>
      <c r="C3201" s="38" t="str">
        <f>VLOOKUP(E3201,nusedswatershed,4,FALSE)</f>
        <v>Ind7</v>
      </c>
      <c r="D3201" s="39">
        <v>26</v>
      </c>
      <c r="E3201" s="40" t="s">
        <v>10</v>
      </c>
      <c r="F3201" s="40" t="s">
        <v>10</v>
      </c>
      <c r="G3201" s="21" t="s">
        <v>63</v>
      </c>
      <c r="H3201" s="45">
        <v>2021</v>
      </c>
      <c r="I3201" s="45">
        <v>1285</v>
      </c>
      <c r="J3201" s="45">
        <v>1285</v>
      </c>
      <c r="K3201" s="45"/>
      <c r="L3201" s="62" t="str">
        <f>_xlfn.IFNA(VLOOKUP(E3201&amp;"."&amp;H3201,PNIdata!$E$5:$L$263,2,FALSE),"-")</f>
        <v>-</v>
      </c>
      <c r="M3201" s="62"/>
      <c r="N3201" s="62"/>
    </row>
    <row r="3202" spans="2:14" x14ac:dyDescent="0.25">
      <c r="B3202" s="37" t="s">
        <v>299</v>
      </c>
      <c r="C3202" s="38" t="str">
        <f>VLOOKUP(E3202,nusedswatershed,4,FALSE)</f>
        <v>Ind7</v>
      </c>
      <c r="D3202" s="39">
        <v>26</v>
      </c>
      <c r="E3202" s="40" t="s">
        <v>10</v>
      </c>
      <c r="F3202" s="40" t="s">
        <v>10</v>
      </c>
      <c r="G3202" s="21" t="s">
        <v>63</v>
      </c>
      <c r="H3202" s="45">
        <v>2020</v>
      </c>
      <c r="I3202" s="45">
        <v>761</v>
      </c>
      <c r="J3202" s="45">
        <v>761</v>
      </c>
      <c r="K3202" s="45"/>
      <c r="L3202" s="62" t="str">
        <f>_xlfn.IFNA(VLOOKUP(E3202&amp;"."&amp;H3202,PNIdata!$E$5:$L$263,2,FALSE),"-")</f>
        <v>-</v>
      </c>
      <c r="M3202" s="62"/>
      <c r="N3202" s="62"/>
    </row>
    <row r="3203" spans="2:14" x14ac:dyDescent="0.25">
      <c r="B3203" s="37" t="s">
        <v>299</v>
      </c>
      <c r="C3203" s="38" t="str">
        <f>VLOOKUP(E3203,nusedswatershed,4,FALSE)</f>
        <v>Ind7</v>
      </c>
      <c r="D3203" s="39">
        <v>26</v>
      </c>
      <c r="E3203" s="40" t="s">
        <v>10</v>
      </c>
      <c r="F3203" s="40" t="s">
        <v>10</v>
      </c>
      <c r="G3203" s="21" t="s">
        <v>63</v>
      </c>
      <c r="H3203" s="45">
        <v>2019</v>
      </c>
      <c r="I3203" s="45">
        <v>986</v>
      </c>
      <c r="J3203" s="45">
        <v>986</v>
      </c>
      <c r="K3203" s="45"/>
      <c r="L3203" s="62" t="str">
        <f>_xlfn.IFNA(VLOOKUP(E3203&amp;"."&amp;H3203,PNIdata!$E$5:$L$263,2,FALSE),"-")</f>
        <v>-</v>
      </c>
      <c r="M3203" s="62"/>
      <c r="N3203" s="62"/>
    </row>
    <row r="3204" spans="2:14" x14ac:dyDescent="0.25">
      <c r="B3204" s="37" t="s">
        <v>299</v>
      </c>
      <c r="C3204" s="38" t="str">
        <f>VLOOKUP(E3204,nusedswatershed,4,FALSE)</f>
        <v>Ind7</v>
      </c>
      <c r="D3204" s="39">
        <v>26</v>
      </c>
      <c r="E3204" s="40" t="s">
        <v>10</v>
      </c>
      <c r="F3204" s="40" t="s">
        <v>10</v>
      </c>
      <c r="G3204" s="21" t="s">
        <v>63</v>
      </c>
      <c r="H3204" s="45">
        <v>2018</v>
      </c>
      <c r="I3204" s="45">
        <v>918</v>
      </c>
      <c r="J3204" s="45">
        <v>918</v>
      </c>
      <c r="K3204" s="45"/>
      <c r="L3204" s="62" t="str">
        <f>_xlfn.IFNA(VLOOKUP(E3204&amp;"."&amp;H3204,PNIdata!$E$5:$L$263,2,FALSE),"-")</f>
        <v>-</v>
      </c>
      <c r="M3204" s="62"/>
      <c r="N3204" s="62"/>
    </row>
    <row r="3205" spans="2:14" x14ac:dyDescent="0.25">
      <c r="B3205" s="37" t="s">
        <v>299</v>
      </c>
      <c r="C3205" s="38" t="str">
        <f>VLOOKUP(E3205,nusedswatershed,4,FALSE)</f>
        <v>Ind7</v>
      </c>
      <c r="D3205" s="39">
        <v>26</v>
      </c>
      <c r="E3205" s="40" t="s">
        <v>10</v>
      </c>
      <c r="F3205" s="40" t="s">
        <v>10</v>
      </c>
      <c r="G3205" s="21" t="s">
        <v>63</v>
      </c>
      <c r="H3205" s="45">
        <v>2017</v>
      </c>
      <c r="I3205" s="45">
        <v>1561</v>
      </c>
      <c r="J3205" s="45">
        <v>1561</v>
      </c>
      <c r="K3205" s="45"/>
      <c r="L3205" s="62">
        <f>_xlfn.IFNA(VLOOKUP(E3205&amp;"."&amp;H3205,PNIdata!$E$5:$L$263,2,FALSE),"-")</f>
        <v>0.29230800000000001</v>
      </c>
      <c r="M3205" s="62"/>
      <c r="N3205" s="62"/>
    </row>
    <row r="3206" spans="2:14" x14ac:dyDescent="0.25">
      <c r="B3206" s="37" t="s">
        <v>299</v>
      </c>
      <c r="C3206" s="38" t="str">
        <f>VLOOKUP(E3206,nusedswatershed,4,FALSE)</f>
        <v>Ind7</v>
      </c>
      <c r="D3206" s="39">
        <v>26</v>
      </c>
      <c r="E3206" s="40" t="s">
        <v>10</v>
      </c>
      <c r="F3206" s="40" t="s">
        <v>10</v>
      </c>
      <c r="G3206" s="21" t="s">
        <v>63</v>
      </c>
      <c r="H3206" s="45">
        <v>2016</v>
      </c>
      <c r="I3206" s="45">
        <v>615</v>
      </c>
      <c r="J3206" s="45">
        <v>615</v>
      </c>
      <c r="K3206" s="45"/>
      <c r="L3206" s="62">
        <f>_xlfn.IFNA(VLOOKUP(E3206&amp;"."&amp;H3206,PNIdata!$E$5:$L$263,2,FALSE),"-")</f>
        <v>0.55172399999999999</v>
      </c>
      <c r="M3206" s="62"/>
      <c r="N3206" s="62"/>
    </row>
    <row r="3207" spans="2:14" x14ac:dyDescent="0.25">
      <c r="B3207" s="37" t="s">
        <v>299</v>
      </c>
      <c r="C3207" s="38" t="str">
        <f>VLOOKUP(E3207,nusedswatershed,4,FALSE)</f>
        <v>Ind7</v>
      </c>
      <c r="D3207" s="39">
        <v>26</v>
      </c>
      <c r="E3207" s="40" t="s">
        <v>10</v>
      </c>
      <c r="F3207" s="40" t="s">
        <v>10</v>
      </c>
      <c r="G3207" s="21" t="s">
        <v>63</v>
      </c>
      <c r="H3207" s="22">
        <v>2015</v>
      </c>
      <c r="I3207" s="45">
        <v>768</v>
      </c>
      <c r="J3207" s="45">
        <v>768</v>
      </c>
      <c r="K3207" s="45"/>
      <c r="L3207" s="62">
        <f>_xlfn.IFNA(VLOOKUP(E3207&amp;"."&amp;H3207,PNIdata!$E$5:$L$263,2,FALSE),"-")</f>
        <v>0.55000000000000004</v>
      </c>
      <c r="M3207" s="62"/>
      <c r="N3207" s="62"/>
    </row>
    <row r="3208" spans="2:14" x14ac:dyDescent="0.25">
      <c r="B3208" s="37" t="s">
        <v>299</v>
      </c>
      <c r="C3208" s="38" t="str">
        <f>VLOOKUP(E3208,nusedswatershed,4,FALSE)</f>
        <v>Ind7</v>
      </c>
      <c r="D3208" s="39">
        <v>26</v>
      </c>
      <c r="E3208" s="40" t="s">
        <v>10</v>
      </c>
      <c r="F3208" s="40" t="s">
        <v>10</v>
      </c>
      <c r="G3208" s="21" t="s">
        <v>63</v>
      </c>
      <c r="H3208" s="22">
        <v>2014</v>
      </c>
      <c r="I3208" s="45">
        <v>653</v>
      </c>
      <c r="J3208" s="45">
        <v>653</v>
      </c>
      <c r="K3208" s="45"/>
      <c r="L3208" s="62">
        <f>_xlfn.IFNA(VLOOKUP(E3208&amp;"."&amp;H3208,PNIdata!$E$5:$L$263,2,FALSE),"-")</f>
        <v>1</v>
      </c>
      <c r="M3208" s="62"/>
      <c r="N3208" s="62"/>
    </row>
    <row r="3209" spans="2:14" x14ac:dyDescent="0.25">
      <c r="B3209" s="37" t="s">
        <v>299</v>
      </c>
      <c r="C3209" s="38" t="str">
        <f>VLOOKUP(E3209,nusedswatershed,4,FALSE)</f>
        <v>Ind7</v>
      </c>
      <c r="D3209" s="39">
        <v>26</v>
      </c>
      <c r="E3209" s="40" t="s">
        <v>10</v>
      </c>
      <c r="F3209" s="40" t="s">
        <v>10</v>
      </c>
      <c r="G3209" s="21" t="s">
        <v>63</v>
      </c>
      <c r="H3209">
        <v>2013</v>
      </c>
      <c r="I3209" s="45">
        <v>350</v>
      </c>
      <c r="J3209" s="45">
        <v>350</v>
      </c>
      <c r="K3209" s="45"/>
      <c r="L3209" s="62">
        <f>_xlfn.IFNA(VLOOKUP(E3209&amp;"."&amp;H3209,PNIdata!$E$5:$L$263,2,FALSE),"-")</f>
        <v>0.59850800000000004</v>
      </c>
      <c r="M3209" s="62"/>
      <c r="N3209" s="62"/>
    </row>
    <row r="3210" spans="2:14" x14ac:dyDescent="0.25">
      <c r="B3210" s="37" t="s">
        <v>299</v>
      </c>
      <c r="C3210" s="38" t="str">
        <f>VLOOKUP(E3210,nusedswatershed,4,FALSE)</f>
        <v>Ind7</v>
      </c>
      <c r="D3210" s="39">
        <v>26</v>
      </c>
      <c r="E3210" s="40" t="s">
        <v>10</v>
      </c>
      <c r="F3210" s="40" t="s">
        <v>10</v>
      </c>
      <c r="G3210" s="21" t="s">
        <v>63</v>
      </c>
      <c r="H3210" s="22">
        <v>2012</v>
      </c>
      <c r="I3210" s="45">
        <v>138</v>
      </c>
      <c r="J3210" s="45">
        <v>138</v>
      </c>
      <c r="K3210" s="45"/>
      <c r="L3210" s="62" t="str">
        <f>_xlfn.IFNA(VLOOKUP(E3210&amp;"."&amp;H3210,PNIdata!$E$5:$L$263,2,FALSE),"-")</f>
        <v>-</v>
      </c>
      <c r="M3210" s="62"/>
      <c r="N3210" s="62"/>
    </row>
    <row r="3211" spans="2:14" x14ac:dyDescent="0.25">
      <c r="B3211" s="37" t="s">
        <v>299</v>
      </c>
      <c r="C3211" s="38" t="str">
        <f>VLOOKUP(E3211,nusedswatershed,4,FALSE)</f>
        <v>Ind7</v>
      </c>
      <c r="D3211" s="39">
        <v>26</v>
      </c>
      <c r="E3211" s="40" t="s">
        <v>10</v>
      </c>
      <c r="F3211" s="40" t="s">
        <v>10</v>
      </c>
      <c r="G3211" s="21" t="s">
        <v>63</v>
      </c>
      <c r="H3211" s="22">
        <v>2011</v>
      </c>
      <c r="I3211" s="45">
        <v>263</v>
      </c>
      <c r="J3211" s="45">
        <v>263</v>
      </c>
      <c r="K3211" s="45"/>
      <c r="L3211" s="62" t="str">
        <f>_xlfn.IFNA(VLOOKUP(E3211&amp;"."&amp;H3211,PNIdata!$E$5:$L$263,2,FALSE),"-")</f>
        <v>-</v>
      </c>
      <c r="M3211" s="62"/>
      <c r="N3211" s="62"/>
    </row>
    <row r="3212" spans="2:14" x14ac:dyDescent="0.25">
      <c r="B3212" s="37" t="s">
        <v>299</v>
      </c>
      <c r="C3212" s="38" t="str">
        <f>VLOOKUP(E3212,nusedswatershed,4,FALSE)</f>
        <v>Ind7</v>
      </c>
      <c r="D3212" s="39">
        <v>26</v>
      </c>
      <c r="E3212" s="40" t="s">
        <v>10</v>
      </c>
      <c r="F3212" s="40" t="s">
        <v>10</v>
      </c>
      <c r="G3212" s="21" t="s">
        <v>63</v>
      </c>
      <c r="H3212" s="22">
        <v>2010</v>
      </c>
      <c r="I3212" s="45">
        <v>355</v>
      </c>
      <c r="J3212" s="45">
        <v>355</v>
      </c>
      <c r="K3212" s="45"/>
      <c r="L3212" s="62" t="str">
        <f>_xlfn.IFNA(VLOOKUP(E3212&amp;"."&amp;H3212,PNIdata!$E$5:$L$263,2,FALSE),"-")</f>
        <v>-</v>
      </c>
      <c r="M3212" s="62"/>
      <c r="N3212" s="62"/>
    </row>
    <row r="3213" spans="2:14" x14ac:dyDescent="0.25">
      <c r="B3213" s="37" t="s">
        <v>299</v>
      </c>
      <c r="C3213" s="38" t="str">
        <f>VLOOKUP(E3213,nusedswatershed,4,FALSE)</f>
        <v>Ind7</v>
      </c>
      <c r="D3213" s="39">
        <v>26</v>
      </c>
      <c r="E3213" s="40" t="s">
        <v>10</v>
      </c>
      <c r="F3213" s="40" t="s">
        <v>10</v>
      </c>
      <c r="G3213" s="21" t="s">
        <v>63</v>
      </c>
      <c r="H3213" s="22">
        <v>2009</v>
      </c>
      <c r="I3213" s="45">
        <v>80</v>
      </c>
      <c r="J3213" s="45">
        <v>80</v>
      </c>
      <c r="K3213" s="45"/>
      <c r="L3213" s="62" t="str">
        <f>_xlfn.IFNA(VLOOKUP(E3213&amp;"."&amp;H3213,PNIdata!$E$5:$L$263,2,FALSE),"-")</f>
        <v>-</v>
      </c>
      <c r="M3213" s="62"/>
      <c r="N3213" s="62"/>
    </row>
    <row r="3214" spans="2:14" x14ac:dyDescent="0.25">
      <c r="B3214" s="37" t="s">
        <v>299</v>
      </c>
      <c r="C3214" s="38" t="str">
        <f>VLOOKUP(E3214,nusedswatershed,4,FALSE)</f>
        <v>Ind7</v>
      </c>
      <c r="D3214" s="39">
        <v>26</v>
      </c>
      <c r="E3214" s="40" t="s">
        <v>10</v>
      </c>
      <c r="F3214" s="40" t="s">
        <v>10</v>
      </c>
      <c r="G3214" s="21" t="s">
        <v>63</v>
      </c>
      <c r="H3214">
        <v>2008</v>
      </c>
      <c r="I3214" s="45">
        <v>380</v>
      </c>
      <c r="J3214" s="45">
        <v>380</v>
      </c>
      <c r="K3214" s="45"/>
      <c r="L3214" s="62" t="str">
        <f>_xlfn.IFNA(VLOOKUP(E3214&amp;"."&amp;H3214,PNIdata!$E$5:$L$263,2,FALSE),"-")</f>
        <v>-</v>
      </c>
      <c r="M3214" s="62"/>
      <c r="N3214" s="62"/>
    </row>
    <row r="3215" spans="2:14" x14ac:dyDescent="0.25">
      <c r="B3215" s="37" t="s">
        <v>299</v>
      </c>
      <c r="C3215" s="38" t="str">
        <f>VLOOKUP(E3215,nusedswatershed,4,FALSE)</f>
        <v>Ind7</v>
      </c>
      <c r="D3215" s="39">
        <v>26</v>
      </c>
      <c r="E3215" s="40" t="s">
        <v>10</v>
      </c>
      <c r="F3215" s="40" t="s">
        <v>10</v>
      </c>
      <c r="G3215" s="21" t="s">
        <v>63</v>
      </c>
      <c r="H3215">
        <v>2007</v>
      </c>
      <c r="I3215" s="45">
        <v>234</v>
      </c>
      <c r="J3215" s="45">
        <v>234</v>
      </c>
      <c r="K3215" s="45"/>
      <c r="L3215" s="62" t="str">
        <f>_xlfn.IFNA(VLOOKUP(E3215&amp;"."&amp;H3215,PNIdata!$E$5:$L$263,2,FALSE),"-")</f>
        <v>-</v>
      </c>
      <c r="M3215" s="62"/>
      <c r="N3215" s="62"/>
    </row>
    <row r="3216" spans="2:14" x14ac:dyDescent="0.25">
      <c r="B3216" s="37" t="s">
        <v>299</v>
      </c>
      <c r="C3216" s="38" t="str">
        <f>VLOOKUP(E3216,nusedswatershed,4,FALSE)</f>
        <v>Ind7</v>
      </c>
      <c r="D3216" s="39">
        <v>26</v>
      </c>
      <c r="E3216" s="40" t="s">
        <v>10</v>
      </c>
      <c r="F3216" s="40" t="s">
        <v>10</v>
      </c>
      <c r="G3216" s="21" t="s">
        <v>63</v>
      </c>
      <c r="H3216">
        <v>2006</v>
      </c>
      <c r="I3216" s="45">
        <v>76</v>
      </c>
      <c r="J3216" s="45">
        <v>76</v>
      </c>
      <c r="K3216" s="45"/>
      <c r="L3216" s="62" t="str">
        <f>_xlfn.IFNA(VLOOKUP(E3216&amp;"."&amp;H3216,PNIdata!$E$5:$L$263,2,FALSE),"-")</f>
        <v>-</v>
      </c>
      <c r="M3216" s="62"/>
      <c r="N3216" s="62"/>
    </row>
    <row r="3217" spans="2:14" x14ac:dyDescent="0.25">
      <c r="B3217" s="37" t="s">
        <v>299</v>
      </c>
      <c r="C3217" s="38" t="str">
        <f>VLOOKUP(E3217,nusedswatershed,4,FALSE)</f>
        <v>Ind7</v>
      </c>
      <c r="D3217" s="39">
        <v>26</v>
      </c>
      <c r="E3217" s="40" t="s">
        <v>10</v>
      </c>
      <c r="F3217" s="40" t="s">
        <v>10</v>
      </c>
      <c r="G3217" s="21" t="s">
        <v>63</v>
      </c>
      <c r="H3217">
        <v>2005</v>
      </c>
      <c r="I3217" s="45">
        <v>121</v>
      </c>
      <c r="J3217" s="45">
        <v>121</v>
      </c>
      <c r="K3217" s="45"/>
      <c r="L3217" s="62" t="str">
        <f>_xlfn.IFNA(VLOOKUP(E3217&amp;"."&amp;H3217,PNIdata!$E$5:$L$263,2,FALSE),"-")</f>
        <v>-</v>
      </c>
      <c r="M3217" s="62"/>
      <c r="N3217" s="62"/>
    </row>
    <row r="3218" spans="2:14" x14ac:dyDescent="0.25">
      <c r="B3218" s="37" t="s">
        <v>299</v>
      </c>
      <c r="C3218" s="38" t="str">
        <f>VLOOKUP(E3218,nusedswatershed,4,FALSE)</f>
        <v>Ind7</v>
      </c>
      <c r="D3218" s="39">
        <v>26</v>
      </c>
      <c r="E3218" s="40" t="s">
        <v>10</v>
      </c>
      <c r="F3218" s="40" t="s">
        <v>10</v>
      </c>
      <c r="G3218" s="21" t="s">
        <v>63</v>
      </c>
      <c r="H3218">
        <v>2004</v>
      </c>
      <c r="I3218" s="45">
        <v>495</v>
      </c>
      <c r="J3218" s="45">
        <v>495</v>
      </c>
      <c r="K3218" s="45"/>
      <c r="L3218" s="62" t="str">
        <f>_xlfn.IFNA(VLOOKUP(E3218&amp;"."&amp;H3218,PNIdata!$E$5:$L$263,2,FALSE),"-")</f>
        <v>-</v>
      </c>
      <c r="M3218" s="62"/>
      <c r="N3218" s="62"/>
    </row>
    <row r="3219" spans="2:14" x14ac:dyDescent="0.25">
      <c r="B3219" s="37" t="s">
        <v>299</v>
      </c>
      <c r="C3219" s="38" t="str">
        <f>VLOOKUP(E3219,nusedswatershed,4,FALSE)</f>
        <v>Ind7</v>
      </c>
      <c r="D3219" s="39">
        <v>26</v>
      </c>
      <c r="E3219" s="40" t="s">
        <v>10</v>
      </c>
      <c r="F3219" s="40" t="s">
        <v>10</v>
      </c>
      <c r="G3219" s="21" t="s">
        <v>63</v>
      </c>
      <c r="H3219">
        <v>2003</v>
      </c>
      <c r="I3219" s="45">
        <v>440</v>
      </c>
      <c r="J3219" s="45">
        <v>440</v>
      </c>
      <c r="K3219" s="45"/>
      <c r="L3219" s="62" t="str">
        <f>_xlfn.IFNA(VLOOKUP(E3219&amp;"."&amp;H3219,PNIdata!$E$5:$L$263,2,FALSE),"-")</f>
        <v>-</v>
      </c>
      <c r="M3219" s="62"/>
      <c r="N3219" s="62"/>
    </row>
    <row r="3220" spans="2:14" x14ac:dyDescent="0.25">
      <c r="B3220" s="37" t="s">
        <v>299</v>
      </c>
      <c r="C3220" s="38" t="str">
        <f>VLOOKUP(E3220,nusedswatershed,4,FALSE)</f>
        <v>Ind7</v>
      </c>
      <c r="D3220" s="39">
        <v>26</v>
      </c>
      <c r="E3220" s="40" t="s">
        <v>10</v>
      </c>
      <c r="F3220" s="40" t="s">
        <v>10</v>
      </c>
      <c r="G3220" s="21" t="s">
        <v>63</v>
      </c>
      <c r="H3220">
        <v>2002</v>
      </c>
      <c r="I3220" s="45">
        <v>308</v>
      </c>
      <c r="J3220" s="45">
        <v>308</v>
      </c>
      <c r="K3220" s="45"/>
      <c r="L3220" s="62" t="str">
        <f>_xlfn.IFNA(VLOOKUP(E3220&amp;"."&amp;H3220,PNIdata!$E$5:$L$263,2,FALSE),"-")</f>
        <v>-</v>
      </c>
      <c r="M3220" s="62"/>
      <c r="N3220" s="62"/>
    </row>
    <row r="3221" spans="2:14" x14ac:dyDescent="0.25">
      <c r="B3221" s="37" t="s">
        <v>299</v>
      </c>
      <c r="C3221" s="38" t="str">
        <f>VLOOKUP(E3221,nusedswatershed,4,FALSE)</f>
        <v>Ind7</v>
      </c>
      <c r="D3221" s="39">
        <v>26</v>
      </c>
      <c r="E3221" s="40" t="s">
        <v>10</v>
      </c>
      <c r="F3221" s="40" t="s">
        <v>10</v>
      </c>
      <c r="G3221" s="21" t="s">
        <v>63</v>
      </c>
      <c r="H3221">
        <v>2001</v>
      </c>
      <c r="I3221" s="45">
        <v>237</v>
      </c>
      <c r="J3221" s="45">
        <v>237</v>
      </c>
      <c r="K3221" s="45"/>
      <c r="L3221" s="62" t="str">
        <f>_xlfn.IFNA(VLOOKUP(E3221&amp;"."&amp;H3221,PNIdata!$E$5:$L$263,2,FALSE),"-")</f>
        <v>-</v>
      </c>
      <c r="M3221" s="62"/>
      <c r="N3221" s="62"/>
    </row>
    <row r="3222" spans="2:14" x14ac:dyDescent="0.25">
      <c r="B3222" s="37" t="s">
        <v>299</v>
      </c>
      <c r="C3222" s="38" t="str">
        <f>VLOOKUP(E3222,nusedswatershed,4,FALSE)</f>
        <v>Ind7</v>
      </c>
      <c r="D3222" s="39">
        <v>26</v>
      </c>
      <c r="E3222" s="40" t="s">
        <v>10</v>
      </c>
      <c r="F3222" s="40" t="s">
        <v>10</v>
      </c>
      <c r="G3222" s="21" t="s">
        <v>63</v>
      </c>
      <c r="H3222">
        <v>2000</v>
      </c>
      <c r="I3222" s="45">
        <v>391</v>
      </c>
      <c r="J3222" s="45">
        <v>391</v>
      </c>
      <c r="K3222" s="45"/>
      <c r="L3222" s="62" t="str">
        <f>_xlfn.IFNA(VLOOKUP(E3222&amp;"."&amp;H3222,PNIdata!$E$5:$L$263,2,FALSE),"-")</f>
        <v>-</v>
      </c>
      <c r="M3222" s="62"/>
      <c r="N3222" s="62"/>
    </row>
    <row r="3223" spans="2:14" x14ac:dyDescent="0.25">
      <c r="B3223" s="37" t="s">
        <v>299</v>
      </c>
      <c r="C3223" s="38" t="str">
        <f>VLOOKUP(E3223,nusedswatershed,4,FALSE)</f>
        <v>Ind7</v>
      </c>
      <c r="D3223" s="39">
        <v>26</v>
      </c>
      <c r="E3223" s="40" t="s">
        <v>10</v>
      </c>
      <c r="F3223" s="40" t="s">
        <v>10</v>
      </c>
      <c r="G3223" s="21" t="s">
        <v>63</v>
      </c>
      <c r="H3223">
        <v>1999</v>
      </c>
      <c r="I3223" s="45">
        <v>879</v>
      </c>
      <c r="J3223" s="45">
        <v>879</v>
      </c>
      <c r="K3223" s="45"/>
      <c r="L3223" s="62" t="str">
        <f>_xlfn.IFNA(VLOOKUP(E3223&amp;"."&amp;H3223,PNIdata!$E$5:$L$263,2,FALSE),"-")</f>
        <v>-</v>
      </c>
      <c r="M3223" s="62"/>
      <c r="N3223" s="62"/>
    </row>
    <row r="3224" spans="2:14" x14ac:dyDescent="0.25">
      <c r="B3224" s="37" t="s">
        <v>299</v>
      </c>
      <c r="C3224" s="38" t="str">
        <f>VLOOKUP(E3224,nusedswatershed,4,FALSE)</f>
        <v>Ind7</v>
      </c>
      <c r="D3224" s="39">
        <v>26</v>
      </c>
      <c r="E3224" s="40" t="s">
        <v>10</v>
      </c>
      <c r="F3224" s="40" t="s">
        <v>10</v>
      </c>
      <c r="G3224" s="21" t="s">
        <v>63</v>
      </c>
      <c r="H3224" s="22">
        <v>1998</v>
      </c>
      <c r="I3224" s="45">
        <v>1430</v>
      </c>
      <c r="J3224" s="45">
        <v>1430</v>
      </c>
      <c r="K3224" s="45"/>
      <c r="L3224" s="62" t="str">
        <f>_xlfn.IFNA(VLOOKUP(E3224&amp;"."&amp;H3224,PNIdata!$E$5:$L$263,2,FALSE),"-")</f>
        <v>-</v>
      </c>
      <c r="M3224" s="62"/>
      <c r="N3224" s="62"/>
    </row>
    <row r="3225" spans="2:14" x14ac:dyDescent="0.25">
      <c r="B3225" s="37" t="s">
        <v>299</v>
      </c>
      <c r="C3225" s="38" t="str">
        <f>VLOOKUP(E3225,nusedswatershed,4,FALSE)</f>
        <v>Ind7</v>
      </c>
      <c r="D3225" s="39">
        <v>26</v>
      </c>
      <c r="E3225" s="40" t="s">
        <v>10</v>
      </c>
      <c r="F3225" s="40" t="s">
        <v>10</v>
      </c>
      <c r="G3225" s="21" t="s">
        <v>63</v>
      </c>
      <c r="H3225" s="22">
        <v>1997</v>
      </c>
      <c r="I3225" s="45">
        <v>523</v>
      </c>
      <c r="J3225" s="45">
        <v>523</v>
      </c>
      <c r="K3225" s="45"/>
      <c r="L3225" s="62" t="str">
        <f>_xlfn.IFNA(VLOOKUP(E3225&amp;"."&amp;H3225,PNIdata!$E$5:$L$263,2,FALSE),"-")</f>
        <v>-</v>
      </c>
      <c r="M3225" s="62"/>
      <c r="N3225" s="62"/>
    </row>
    <row r="3226" spans="2:14" x14ac:dyDescent="0.25">
      <c r="B3226" s="37" t="s">
        <v>299</v>
      </c>
      <c r="C3226" s="38" t="str">
        <f>VLOOKUP(E3226,nusedswatershed,4,FALSE)</f>
        <v>Ind7</v>
      </c>
      <c r="D3226" s="39">
        <v>26</v>
      </c>
      <c r="E3226" s="40" t="s">
        <v>10</v>
      </c>
      <c r="F3226" s="40" t="s">
        <v>10</v>
      </c>
      <c r="G3226" s="21" t="s">
        <v>63</v>
      </c>
      <c r="H3226" s="22">
        <v>1996</v>
      </c>
      <c r="I3226" s="45">
        <v>288</v>
      </c>
      <c r="J3226" s="45">
        <v>288</v>
      </c>
      <c r="K3226" s="45"/>
      <c r="L3226" s="62" t="str">
        <f>_xlfn.IFNA(VLOOKUP(E3226&amp;"."&amp;H3226,PNIdata!$E$5:$L$263,2,FALSE),"-")</f>
        <v>-</v>
      </c>
      <c r="M3226" s="62"/>
      <c r="N3226" s="62"/>
    </row>
    <row r="3227" spans="2:14" x14ac:dyDescent="0.25">
      <c r="B3227" s="37" t="s">
        <v>299</v>
      </c>
      <c r="C3227" s="38" t="str">
        <f>VLOOKUP(E3227,nusedswatershed,4,FALSE)</f>
        <v>Ind7</v>
      </c>
      <c r="D3227" s="39">
        <v>26</v>
      </c>
      <c r="E3227" s="40" t="s">
        <v>10</v>
      </c>
      <c r="F3227" s="40" t="s">
        <v>10</v>
      </c>
      <c r="G3227" s="21" t="s">
        <v>63</v>
      </c>
      <c r="H3227" s="22">
        <v>1995</v>
      </c>
      <c r="I3227" s="45">
        <v>600</v>
      </c>
      <c r="J3227" s="45">
        <v>600</v>
      </c>
      <c r="K3227" s="45"/>
      <c r="L3227" s="62" t="str">
        <f>_xlfn.IFNA(VLOOKUP(E3227&amp;"."&amp;H3227,PNIdata!$E$5:$L$263,2,FALSE),"-")</f>
        <v>-</v>
      </c>
      <c r="M3227" s="62"/>
      <c r="N3227" s="62"/>
    </row>
    <row r="3228" spans="2:14" x14ac:dyDescent="0.25">
      <c r="B3228" s="37" t="s">
        <v>299</v>
      </c>
      <c r="C3228" s="38" t="str">
        <f>VLOOKUP(E3228,nusedswatershed,4,FALSE)</f>
        <v>Ind7</v>
      </c>
      <c r="D3228" s="39">
        <v>26</v>
      </c>
      <c r="E3228" s="40" t="s">
        <v>10</v>
      </c>
      <c r="F3228" s="40" t="s">
        <v>10</v>
      </c>
      <c r="G3228" s="21" t="s">
        <v>63</v>
      </c>
      <c r="H3228" s="22">
        <v>1994</v>
      </c>
      <c r="I3228" s="45">
        <v>250</v>
      </c>
      <c r="J3228" s="45">
        <v>250</v>
      </c>
      <c r="K3228" s="45"/>
      <c r="L3228" s="62" t="str">
        <f>_xlfn.IFNA(VLOOKUP(E3228&amp;"."&amp;H3228,PNIdata!$E$5:$L$263,2,FALSE),"-")</f>
        <v>-</v>
      </c>
      <c r="M3228" s="62"/>
      <c r="N3228" s="62"/>
    </row>
    <row r="3229" spans="2:14" x14ac:dyDescent="0.25">
      <c r="B3229" s="37" t="s">
        <v>299</v>
      </c>
      <c r="C3229" s="38" t="str">
        <f>VLOOKUP(E3229,nusedswatershed,4,FALSE)</f>
        <v>Ind7</v>
      </c>
      <c r="D3229" s="39">
        <v>26</v>
      </c>
      <c r="E3229" s="40" t="s">
        <v>10</v>
      </c>
      <c r="F3229" s="40" t="s">
        <v>10</v>
      </c>
      <c r="G3229" s="21" t="s">
        <v>63</v>
      </c>
      <c r="H3229" s="22">
        <v>1993</v>
      </c>
      <c r="I3229" s="45">
        <v>250</v>
      </c>
      <c r="J3229" s="45">
        <v>250</v>
      </c>
      <c r="K3229" s="45"/>
      <c r="L3229" s="62" t="str">
        <f>_xlfn.IFNA(VLOOKUP(E3229&amp;"."&amp;H3229,PNIdata!$E$5:$L$263,2,FALSE),"-")</f>
        <v>-</v>
      </c>
      <c r="M3229" s="62"/>
      <c r="N3229" s="62"/>
    </row>
    <row r="3230" spans="2:14" x14ac:dyDescent="0.25">
      <c r="B3230" s="37" t="s">
        <v>299</v>
      </c>
      <c r="C3230" s="38" t="str">
        <f>VLOOKUP(E3230,nusedswatershed,4,FALSE)</f>
        <v>Ind7</v>
      </c>
      <c r="D3230" s="39">
        <v>26</v>
      </c>
      <c r="E3230" s="40" t="s">
        <v>10</v>
      </c>
      <c r="F3230" s="40" t="s">
        <v>10</v>
      </c>
      <c r="G3230" s="21" t="s">
        <v>63</v>
      </c>
      <c r="H3230" s="22">
        <v>1992</v>
      </c>
      <c r="I3230" s="45">
        <v>600</v>
      </c>
      <c r="J3230" s="45">
        <v>600</v>
      </c>
      <c r="K3230" s="45"/>
      <c r="L3230" s="62" t="str">
        <f>_xlfn.IFNA(VLOOKUP(E3230&amp;"."&amp;H3230,PNIdata!$E$5:$L$263,2,FALSE),"-")</f>
        <v>-</v>
      </c>
      <c r="M3230" s="62"/>
      <c r="N3230" s="62"/>
    </row>
    <row r="3231" spans="2:14" x14ac:dyDescent="0.25">
      <c r="B3231" s="37" t="s">
        <v>299</v>
      </c>
      <c r="C3231" s="38" t="str">
        <f>VLOOKUP(E3231,nusedswatershed,4,FALSE)</f>
        <v>Ind7</v>
      </c>
      <c r="D3231" s="39">
        <v>26</v>
      </c>
      <c r="E3231" s="40" t="s">
        <v>10</v>
      </c>
      <c r="F3231" s="40" t="s">
        <v>10</v>
      </c>
      <c r="G3231" s="21" t="s">
        <v>63</v>
      </c>
      <c r="H3231" s="22">
        <v>1991</v>
      </c>
      <c r="I3231" s="45">
        <v>120</v>
      </c>
      <c r="J3231" s="45">
        <v>120</v>
      </c>
      <c r="K3231" s="45"/>
      <c r="L3231" s="62" t="str">
        <f>_xlfn.IFNA(VLOOKUP(E3231&amp;"."&amp;H3231,PNIdata!$E$5:$L$263,2,FALSE),"-")</f>
        <v>-</v>
      </c>
      <c r="M3231" s="62"/>
      <c r="N3231" s="62"/>
    </row>
    <row r="3232" spans="2:14" x14ac:dyDescent="0.25">
      <c r="B3232" s="37" t="s">
        <v>299</v>
      </c>
      <c r="C3232" s="38" t="str">
        <f>VLOOKUP(E3232,nusedswatershed,4,FALSE)</f>
        <v>Ind7</v>
      </c>
      <c r="D3232" s="39">
        <v>26</v>
      </c>
      <c r="E3232" s="40" t="s">
        <v>10</v>
      </c>
      <c r="F3232" s="40" t="s">
        <v>10</v>
      </c>
      <c r="G3232" s="21" t="s">
        <v>63</v>
      </c>
      <c r="H3232" s="22">
        <v>1990</v>
      </c>
      <c r="I3232" s="45">
        <v>200</v>
      </c>
      <c r="J3232" s="45">
        <v>200</v>
      </c>
      <c r="K3232" s="45"/>
      <c r="L3232" s="62" t="str">
        <f>_xlfn.IFNA(VLOOKUP(E3232&amp;"."&amp;H3232,PNIdata!$E$5:$L$263,2,FALSE),"-")</f>
        <v>-</v>
      </c>
      <c r="M3232" s="62"/>
      <c r="N3232" s="62"/>
    </row>
    <row r="3233" spans="2:14" x14ac:dyDescent="0.25">
      <c r="B3233" s="37" t="s">
        <v>299</v>
      </c>
      <c r="C3233" s="38" t="str">
        <f>VLOOKUP(E3233,nusedswatershed,4,FALSE)</f>
        <v>Ind7</v>
      </c>
      <c r="D3233" s="39">
        <v>26</v>
      </c>
      <c r="E3233" s="40" t="s">
        <v>10</v>
      </c>
      <c r="F3233" s="40" t="s">
        <v>10</v>
      </c>
      <c r="G3233" s="21" t="s">
        <v>63</v>
      </c>
      <c r="H3233" s="22">
        <v>1989</v>
      </c>
      <c r="I3233" s="45">
        <v>450</v>
      </c>
      <c r="J3233" s="45">
        <v>450</v>
      </c>
      <c r="K3233" s="45"/>
      <c r="L3233" s="62" t="str">
        <f>_xlfn.IFNA(VLOOKUP(E3233&amp;"."&amp;H3233,PNIdata!$E$5:$L$263,2,FALSE),"-")</f>
        <v>-</v>
      </c>
      <c r="M3233" s="62"/>
      <c r="N3233" s="62"/>
    </row>
    <row r="3234" spans="2:14" x14ac:dyDescent="0.25">
      <c r="B3234" s="37" t="s">
        <v>299</v>
      </c>
      <c r="C3234" s="38" t="str">
        <f>VLOOKUP(E3234,nusedswatershed,4,FALSE)</f>
        <v>Ind7</v>
      </c>
      <c r="D3234" s="39">
        <v>26</v>
      </c>
      <c r="E3234" s="40" t="s">
        <v>10</v>
      </c>
      <c r="F3234" s="40" t="s">
        <v>10</v>
      </c>
      <c r="G3234" s="21" t="s">
        <v>63</v>
      </c>
      <c r="H3234" s="22">
        <v>1988</v>
      </c>
      <c r="I3234" s="45">
        <v>400</v>
      </c>
      <c r="J3234" s="45">
        <v>400</v>
      </c>
      <c r="K3234" s="45"/>
      <c r="L3234" s="62" t="str">
        <f>_xlfn.IFNA(VLOOKUP(E3234&amp;"."&amp;H3234,PNIdata!$E$5:$L$263,2,FALSE),"-")</f>
        <v>-</v>
      </c>
      <c r="M3234" s="62"/>
      <c r="N3234" s="62"/>
    </row>
    <row r="3235" spans="2:14" x14ac:dyDescent="0.25">
      <c r="B3235" s="37" t="s">
        <v>299</v>
      </c>
      <c r="C3235" s="38" t="str">
        <f>VLOOKUP(E3235,nusedswatershed,4,FALSE)</f>
        <v>Ind7</v>
      </c>
      <c r="D3235" s="39">
        <v>26</v>
      </c>
      <c r="E3235" s="40" t="s">
        <v>10</v>
      </c>
      <c r="F3235" s="40" t="s">
        <v>10</v>
      </c>
      <c r="G3235" s="21" t="s">
        <v>63</v>
      </c>
      <c r="H3235" s="22">
        <v>1987</v>
      </c>
      <c r="I3235" s="45">
        <v>500</v>
      </c>
      <c r="J3235" s="45">
        <v>500</v>
      </c>
      <c r="K3235" s="45"/>
      <c r="L3235" s="62" t="str">
        <f>_xlfn.IFNA(VLOOKUP(E3235&amp;"."&amp;H3235,PNIdata!$E$5:$L$263,2,FALSE),"-")</f>
        <v>-</v>
      </c>
      <c r="M3235" s="62"/>
      <c r="N3235" s="62"/>
    </row>
    <row r="3236" spans="2:14" x14ac:dyDescent="0.25">
      <c r="B3236" s="37" t="s">
        <v>299</v>
      </c>
      <c r="C3236" s="38" t="str">
        <f>VLOOKUP(E3236,nusedswatershed,4,FALSE)</f>
        <v>Ind7</v>
      </c>
      <c r="D3236" s="39">
        <v>26</v>
      </c>
      <c r="E3236" s="40" t="s">
        <v>10</v>
      </c>
      <c r="F3236" s="40" t="s">
        <v>10</v>
      </c>
      <c r="G3236" s="21" t="s">
        <v>63</v>
      </c>
      <c r="H3236" s="22">
        <v>1986</v>
      </c>
      <c r="I3236" s="45">
        <v>1000</v>
      </c>
      <c r="J3236" s="45">
        <v>1000</v>
      </c>
      <c r="K3236" s="45"/>
      <c r="L3236" s="62" t="str">
        <f>_xlfn.IFNA(VLOOKUP(E3236&amp;"."&amp;H3236,PNIdata!$E$5:$L$263,2,FALSE),"-")</f>
        <v>-</v>
      </c>
      <c r="M3236" s="62"/>
      <c r="N3236" s="62"/>
    </row>
    <row r="3237" spans="2:14" x14ac:dyDescent="0.25">
      <c r="B3237" s="37" t="s">
        <v>299</v>
      </c>
      <c r="C3237" s="38" t="str">
        <f>VLOOKUP(E3237,nusedswatershed,4,FALSE)</f>
        <v>Ind7</v>
      </c>
      <c r="D3237" s="39">
        <v>26</v>
      </c>
      <c r="E3237" s="40" t="s">
        <v>10</v>
      </c>
      <c r="F3237" s="40" t="s">
        <v>10</v>
      </c>
      <c r="G3237" s="21" t="s">
        <v>63</v>
      </c>
      <c r="H3237" s="22">
        <v>1985</v>
      </c>
      <c r="I3237" s="45">
        <v>1200</v>
      </c>
      <c r="J3237" s="45">
        <v>1200</v>
      </c>
      <c r="K3237" s="45"/>
      <c r="L3237" s="62" t="str">
        <f>_xlfn.IFNA(VLOOKUP(E3237&amp;"."&amp;H3237,PNIdata!$E$5:$L$263,2,FALSE),"-")</f>
        <v>-</v>
      </c>
      <c r="M3237" s="62"/>
      <c r="N3237" s="62"/>
    </row>
    <row r="3238" spans="2:14" x14ac:dyDescent="0.25">
      <c r="B3238" s="37" t="s">
        <v>299</v>
      </c>
      <c r="C3238" s="38" t="str">
        <f>VLOOKUP(E3238,nusedswatershed,4,FALSE)</f>
        <v>Ind7</v>
      </c>
      <c r="D3238" s="39">
        <v>26</v>
      </c>
      <c r="E3238" s="40" t="s">
        <v>10</v>
      </c>
      <c r="F3238" s="40" t="s">
        <v>10</v>
      </c>
      <c r="G3238" s="21" t="s">
        <v>63</v>
      </c>
      <c r="H3238" s="22">
        <v>1984</v>
      </c>
      <c r="I3238" s="45">
        <v>1500</v>
      </c>
      <c r="J3238" s="45">
        <v>1500</v>
      </c>
      <c r="K3238" s="45"/>
      <c r="L3238" s="62" t="str">
        <f>_xlfn.IFNA(VLOOKUP(E3238&amp;"."&amp;H3238,PNIdata!$E$5:$L$263,2,FALSE),"-")</f>
        <v>-</v>
      </c>
      <c r="M3238" s="62"/>
      <c r="N3238" s="62"/>
    </row>
    <row r="3239" spans="2:14" x14ac:dyDescent="0.25">
      <c r="B3239" s="37" t="s">
        <v>299</v>
      </c>
      <c r="C3239" s="38" t="str">
        <f>VLOOKUP(E3239,nusedswatershed,4,FALSE)</f>
        <v>Ind7</v>
      </c>
      <c r="D3239" s="39">
        <v>26</v>
      </c>
      <c r="E3239" s="40" t="s">
        <v>10</v>
      </c>
      <c r="F3239" s="40" t="s">
        <v>10</v>
      </c>
      <c r="G3239" s="21" t="s">
        <v>63</v>
      </c>
      <c r="H3239" s="22">
        <v>1983</v>
      </c>
      <c r="I3239" s="45">
        <v>500</v>
      </c>
      <c r="J3239" s="45">
        <v>500</v>
      </c>
      <c r="K3239" s="45"/>
      <c r="L3239" s="62" t="str">
        <f>_xlfn.IFNA(VLOOKUP(E3239&amp;"."&amp;H3239,PNIdata!$E$5:$L$263,2,FALSE),"-")</f>
        <v>-</v>
      </c>
      <c r="M3239" s="62"/>
      <c r="N3239" s="62"/>
    </row>
    <row r="3240" spans="2:14" x14ac:dyDescent="0.25">
      <c r="B3240" s="37" t="s">
        <v>299</v>
      </c>
      <c r="C3240" s="38" t="str">
        <f>VLOOKUP(E3240,nusedswatershed,4,FALSE)</f>
        <v>Ind7</v>
      </c>
      <c r="D3240" s="39">
        <v>26</v>
      </c>
      <c r="E3240" s="40" t="s">
        <v>10</v>
      </c>
      <c r="F3240" s="40" t="s">
        <v>10</v>
      </c>
      <c r="G3240" s="21" t="s">
        <v>63</v>
      </c>
      <c r="H3240" s="22">
        <v>1982</v>
      </c>
      <c r="I3240" s="45">
        <v>1000</v>
      </c>
      <c r="J3240" s="45">
        <v>1000</v>
      </c>
      <c r="K3240" s="45"/>
      <c r="L3240" s="62" t="str">
        <f>_xlfn.IFNA(VLOOKUP(E3240&amp;"."&amp;H3240,PNIdata!$E$5:$L$263,2,FALSE),"-")</f>
        <v>-</v>
      </c>
      <c r="M3240" s="62"/>
      <c r="N3240" s="62"/>
    </row>
    <row r="3241" spans="2:14" x14ac:dyDescent="0.25">
      <c r="B3241" s="37" t="s">
        <v>299</v>
      </c>
      <c r="C3241" s="38" t="str">
        <f>VLOOKUP(E3241,nusedswatershed,4,FALSE)</f>
        <v>Ind7</v>
      </c>
      <c r="D3241" s="39">
        <v>26</v>
      </c>
      <c r="E3241" s="40" t="s">
        <v>10</v>
      </c>
      <c r="F3241" s="40" t="s">
        <v>10</v>
      </c>
      <c r="G3241" s="21" t="s">
        <v>63</v>
      </c>
      <c r="H3241" s="22">
        <v>1981</v>
      </c>
      <c r="I3241" s="45">
        <v>1000</v>
      </c>
      <c r="J3241" s="45">
        <v>1000</v>
      </c>
      <c r="K3241" s="45"/>
      <c r="L3241" s="62" t="str">
        <f>_xlfn.IFNA(VLOOKUP(E3241&amp;"."&amp;H3241,PNIdata!$E$5:$L$263,2,FALSE),"-")</f>
        <v>-</v>
      </c>
      <c r="M3241" s="62"/>
      <c r="N3241" s="62"/>
    </row>
    <row r="3242" spans="2:14" x14ac:dyDescent="0.25">
      <c r="B3242" s="37" t="s">
        <v>299</v>
      </c>
      <c r="C3242" s="38" t="str">
        <f>VLOOKUP(E3242,nusedswatershed,4,FALSE)</f>
        <v>Ind7</v>
      </c>
      <c r="D3242" s="39">
        <v>26</v>
      </c>
      <c r="E3242" s="40" t="s">
        <v>10</v>
      </c>
      <c r="F3242" s="40" t="s">
        <v>10</v>
      </c>
      <c r="G3242" s="21" t="s">
        <v>63</v>
      </c>
      <c r="H3242" s="22">
        <v>1980</v>
      </c>
      <c r="I3242" s="45">
        <v>200</v>
      </c>
      <c r="J3242" s="45">
        <v>200</v>
      </c>
      <c r="K3242" s="45"/>
      <c r="L3242" s="62" t="str">
        <f>_xlfn.IFNA(VLOOKUP(E3242&amp;"."&amp;H3242,PNIdata!$E$5:$L$263,2,FALSE),"-")</f>
        <v>-</v>
      </c>
      <c r="M3242" s="62"/>
      <c r="N3242" s="62"/>
    </row>
    <row r="3243" spans="2:14" x14ac:dyDescent="0.25">
      <c r="B3243" s="37" t="s">
        <v>299</v>
      </c>
      <c r="C3243" s="38" t="str">
        <f>VLOOKUP(E3243,nusedswatershed,4,FALSE)</f>
        <v>Ind7</v>
      </c>
      <c r="D3243" s="39">
        <v>26</v>
      </c>
      <c r="E3243" s="40" t="s">
        <v>10</v>
      </c>
      <c r="F3243" s="40" t="s">
        <v>10</v>
      </c>
      <c r="G3243" s="21" t="s">
        <v>63</v>
      </c>
      <c r="H3243" s="22">
        <v>1979</v>
      </c>
      <c r="I3243" s="45">
        <v>200</v>
      </c>
      <c r="J3243" s="45">
        <v>200</v>
      </c>
      <c r="K3243" s="45"/>
      <c r="L3243" s="62" t="str">
        <f>_xlfn.IFNA(VLOOKUP(E3243&amp;"."&amp;H3243,PNIdata!$E$5:$L$263,2,FALSE),"-")</f>
        <v>-</v>
      </c>
      <c r="M3243" s="62"/>
      <c r="N3243" s="62"/>
    </row>
    <row r="3244" spans="2:14" x14ac:dyDescent="0.25">
      <c r="B3244" s="37" t="s">
        <v>299</v>
      </c>
      <c r="C3244" s="38" t="str">
        <f>VLOOKUP(E3244,nusedswatershed,4,FALSE)</f>
        <v>Ind7</v>
      </c>
      <c r="D3244" s="39">
        <v>26</v>
      </c>
      <c r="E3244" s="40" t="s">
        <v>10</v>
      </c>
      <c r="F3244" s="40" t="s">
        <v>10</v>
      </c>
      <c r="G3244" s="21" t="s">
        <v>63</v>
      </c>
      <c r="H3244" s="22">
        <v>1978</v>
      </c>
      <c r="I3244" s="45">
        <v>50</v>
      </c>
      <c r="J3244" s="45">
        <v>50</v>
      </c>
      <c r="K3244" s="45"/>
      <c r="L3244" s="62" t="str">
        <f>_xlfn.IFNA(VLOOKUP(E3244&amp;"."&amp;H3244,PNIdata!$E$5:$L$263,2,FALSE),"-")</f>
        <v>-</v>
      </c>
      <c r="M3244" s="62"/>
      <c r="N3244" s="62"/>
    </row>
    <row r="3245" spans="2:14" x14ac:dyDescent="0.25">
      <c r="B3245" s="37" t="s">
        <v>299</v>
      </c>
      <c r="C3245" s="38" t="str">
        <f>VLOOKUP(E3245,nusedswatershed,4,FALSE)</f>
        <v>Ind7</v>
      </c>
      <c r="D3245" s="39">
        <v>26</v>
      </c>
      <c r="E3245" s="40" t="s">
        <v>10</v>
      </c>
      <c r="F3245" s="40" t="s">
        <v>10</v>
      </c>
      <c r="G3245" s="21" t="s">
        <v>63</v>
      </c>
      <c r="H3245" s="22">
        <v>1977</v>
      </c>
      <c r="I3245" s="45">
        <v>100</v>
      </c>
      <c r="J3245" s="45">
        <v>100</v>
      </c>
      <c r="K3245" s="45"/>
      <c r="L3245" s="62" t="str">
        <f>_xlfn.IFNA(VLOOKUP(E3245&amp;"."&amp;H3245,PNIdata!$E$5:$L$263,2,FALSE),"-")</f>
        <v>-</v>
      </c>
      <c r="M3245" s="62"/>
      <c r="N3245" s="62"/>
    </row>
    <row r="3246" spans="2:14" x14ac:dyDescent="0.25">
      <c r="B3246" s="37" t="s">
        <v>299</v>
      </c>
      <c r="C3246" s="38" t="str">
        <f>VLOOKUP(E3246,nusedswatershed,4,FALSE)</f>
        <v>Ind7</v>
      </c>
      <c r="D3246" s="39">
        <v>26</v>
      </c>
      <c r="E3246" s="40" t="s">
        <v>10</v>
      </c>
      <c r="F3246" s="40" t="s">
        <v>10</v>
      </c>
      <c r="G3246" s="21" t="s">
        <v>63</v>
      </c>
      <c r="H3246" s="22">
        <v>1976</v>
      </c>
      <c r="I3246" s="45">
        <v>25</v>
      </c>
      <c r="J3246" s="45">
        <v>25</v>
      </c>
      <c r="K3246" s="45"/>
      <c r="L3246" s="62" t="str">
        <f>_xlfn.IFNA(VLOOKUP(E3246&amp;"."&amp;H3246,PNIdata!$E$5:$L$263,2,FALSE),"-")</f>
        <v>-</v>
      </c>
      <c r="M3246" s="62"/>
      <c r="N3246" s="62"/>
    </row>
    <row r="3247" spans="2:14" x14ac:dyDescent="0.25">
      <c r="B3247" s="37" t="s">
        <v>299</v>
      </c>
      <c r="C3247" s="38" t="str">
        <f>VLOOKUP(E3247,nusedswatershed,4,FALSE)</f>
        <v>Ind7</v>
      </c>
      <c r="D3247" s="39">
        <v>26</v>
      </c>
      <c r="E3247" s="40" t="s">
        <v>10</v>
      </c>
      <c r="F3247" s="40" t="s">
        <v>10</v>
      </c>
      <c r="G3247" s="21" t="s">
        <v>63</v>
      </c>
      <c r="H3247" s="22">
        <v>1975</v>
      </c>
      <c r="I3247" s="45">
        <v>25</v>
      </c>
      <c r="J3247" s="45">
        <v>25</v>
      </c>
      <c r="K3247" s="45"/>
      <c r="L3247" s="62" t="str">
        <f>_xlfn.IFNA(VLOOKUP(E3247&amp;"."&amp;H3247,PNIdata!$E$5:$L$263,2,FALSE),"-")</f>
        <v>-</v>
      </c>
      <c r="M3247" s="62"/>
      <c r="N3247" s="62"/>
    </row>
    <row r="3248" spans="2:14" x14ac:dyDescent="0.25">
      <c r="B3248" s="37" t="s">
        <v>299</v>
      </c>
      <c r="C3248" s="38" t="str">
        <f>VLOOKUP(E3248,nusedswatershed,4,FALSE)</f>
        <v>Ind7</v>
      </c>
      <c r="D3248" s="39">
        <v>26</v>
      </c>
      <c r="E3248" s="40" t="s">
        <v>10</v>
      </c>
      <c r="F3248" s="40" t="s">
        <v>10</v>
      </c>
      <c r="G3248" s="21" t="s">
        <v>63</v>
      </c>
      <c r="H3248" s="22">
        <v>1974</v>
      </c>
      <c r="I3248" s="45">
        <v>1500</v>
      </c>
      <c r="J3248" s="45">
        <v>1500</v>
      </c>
      <c r="K3248" s="45"/>
      <c r="L3248" s="62" t="str">
        <f>_xlfn.IFNA(VLOOKUP(E3248&amp;"."&amp;H3248,PNIdata!$E$5:$L$263,2,FALSE),"-")</f>
        <v>-</v>
      </c>
      <c r="M3248" s="62"/>
      <c r="N3248" s="62"/>
    </row>
    <row r="3249" spans="2:14" x14ac:dyDescent="0.25">
      <c r="B3249" s="37" t="s">
        <v>299</v>
      </c>
      <c r="C3249" s="38" t="str">
        <f>VLOOKUP(E3249,nusedswatershed,4,FALSE)</f>
        <v>Ind7</v>
      </c>
      <c r="D3249" s="39">
        <v>26</v>
      </c>
      <c r="E3249" s="40" t="s">
        <v>10</v>
      </c>
      <c r="F3249" s="40" t="s">
        <v>10</v>
      </c>
      <c r="G3249" s="21" t="s">
        <v>63</v>
      </c>
      <c r="H3249" s="22">
        <v>1973</v>
      </c>
      <c r="I3249" s="45">
        <v>1500</v>
      </c>
      <c r="J3249" s="45">
        <v>1500</v>
      </c>
      <c r="K3249" s="45"/>
      <c r="L3249" s="62" t="str">
        <f>_xlfn.IFNA(VLOOKUP(E3249&amp;"."&amp;H3249,PNIdata!$E$5:$L$263,2,FALSE),"-")</f>
        <v>-</v>
      </c>
      <c r="M3249" s="62"/>
      <c r="N3249" s="62"/>
    </row>
    <row r="3250" spans="2:14" x14ac:dyDescent="0.25">
      <c r="B3250" s="37" t="s">
        <v>299</v>
      </c>
      <c r="C3250" s="38" t="str">
        <f>VLOOKUP(E3250,nusedswatershed,4,FALSE)</f>
        <v>Ind7</v>
      </c>
      <c r="D3250" s="39">
        <v>26</v>
      </c>
      <c r="E3250" s="40" t="s">
        <v>10</v>
      </c>
      <c r="F3250" s="40" t="s">
        <v>10</v>
      </c>
      <c r="G3250" s="21" t="s">
        <v>63</v>
      </c>
      <c r="H3250" s="22">
        <v>1972</v>
      </c>
      <c r="I3250" s="45">
        <v>750</v>
      </c>
      <c r="J3250" s="45">
        <v>750</v>
      </c>
      <c r="K3250" s="45"/>
      <c r="L3250" s="62" t="str">
        <f>_xlfn.IFNA(VLOOKUP(E3250&amp;"."&amp;H3250,PNIdata!$E$5:$L$263,2,FALSE),"-")</f>
        <v>-</v>
      </c>
      <c r="M3250" s="62"/>
      <c r="N3250" s="62"/>
    </row>
    <row r="3251" spans="2:14" x14ac:dyDescent="0.25">
      <c r="B3251" s="37" t="s">
        <v>299</v>
      </c>
      <c r="C3251" s="38" t="str">
        <f>VLOOKUP(E3251,nusedswatershed,4,FALSE)</f>
        <v>Ind7</v>
      </c>
      <c r="D3251" s="39">
        <v>26</v>
      </c>
      <c r="E3251" s="40" t="s">
        <v>10</v>
      </c>
      <c r="F3251" s="40" t="s">
        <v>10</v>
      </c>
      <c r="G3251" s="21" t="s">
        <v>63</v>
      </c>
      <c r="H3251" s="22">
        <v>1971</v>
      </c>
      <c r="I3251" s="45">
        <v>750</v>
      </c>
      <c r="J3251" s="45">
        <v>750</v>
      </c>
      <c r="K3251" s="45"/>
      <c r="L3251" s="62" t="str">
        <f>_xlfn.IFNA(VLOOKUP(E3251&amp;"."&amp;H3251,PNIdata!$E$5:$L$263,2,FALSE),"-")</f>
        <v>-</v>
      </c>
      <c r="M3251" s="62"/>
      <c r="N3251" s="62"/>
    </row>
    <row r="3252" spans="2:14" x14ac:dyDescent="0.25">
      <c r="B3252" s="37" t="s">
        <v>299</v>
      </c>
      <c r="C3252" s="38" t="str">
        <f>VLOOKUP(E3252,nusedswatershed,4,FALSE)</f>
        <v>Ind7</v>
      </c>
      <c r="D3252" s="39">
        <v>26</v>
      </c>
      <c r="E3252" s="40" t="s">
        <v>10</v>
      </c>
      <c r="F3252" s="40" t="s">
        <v>10</v>
      </c>
      <c r="G3252" s="21" t="s">
        <v>63</v>
      </c>
      <c r="H3252" s="22">
        <v>1970</v>
      </c>
      <c r="I3252" s="45">
        <v>1500</v>
      </c>
      <c r="J3252" s="45">
        <v>1500</v>
      </c>
      <c r="K3252" s="45"/>
      <c r="L3252" s="62" t="str">
        <f>_xlfn.IFNA(VLOOKUP(E3252&amp;"."&amp;H3252,PNIdata!$E$5:$L$263,2,FALSE),"-")</f>
        <v>-</v>
      </c>
      <c r="M3252" s="62"/>
      <c r="N3252" s="62"/>
    </row>
    <row r="3253" spans="2:14" x14ac:dyDescent="0.25">
      <c r="B3253" s="37" t="s">
        <v>299</v>
      </c>
      <c r="C3253" s="38" t="str">
        <f>VLOOKUP(E3253,nusedswatershed,4,FALSE)</f>
        <v>Ind7</v>
      </c>
      <c r="D3253" s="39">
        <v>26</v>
      </c>
      <c r="E3253" s="40" t="s">
        <v>10</v>
      </c>
      <c r="F3253" s="40" t="s">
        <v>10</v>
      </c>
      <c r="G3253" s="21" t="s">
        <v>63</v>
      </c>
      <c r="H3253" s="22">
        <v>1969</v>
      </c>
      <c r="I3253" s="45">
        <v>750</v>
      </c>
      <c r="J3253" s="45">
        <v>750</v>
      </c>
      <c r="K3253" s="45"/>
      <c r="L3253" s="62" t="str">
        <f>_xlfn.IFNA(VLOOKUP(E3253&amp;"."&amp;H3253,PNIdata!$E$5:$L$263,2,FALSE),"-")</f>
        <v>-</v>
      </c>
      <c r="M3253" s="62"/>
      <c r="N3253" s="62"/>
    </row>
    <row r="3254" spans="2:14" x14ac:dyDescent="0.25">
      <c r="B3254" s="37" t="s">
        <v>299</v>
      </c>
      <c r="C3254" s="38" t="str">
        <f>VLOOKUP(E3254,nusedswatershed,4,FALSE)</f>
        <v>Ind7</v>
      </c>
      <c r="D3254" s="39">
        <v>26</v>
      </c>
      <c r="E3254" s="40" t="s">
        <v>10</v>
      </c>
      <c r="F3254" s="40" t="s">
        <v>10</v>
      </c>
      <c r="G3254" s="21" t="s">
        <v>63</v>
      </c>
      <c r="H3254" s="22">
        <v>1968</v>
      </c>
      <c r="I3254" s="45">
        <v>1500</v>
      </c>
      <c r="J3254" s="45">
        <v>1500</v>
      </c>
      <c r="K3254" s="45"/>
      <c r="L3254" s="62" t="str">
        <f>_xlfn.IFNA(VLOOKUP(E3254&amp;"."&amp;H3254,PNIdata!$E$5:$L$263,2,FALSE),"-")</f>
        <v>-</v>
      </c>
      <c r="M3254" s="62"/>
      <c r="N3254" s="62"/>
    </row>
    <row r="3255" spans="2:14" x14ac:dyDescent="0.25">
      <c r="B3255" s="37" t="s">
        <v>299</v>
      </c>
      <c r="C3255" s="38" t="str">
        <f>VLOOKUP(E3255,nusedswatershed,4,FALSE)</f>
        <v>Ind7</v>
      </c>
      <c r="D3255" s="39">
        <v>26</v>
      </c>
      <c r="E3255" s="40" t="s">
        <v>10</v>
      </c>
      <c r="F3255" s="40" t="s">
        <v>10</v>
      </c>
      <c r="G3255" s="21" t="s">
        <v>63</v>
      </c>
      <c r="H3255" s="22">
        <v>1967</v>
      </c>
      <c r="I3255" s="45">
        <v>750</v>
      </c>
      <c r="J3255" s="45">
        <v>750</v>
      </c>
      <c r="K3255" s="45"/>
      <c r="L3255" s="62" t="str">
        <f>_xlfn.IFNA(VLOOKUP(E3255&amp;"."&amp;H3255,PNIdata!$E$5:$L$263,2,FALSE),"-")</f>
        <v>-</v>
      </c>
      <c r="M3255" s="62"/>
      <c r="N3255" s="62"/>
    </row>
    <row r="3256" spans="2:14" x14ac:dyDescent="0.25">
      <c r="B3256" s="37" t="s">
        <v>299</v>
      </c>
      <c r="C3256" s="38" t="str">
        <f>VLOOKUP(E3256,nusedswatershed,4,FALSE)</f>
        <v>Ind7</v>
      </c>
      <c r="D3256" s="39">
        <v>26</v>
      </c>
      <c r="E3256" s="40" t="s">
        <v>10</v>
      </c>
      <c r="F3256" s="40" t="s">
        <v>10</v>
      </c>
      <c r="G3256" s="21" t="s">
        <v>63</v>
      </c>
      <c r="H3256" s="22">
        <v>1966</v>
      </c>
      <c r="I3256" s="45">
        <v>1500</v>
      </c>
      <c r="J3256" s="45">
        <v>1500</v>
      </c>
      <c r="K3256" s="45"/>
      <c r="L3256" s="62" t="str">
        <f>_xlfn.IFNA(VLOOKUP(E3256&amp;"."&amp;H3256,PNIdata!$E$5:$L$263,2,FALSE),"-")</f>
        <v>-</v>
      </c>
      <c r="M3256" s="62"/>
      <c r="N3256" s="62"/>
    </row>
    <row r="3257" spans="2:14" x14ac:dyDescent="0.25">
      <c r="B3257" s="37" t="s">
        <v>299</v>
      </c>
      <c r="C3257" s="38" t="str">
        <f>VLOOKUP(E3257,nusedswatershed,4,FALSE)</f>
        <v>Ind7</v>
      </c>
      <c r="D3257" s="39">
        <v>26</v>
      </c>
      <c r="E3257" s="40" t="s">
        <v>10</v>
      </c>
      <c r="F3257" s="40" t="s">
        <v>10</v>
      </c>
      <c r="G3257" s="21" t="s">
        <v>63</v>
      </c>
      <c r="H3257" s="22">
        <v>1965</v>
      </c>
      <c r="I3257" s="45">
        <v>25</v>
      </c>
      <c r="J3257" s="45">
        <v>25</v>
      </c>
      <c r="K3257" s="45"/>
      <c r="L3257" s="62" t="str">
        <f>_xlfn.IFNA(VLOOKUP(E3257&amp;"."&amp;H3257,PNIdata!$E$5:$L$263,2,FALSE),"-")</f>
        <v>-</v>
      </c>
      <c r="M3257" s="62"/>
      <c r="N3257" s="62"/>
    </row>
    <row r="3258" spans="2:14" x14ac:dyDescent="0.25">
      <c r="B3258" s="37" t="s">
        <v>299</v>
      </c>
      <c r="C3258" s="38" t="str">
        <f>VLOOKUP(E3258,nusedswatershed,4,FALSE)</f>
        <v>Ind7</v>
      </c>
      <c r="D3258" s="39">
        <v>26</v>
      </c>
      <c r="E3258" s="40" t="s">
        <v>10</v>
      </c>
      <c r="F3258" s="40" t="s">
        <v>10</v>
      </c>
      <c r="G3258" s="21" t="s">
        <v>63</v>
      </c>
      <c r="H3258" s="22">
        <v>1964</v>
      </c>
      <c r="I3258" s="45">
        <v>1500</v>
      </c>
      <c r="J3258" s="45">
        <v>1500</v>
      </c>
      <c r="K3258" s="45"/>
      <c r="L3258" s="62" t="str">
        <f>_xlfn.IFNA(VLOOKUP(E3258&amp;"."&amp;H3258,PNIdata!$E$5:$L$263,2,FALSE),"-")</f>
        <v>-</v>
      </c>
      <c r="M3258" s="62"/>
      <c r="N3258" s="62"/>
    </row>
    <row r="3259" spans="2:14" x14ac:dyDescent="0.25">
      <c r="B3259" s="37" t="s">
        <v>299</v>
      </c>
      <c r="C3259" s="38" t="str">
        <f>VLOOKUP(E3259,nusedswatershed,4,FALSE)</f>
        <v>Ind7</v>
      </c>
      <c r="D3259" s="39">
        <v>26</v>
      </c>
      <c r="E3259" s="40" t="s">
        <v>10</v>
      </c>
      <c r="F3259" s="40" t="s">
        <v>10</v>
      </c>
      <c r="G3259" s="21" t="s">
        <v>63</v>
      </c>
      <c r="H3259" s="22">
        <v>1963</v>
      </c>
      <c r="I3259" s="45">
        <v>3500</v>
      </c>
      <c r="J3259" s="45">
        <v>3500</v>
      </c>
      <c r="K3259" s="45"/>
      <c r="L3259" s="62" t="str">
        <f>_xlfn.IFNA(VLOOKUP(E3259&amp;"."&amp;H3259,PNIdata!$E$5:$L$263,2,FALSE),"-")</f>
        <v>-</v>
      </c>
      <c r="M3259" s="62"/>
      <c r="N3259" s="62"/>
    </row>
    <row r="3260" spans="2:14" x14ac:dyDescent="0.25">
      <c r="B3260" s="37" t="s">
        <v>299</v>
      </c>
      <c r="C3260" s="38" t="str">
        <f>VLOOKUP(E3260,nusedswatershed,4,FALSE)</f>
        <v>Ind7</v>
      </c>
      <c r="D3260" s="39">
        <v>26</v>
      </c>
      <c r="E3260" s="40" t="s">
        <v>10</v>
      </c>
      <c r="F3260" s="40" t="s">
        <v>10</v>
      </c>
      <c r="G3260" s="21" t="s">
        <v>63</v>
      </c>
      <c r="H3260" s="22">
        <v>1962</v>
      </c>
      <c r="I3260" s="45">
        <v>750</v>
      </c>
      <c r="J3260" s="45">
        <v>750</v>
      </c>
      <c r="K3260" s="45"/>
      <c r="L3260" s="62" t="str">
        <f>_xlfn.IFNA(VLOOKUP(E3260&amp;"."&amp;H3260,PNIdata!$E$5:$L$263,2,FALSE),"-")</f>
        <v>-</v>
      </c>
      <c r="M3260" s="62"/>
      <c r="N3260" s="62"/>
    </row>
    <row r="3261" spans="2:14" x14ac:dyDescent="0.25">
      <c r="B3261" s="37" t="s">
        <v>299</v>
      </c>
      <c r="C3261" s="38" t="str">
        <f>VLOOKUP(E3261,nusedswatershed,4,FALSE)</f>
        <v>Ind7</v>
      </c>
      <c r="D3261" s="39">
        <v>26</v>
      </c>
      <c r="E3261" s="40" t="s">
        <v>10</v>
      </c>
      <c r="F3261" s="40" t="s">
        <v>10</v>
      </c>
      <c r="G3261" s="21" t="s">
        <v>63</v>
      </c>
      <c r="H3261" s="22">
        <v>1961</v>
      </c>
      <c r="I3261" s="45">
        <v>400</v>
      </c>
      <c r="J3261" s="45">
        <v>400</v>
      </c>
      <c r="K3261" s="45"/>
      <c r="L3261" s="62" t="str">
        <f>_xlfn.IFNA(VLOOKUP(E3261&amp;"."&amp;H3261,PNIdata!$E$5:$L$263,2,FALSE),"-")</f>
        <v>-</v>
      </c>
      <c r="M3261" s="62"/>
      <c r="N3261" s="62"/>
    </row>
    <row r="3262" spans="2:14" x14ac:dyDescent="0.25">
      <c r="B3262" s="37" t="s">
        <v>299</v>
      </c>
      <c r="C3262" s="38" t="str">
        <f>VLOOKUP(E3262,nusedswatershed,4,FALSE)</f>
        <v>Ind7</v>
      </c>
      <c r="D3262" s="39">
        <v>26</v>
      </c>
      <c r="E3262" s="40" t="s">
        <v>10</v>
      </c>
      <c r="F3262" s="40" t="s">
        <v>10</v>
      </c>
      <c r="G3262" s="21" t="s">
        <v>63</v>
      </c>
      <c r="H3262" s="22">
        <v>1960</v>
      </c>
      <c r="I3262" s="45">
        <v>750</v>
      </c>
      <c r="J3262" s="45">
        <v>750</v>
      </c>
      <c r="K3262" s="45"/>
      <c r="L3262" s="62" t="str">
        <f>_xlfn.IFNA(VLOOKUP(E3262&amp;"."&amp;H3262,PNIdata!$E$5:$L$263,2,FALSE),"-")</f>
        <v>-</v>
      </c>
      <c r="M3262" s="62"/>
      <c r="N3262" s="62"/>
    </row>
    <row r="3263" spans="2:14" x14ac:dyDescent="0.25">
      <c r="B3263" s="37" t="s">
        <v>299</v>
      </c>
      <c r="C3263" s="38" t="str">
        <f>VLOOKUP(E3263,nusedswatershed,4,FALSE)</f>
        <v>Ind7</v>
      </c>
      <c r="D3263" s="39">
        <v>26</v>
      </c>
      <c r="E3263" s="40" t="s">
        <v>10</v>
      </c>
      <c r="F3263" s="40" t="s">
        <v>10</v>
      </c>
      <c r="G3263" s="21" t="s">
        <v>63</v>
      </c>
      <c r="H3263" s="22">
        <v>1959</v>
      </c>
      <c r="I3263" s="45">
        <v>200</v>
      </c>
      <c r="J3263" s="45">
        <v>200</v>
      </c>
      <c r="K3263" s="45"/>
      <c r="L3263" s="62" t="str">
        <f>_xlfn.IFNA(VLOOKUP(E3263&amp;"."&amp;H3263,PNIdata!$E$5:$L$263,2,FALSE),"-")</f>
        <v>-</v>
      </c>
      <c r="M3263" s="62"/>
      <c r="N3263" s="62"/>
    </row>
    <row r="3264" spans="2:14" x14ac:dyDescent="0.25">
      <c r="B3264" s="37" t="s">
        <v>299</v>
      </c>
      <c r="C3264" s="38" t="str">
        <f>VLOOKUP(E3264,nusedswatershed,4,FALSE)</f>
        <v>Ind7</v>
      </c>
      <c r="D3264" s="39">
        <v>26</v>
      </c>
      <c r="E3264" s="40" t="s">
        <v>10</v>
      </c>
      <c r="F3264" s="40" t="s">
        <v>10</v>
      </c>
      <c r="G3264" s="21" t="s">
        <v>63</v>
      </c>
      <c r="H3264" s="22">
        <v>1958</v>
      </c>
      <c r="I3264" s="45">
        <v>1500</v>
      </c>
      <c r="J3264" s="45">
        <v>1500</v>
      </c>
      <c r="K3264" s="45"/>
      <c r="L3264" s="62" t="str">
        <f>_xlfn.IFNA(VLOOKUP(E3264&amp;"."&amp;H3264,PNIdata!$E$5:$L$263,2,FALSE),"-")</f>
        <v>-</v>
      </c>
      <c r="M3264" s="62"/>
      <c r="N3264" s="62"/>
    </row>
    <row r="3265" spans="2:19" x14ac:dyDescent="0.25">
      <c r="B3265" s="37" t="s">
        <v>299</v>
      </c>
      <c r="C3265" s="38" t="str">
        <f>VLOOKUP(E3265,nusedswatershed,4,FALSE)</f>
        <v>Ind7</v>
      </c>
      <c r="D3265" s="39">
        <v>26</v>
      </c>
      <c r="E3265" s="40" t="s">
        <v>10</v>
      </c>
      <c r="F3265" s="40" t="s">
        <v>10</v>
      </c>
      <c r="G3265" s="21" t="s">
        <v>63</v>
      </c>
      <c r="H3265" s="22">
        <v>1957</v>
      </c>
      <c r="I3265" s="45">
        <v>3500</v>
      </c>
      <c r="J3265" s="45">
        <v>3500</v>
      </c>
      <c r="K3265" s="45"/>
      <c r="L3265" s="62" t="str">
        <f>_xlfn.IFNA(VLOOKUP(E3265&amp;"."&amp;H3265,PNIdata!$E$5:$L$263,2,FALSE),"-")</f>
        <v>-</v>
      </c>
      <c r="M3265" s="62"/>
      <c r="N3265" s="62"/>
    </row>
    <row r="3266" spans="2:19" x14ac:dyDescent="0.25">
      <c r="B3266" s="37" t="s">
        <v>299</v>
      </c>
      <c r="C3266" s="38" t="str">
        <f>VLOOKUP(E3266,nusedswatershed,4,FALSE)</f>
        <v>Ind7</v>
      </c>
      <c r="D3266" s="39">
        <v>26</v>
      </c>
      <c r="E3266" s="40" t="s">
        <v>10</v>
      </c>
      <c r="F3266" s="40" t="s">
        <v>10</v>
      </c>
      <c r="G3266" s="21" t="s">
        <v>63</v>
      </c>
      <c r="H3266" s="22">
        <v>1956</v>
      </c>
      <c r="I3266" s="45">
        <v>3500</v>
      </c>
      <c r="J3266" s="45">
        <v>3500</v>
      </c>
      <c r="K3266" s="45"/>
      <c r="L3266" s="62" t="str">
        <f>_xlfn.IFNA(VLOOKUP(E3266&amp;"."&amp;H3266,PNIdata!$E$5:$L$263,2,FALSE),"-")</f>
        <v>-</v>
      </c>
      <c r="M3266" s="62"/>
      <c r="N3266" s="62"/>
    </row>
    <row r="3267" spans="2:19" x14ac:dyDescent="0.25">
      <c r="B3267" s="37" t="s">
        <v>299</v>
      </c>
      <c r="C3267" s="38" t="str">
        <f>VLOOKUP(E3267,nusedswatershed,4,FALSE)</f>
        <v>Ind7</v>
      </c>
      <c r="D3267" s="39">
        <v>26</v>
      </c>
      <c r="E3267" s="40" t="s">
        <v>10</v>
      </c>
      <c r="F3267" s="40" t="s">
        <v>10</v>
      </c>
      <c r="G3267" s="21" t="s">
        <v>63</v>
      </c>
      <c r="H3267" s="22">
        <v>1955</v>
      </c>
      <c r="I3267" s="45">
        <v>3500</v>
      </c>
      <c r="J3267" s="45">
        <v>3500</v>
      </c>
      <c r="K3267" s="45"/>
      <c r="L3267" s="62" t="str">
        <f>_xlfn.IFNA(VLOOKUP(E3267&amp;"."&amp;H3267,PNIdata!$E$5:$L$263,2,FALSE),"-")</f>
        <v>-</v>
      </c>
      <c r="M3267" s="62"/>
      <c r="N3267" s="62"/>
    </row>
    <row r="3268" spans="2:19" x14ac:dyDescent="0.25">
      <c r="B3268" s="37" t="s">
        <v>299</v>
      </c>
      <c r="C3268" s="38" t="str">
        <f>VLOOKUP(E3268,nusedswatershed,4,FALSE)</f>
        <v>Ind7</v>
      </c>
      <c r="D3268" s="39">
        <v>26</v>
      </c>
      <c r="E3268" s="40" t="s">
        <v>10</v>
      </c>
      <c r="F3268" s="40" t="s">
        <v>10</v>
      </c>
      <c r="G3268" s="21" t="s">
        <v>63</v>
      </c>
      <c r="H3268" s="22">
        <v>1954</v>
      </c>
      <c r="I3268" s="45">
        <v>3500</v>
      </c>
      <c r="J3268" s="45">
        <v>3500</v>
      </c>
      <c r="K3268" s="45"/>
      <c r="L3268" s="62" t="str">
        <f>_xlfn.IFNA(VLOOKUP(E3268&amp;"."&amp;H3268,PNIdata!$E$5:$L$263,2,FALSE),"-")</f>
        <v>-</v>
      </c>
      <c r="M3268" s="62"/>
      <c r="N3268" s="62"/>
    </row>
    <row r="3269" spans="2:19" x14ac:dyDescent="0.25">
      <c r="B3269" s="37" t="s">
        <v>299</v>
      </c>
      <c r="C3269" s="38" t="str">
        <f>VLOOKUP(E3269,nusedswatershed,4,FALSE)</f>
        <v>Ind7</v>
      </c>
      <c r="D3269" s="39">
        <v>26</v>
      </c>
      <c r="E3269" s="40" t="s">
        <v>10</v>
      </c>
      <c r="F3269" s="40" t="s">
        <v>10</v>
      </c>
      <c r="G3269" s="21" t="s">
        <v>63</v>
      </c>
      <c r="H3269" s="22">
        <v>1953</v>
      </c>
      <c r="I3269" s="45">
        <v>3500</v>
      </c>
      <c r="J3269" s="45">
        <v>3500</v>
      </c>
      <c r="K3269" s="45"/>
      <c r="L3269" s="62" t="str">
        <f>_xlfn.IFNA(VLOOKUP(E3269&amp;"."&amp;H3269,PNIdata!$E$5:$L$263,2,FALSE),"-")</f>
        <v>-</v>
      </c>
      <c r="M3269" s="62"/>
      <c r="N3269" s="62"/>
    </row>
    <row r="3270" spans="2:19" x14ac:dyDescent="0.25">
      <c r="B3270" s="37" t="s">
        <v>24</v>
      </c>
      <c r="C3270" s="38" t="str">
        <f>VLOOKUP(E3270,nusedswatershed,4,FALSE)</f>
        <v>Esc</v>
      </c>
      <c r="D3270" s="39">
        <v>23</v>
      </c>
      <c r="E3270" s="40" t="s">
        <v>205</v>
      </c>
      <c r="F3270" s="40" t="s">
        <v>205</v>
      </c>
      <c r="G3270" s="21" t="s">
        <v>63</v>
      </c>
      <c r="H3270" s="45">
        <v>2023</v>
      </c>
      <c r="I3270" s="45" t="s">
        <v>1430</v>
      </c>
      <c r="J3270" s="45"/>
      <c r="K3270" s="45"/>
      <c r="L3270" s="62" t="str">
        <f>_xlfn.IFNA(VLOOKUP(E3270&amp;"."&amp;H3270,PNIdata!$E$5:$L$263,2,FALSE),"-")</f>
        <v>-</v>
      </c>
      <c r="M3270" s="62"/>
      <c r="N3270" s="62"/>
    </row>
    <row r="3271" spans="2:19" x14ac:dyDescent="0.25">
      <c r="B3271" s="37" t="s">
        <v>24</v>
      </c>
      <c r="C3271" s="38" t="str">
        <f>VLOOKUP(E3271,nusedswatershed,4,FALSE)</f>
        <v>Esc</v>
      </c>
      <c r="D3271" s="39">
        <v>23</v>
      </c>
      <c r="E3271" s="40" t="s">
        <v>205</v>
      </c>
      <c r="F3271" s="40" t="s">
        <v>205</v>
      </c>
      <c r="G3271" s="21" t="s">
        <v>63</v>
      </c>
      <c r="H3271" s="45">
        <v>2022</v>
      </c>
      <c r="I3271" s="45">
        <v>43</v>
      </c>
      <c r="J3271" s="45">
        <v>43</v>
      </c>
      <c r="K3271" s="45"/>
      <c r="L3271" s="62" t="str">
        <f>_xlfn.IFNA(VLOOKUP(E3271&amp;"."&amp;H3271,PNIdata!$E$5:$L$263,2,FALSE),"-")</f>
        <v>-</v>
      </c>
      <c r="M3271" s="62"/>
      <c r="N3271" s="62"/>
      <c r="S3271" s="64">
        <v>37892</v>
      </c>
    </row>
    <row r="3272" spans="2:19" x14ac:dyDescent="0.25">
      <c r="B3272" s="37" t="s">
        <v>24</v>
      </c>
      <c r="C3272" s="38" t="str">
        <f>VLOOKUP(E3272,nusedswatershed,4,FALSE)</f>
        <v>Esc</v>
      </c>
      <c r="D3272" s="39">
        <v>23</v>
      </c>
      <c r="E3272" s="40" t="s">
        <v>205</v>
      </c>
      <c r="F3272" s="40" t="s">
        <v>205</v>
      </c>
      <c r="G3272" s="21" t="s">
        <v>63</v>
      </c>
      <c r="H3272" s="45">
        <v>2021</v>
      </c>
      <c r="I3272" s="45" t="s">
        <v>523</v>
      </c>
      <c r="J3272" s="45"/>
      <c r="K3272" s="45"/>
      <c r="L3272" s="62" t="str">
        <f>_xlfn.IFNA(VLOOKUP(E3272&amp;"."&amp;H3272,PNIdata!$E$5:$L$263,2,FALSE),"-")</f>
        <v>-</v>
      </c>
      <c r="M3272" s="62"/>
      <c r="N3272" s="62"/>
      <c r="S3272" s="64">
        <v>81307</v>
      </c>
    </row>
    <row r="3273" spans="2:19" x14ac:dyDescent="0.25">
      <c r="B3273" s="37" t="s">
        <v>24</v>
      </c>
      <c r="C3273" s="38" t="str">
        <f>VLOOKUP(E3273,nusedswatershed,4,FALSE)</f>
        <v>Esc</v>
      </c>
      <c r="D3273" s="39">
        <v>23</v>
      </c>
      <c r="E3273" s="40" t="s">
        <v>205</v>
      </c>
      <c r="F3273" s="40" t="s">
        <v>205</v>
      </c>
      <c r="G3273" s="21" t="s">
        <v>63</v>
      </c>
      <c r="H3273" s="45">
        <v>2020</v>
      </c>
      <c r="I3273" s="45" t="s">
        <v>523</v>
      </c>
      <c r="J3273" s="45"/>
      <c r="K3273" s="45"/>
      <c r="L3273" s="62" t="str">
        <f>_xlfn.IFNA(VLOOKUP(E3273&amp;"."&amp;H3273,PNIdata!$E$5:$L$263,2,FALSE),"-")</f>
        <v>-</v>
      </c>
      <c r="M3273" s="62"/>
      <c r="N3273" s="62"/>
      <c r="S3273" s="64">
        <v>109242</v>
      </c>
    </row>
    <row r="3274" spans="2:19" x14ac:dyDescent="0.25">
      <c r="B3274" s="37" t="s">
        <v>24</v>
      </c>
      <c r="C3274" s="38" t="str">
        <f>VLOOKUP(E3274,nusedswatershed,4,FALSE)</f>
        <v>Esc</v>
      </c>
      <c r="D3274" s="39">
        <v>23</v>
      </c>
      <c r="E3274" s="40" t="s">
        <v>205</v>
      </c>
      <c r="F3274" s="40" t="s">
        <v>205</v>
      </c>
      <c r="G3274" s="21" t="s">
        <v>63</v>
      </c>
      <c r="H3274" s="45">
        <v>2019</v>
      </c>
      <c r="I3274" s="45" t="s">
        <v>1430</v>
      </c>
      <c r="J3274" s="45"/>
      <c r="K3274" s="45"/>
      <c r="L3274" s="62" t="str">
        <f>_xlfn.IFNA(VLOOKUP(E3274&amp;"."&amp;H3274,PNIdata!$E$5:$L$263,2,FALSE),"-")</f>
        <v>-</v>
      </c>
      <c r="M3274" s="62"/>
      <c r="N3274" s="62"/>
      <c r="S3274" s="64">
        <v>78593</v>
      </c>
    </row>
    <row r="3275" spans="2:19" x14ac:dyDescent="0.25">
      <c r="B3275" s="37" t="s">
        <v>24</v>
      </c>
      <c r="C3275" s="38" t="str">
        <f>VLOOKUP(E3275,nusedswatershed,4,FALSE)</f>
        <v>Esc</v>
      </c>
      <c r="D3275" s="39">
        <v>23</v>
      </c>
      <c r="E3275" s="40" t="s">
        <v>205</v>
      </c>
      <c r="F3275" s="40" t="s">
        <v>205</v>
      </c>
      <c r="G3275" s="21" t="s">
        <v>63</v>
      </c>
      <c r="H3275" s="45">
        <v>2018</v>
      </c>
      <c r="I3275" s="45" t="s">
        <v>523</v>
      </c>
      <c r="J3275" s="45"/>
      <c r="K3275" s="45"/>
      <c r="L3275" s="62" t="str">
        <f>_xlfn.IFNA(VLOOKUP(E3275&amp;"."&amp;H3275,PNIdata!$E$5:$L$263,2,FALSE),"-")</f>
        <v>-</v>
      </c>
      <c r="M3275" s="62"/>
      <c r="N3275" s="62"/>
      <c r="S3275" s="64">
        <v>97290</v>
      </c>
    </row>
    <row r="3276" spans="2:19" x14ac:dyDescent="0.25">
      <c r="B3276" s="37" t="s">
        <v>24</v>
      </c>
      <c r="C3276" s="38" t="str">
        <f>VLOOKUP(E3276,nusedswatershed,4,FALSE)</f>
        <v>Esc</v>
      </c>
      <c r="D3276" s="39">
        <v>23</v>
      </c>
      <c r="E3276" s="40" t="s">
        <v>205</v>
      </c>
      <c r="F3276" s="40" t="s">
        <v>205</v>
      </c>
      <c r="G3276" s="21" t="s">
        <v>63</v>
      </c>
      <c r="H3276" s="45">
        <v>2017</v>
      </c>
      <c r="I3276" s="45" t="s">
        <v>523</v>
      </c>
      <c r="J3276" s="45"/>
      <c r="K3276" s="45"/>
      <c r="L3276" s="62" t="str">
        <f>_xlfn.IFNA(VLOOKUP(E3276&amp;"."&amp;H3276,PNIdata!$E$5:$L$263,2,FALSE),"-")</f>
        <v>-</v>
      </c>
      <c r="M3276" s="62"/>
      <c r="N3276" s="62"/>
      <c r="S3276" s="64">
        <v>114640</v>
      </c>
    </row>
    <row r="3277" spans="2:19" x14ac:dyDescent="0.25">
      <c r="B3277" s="37" t="s">
        <v>24</v>
      </c>
      <c r="C3277" s="38" t="str">
        <f>VLOOKUP(E3277,nusedswatershed,4,FALSE)</f>
        <v>Esc</v>
      </c>
      <c r="D3277" s="39">
        <v>23</v>
      </c>
      <c r="E3277" s="40" t="s">
        <v>205</v>
      </c>
      <c r="F3277" s="40" t="s">
        <v>205</v>
      </c>
      <c r="G3277" s="21" t="s">
        <v>63</v>
      </c>
      <c r="H3277" s="45">
        <v>2016</v>
      </c>
      <c r="I3277" s="45" t="s">
        <v>523</v>
      </c>
      <c r="J3277" s="45"/>
      <c r="K3277" s="45"/>
      <c r="L3277" s="62" t="str">
        <f>_xlfn.IFNA(VLOOKUP(E3277&amp;"."&amp;H3277,PNIdata!$E$5:$L$263,2,FALSE),"-")</f>
        <v>-</v>
      </c>
      <c r="M3277" s="62"/>
      <c r="N3277" s="62"/>
      <c r="S3277" s="64">
        <v>97963</v>
      </c>
    </row>
    <row r="3278" spans="2:19" x14ac:dyDescent="0.25">
      <c r="B3278" s="37" t="s">
        <v>24</v>
      </c>
      <c r="C3278" s="38" t="str">
        <f>VLOOKUP(E3278,nusedswatershed,4,FALSE)</f>
        <v>Esc</v>
      </c>
      <c r="D3278" s="39">
        <v>23</v>
      </c>
      <c r="E3278" s="40" t="s">
        <v>205</v>
      </c>
      <c r="F3278" s="40" t="s">
        <v>205</v>
      </c>
      <c r="G3278" s="21" t="s">
        <v>63</v>
      </c>
      <c r="H3278" s="22">
        <v>2015</v>
      </c>
      <c r="I3278" s="45" t="s">
        <v>523</v>
      </c>
      <c r="J3278" s="45"/>
      <c r="K3278" s="45"/>
      <c r="L3278" s="62" t="str">
        <f>_xlfn.IFNA(VLOOKUP(E3278&amp;"."&amp;H3278,PNIdata!$E$5:$L$263,2,FALSE),"-")</f>
        <v>-</v>
      </c>
      <c r="M3278" s="62"/>
      <c r="N3278" s="62"/>
      <c r="S3278" s="64">
        <v>276027</v>
      </c>
    </row>
    <row r="3279" spans="2:19" x14ac:dyDescent="0.25">
      <c r="B3279" s="37" t="s">
        <v>24</v>
      </c>
      <c r="C3279" s="38" t="str">
        <f>VLOOKUP(E3279,nusedswatershed,4,FALSE)</f>
        <v>Esc</v>
      </c>
      <c r="D3279" s="39">
        <v>23</v>
      </c>
      <c r="E3279" s="40" t="s">
        <v>205</v>
      </c>
      <c r="F3279" s="40" t="s">
        <v>205</v>
      </c>
      <c r="G3279" s="21" t="s">
        <v>63</v>
      </c>
      <c r="H3279" s="22">
        <v>2014</v>
      </c>
      <c r="I3279" s="45" t="s">
        <v>523</v>
      </c>
      <c r="J3279" s="45"/>
      <c r="K3279" s="45"/>
      <c r="L3279" s="62" t="str">
        <f>_xlfn.IFNA(VLOOKUP(E3279&amp;"."&amp;H3279,PNIdata!$E$5:$L$263,2,FALSE),"-")</f>
        <v>-</v>
      </c>
      <c r="M3279" s="62"/>
      <c r="N3279" s="62"/>
      <c r="S3279" s="64">
        <v>298541</v>
      </c>
    </row>
    <row r="3280" spans="2:19" x14ac:dyDescent="0.25">
      <c r="B3280" s="37" t="s">
        <v>24</v>
      </c>
      <c r="C3280" s="38" t="str">
        <f>VLOOKUP(E3280,nusedswatershed,4,FALSE)</f>
        <v>Esc</v>
      </c>
      <c r="D3280" s="39">
        <v>23</v>
      </c>
      <c r="E3280" s="40" t="s">
        <v>205</v>
      </c>
      <c r="F3280" s="40" t="s">
        <v>205</v>
      </c>
      <c r="G3280" s="21" t="s">
        <v>63</v>
      </c>
      <c r="H3280">
        <v>2013</v>
      </c>
      <c r="I3280" s="45">
        <v>1777</v>
      </c>
      <c r="J3280" s="45">
        <v>1777</v>
      </c>
      <c r="K3280" s="45"/>
      <c r="L3280" s="62" t="str">
        <f>_xlfn.IFNA(VLOOKUP(E3280&amp;"."&amp;H3280,PNIdata!$E$5:$L$263,2,FALSE),"-")</f>
        <v>-</v>
      </c>
      <c r="M3280" s="62"/>
      <c r="N3280" s="62"/>
      <c r="S3280" s="64">
        <v>290976</v>
      </c>
    </row>
    <row r="3281" spans="2:19" x14ac:dyDescent="0.25">
      <c r="B3281" s="37" t="s">
        <v>24</v>
      </c>
      <c r="C3281" s="38" t="str">
        <f>VLOOKUP(E3281,nusedswatershed,4,FALSE)</f>
        <v>Esc</v>
      </c>
      <c r="D3281" s="39">
        <v>23</v>
      </c>
      <c r="E3281" s="40" t="s">
        <v>205</v>
      </c>
      <c r="F3281" s="40" t="s">
        <v>205</v>
      </c>
      <c r="G3281" s="21" t="s">
        <v>63</v>
      </c>
      <c r="H3281" s="22">
        <v>2012</v>
      </c>
      <c r="I3281" s="45" t="s">
        <v>523</v>
      </c>
      <c r="J3281" s="45"/>
      <c r="K3281" s="45"/>
      <c r="L3281" s="62" t="str">
        <f>_xlfn.IFNA(VLOOKUP(E3281&amp;"."&amp;H3281,PNIdata!$E$5:$L$263,2,FALSE),"-")</f>
        <v>-</v>
      </c>
      <c r="M3281" s="62"/>
      <c r="N3281" s="62"/>
      <c r="S3281" s="64">
        <v>281912</v>
      </c>
    </row>
    <row r="3282" spans="2:19" x14ac:dyDescent="0.25">
      <c r="B3282" s="37" t="s">
        <v>24</v>
      </c>
      <c r="C3282" s="38" t="str">
        <f>VLOOKUP(E3282,nusedswatershed,4,FALSE)</f>
        <v>Esc</v>
      </c>
      <c r="D3282" s="39">
        <v>23</v>
      </c>
      <c r="E3282" s="40" t="s">
        <v>205</v>
      </c>
      <c r="F3282" s="40" t="s">
        <v>205</v>
      </c>
      <c r="G3282" s="21" t="s">
        <v>63</v>
      </c>
      <c r="H3282" s="22">
        <v>2011</v>
      </c>
      <c r="I3282" s="45" t="s">
        <v>523</v>
      </c>
      <c r="J3282" s="45"/>
      <c r="K3282" s="45"/>
      <c r="L3282" s="62" t="str">
        <f>_xlfn.IFNA(VLOOKUP(E3282&amp;"."&amp;H3282,PNIdata!$E$5:$L$263,2,FALSE),"-")</f>
        <v>-</v>
      </c>
      <c r="M3282" s="62"/>
      <c r="N3282" s="62"/>
      <c r="S3282" s="64">
        <v>280938</v>
      </c>
    </row>
    <row r="3283" spans="2:19" x14ac:dyDescent="0.25">
      <c r="B3283" s="37" t="s">
        <v>24</v>
      </c>
      <c r="C3283" s="38" t="str">
        <f>VLOOKUP(E3283,nusedswatershed,4,FALSE)</f>
        <v>Esc</v>
      </c>
      <c r="D3283" s="39">
        <v>23</v>
      </c>
      <c r="E3283" s="40" t="s">
        <v>205</v>
      </c>
      <c r="F3283" s="40" t="s">
        <v>205</v>
      </c>
      <c r="G3283" s="21" t="s">
        <v>63</v>
      </c>
      <c r="H3283" s="22">
        <v>2010</v>
      </c>
      <c r="I3283" s="45" t="s">
        <v>523</v>
      </c>
      <c r="J3283" s="45"/>
      <c r="K3283" s="45"/>
      <c r="L3283" s="62" t="str">
        <f>_xlfn.IFNA(VLOOKUP(E3283&amp;"."&amp;H3283,PNIdata!$E$5:$L$263,2,FALSE),"-")</f>
        <v>-</v>
      </c>
      <c r="M3283" s="62"/>
      <c r="N3283" s="62"/>
      <c r="S3283" s="64">
        <v>279339</v>
      </c>
    </row>
    <row r="3284" spans="2:19" x14ac:dyDescent="0.25">
      <c r="B3284" s="37" t="s">
        <v>24</v>
      </c>
      <c r="C3284" s="38" t="str">
        <f>VLOOKUP(E3284,nusedswatershed,4,FALSE)</f>
        <v>Esc</v>
      </c>
      <c r="D3284" s="39">
        <v>23</v>
      </c>
      <c r="E3284" s="40" t="s">
        <v>205</v>
      </c>
      <c r="F3284" s="40" t="s">
        <v>205</v>
      </c>
      <c r="G3284" s="21" t="s">
        <v>63</v>
      </c>
      <c r="H3284" s="22">
        <v>2009</v>
      </c>
      <c r="I3284" s="45" t="s">
        <v>523</v>
      </c>
      <c r="J3284" s="45"/>
      <c r="K3284" s="45"/>
      <c r="L3284" s="62" t="str">
        <f>_xlfn.IFNA(VLOOKUP(E3284&amp;"."&amp;H3284,PNIdata!$E$5:$L$263,2,FALSE),"-")</f>
        <v>-</v>
      </c>
      <c r="M3284" s="62"/>
      <c r="N3284" s="62"/>
      <c r="S3284" s="64">
        <v>284885</v>
      </c>
    </row>
    <row r="3285" spans="2:19" x14ac:dyDescent="0.25">
      <c r="B3285" s="37" t="s">
        <v>24</v>
      </c>
      <c r="C3285" s="38" t="str">
        <f>VLOOKUP(E3285,nusedswatershed,4,FALSE)</f>
        <v>Esc</v>
      </c>
      <c r="D3285" s="39">
        <v>23</v>
      </c>
      <c r="E3285" s="40" t="s">
        <v>205</v>
      </c>
      <c r="F3285" s="40" t="s">
        <v>205</v>
      </c>
      <c r="G3285" s="21" t="s">
        <v>63</v>
      </c>
      <c r="H3285">
        <v>2008</v>
      </c>
      <c r="I3285" s="45" t="s">
        <v>523</v>
      </c>
      <c r="J3285" s="45"/>
      <c r="K3285" s="45"/>
      <c r="L3285" s="62" t="str">
        <f>_xlfn.IFNA(VLOOKUP(E3285&amp;"."&amp;H3285,PNIdata!$E$5:$L$263,2,FALSE),"-")</f>
        <v>-</v>
      </c>
      <c r="M3285" s="62"/>
      <c r="N3285" s="62"/>
      <c r="S3285" s="64">
        <v>304357</v>
      </c>
    </row>
    <row r="3286" spans="2:19" x14ac:dyDescent="0.25">
      <c r="B3286" s="37" t="s">
        <v>24</v>
      </c>
      <c r="C3286" s="38" t="str">
        <f>VLOOKUP(E3286,nusedswatershed,4,FALSE)</f>
        <v>Esc</v>
      </c>
      <c r="D3286" s="39">
        <v>23</v>
      </c>
      <c r="E3286" s="40" t="s">
        <v>205</v>
      </c>
      <c r="F3286" s="40" t="s">
        <v>205</v>
      </c>
      <c r="G3286" s="21" t="s">
        <v>63</v>
      </c>
      <c r="H3286">
        <v>2007</v>
      </c>
      <c r="I3286" s="45">
        <v>507</v>
      </c>
      <c r="J3286" s="45">
        <v>507</v>
      </c>
      <c r="K3286" s="45"/>
      <c r="L3286" s="62" t="str">
        <f>_xlfn.IFNA(VLOOKUP(E3286&amp;"."&amp;H3286,PNIdata!$E$5:$L$263,2,FALSE),"-")</f>
        <v>-</v>
      </c>
      <c r="M3286" s="62"/>
      <c r="N3286" s="62"/>
      <c r="S3286" s="64">
        <v>285989</v>
      </c>
    </row>
    <row r="3287" spans="2:19" x14ac:dyDescent="0.25">
      <c r="B3287" s="37" t="s">
        <v>24</v>
      </c>
      <c r="C3287" s="38" t="str">
        <f>VLOOKUP(E3287,nusedswatershed,4,FALSE)</f>
        <v>Esc</v>
      </c>
      <c r="D3287" s="39">
        <v>23</v>
      </c>
      <c r="E3287" s="40" t="s">
        <v>205</v>
      </c>
      <c r="F3287" s="40" t="s">
        <v>205</v>
      </c>
      <c r="G3287" s="21" t="s">
        <v>63</v>
      </c>
      <c r="H3287">
        <v>2006</v>
      </c>
      <c r="I3287" s="45">
        <v>2000</v>
      </c>
      <c r="J3287" s="45">
        <v>2000</v>
      </c>
      <c r="K3287" s="45"/>
      <c r="L3287" s="62" t="str">
        <f>_xlfn.IFNA(VLOOKUP(E3287&amp;"."&amp;H3287,PNIdata!$E$5:$L$263,2,FALSE),"-")</f>
        <v>-</v>
      </c>
      <c r="M3287" s="62"/>
      <c r="N3287" s="62"/>
      <c r="S3287" s="64">
        <v>281388</v>
      </c>
    </row>
    <row r="3288" spans="2:19" x14ac:dyDescent="0.25">
      <c r="B3288" s="37" t="s">
        <v>24</v>
      </c>
      <c r="C3288" s="38" t="str">
        <f>VLOOKUP(E3288,nusedswatershed,4,FALSE)</f>
        <v>Esc</v>
      </c>
      <c r="D3288" s="39">
        <v>23</v>
      </c>
      <c r="E3288" s="40" t="s">
        <v>205</v>
      </c>
      <c r="F3288" s="40" t="s">
        <v>205</v>
      </c>
      <c r="G3288" s="21" t="s">
        <v>63</v>
      </c>
      <c r="H3288">
        <v>2005</v>
      </c>
      <c r="I3288" s="45">
        <v>850</v>
      </c>
      <c r="J3288" s="45">
        <v>850</v>
      </c>
      <c r="K3288" s="45"/>
      <c r="L3288" s="62" t="str">
        <f>_xlfn.IFNA(VLOOKUP(E3288&amp;"."&amp;H3288,PNIdata!$E$5:$L$263,2,FALSE),"-")</f>
        <v>-</v>
      </c>
      <c r="M3288" s="62"/>
      <c r="N3288" s="62"/>
      <c r="S3288" s="64">
        <v>273318</v>
      </c>
    </row>
    <row r="3289" spans="2:19" x14ac:dyDescent="0.25">
      <c r="B3289" s="37" t="s">
        <v>24</v>
      </c>
      <c r="C3289" s="38" t="str">
        <f>VLOOKUP(E3289,nusedswatershed,4,FALSE)</f>
        <v>Esc</v>
      </c>
      <c r="D3289" s="39">
        <v>23</v>
      </c>
      <c r="E3289" s="40" t="s">
        <v>205</v>
      </c>
      <c r="F3289" s="40" t="s">
        <v>205</v>
      </c>
      <c r="G3289" s="21" t="s">
        <v>63</v>
      </c>
      <c r="H3289">
        <v>2004</v>
      </c>
      <c r="I3289" s="45">
        <v>1500</v>
      </c>
      <c r="J3289" s="45">
        <v>1500</v>
      </c>
      <c r="K3289" s="45"/>
      <c r="L3289" s="62" t="str">
        <f>_xlfn.IFNA(VLOOKUP(E3289&amp;"."&amp;H3289,PNIdata!$E$5:$L$263,2,FALSE),"-")</f>
        <v>-</v>
      </c>
      <c r="M3289" s="62"/>
      <c r="N3289" s="62"/>
      <c r="S3289" s="64">
        <v>292360</v>
      </c>
    </row>
    <row r="3290" spans="2:19" x14ac:dyDescent="0.25">
      <c r="B3290" s="37" t="s">
        <v>24</v>
      </c>
      <c r="C3290" s="38" t="str">
        <f>VLOOKUP(E3290,nusedswatershed,4,FALSE)</f>
        <v>Esc</v>
      </c>
      <c r="D3290" s="39">
        <v>23</v>
      </c>
      <c r="E3290" s="40" t="s">
        <v>205</v>
      </c>
      <c r="F3290" s="40" t="s">
        <v>205</v>
      </c>
      <c r="G3290" s="21" t="s">
        <v>63</v>
      </c>
      <c r="H3290">
        <v>2003</v>
      </c>
      <c r="I3290" s="45" t="s">
        <v>1430</v>
      </c>
      <c r="J3290" s="45"/>
      <c r="K3290" s="45"/>
      <c r="L3290" s="62" t="str">
        <f>_xlfn.IFNA(VLOOKUP(E3290&amp;"."&amp;H3290,PNIdata!$E$5:$L$263,2,FALSE),"-")</f>
        <v>-</v>
      </c>
      <c r="M3290" s="62"/>
      <c r="N3290" s="62"/>
      <c r="S3290" s="64">
        <v>292542</v>
      </c>
    </row>
    <row r="3291" spans="2:19" x14ac:dyDescent="0.25">
      <c r="B3291" s="37" t="s">
        <v>24</v>
      </c>
      <c r="C3291" s="38" t="str">
        <f>VLOOKUP(E3291,nusedswatershed,4,FALSE)</f>
        <v>Esc</v>
      </c>
      <c r="D3291" s="39">
        <v>23</v>
      </c>
      <c r="E3291" s="40" t="s">
        <v>205</v>
      </c>
      <c r="F3291" s="40" t="s">
        <v>205</v>
      </c>
      <c r="G3291" s="21" t="s">
        <v>63</v>
      </c>
      <c r="H3291">
        <v>2002</v>
      </c>
      <c r="I3291" s="45">
        <v>2360</v>
      </c>
      <c r="J3291" s="45">
        <v>2360</v>
      </c>
      <c r="K3291" s="45"/>
      <c r="L3291" s="62" t="str">
        <f>_xlfn.IFNA(VLOOKUP(E3291&amp;"."&amp;H3291,PNIdata!$E$5:$L$263,2,FALSE),"-")</f>
        <v>-</v>
      </c>
      <c r="M3291" s="62"/>
      <c r="N3291" s="62"/>
      <c r="S3291" s="64">
        <v>281318</v>
      </c>
    </row>
    <row r="3292" spans="2:19" x14ac:dyDescent="0.25">
      <c r="B3292" s="37" t="s">
        <v>24</v>
      </c>
      <c r="C3292" s="38" t="str">
        <f>VLOOKUP(E3292,nusedswatershed,4,FALSE)</f>
        <v>Esc</v>
      </c>
      <c r="D3292" s="39">
        <v>23</v>
      </c>
      <c r="E3292" s="40" t="s">
        <v>205</v>
      </c>
      <c r="F3292" s="40" t="s">
        <v>205</v>
      </c>
      <c r="G3292" s="21" t="s">
        <v>63</v>
      </c>
      <c r="H3292">
        <v>2001</v>
      </c>
      <c r="I3292" s="45">
        <v>3000</v>
      </c>
      <c r="J3292" s="45">
        <v>3000</v>
      </c>
      <c r="K3292" s="45"/>
      <c r="L3292" s="62" t="str">
        <f>_xlfn.IFNA(VLOOKUP(E3292&amp;"."&amp;H3292,PNIdata!$E$5:$L$263,2,FALSE),"-")</f>
        <v>-</v>
      </c>
      <c r="M3292" s="62"/>
      <c r="N3292" s="62"/>
      <c r="S3292" s="64">
        <v>292875</v>
      </c>
    </row>
    <row r="3293" spans="2:19" x14ac:dyDescent="0.25">
      <c r="B3293" s="37" t="s">
        <v>24</v>
      </c>
      <c r="C3293" s="38" t="str">
        <f>VLOOKUP(E3293,nusedswatershed,4,FALSE)</f>
        <v>Esc</v>
      </c>
      <c r="D3293" s="39">
        <v>23</v>
      </c>
      <c r="E3293" s="40" t="s">
        <v>205</v>
      </c>
      <c r="F3293" s="40" t="s">
        <v>205</v>
      </c>
      <c r="G3293" s="21" t="s">
        <v>63</v>
      </c>
      <c r="H3293">
        <v>2000</v>
      </c>
      <c r="I3293" s="45">
        <v>800</v>
      </c>
      <c r="J3293" s="45">
        <v>800</v>
      </c>
      <c r="K3293" s="45"/>
      <c r="L3293" s="62" t="str">
        <f>_xlfn.IFNA(VLOOKUP(E3293&amp;"."&amp;H3293,PNIdata!$E$5:$L$263,2,FALSE),"-")</f>
        <v>-</v>
      </c>
      <c r="M3293" s="62"/>
      <c r="N3293" s="62"/>
      <c r="S3293" s="64">
        <v>287499</v>
      </c>
    </row>
    <row r="3294" spans="2:19" x14ac:dyDescent="0.25">
      <c r="B3294" s="37" t="s">
        <v>24</v>
      </c>
      <c r="C3294" s="38" t="str">
        <f>VLOOKUP(E3294,nusedswatershed,4,FALSE)</f>
        <v>Esc</v>
      </c>
      <c r="D3294" s="39">
        <v>23</v>
      </c>
      <c r="E3294" s="40" t="s">
        <v>205</v>
      </c>
      <c r="F3294" s="40" t="s">
        <v>205</v>
      </c>
      <c r="G3294" s="21" t="s">
        <v>63</v>
      </c>
      <c r="H3294">
        <v>1999</v>
      </c>
      <c r="I3294" s="45">
        <v>600</v>
      </c>
      <c r="J3294" s="45">
        <v>600</v>
      </c>
      <c r="K3294" s="45"/>
      <c r="L3294" s="62" t="str">
        <f>_xlfn.IFNA(VLOOKUP(E3294&amp;"."&amp;H3294,PNIdata!$E$5:$L$263,2,FALSE),"-")</f>
        <v>-</v>
      </c>
      <c r="M3294" s="62"/>
      <c r="N3294" s="62"/>
      <c r="S3294" s="64">
        <v>305113</v>
      </c>
    </row>
    <row r="3295" spans="2:19" x14ac:dyDescent="0.25">
      <c r="B3295" s="37" t="s">
        <v>24</v>
      </c>
      <c r="C3295" s="38" t="str">
        <f>VLOOKUP(E3295,nusedswatershed,4,FALSE)</f>
        <v>Esc</v>
      </c>
      <c r="D3295" s="39">
        <v>23</v>
      </c>
      <c r="E3295" s="40" t="s">
        <v>205</v>
      </c>
      <c r="F3295" s="40" t="s">
        <v>205</v>
      </c>
      <c r="G3295" s="21" t="s">
        <v>63</v>
      </c>
      <c r="H3295" s="22">
        <v>1998</v>
      </c>
      <c r="I3295" s="45">
        <v>750</v>
      </c>
      <c r="J3295" s="45">
        <v>750</v>
      </c>
      <c r="K3295" s="45"/>
      <c r="L3295" s="62" t="str">
        <f>_xlfn.IFNA(VLOOKUP(E3295&amp;"."&amp;H3295,PNIdata!$E$5:$L$263,2,FALSE),"-")</f>
        <v>-</v>
      </c>
      <c r="M3295" s="62"/>
      <c r="N3295" s="62"/>
      <c r="S3295" s="64">
        <v>311735</v>
      </c>
    </row>
    <row r="3296" spans="2:19" x14ac:dyDescent="0.25">
      <c r="B3296" s="37" t="s">
        <v>24</v>
      </c>
      <c r="C3296" s="38" t="str">
        <f>VLOOKUP(E3296,nusedswatershed,4,FALSE)</f>
        <v>Esc</v>
      </c>
      <c r="D3296" s="39">
        <v>23</v>
      </c>
      <c r="E3296" s="40" t="s">
        <v>205</v>
      </c>
      <c r="F3296" s="40" t="s">
        <v>205</v>
      </c>
      <c r="G3296" s="21" t="s">
        <v>63</v>
      </c>
      <c r="H3296" s="22">
        <v>1997</v>
      </c>
      <c r="I3296" s="45">
        <v>1500</v>
      </c>
      <c r="J3296" s="45">
        <v>1500</v>
      </c>
      <c r="K3296" s="45"/>
      <c r="L3296" s="62" t="str">
        <f>_xlfn.IFNA(VLOOKUP(E3296&amp;"."&amp;H3296,PNIdata!$E$5:$L$263,2,FALSE),"-")</f>
        <v>-</v>
      </c>
      <c r="M3296" s="62"/>
      <c r="N3296" s="62"/>
      <c r="S3296" s="64">
        <v>286974</v>
      </c>
    </row>
    <row r="3297" spans="2:19" x14ac:dyDescent="0.25">
      <c r="B3297" s="37" t="s">
        <v>24</v>
      </c>
      <c r="C3297" s="38" t="str">
        <f>VLOOKUP(E3297,nusedswatershed,4,FALSE)</f>
        <v>Esc</v>
      </c>
      <c r="D3297" s="39">
        <v>23</v>
      </c>
      <c r="E3297" s="40" t="s">
        <v>205</v>
      </c>
      <c r="F3297" s="40" t="s">
        <v>205</v>
      </c>
      <c r="G3297" s="21" t="s">
        <v>63</v>
      </c>
      <c r="H3297" s="22">
        <v>1996</v>
      </c>
      <c r="I3297" s="45">
        <v>1200</v>
      </c>
      <c r="J3297" s="45">
        <v>1200</v>
      </c>
      <c r="K3297" s="45"/>
      <c r="L3297" s="62" t="str">
        <f>_xlfn.IFNA(VLOOKUP(E3297&amp;"."&amp;H3297,PNIdata!$E$5:$L$263,2,FALSE),"-")</f>
        <v>-</v>
      </c>
      <c r="M3297" s="62"/>
      <c r="N3297" s="62"/>
      <c r="S3297" s="64">
        <v>311150</v>
      </c>
    </row>
    <row r="3298" spans="2:19" x14ac:dyDescent="0.25">
      <c r="B3298" s="37" t="s">
        <v>24</v>
      </c>
      <c r="C3298" s="38" t="str">
        <f>VLOOKUP(E3298,nusedswatershed,4,FALSE)</f>
        <v>Esc</v>
      </c>
      <c r="D3298" s="39">
        <v>23</v>
      </c>
      <c r="E3298" s="40" t="s">
        <v>205</v>
      </c>
      <c r="F3298" s="40" t="s">
        <v>205</v>
      </c>
      <c r="G3298" s="21" t="s">
        <v>63</v>
      </c>
      <c r="H3298" s="22">
        <v>1995</v>
      </c>
      <c r="I3298" s="45">
        <v>327</v>
      </c>
      <c r="J3298" s="45">
        <v>327</v>
      </c>
      <c r="K3298" s="45"/>
      <c r="L3298" s="62" t="str">
        <f>_xlfn.IFNA(VLOOKUP(E3298&amp;"."&amp;H3298,PNIdata!$E$5:$L$263,2,FALSE),"-")</f>
        <v>-</v>
      </c>
      <c r="M3298" s="62"/>
      <c r="N3298" s="62"/>
      <c r="S3298" s="64">
        <v>283987</v>
      </c>
    </row>
    <row r="3299" spans="2:19" x14ac:dyDescent="0.25">
      <c r="B3299" s="37" t="s">
        <v>24</v>
      </c>
      <c r="C3299" s="38" t="str">
        <f>VLOOKUP(E3299,nusedswatershed,4,FALSE)</f>
        <v>Esc</v>
      </c>
      <c r="D3299" s="39">
        <v>23</v>
      </c>
      <c r="E3299" s="40" t="s">
        <v>205</v>
      </c>
      <c r="F3299" s="40" t="s">
        <v>205</v>
      </c>
      <c r="G3299" s="21" t="s">
        <v>63</v>
      </c>
      <c r="H3299" s="22">
        <v>1994</v>
      </c>
      <c r="I3299" s="45">
        <v>650</v>
      </c>
      <c r="J3299" s="45">
        <v>650</v>
      </c>
      <c r="K3299" s="45"/>
      <c r="L3299" s="62" t="str">
        <f>_xlfn.IFNA(VLOOKUP(E3299&amp;"."&amp;H3299,PNIdata!$E$5:$L$263,2,FALSE),"-")</f>
        <v>-</v>
      </c>
      <c r="M3299" s="62"/>
      <c r="N3299" s="62"/>
      <c r="S3299" s="64">
        <v>317588</v>
      </c>
    </row>
    <row r="3300" spans="2:19" x14ac:dyDescent="0.25">
      <c r="B3300" s="37" t="s">
        <v>24</v>
      </c>
      <c r="C3300" s="38" t="str">
        <f>VLOOKUP(E3300,nusedswatershed,4,FALSE)</f>
        <v>Esc</v>
      </c>
      <c r="D3300" s="39">
        <v>23</v>
      </c>
      <c r="E3300" s="40" t="s">
        <v>205</v>
      </c>
      <c r="F3300" s="40" t="s">
        <v>205</v>
      </c>
      <c r="G3300" s="21" t="s">
        <v>63</v>
      </c>
      <c r="H3300" s="22">
        <v>1993</v>
      </c>
      <c r="I3300" s="45">
        <v>1500</v>
      </c>
      <c r="J3300" s="45">
        <v>1500</v>
      </c>
      <c r="K3300" s="45"/>
      <c r="L3300" s="62" t="str">
        <f>_xlfn.IFNA(VLOOKUP(E3300&amp;"."&amp;H3300,PNIdata!$E$5:$L$263,2,FALSE),"-")</f>
        <v>-</v>
      </c>
      <c r="M3300" s="62"/>
      <c r="N3300" s="62"/>
      <c r="S3300" s="64">
        <v>324153</v>
      </c>
    </row>
    <row r="3301" spans="2:19" x14ac:dyDescent="0.25">
      <c r="B3301" s="37" t="s">
        <v>24</v>
      </c>
      <c r="C3301" s="38" t="str">
        <f>VLOOKUP(E3301,nusedswatershed,4,FALSE)</f>
        <v>Esc</v>
      </c>
      <c r="D3301" s="39">
        <v>23</v>
      </c>
      <c r="E3301" s="40" t="s">
        <v>205</v>
      </c>
      <c r="F3301" s="40" t="s">
        <v>205</v>
      </c>
      <c r="G3301" s="21" t="s">
        <v>63</v>
      </c>
      <c r="H3301" s="22">
        <v>1992</v>
      </c>
      <c r="I3301" s="45">
        <v>1000</v>
      </c>
      <c r="J3301" s="45">
        <v>1000</v>
      </c>
      <c r="K3301" s="45"/>
      <c r="L3301" s="62" t="str">
        <f>_xlfn.IFNA(VLOOKUP(E3301&amp;"."&amp;H3301,PNIdata!$E$5:$L$263,2,FALSE),"-")</f>
        <v>-</v>
      </c>
      <c r="M3301" s="62"/>
      <c r="N3301" s="62"/>
      <c r="S3301" s="64">
        <v>320296</v>
      </c>
    </row>
    <row r="3302" spans="2:19" x14ac:dyDescent="0.25">
      <c r="B3302" s="37" t="s">
        <v>24</v>
      </c>
      <c r="C3302" s="38" t="str">
        <f>VLOOKUP(E3302,nusedswatershed,4,FALSE)</f>
        <v>Esc</v>
      </c>
      <c r="D3302" s="39">
        <v>23</v>
      </c>
      <c r="E3302" s="40" t="s">
        <v>205</v>
      </c>
      <c r="F3302" s="40" t="s">
        <v>205</v>
      </c>
      <c r="G3302" s="21" t="s">
        <v>63</v>
      </c>
      <c r="H3302" s="22">
        <v>1991</v>
      </c>
      <c r="I3302" s="45">
        <v>511</v>
      </c>
      <c r="J3302" s="45">
        <v>511</v>
      </c>
      <c r="K3302" s="45"/>
      <c r="L3302" s="62" t="str">
        <f>_xlfn.IFNA(VLOOKUP(E3302&amp;"."&amp;H3302,PNIdata!$E$5:$L$263,2,FALSE),"-")</f>
        <v>-</v>
      </c>
      <c r="M3302" s="62"/>
      <c r="N3302" s="62"/>
      <c r="S3302" s="64">
        <v>212619</v>
      </c>
    </row>
    <row r="3303" spans="2:19" x14ac:dyDescent="0.25">
      <c r="B3303" s="37" t="s">
        <v>24</v>
      </c>
      <c r="C3303" s="38" t="str">
        <f>VLOOKUP(E3303,nusedswatershed,4,FALSE)</f>
        <v>Esc</v>
      </c>
      <c r="D3303" s="39">
        <v>23</v>
      </c>
      <c r="E3303" s="40" t="s">
        <v>205</v>
      </c>
      <c r="F3303" s="40" t="s">
        <v>205</v>
      </c>
      <c r="G3303" s="21" t="s">
        <v>63</v>
      </c>
      <c r="H3303" s="22">
        <v>1990</v>
      </c>
      <c r="I3303" s="45">
        <v>270</v>
      </c>
      <c r="J3303" s="45">
        <v>270</v>
      </c>
      <c r="K3303" s="45"/>
      <c r="L3303" s="62" t="str">
        <f>_xlfn.IFNA(VLOOKUP(E3303&amp;"."&amp;H3303,PNIdata!$E$5:$L$263,2,FALSE),"-")</f>
        <v>-</v>
      </c>
      <c r="M3303" s="62"/>
      <c r="N3303" s="62"/>
      <c r="S3303" s="64">
        <v>326706</v>
      </c>
    </row>
    <row r="3304" spans="2:19" x14ac:dyDescent="0.25">
      <c r="B3304" s="37" t="s">
        <v>24</v>
      </c>
      <c r="C3304" s="38" t="str">
        <f>VLOOKUP(E3304,nusedswatershed,4,FALSE)</f>
        <v>Esc</v>
      </c>
      <c r="D3304" s="39">
        <v>23</v>
      </c>
      <c r="E3304" s="40" t="s">
        <v>205</v>
      </c>
      <c r="F3304" s="40" t="s">
        <v>205</v>
      </c>
      <c r="G3304" s="21" t="s">
        <v>63</v>
      </c>
      <c r="H3304" s="22">
        <v>1989</v>
      </c>
      <c r="I3304" s="45" t="s">
        <v>522</v>
      </c>
      <c r="J3304" s="45"/>
      <c r="K3304" s="45"/>
      <c r="L3304" s="62" t="str">
        <f>_xlfn.IFNA(VLOOKUP(E3304&amp;"."&amp;H3304,PNIdata!$E$5:$L$263,2,FALSE),"-")</f>
        <v>-</v>
      </c>
      <c r="M3304" s="62"/>
      <c r="N3304" s="62"/>
      <c r="S3304" s="64">
        <v>298600</v>
      </c>
    </row>
    <row r="3305" spans="2:19" x14ac:dyDescent="0.25">
      <c r="B3305" s="37" t="s">
        <v>24</v>
      </c>
      <c r="C3305" s="38" t="str">
        <f>VLOOKUP(E3305,nusedswatershed,4,FALSE)</f>
        <v>Esc</v>
      </c>
      <c r="D3305" s="39">
        <v>23</v>
      </c>
      <c r="E3305" s="40" t="s">
        <v>205</v>
      </c>
      <c r="F3305" s="40" t="s">
        <v>205</v>
      </c>
      <c r="G3305" s="21" t="s">
        <v>63</v>
      </c>
      <c r="H3305" s="22">
        <v>1988</v>
      </c>
      <c r="I3305" s="45">
        <v>285</v>
      </c>
      <c r="J3305" s="45">
        <v>285</v>
      </c>
      <c r="K3305" s="45"/>
      <c r="L3305" s="62" t="str">
        <f>_xlfn.IFNA(VLOOKUP(E3305&amp;"."&amp;H3305,PNIdata!$E$5:$L$263,2,FALSE),"-")</f>
        <v>-</v>
      </c>
      <c r="M3305" s="62"/>
      <c r="N3305" s="62"/>
      <c r="S3305" s="64">
        <v>309506</v>
      </c>
    </row>
    <row r="3306" spans="2:19" x14ac:dyDescent="0.25">
      <c r="B3306" s="37" t="s">
        <v>24</v>
      </c>
      <c r="C3306" s="38" t="str">
        <f>VLOOKUP(E3306,nusedswatershed,4,FALSE)</f>
        <v>Esc</v>
      </c>
      <c r="D3306" s="39">
        <v>23</v>
      </c>
      <c r="E3306" s="40" t="s">
        <v>205</v>
      </c>
      <c r="F3306" s="40" t="s">
        <v>205</v>
      </c>
      <c r="G3306" s="21" t="s">
        <v>63</v>
      </c>
      <c r="H3306" s="22">
        <v>1987</v>
      </c>
      <c r="I3306" s="45" t="s">
        <v>523</v>
      </c>
      <c r="J3306" s="45"/>
      <c r="K3306" s="45"/>
      <c r="L3306" s="62" t="str">
        <f>_xlfn.IFNA(VLOOKUP(E3306&amp;"."&amp;H3306,PNIdata!$E$5:$L$263,2,FALSE),"-")</f>
        <v>-</v>
      </c>
      <c r="M3306" s="62"/>
      <c r="N3306" s="62"/>
      <c r="S3306" s="64">
        <v>105205</v>
      </c>
    </row>
    <row r="3307" spans="2:19" x14ac:dyDescent="0.25">
      <c r="B3307" s="37" t="s">
        <v>24</v>
      </c>
      <c r="C3307" s="38" t="str">
        <f>VLOOKUP(E3307,nusedswatershed,4,FALSE)</f>
        <v>Esc</v>
      </c>
      <c r="D3307" s="39">
        <v>23</v>
      </c>
      <c r="E3307" s="40" t="s">
        <v>205</v>
      </c>
      <c r="F3307" s="40" t="s">
        <v>205</v>
      </c>
      <c r="G3307" s="21" t="s">
        <v>63</v>
      </c>
      <c r="H3307" s="22">
        <v>1986</v>
      </c>
      <c r="I3307" s="45" t="s">
        <v>523</v>
      </c>
      <c r="J3307" s="45"/>
      <c r="K3307" s="45"/>
      <c r="L3307" s="62" t="str">
        <f>_xlfn.IFNA(VLOOKUP(E3307&amp;"."&amp;H3307,PNIdata!$E$5:$L$263,2,FALSE),"-")</f>
        <v>-</v>
      </c>
      <c r="M3307" s="62"/>
      <c r="N3307" s="62"/>
      <c r="S3307" s="64">
        <v>74070</v>
      </c>
    </row>
    <row r="3308" spans="2:19" x14ac:dyDescent="0.25">
      <c r="B3308" s="37" t="s">
        <v>24</v>
      </c>
      <c r="C3308" s="38" t="str">
        <f>VLOOKUP(E3308,nusedswatershed,4,FALSE)</f>
        <v>Esc</v>
      </c>
      <c r="D3308" s="39">
        <v>23</v>
      </c>
      <c r="E3308" s="40" t="s">
        <v>205</v>
      </c>
      <c r="F3308" s="40" t="s">
        <v>205</v>
      </c>
      <c r="G3308" s="21" t="s">
        <v>63</v>
      </c>
      <c r="H3308" s="22">
        <v>1985</v>
      </c>
      <c r="I3308" s="45" t="s">
        <v>523</v>
      </c>
      <c r="J3308" s="45"/>
      <c r="K3308" s="45"/>
      <c r="L3308" s="62" t="str">
        <f>_xlfn.IFNA(VLOOKUP(E3308&amp;"."&amp;H3308,PNIdata!$E$5:$L$263,2,FALSE),"-")</f>
        <v>-</v>
      </c>
      <c r="M3308" s="62"/>
      <c r="N3308" s="62"/>
      <c r="S3308" s="64">
        <v>44000</v>
      </c>
    </row>
    <row r="3309" spans="2:19" x14ac:dyDescent="0.25">
      <c r="B3309" s="37" t="s">
        <v>24</v>
      </c>
      <c r="C3309" s="38" t="str">
        <f>VLOOKUP(E3309,nusedswatershed,4,FALSE)</f>
        <v>Esc</v>
      </c>
      <c r="D3309" s="39">
        <v>23</v>
      </c>
      <c r="E3309" s="40" t="s">
        <v>205</v>
      </c>
      <c r="F3309" s="40" t="s">
        <v>205</v>
      </c>
      <c r="G3309" s="21" t="s">
        <v>63</v>
      </c>
      <c r="H3309" s="22">
        <v>1984</v>
      </c>
      <c r="I3309" s="45" t="s">
        <v>523</v>
      </c>
      <c r="J3309" s="45"/>
      <c r="K3309" s="45"/>
      <c r="L3309" s="62" t="str">
        <f>_xlfn.IFNA(VLOOKUP(E3309&amp;"."&amp;H3309,PNIdata!$E$5:$L$263,2,FALSE),"-")</f>
        <v>-</v>
      </c>
      <c r="M3309" s="62"/>
      <c r="N3309" s="62"/>
      <c r="S3309" s="64">
        <v>37375</v>
      </c>
    </row>
    <row r="3310" spans="2:19" x14ac:dyDescent="0.25">
      <c r="B3310" s="37" t="s">
        <v>24</v>
      </c>
      <c r="C3310" s="38" t="str">
        <f>VLOOKUP(E3310,nusedswatershed,4,FALSE)</f>
        <v>Esc</v>
      </c>
      <c r="D3310" s="39">
        <v>23</v>
      </c>
      <c r="E3310" s="40" t="s">
        <v>205</v>
      </c>
      <c r="F3310" s="40" t="s">
        <v>205</v>
      </c>
      <c r="G3310" s="21" t="s">
        <v>63</v>
      </c>
      <c r="H3310" s="22">
        <v>1983</v>
      </c>
      <c r="I3310" s="45" t="s">
        <v>523</v>
      </c>
      <c r="J3310" s="45"/>
      <c r="K3310" s="45"/>
      <c r="L3310" s="62" t="str">
        <f>_xlfn.IFNA(VLOOKUP(E3310&amp;"."&amp;H3310,PNIdata!$E$5:$L$263,2,FALSE),"-")</f>
        <v>-</v>
      </c>
      <c r="M3310" s="62"/>
      <c r="N3310" s="62"/>
      <c r="S3310" s="64">
        <v>50261</v>
      </c>
    </row>
    <row r="3311" spans="2:19" x14ac:dyDescent="0.25">
      <c r="B3311" s="37" t="s">
        <v>24</v>
      </c>
      <c r="C3311" s="38" t="str">
        <f>VLOOKUP(E3311,nusedswatershed,4,FALSE)</f>
        <v>Esc</v>
      </c>
      <c r="D3311" s="39">
        <v>23</v>
      </c>
      <c r="E3311" s="40" t="s">
        <v>205</v>
      </c>
      <c r="F3311" s="40" t="s">
        <v>205</v>
      </c>
      <c r="G3311" s="21" t="s">
        <v>63</v>
      </c>
      <c r="H3311" s="22">
        <v>1982</v>
      </c>
      <c r="I3311" s="45" t="s">
        <v>523</v>
      </c>
      <c r="J3311" s="45"/>
      <c r="K3311" s="45"/>
      <c r="L3311" s="62" t="str">
        <f>_xlfn.IFNA(VLOOKUP(E3311&amp;"."&amp;H3311,PNIdata!$E$5:$L$263,2,FALSE),"-")</f>
        <v>-</v>
      </c>
      <c r="M3311" s="62"/>
      <c r="N3311" s="62"/>
      <c r="S3311" s="64">
        <v>49075</v>
      </c>
    </row>
    <row r="3312" spans="2:19" x14ac:dyDescent="0.25">
      <c r="B3312" s="37" t="s">
        <v>24</v>
      </c>
      <c r="C3312" s="38" t="str">
        <f>VLOOKUP(E3312,nusedswatershed,4,FALSE)</f>
        <v>Esc</v>
      </c>
      <c r="D3312" s="39">
        <v>23</v>
      </c>
      <c r="E3312" s="40" t="s">
        <v>205</v>
      </c>
      <c r="F3312" s="40" t="s">
        <v>205</v>
      </c>
      <c r="G3312" s="21" t="s">
        <v>63</v>
      </c>
      <c r="H3312" s="22">
        <v>1981</v>
      </c>
      <c r="I3312" s="45" t="s">
        <v>523</v>
      </c>
      <c r="J3312" s="45"/>
      <c r="K3312" s="45"/>
      <c r="L3312" s="62" t="str">
        <f>_xlfn.IFNA(VLOOKUP(E3312&amp;"."&amp;H3312,PNIdata!$E$5:$L$263,2,FALSE),"-")</f>
        <v>-</v>
      </c>
      <c r="M3312" s="62"/>
      <c r="N3312" s="62"/>
      <c r="S3312" s="64"/>
    </row>
    <row r="3313" spans="2:19" x14ac:dyDescent="0.25">
      <c r="B3313" s="37" t="s">
        <v>24</v>
      </c>
      <c r="C3313" s="38" t="str">
        <f>VLOOKUP(E3313,nusedswatershed,4,FALSE)</f>
        <v>Esc</v>
      </c>
      <c r="D3313" s="39">
        <v>23</v>
      </c>
      <c r="E3313" s="40" t="s">
        <v>205</v>
      </c>
      <c r="F3313" s="40" t="s">
        <v>205</v>
      </c>
      <c r="G3313" s="21" t="s">
        <v>63</v>
      </c>
      <c r="H3313" s="22">
        <v>1980</v>
      </c>
      <c r="I3313" s="45" t="s">
        <v>523</v>
      </c>
      <c r="J3313" s="45"/>
      <c r="K3313" s="45"/>
      <c r="L3313" s="62" t="str">
        <f>_xlfn.IFNA(VLOOKUP(E3313&amp;"."&amp;H3313,PNIdata!$E$5:$L$263,2,FALSE),"-")</f>
        <v>-</v>
      </c>
      <c r="M3313" s="62"/>
      <c r="N3313" s="62"/>
      <c r="S3313" s="64"/>
    </row>
    <row r="3314" spans="2:19" x14ac:dyDescent="0.25">
      <c r="B3314" s="37" t="s">
        <v>24</v>
      </c>
      <c r="C3314" s="38" t="str">
        <f>VLOOKUP(E3314,nusedswatershed,4,FALSE)</f>
        <v>Esc</v>
      </c>
      <c r="D3314" s="39">
        <v>23</v>
      </c>
      <c r="E3314" s="40" t="s">
        <v>205</v>
      </c>
      <c r="F3314" s="40" t="s">
        <v>205</v>
      </c>
      <c r="G3314" s="21" t="s">
        <v>63</v>
      </c>
      <c r="H3314" s="22">
        <v>1979</v>
      </c>
      <c r="I3314" s="45" t="s">
        <v>523</v>
      </c>
      <c r="J3314" s="45"/>
      <c r="K3314" s="45"/>
      <c r="L3314" s="62" t="str">
        <f>_xlfn.IFNA(VLOOKUP(E3314&amp;"."&amp;H3314,PNIdata!$E$5:$L$263,2,FALSE),"-")</f>
        <v>-</v>
      </c>
      <c r="M3314" s="62"/>
      <c r="N3314" s="62"/>
      <c r="S3314" s="64"/>
    </row>
    <row r="3315" spans="2:19" x14ac:dyDescent="0.25">
      <c r="B3315" s="37" t="s">
        <v>24</v>
      </c>
      <c r="C3315" s="38" t="str">
        <f>VLOOKUP(E3315,nusedswatershed,4,FALSE)</f>
        <v>Esc</v>
      </c>
      <c r="D3315" s="39">
        <v>23</v>
      </c>
      <c r="E3315" s="40" t="s">
        <v>205</v>
      </c>
      <c r="F3315" s="40" t="s">
        <v>205</v>
      </c>
      <c r="G3315" s="21" t="s">
        <v>63</v>
      </c>
      <c r="H3315" s="22">
        <v>1978</v>
      </c>
      <c r="I3315" s="45" t="s">
        <v>523</v>
      </c>
      <c r="J3315" s="45"/>
      <c r="K3315" s="45"/>
      <c r="L3315" s="62" t="str">
        <f>_xlfn.IFNA(VLOOKUP(E3315&amp;"."&amp;H3315,PNIdata!$E$5:$L$263,2,FALSE),"-")</f>
        <v>-</v>
      </c>
      <c r="M3315" s="62"/>
      <c r="N3315" s="62"/>
      <c r="S3315" s="64"/>
    </row>
    <row r="3316" spans="2:19" x14ac:dyDescent="0.25">
      <c r="B3316" s="37" t="s">
        <v>24</v>
      </c>
      <c r="C3316" s="38" t="str">
        <f>VLOOKUP(E3316,nusedswatershed,4,FALSE)</f>
        <v>Esc</v>
      </c>
      <c r="D3316" s="39">
        <v>23</v>
      </c>
      <c r="E3316" s="40" t="s">
        <v>205</v>
      </c>
      <c r="F3316" s="40" t="s">
        <v>205</v>
      </c>
      <c r="G3316" s="21" t="s">
        <v>63</v>
      </c>
      <c r="H3316" s="22">
        <v>1977</v>
      </c>
      <c r="I3316" s="45" t="s">
        <v>523</v>
      </c>
      <c r="J3316" s="45"/>
      <c r="K3316" s="45"/>
      <c r="L3316" s="62" t="str">
        <f>_xlfn.IFNA(VLOOKUP(E3316&amp;"."&amp;H3316,PNIdata!$E$5:$L$263,2,FALSE),"-")</f>
        <v>-</v>
      </c>
      <c r="M3316" s="62"/>
      <c r="N3316" s="62"/>
      <c r="S3316" s="64"/>
    </row>
    <row r="3317" spans="2:19" x14ac:dyDescent="0.25">
      <c r="B3317" s="37" t="s">
        <v>24</v>
      </c>
      <c r="C3317" s="38" t="str">
        <f>VLOOKUP(E3317,nusedswatershed,4,FALSE)</f>
        <v>Esc</v>
      </c>
      <c r="D3317" s="39">
        <v>23</v>
      </c>
      <c r="E3317" s="40" t="s">
        <v>205</v>
      </c>
      <c r="F3317" s="40" t="s">
        <v>205</v>
      </c>
      <c r="G3317" s="21" t="s">
        <v>63</v>
      </c>
      <c r="H3317" s="22">
        <v>1976</v>
      </c>
      <c r="I3317" s="45" t="s">
        <v>523</v>
      </c>
      <c r="J3317" s="45"/>
      <c r="K3317" s="45"/>
      <c r="L3317" s="62" t="str">
        <f>_xlfn.IFNA(VLOOKUP(E3317&amp;"."&amp;H3317,PNIdata!$E$5:$L$263,2,FALSE),"-")</f>
        <v>-</v>
      </c>
      <c r="M3317" s="62"/>
      <c r="N3317" s="62"/>
      <c r="S3317" s="64"/>
    </row>
    <row r="3318" spans="2:19" x14ac:dyDescent="0.25">
      <c r="B3318" s="37" t="s">
        <v>24</v>
      </c>
      <c r="C3318" s="38" t="str">
        <f>VLOOKUP(E3318,nusedswatershed,4,FALSE)</f>
        <v>Esc</v>
      </c>
      <c r="D3318" s="39">
        <v>23</v>
      </c>
      <c r="E3318" s="40" t="s">
        <v>205</v>
      </c>
      <c r="F3318" s="40" t="s">
        <v>205</v>
      </c>
      <c r="G3318" s="21" t="s">
        <v>63</v>
      </c>
      <c r="H3318" s="22">
        <v>1975</v>
      </c>
      <c r="I3318" s="45" t="s">
        <v>523</v>
      </c>
      <c r="J3318" s="45"/>
      <c r="K3318" s="45"/>
      <c r="L3318" s="62" t="str">
        <f>_xlfn.IFNA(VLOOKUP(E3318&amp;"."&amp;H3318,PNIdata!$E$5:$L$263,2,FALSE),"-")</f>
        <v>-</v>
      </c>
      <c r="M3318" s="62"/>
      <c r="N3318" s="62"/>
      <c r="S3318" s="64"/>
    </row>
    <row r="3319" spans="2:19" x14ac:dyDescent="0.25">
      <c r="B3319" s="37" t="s">
        <v>24</v>
      </c>
      <c r="C3319" s="38" t="str">
        <f>VLOOKUP(E3319,nusedswatershed,4,FALSE)</f>
        <v>Esc</v>
      </c>
      <c r="D3319" s="39">
        <v>23</v>
      </c>
      <c r="E3319" s="40" t="s">
        <v>205</v>
      </c>
      <c r="F3319" s="40" t="s">
        <v>205</v>
      </c>
      <c r="G3319" s="21" t="s">
        <v>63</v>
      </c>
      <c r="H3319" s="22">
        <v>1974</v>
      </c>
      <c r="I3319" s="45" t="s">
        <v>523</v>
      </c>
      <c r="J3319" s="45"/>
      <c r="K3319" s="45"/>
      <c r="L3319" s="62" t="str">
        <f>_xlfn.IFNA(VLOOKUP(E3319&amp;"."&amp;H3319,PNIdata!$E$5:$L$263,2,FALSE),"-")</f>
        <v>-</v>
      </c>
      <c r="M3319" s="62"/>
      <c r="N3319" s="62"/>
      <c r="S3319" s="64"/>
    </row>
    <row r="3320" spans="2:19" x14ac:dyDescent="0.25">
      <c r="B3320" s="37" t="s">
        <v>24</v>
      </c>
      <c r="C3320" s="38" t="str">
        <f>VLOOKUP(E3320,nusedswatershed,4,FALSE)</f>
        <v>Esc</v>
      </c>
      <c r="D3320" s="39">
        <v>23</v>
      </c>
      <c r="E3320" s="40" t="s">
        <v>205</v>
      </c>
      <c r="F3320" s="40" t="s">
        <v>205</v>
      </c>
      <c r="G3320" s="21" t="s">
        <v>63</v>
      </c>
      <c r="H3320" s="22">
        <v>1973</v>
      </c>
      <c r="I3320" s="45" t="s">
        <v>523</v>
      </c>
      <c r="J3320" s="45"/>
      <c r="K3320" s="45"/>
      <c r="L3320" s="62" t="str">
        <f>_xlfn.IFNA(VLOOKUP(E3320&amp;"."&amp;H3320,PNIdata!$E$5:$L$263,2,FALSE),"-")</f>
        <v>-</v>
      </c>
      <c r="M3320" s="62"/>
      <c r="N3320" s="62"/>
      <c r="S3320" s="64"/>
    </row>
    <row r="3321" spans="2:19" x14ac:dyDescent="0.25">
      <c r="B3321" s="37" t="s">
        <v>24</v>
      </c>
      <c r="C3321" s="38" t="str">
        <f>VLOOKUP(E3321,nusedswatershed,4,FALSE)</f>
        <v>Esc</v>
      </c>
      <c r="D3321" s="39">
        <v>23</v>
      </c>
      <c r="E3321" s="40" t="s">
        <v>205</v>
      </c>
      <c r="F3321" s="40" t="s">
        <v>205</v>
      </c>
      <c r="G3321" s="21" t="s">
        <v>63</v>
      </c>
      <c r="H3321" s="22">
        <v>1972</v>
      </c>
      <c r="I3321" s="45" t="s">
        <v>523</v>
      </c>
      <c r="J3321" s="45"/>
      <c r="K3321" s="45"/>
      <c r="L3321" s="62" t="str">
        <f>_xlfn.IFNA(VLOOKUP(E3321&amp;"."&amp;H3321,PNIdata!$E$5:$L$263,2,FALSE),"-")</f>
        <v>-</v>
      </c>
      <c r="M3321" s="62"/>
      <c r="N3321" s="62"/>
      <c r="S3321" s="64"/>
    </row>
    <row r="3322" spans="2:19" x14ac:dyDescent="0.25">
      <c r="B3322" s="37" t="s">
        <v>24</v>
      </c>
      <c r="C3322" s="38" t="str">
        <f>VLOOKUP(E3322,nusedswatershed,4,FALSE)</f>
        <v>Esc</v>
      </c>
      <c r="D3322" s="39">
        <v>23</v>
      </c>
      <c r="E3322" s="40" t="s">
        <v>205</v>
      </c>
      <c r="F3322" s="40" t="s">
        <v>205</v>
      </c>
      <c r="G3322" s="21" t="s">
        <v>63</v>
      </c>
      <c r="H3322" s="22">
        <v>1971</v>
      </c>
      <c r="I3322" s="45" t="s">
        <v>523</v>
      </c>
      <c r="J3322" s="45"/>
      <c r="K3322" s="45"/>
      <c r="L3322" s="62" t="str">
        <f>_xlfn.IFNA(VLOOKUP(E3322&amp;"."&amp;H3322,PNIdata!$E$5:$L$263,2,FALSE),"-")</f>
        <v>-</v>
      </c>
      <c r="M3322" s="62"/>
      <c r="N3322" s="62"/>
      <c r="S3322" s="64"/>
    </row>
    <row r="3323" spans="2:19" x14ac:dyDescent="0.25">
      <c r="B3323" s="37" t="s">
        <v>24</v>
      </c>
      <c r="C3323" s="38" t="str">
        <f>VLOOKUP(E3323,nusedswatershed,4,FALSE)</f>
        <v>Esc</v>
      </c>
      <c r="D3323" s="39">
        <v>23</v>
      </c>
      <c r="E3323" s="40" t="s">
        <v>205</v>
      </c>
      <c r="F3323" s="40" t="s">
        <v>205</v>
      </c>
      <c r="G3323" s="21" t="s">
        <v>63</v>
      </c>
      <c r="H3323" s="22">
        <v>1970</v>
      </c>
      <c r="I3323" s="45" t="s">
        <v>523</v>
      </c>
      <c r="J3323" s="45"/>
      <c r="K3323" s="45"/>
      <c r="L3323" s="62" t="str">
        <f>_xlfn.IFNA(VLOOKUP(E3323&amp;"."&amp;H3323,PNIdata!$E$5:$L$263,2,FALSE),"-")</f>
        <v>-</v>
      </c>
      <c r="M3323" s="62"/>
      <c r="N3323" s="62"/>
      <c r="S3323" s="64"/>
    </row>
    <row r="3324" spans="2:19" x14ac:dyDescent="0.25">
      <c r="B3324" s="37" t="s">
        <v>24</v>
      </c>
      <c r="C3324" s="38" t="str">
        <f>VLOOKUP(E3324,nusedswatershed,4,FALSE)</f>
        <v>Esc</v>
      </c>
      <c r="D3324" s="39">
        <v>23</v>
      </c>
      <c r="E3324" s="40" t="s">
        <v>205</v>
      </c>
      <c r="F3324" s="40" t="s">
        <v>205</v>
      </c>
      <c r="G3324" s="21" t="s">
        <v>63</v>
      </c>
      <c r="H3324" s="22">
        <v>1969</v>
      </c>
      <c r="I3324" s="45" t="s">
        <v>523</v>
      </c>
      <c r="J3324" s="45"/>
      <c r="K3324" s="45"/>
      <c r="L3324" s="62" t="str">
        <f>_xlfn.IFNA(VLOOKUP(E3324&amp;"."&amp;H3324,PNIdata!$E$5:$L$263,2,FALSE),"-")</f>
        <v>-</v>
      </c>
      <c r="M3324" s="62"/>
      <c r="N3324" s="62"/>
      <c r="S3324" s="64"/>
    </row>
    <row r="3325" spans="2:19" x14ac:dyDescent="0.25">
      <c r="B3325" s="37" t="s">
        <v>24</v>
      </c>
      <c r="C3325" s="38" t="str">
        <f>VLOOKUP(E3325,nusedswatershed,4,FALSE)</f>
        <v>Esc</v>
      </c>
      <c r="D3325" s="39">
        <v>23</v>
      </c>
      <c r="E3325" s="40" t="s">
        <v>205</v>
      </c>
      <c r="F3325" s="40" t="s">
        <v>205</v>
      </c>
      <c r="G3325" s="21" t="s">
        <v>63</v>
      </c>
      <c r="H3325" s="22">
        <v>1968</v>
      </c>
      <c r="I3325" s="45" t="s">
        <v>523</v>
      </c>
      <c r="J3325" s="45"/>
      <c r="K3325" s="45"/>
      <c r="L3325" s="62" t="str">
        <f>_xlfn.IFNA(VLOOKUP(E3325&amp;"."&amp;H3325,PNIdata!$E$5:$L$263,2,FALSE),"-")</f>
        <v>-</v>
      </c>
      <c r="M3325" s="62"/>
      <c r="N3325" s="62"/>
      <c r="S3325" s="64"/>
    </row>
    <row r="3326" spans="2:19" x14ac:dyDescent="0.25">
      <c r="B3326" s="37" t="s">
        <v>24</v>
      </c>
      <c r="C3326" s="38" t="str">
        <f>VLOOKUP(E3326,nusedswatershed,4,FALSE)</f>
        <v>Esc</v>
      </c>
      <c r="D3326" s="39">
        <v>23</v>
      </c>
      <c r="E3326" s="40" t="s">
        <v>205</v>
      </c>
      <c r="F3326" s="40" t="s">
        <v>205</v>
      </c>
      <c r="G3326" s="21" t="s">
        <v>63</v>
      </c>
      <c r="H3326" s="22">
        <v>1967</v>
      </c>
      <c r="I3326" s="45" t="s">
        <v>523</v>
      </c>
      <c r="J3326" s="45"/>
      <c r="K3326" s="45"/>
      <c r="L3326" s="62" t="str">
        <f>_xlfn.IFNA(VLOOKUP(E3326&amp;"."&amp;H3326,PNIdata!$E$5:$L$263,2,FALSE),"-")</f>
        <v>-</v>
      </c>
      <c r="M3326" s="62"/>
      <c r="N3326" s="62"/>
      <c r="S3326" s="64"/>
    </row>
    <row r="3327" spans="2:19" x14ac:dyDescent="0.25">
      <c r="B3327" s="37" t="s">
        <v>24</v>
      </c>
      <c r="C3327" s="38" t="str">
        <f>VLOOKUP(E3327,nusedswatershed,4,FALSE)</f>
        <v>Esc</v>
      </c>
      <c r="D3327" s="39">
        <v>23</v>
      </c>
      <c r="E3327" s="40" t="s">
        <v>205</v>
      </c>
      <c r="F3327" s="40" t="s">
        <v>205</v>
      </c>
      <c r="G3327" s="21" t="s">
        <v>63</v>
      </c>
      <c r="H3327" s="22">
        <v>1966</v>
      </c>
      <c r="I3327" s="45" t="s">
        <v>523</v>
      </c>
      <c r="J3327" s="45"/>
      <c r="K3327" s="45"/>
      <c r="L3327" s="62" t="str">
        <f>_xlfn.IFNA(VLOOKUP(E3327&amp;"."&amp;H3327,PNIdata!$E$5:$L$263,2,FALSE),"-")</f>
        <v>-</v>
      </c>
      <c r="M3327" s="62"/>
      <c r="N3327" s="62"/>
      <c r="S3327" s="64"/>
    </row>
    <row r="3328" spans="2:19" x14ac:dyDescent="0.25">
      <c r="B3328" s="37" t="s">
        <v>24</v>
      </c>
      <c r="C3328" s="38" t="str">
        <f>VLOOKUP(E3328,nusedswatershed,4,FALSE)</f>
        <v>Esc</v>
      </c>
      <c r="D3328" s="39">
        <v>23</v>
      </c>
      <c r="E3328" s="40" t="s">
        <v>205</v>
      </c>
      <c r="F3328" s="40" t="s">
        <v>205</v>
      </c>
      <c r="G3328" s="21" t="s">
        <v>63</v>
      </c>
      <c r="H3328" s="22">
        <v>1965</v>
      </c>
      <c r="I3328" s="45" t="s">
        <v>523</v>
      </c>
      <c r="J3328" s="45"/>
      <c r="K3328" s="45"/>
      <c r="L3328" s="62" t="str">
        <f>_xlfn.IFNA(VLOOKUP(E3328&amp;"."&amp;H3328,PNIdata!$E$5:$L$263,2,FALSE),"-")</f>
        <v>-</v>
      </c>
      <c r="M3328" s="62"/>
      <c r="N3328" s="62"/>
      <c r="S3328" s="64"/>
    </row>
    <row r="3329" spans="2:19" x14ac:dyDescent="0.25">
      <c r="B3329" s="37" t="s">
        <v>24</v>
      </c>
      <c r="C3329" s="38" t="str">
        <f>VLOOKUP(E3329,nusedswatershed,4,FALSE)</f>
        <v>Esc</v>
      </c>
      <c r="D3329" s="39">
        <v>23</v>
      </c>
      <c r="E3329" s="40" t="s">
        <v>205</v>
      </c>
      <c r="F3329" s="40" t="s">
        <v>205</v>
      </c>
      <c r="G3329" s="21" t="s">
        <v>63</v>
      </c>
      <c r="H3329" s="22">
        <v>1964</v>
      </c>
      <c r="I3329" s="45" t="s">
        <v>523</v>
      </c>
      <c r="J3329" s="45"/>
      <c r="K3329" s="45"/>
      <c r="L3329" s="62" t="str">
        <f>_xlfn.IFNA(VLOOKUP(E3329&amp;"."&amp;H3329,PNIdata!$E$5:$L$263,2,FALSE),"-")</f>
        <v>-</v>
      </c>
      <c r="M3329" s="62"/>
      <c r="N3329" s="62"/>
      <c r="S3329" s="64"/>
    </row>
    <row r="3330" spans="2:19" x14ac:dyDescent="0.25">
      <c r="B3330" s="37" t="s">
        <v>24</v>
      </c>
      <c r="C3330" s="38" t="str">
        <f>VLOOKUP(E3330,nusedswatershed,4,FALSE)</f>
        <v>Esc</v>
      </c>
      <c r="D3330" s="39">
        <v>23</v>
      </c>
      <c r="E3330" s="40" t="s">
        <v>205</v>
      </c>
      <c r="F3330" s="40" t="s">
        <v>205</v>
      </c>
      <c r="G3330" s="21" t="s">
        <v>63</v>
      </c>
      <c r="H3330" s="22">
        <v>1963</v>
      </c>
      <c r="I3330" s="45" t="s">
        <v>523</v>
      </c>
      <c r="J3330" s="45"/>
      <c r="K3330" s="45"/>
      <c r="L3330" s="62" t="str">
        <f>_xlfn.IFNA(VLOOKUP(E3330&amp;"."&amp;H3330,PNIdata!$E$5:$L$263,2,FALSE),"-")</f>
        <v>-</v>
      </c>
      <c r="M3330" s="62"/>
      <c r="N3330" s="62"/>
      <c r="S3330" s="64"/>
    </row>
    <row r="3331" spans="2:19" x14ac:dyDescent="0.25">
      <c r="B3331" s="37" t="s">
        <v>24</v>
      </c>
      <c r="C3331" s="38" t="str">
        <f>VLOOKUP(E3331,nusedswatershed,4,FALSE)</f>
        <v>Esc</v>
      </c>
      <c r="D3331" s="39">
        <v>23</v>
      </c>
      <c r="E3331" s="40" t="s">
        <v>205</v>
      </c>
      <c r="F3331" s="40" t="s">
        <v>205</v>
      </c>
      <c r="G3331" s="21" t="s">
        <v>63</v>
      </c>
      <c r="H3331" s="22">
        <v>1962</v>
      </c>
      <c r="I3331" s="45" t="s">
        <v>523</v>
      </c>
      <c r="J3331" s="45"/>
      <c r="K3331" s="45"/>
      <c r="L3331" s="62" t="str">
        <f>_xlfn.IFNA(VLOOKUP(E3331&amp;"."&amp;H3331,PNIdata!$E$5:$L$263,2,FALSE),"-")</f>
        <v>-</v>
      </c>
      <c r="M3331" s="62"/>
      <c r="N3331" s="62"/>
      <c r="S3331" s="64"/>
    </row>
    <row r="3332" spans="2:19" x14ac:dyDescent="0.25">
      <c r="B3332" s="37" t="s">
        <v>24</v>
      </c>
      <c r="C3332" s="38" t="str">
        <f>VLOOKUP(E3332,nusedswatershed,4,FALSE)</f>
        <v>Esc</v>
      </c>
      <c r="D3332" s="39">
        <v>23</v>
      </c>
      <c r="E3332" s="40" t="s">
        <v>205</v>
      </c>
      <c r="F3332" s="40" t="s">
        <v>205</v>
      </c>
      <c r="G3332" s="21" t="s">
        <v>63</v>
      </c>
      <c r="H3332" s="22">
        <v>1961</v>
      </c>
      <c r="I3332" s="45" t="s">
        <v>523</v>
      </c>
      <c r="J3332" s="45"/>
      <c r="K3332" s="45"/>
      <c r="L3332" s="62" t="str">
        <f>_xlfn.IFNA(VLOOKUP(E3332&amp;"."&amp;H3332,PNIdata!$E$5:$L$263,2,FALSE),"-")</f>
        <v>-</v>
      </c>
      <c r="M3332" s="62"/>
      <c r="N3332" s="62"/>
      <c r="S3332" s="64"/>
    </row>
    <row r="3333" spans="2:19" x14ac:dyDescent="0.25">
      <c r="B3333" s="37" t="s">
        <v>24</v>
      </c>
      <c r="C3333" s="38" t="str">
        <f>VLOOKUP(E3333,nusedswatershed,4,FALSE)</f>
        <v>Esc</v>
      </c>
      <c r="D3333" s="39">
        <v>23</v>
      </c>
      <c r="E3333" s="40" t="s">
        <v>205</v>
      </c>
      <c r="F3333" s="40" t="s">
        <v>205</v>
      </c>
      <c r="G3333" s="21" t="s">
        <v>63</v>
      </c>
      <c r="H3333" s="22">
        <v>1960</v>
      </c>
      <c r="I3333" s="45" t="s">
        <v>523</v>
      </c>
      <c r="J3333" s="45"/>
      <c r="K3333" s="45"/>
      <c r="L3333" s="62" t="str">
        <f>_xlfn.IFNA(VLOOKUP(E3333&amp;"."&amp;H3333,PNIdata!$E$5:$L$263,2,FALSE),"-")</f>
        <v>-</v>
      </c>
      <c r="M3333" s="62"/>
      <c r="N3333" s="62"/>
      <c r="S3333" s="64"/>
    </row>
    <row r="3334" spans="2:19" x14ac:dyDescent="0.25">
      <c r="B3334" s="37" t="s">
        <v>24</v>
      </c>
      <c r="C3334" s="38" t="str">
        <f>VLOOKUP(E3334,nusedswatershed,4,FALSE)</f>
        <v>Esc</v>
      </c>
      <c r="D3334" s="39">
        <v>23</v>
      </c>
      <c r="E3334" s="40" t="s">
        <v>205</v>
      </c>
      <c r="F3334" s="40" t="s">
        <v>205</v>
      </c>
      <c r="G3334" s="21" t="s">
        <v>63</v>
      </c>
      <c r="H3334" s="22">
        <v>1959</v>
      </c>
      <c r="I3334" s="45" t="s">
        <v>523</v>
      </c>
      <c r="J3334" s="45"/>
      <c r="K3334" s="45"/>
      <c r="L3334" s="62" t="str">
        <f>_xlfn.IFNA(VLOOKUP(E3334&amp;"."&amp;H3334,PNIdata!$E$5:$L$263,2,FALSE),"-")</f>
        <v>-</v>
      </c>
      <c r="M3334" s="62"/>
      <c r="N3334" s="62"/>
      <c r="S3334" s="64"/>
    </row>
    <row r="3335" spans="2:19" x14ac:dyDescent="0.25">
      <c r="B3335" s="37" t="s">
        <v>24</v>
      </c>
      <c r="C3335" s="38" t="str">
        <f>VLOOKUP(E3335,nusedswatershed,4,FALSE)</f>
        <v>Esc</v>
      </c>
      <c r="D3335" s="39">
        <v>23</v>
      </c>
      <c r="E3335" s="40" t="s">
        <v>205</v>
      </c>
      <c r="F3335" s="40" t="s">
        <v>205</v>
      </c>
      <c r="G3335" s="21" t="s">
        <v>63</v>
      </c>
      <c r="H3335" s="22">
        <v>1958</v>
      </c>
      <c r="I3335" s="45" t="s">
        <v>523</v>
      </c>
      <c r="J3335" s="45"/>
      <c r="K3335" s="45"/>
      <c r="L3335" s="62" t="str">
        <f>_xlfn.IFNA(VLOOKUP(E3335&amp;"."&amp;H3335,PNIdata!$E$5:$L$263,2,FALSE),"-")</f>
        <v>-</v>
      </c>
      <c r="M3335" s="62"/>
      <c r="N3335" s="62"/>
      <c r="S3335" s="64"/>
    </row>
    <row r="3336" spans="2:19" x14ac:dyDescent="0.25">
      <c r="B3336" s="37" t="s">
        <v>24</v>
      </c>
      <c r="C3336" s="38" t="str">
        <f>VLOOKUP(E3336,nusedswatershed,4,FALSE)</f>
        <v>Esc</v>
      </c>
      <c r="D3336" s="39">
        <v>23</v>
      </c>
      <c r="E3336" s="40" t="s">
        <v>205</v>
      </c>
      <c r="F3336" s="40" t="s">
        <v>205</v>
      </c>
      <c r="G3336" s="21" t="s">
        <v>63</v>
      </c>
      <c r="H3336" s="22">
        <v>1957</v>
      </c>
      <c r="I3336" s="45" t="s">
        <v>523</v>
      </c>
      <c r="J3336" s="45"/>
      <c r="K3336" s="45"/>
      <c r="L3336" s="62" t="str">
        <f>_xlfn.IFNA(VLOOKUP(E3336&amp;"."&amp;H3336,PNIdata!$E$5:$L$263,2,FALSE),"-")</f>
        <v>-</v>
      </c>
      <c r="M3336" s="62"/>
      <c r="N3336" s="62"/>
      <c r="S3336" s="64"/>
    </row>
    <row r="3337" spans="2:19" x14ac:dyDescent="0.25">
      <c r="B3337" s="37" t="s">
        <v>24</v>
      </c>
      <c r="C3337" s="38" t="str">
        <f>VLOOKUP(E3337,nusedswatershed,4,FALSE)</f>
        <v>Esc</v>
      </c>
      <c r="D3337" s="39">
        <v>23</v>
      </c>
      <c r="E3337" s="40" t="s">
        <v>205</v>
      </c>
      <c r="F3337" s="40" t="s">
        <v>205</v>
      </c>
      <c r="G3337" s="21" t="s">
        <v>63</v>
      </c>
      <c r="H3337" s="22">
        <v>1956</v>
      </c>
      <c r="I3337" s="45" t="s">
        <v>523</v>
      </c>
      <c r="J3337" s="45"/>
      <c r="K3337" s="45"/>
      <c r="L3337" s="62" t="str">
        <f>_xlfn.IFNA(VLOOKUP(E3337&amp;"."&amp;H3337,PNIdata!$E$5:$L$263,2,FALSE),"-")</f>
        <v>-</v>
      </c>
      <c r="M3337" s="62"/>
      <c r="N3337" s="62"/>
      <c r="S3337" s="64"/>
    </row>
    <row r="3338" spans="2:19" x14ac:dyDescent="0.25">
      <c r="B3338" s="37" t="s">
        <v>24</v>
      </c>
      <c r="C3338" s="38" t="str">
        <f>VLOOKUP(E3338,nusedswatershed,4,FALSE)</f>
        <v>Esc</v>
      </c>
      <c r="D3338" s="39">
        <v>23</v>
      </c>
      <c r="E3338" s="40" t="s">
        <v>205</v>
      </c>
      <c r="F3338" s="40" t="s">
        <v>205</v>
      </c>
      <c r="G3338" s="21" t="s">
        <v>63</v>
      </c>
      <c r="H3338" s="22">
        <v>1955</v>
      </c>
      <c r="I3338" s="45" t="s">
        <v>523</v>
      </c>
      <c r="J3338" s="45"/>
      <c r="K3338" s="45"/>
      <c r="L3338" s="62" t="str">
        <f>_xlfn.IFNA(VLOOKUP(E3338&amp;"."&amp;H3338,PNIdata!$E$5:$L$263,2,FALSE),"-")</f>
        <v>-</v>
      </c>
      <c r="M3338" s="62"/>
      <c r="N3338" s="62"/>
      <c r="S3338" s="64"/>
    </row>
    <row r="3339" spans="2:19" x14ac:dyDescent="0.25">
      <c r="B3339" s="37" t="s">
        <v>24</v>
      </c>
      <c r="C3339" s="38" t="str">
        <f>VLOOKUP(E3339,nusedswatershed,4,FALSE)</f>
        <v>Esc</v>
      </c>
      <c r="D3339" s="39">
        <v>23</v>
      </c>
      <c r="E3339" s="40" t="s">
        <v>205</v>
      </c>
      <c r="F3339" s="40" t="s">
        <v>205</v>
      </c>
      <c r="G3339" s="21" t="s">
        <v>63</v>
      </c>
      <c r="H3339" s="22">
        <v>1954</v>
      </c>
      <c r="I3339" s="45" t="s">
        <v>523</v>
      </c>
      <c r="J3339" s="45"/>
      <c r="K3339" s="45"/>
      <c r="L3339" s="62" t="str">
        <f>_xlfn.IFNA(VLOOKUP(E3339&amp;"."&amp;H3339,PNIdata!$E$5:$L$263,2,FALSE),"-")</f>
        <v>-</v>
      </c>
      <c r="M3339" s="62"/>
      <c r="N3339" s="62"/>
      <c r="S3339" s="64"/>
    </row>
    <row r="3340" spans="2:19" x14ac:dyDescent="0.25">
      <c r="B3340" s="37" t="s">
        <v>24</v>
      </c>
      <c r="C3340" s="38" t="str">
        <f>VLOOKUP(E3340,nusedswatershed,4,FALSE)</f>
        <v>Esc</v>
      </c>
      <c r="D3340" s="39">
        <v>23</v>
      </c>
      <c r="E3340" s="40" t="s">
        <v>205</v>
      </c>
      <c r="F3340" s="40" t="s">
        <v>205</v>
      </c>
      <c r="G3340" s="21" t="s">
        <v>63</v>
      </c>
      <c r="H3340" s="22">
        <v>1953</v>
      </c>
      <c r="I3340" s="45" t="s">
        <v>523</v>
      </c>
      <c r="J3340" s="45"/>
      <c r="K3340" s="45"/>
      <c r="L3340" s="62" t="str">
        <f>_xlfn.IFNA(VLOOKUP(E3340&amp;"."&amp;H3340,PNIdata!$E$5:$L$263,2,FALSE),"-")</f>
        <v>-</v>
      </c>
      <c r="M3340" s="62"/>
      <c r="N3340" s="62"/>
      <c r="S3340" s="64"/>
    </row>
    <row r="3341" spans="2:19" x14ac:dyDescent="0.25">
      <c r="B3341" s="37" t="s">
        <v>299</v>
      </c>
      <c r="C3341" s="38" t="str">
        <f>VLOOKUP(E3341,nusedswatershed,4,FALSE)</f>
        <v>Esc</v>
      </c>
      <c r="D3341" s="39">
        <v>25</v>
      </c>
      <c r="E3341" s="40" t="s">
        <v>395</v>
      </c>
      <c r="F3341" s="40" t="s">
        <v>395</v>
      </c>
      <c r="G3341" s="21" t="s">
        <v>63</v>
      </c>
      <c r="H3341" s="45">
        <v>2023</v>
      </c>
      <c r="I3341" s="45" t="s">
        <v>1430</v>
      </c>
      <c r="J3341" s="45"/>
      <c r="K3341" s="45"/>
      <c r="L3341" s="62" t="str">
        <f>_xlfn.IFNA(VLOOKUP(E3341&amp;"."&amp;H3341,PNIdata!$E$5:$L$263,2,FALSE),"-")</f>
        <v>-</v>
      </c>
      <c r="M3341" s="62"/>
      <c r="N3341" s="62"/>
      <c r="S3341" s="64"/>
    </row>
    <row r="3342" spans="2:19" x14ac:dyDescent="0.25">
      <c r="B3342" s="37" t="s">
        <v>299</v>
      </c>
      <c r="C3342" s="38" t="str">
        <f>VLOOKUP(E3342,nusedswatershed,4,FALSE)</f>
        <v>Esc</v>
      </c>
      <c r="D3342" s="39">
        <v>25</v>
      </c>
      <c r="E3342" s="40" t="s">
        <v>395</v>
      </c>
      <c r="F3342" s="40" t="s">
        <v>395</v>
      </c>
      <c r="G3342" s="21" t="s">
        <v>63</v>
      </c>
      <c r="H3342" s="45">
        <v>2022</v>
      </c>
      <c r="I3342" s="45" t="s">
        <v>523</v>
      </c>
      <c r="J3342" s="45"/>
      <c r="K3342" s="45"/>
      <c r="L3342" s="62" t="str">
        <f>_xlfn.IFNA(VLOOKUP(E3342&amp;"."&amp;H3342,PNIdata!$E$5:$L$263,2,FALSE),"-")</f>
        <v>-</v>
      </c>
      <c r="M3342" s="62"/>
      <c r="N3342" s="62"/>
      <c r="S3342" s="64"/>
    </row>
    <row r="3343" spans="2:19" x14ac:dyDescent="0.25">
      <c r="B3343" s="37" t="s">
        <v>299</v>
      </c>
      <c r="C3343" s="38" t="str">
        <f>VLOOKUP(E3343,nusedswatershed,4,FALSE)</f>
        <v>Esc</v>
      </c>
      <c r="D3343" s="39">
        <v>25</v>
      </c>
      <c r="E3343" s="40" t="s">
        <v>395</v>
      </c>
      <c r="F3343" s="40" t="s">
        <v>395</v>
      </c>
      <c r="G3343" s="21" t="s">
        <v>63</v>
      </c>
      <c r="H3343" s="45">
        <v>2021</v>
      </c>
      <c r="I3343" s="45" t="s">
        <v>523</v>
      </c>
      <c r="J3343" s="45"/>
      <c r="K3343" s="45"/>
      <c r="L3343" s="62" t="str">
        <f>_xlfn.IFNA(VLOOKUP(E3343&amp;"."&amp;H3343,PNIdata!$E$5:$L$263,2,FALSE),"-")</f>
        <v>-</v>
      </c>
      <c r="M3343" s="62"/>
      <c r="N3343" s="62"/>
      <c r="S3343" s="64"/>
    </row>
    <row r="3344" spans="2:19" x14ac:dyDescent="0.25">
      <c r="B3344" s="37" t="s">
        <v>299</v>
      </c>
      <c r="C3344" s="38" t="str">
        <f>VLOOKUP(E3344,nusedswatershed,4,FALSE)</f>
        <v>Esc</v>
      </c>
      <c r="D3344" s="39">
        <v>25</v>
      </c>
      <c r="E3344" s="40" t="s">
        <v>395</v>
      </c>
      <c r="F3344" s="40" t="s">
        <v>395</v>
      </c>
      <c r="G3344" s="21" t="s">
        <v>63</v>
      </c>
      <c r="H3344" s="45">
        <v>2020</v>
      </c>
      <c r="I3344" s="45">
        <v>15</v>
      </c>
      <c r="J3344" s="45">
        <v>15</v>
      </c>
      <c r="K3344" s="45"/>
      <c r="L3344" s="62" t="str">
        <f>_xlfn.IFNA(VLOOKUP(E3344&amp;"."&amp;H3344,PNIdata!$E$5:$L$263,2,FALSE),"-")</f>
        <v>-</v>
      </c>
      <c r="M3344" s="62"/>
      <c r="N3344" s="62"/>
      <c r="S3344" s="64"/>
    </row>
    <row r="3345" spans="2:19" x14ac:dyDescent="0.25">
      <c r="B3345" s="37" t="s">
        <v>299</v>
      </c>
      <c r="C3345" s="38" t="str">
        <f>VLOOKUP(E3345,nusedswatershed,4,FALSE)</f>
        <v>Esc</v>
      </c>
      <c r="D3345" s="39">
        <v>25</v>
      </c>
      <c r="E3345" s="40" t="s">
        <v>395</v>
      </c>
      <c r="F3345" s="40" t="s">
        <v>395</v>
      </c>
      <c r="G3345" s="21" t="s">
        <v>63</v>
      </c>
      <c r="H3345" s="45">
        <v>2019</v>
      </c>
      <c r="I3345" s="45">
        <v>31</v>
      </c>
      <c r="J3345" s="45">
        <v>31</v>
      </c>
      <c r="K3345" s="45"/>
      <c r="L3345" s="62" t="str">
        <f>_xlfn.IFNA(VLOOKUP(E3345&amp;"."&amp;H3345,PNIdata!$E$5:$L$263,2,FALSE),"-")</f>
        <v>-</v>
      </c>
      <c r="M3345" s="62"/>
      <c r="N3345" s="62"/>
      <c r="S3345" s="64"/>
    </row>
    <row r="3346" spans="2:19" x14ac:dyDescent="0.25">
      <c r="B3346" s="37" t="s">
        <v>299</v>
      </c>
      <c r="C3346" s="38" t="str">
        <f>VLOOKUP(E3346,nusedswatershed,4,FALSE)</f>
        <v>Esc</v>
      </c>
      <c r="D3346" s="39">
        <v>25</v>
      </c>
      <c r="E3346" s="40" t="s">
        <v>395</v>
      </c>
      <c r="F3346" s="40" t="s">
        <v>395</v>
      </c>
      <c r="G3346" s="21" t="s">
        <v>63</v>
      </c>
      <c r="H3346" s="45">
        <v>2018</v>
      </c>
      <c r="I3346" s="45" t="s">
        <v>523</v>
      </c>
      <c r="J3346" s="45"/>
      <c r="K3346" s="45"/>
      <c r="L3346" s="62" t="str">
        <f>_xlfn.IFNA(VLOOKUP(E3346&amp;"."&amp;H3346,PNIdata!$E$5:$L$263,2,FALSE),"-")</f>
        <v>-</v>
      </c>
      <c r="M3346" s="62"/>
      <c r="N3346" s="62"/>
      <c r="S3346" s="64"/>
    </row>
    <row r="3347" spans="2:19" x14ac:dyDescent="0.25">
      <c r="B3347" s="37" t="s">
        <v>299</v>
      </c>
      <c r="C3347" s="38" t="str">
        <f>VLOOKUP(E3347,nusedswatershed,4,FALSE)</f>
        <v>Esc</v>
      </c>
      <c r="D3347" s="39">
        <v>25</v>
      </c>
      <c r="E3347" s="40" t="s">
        <v>395</v>
      </c>
      <c r="F3347" s="40" t="s">
        <v>395</v>
      </c>
      <c r="G3347" s="21" t="s">
        <v>63</v>
      </c>
      <c r="H3347" s="45">
        <v>2017</v>
      </c>
      <c r="I3347" s="45" t="s">
        <v>523</v>
      </c>
      <c r="J3347" s="45"/>
      <c r="K3347" s="45"/>
      <c r="L3347" s="62" t="str">
        <f>_xlfn.IFNA(VLOOKUP(E3347&amp;"."&amp;H3347,PNIdata!$E$5:$L$263,2,FALSE),"-")</f>
        <v>-</v>
      </c>
      <c r="M3347" s="62"/>
      <c r="N3347" s="62"/>
      <c r="S3347" s="64"/>
    </row>
    <row r="3348" spans="2:19" x14ac:dyDescent="0.25">
      <c r="B3348" s="37" t="s">
        <v>299</v>
      </c>
      <c r="C3348" s="38" t="str">
        <f>VLOOKUP(E3348,nusedswatershed,4,FALSE)</f>
        <v>Esc</v>
      </c>
      <c r="D3348" s="39">
        <v>25</v>
      </c>
      <c r="E3348" s="40" t="s">
        <v>395</v>
      </c>
      <c r="F3348" s="40" t="s">
        <v>395</v>
      </c>
      <c r="G3348" s="21" t="s">
        <v>63</v>
      </c>
      <c r="H3348" s="45">
        <v>2016</v>
      </c>
      <c r="I3348" s="45" t="s">
        <v>522</v>
      </c>
      <c r="J3348" s="45"/>
      <c r="K3348" s="45"/>
      <c r="L3348" s="62" t="str">
        <f>_xlfn.IFNA(VLOOKUP(E3348&amp;"."&amp;H3348,PNIdata!$E$5:$L$263,2,FALSE),"-")</f>
        <v>-</v>
      </c>
      <c r="M3348" s="62"/>
      <c r="N3348" s="62"/>
      <c r="S3348" s="64"/>
    </row>
    <row r="3349" spans="2:19" x14ac:dyDescent="0.25">
      <c r="B3349" s="37" t="s">
        <v>299</v>
      </c>
      <c r="C3349" s="38" t="str">
        <f>VLOOKUP(E3349,nusedswatershed,4,FALSE)</f>
        <v>Esc</v>
      </c>
      <c r="D3349" s="39">
        <v>25</v>
      </c>
      <c r="E3349" s="40" t="s">
        <v>395</v>
      </c>
      <c r="F3349" s="40" t="s">
        <v>395</v>
      </c>
      <c r="G3349" s="21" t="s">
        <v>63</v>
      </c>
      <c r="H3349" s="22">
        <v>2015</v>
      </c>
      <c r="I3349" s="45">
        <v>502</v>
      </c>
      <c r="J3349" s="45">
        <v>502</v>
      </c>
      <c r="K3349" s="45"/>
      <c r="L3349" s="62" t="str">
        <f>_xlfn.IFNA(VLOOKUP(E3349&amp;"."&amp;H3349,PNIdata!$E$5:$L$263,2,FALSE),"-")</f>
        <v>-</v>
      </c>
      <c r="M3349" s="62"/>
      <c r="N3349" s="62"/>
      <c r="S3349" s="64"/>
    </row>
    <row r="3350" spans="2:19" x14ac:dyDescent="0.25">
      <c r="B3350" s="37" t="s">
        <v>299</v>
      </c>
      <c r="C3350" s="38" t="str">
        <f>VLOOKUP(E3350,nusedswatershed,4,FALSE)</f>
        <v>Esc</v>
      </c>
      <c r="D3350" s="39">
        <v>25</v>
      </c>
      <c r="E3350" s="40" t="s">
        <v>395</v>
      </c>
      <c r="F3350" s="40" t="s">
        <v>395</v>
      </c>
      <c r="G3350" s="21" t="s">
        <v>63</v>
      </c>
      <c r="H3350" s="22">
        <v>2014</v>
      </c>
      <c r="I3350" s="45">
        <v>2500</v>
      </c>
      <c r="J3350" s="45">
        <v>2500</v>
      </c>
      <c r="K3350" s="45"/>
      <c r="L3350" s="62" t="str">
        <f>_xlfn.IFNA(VLOOKUP(E3350&amp;"."&amp;H3350,PNIdata!$E$5:$L$263,2,FALSE),"-")</f>
        <v>-</v>
      </c>
      <c r="M3350" s="62"/>
      <c r="N3350" s="62"/>
      <c r="S3350" s="64">
        <v>47800</v>
      </c>
    </row>
    <row r="3351" spans="2:19" x14ac:dyDescent="0.25">
      <c r="B3351" s="37" t="s">
        <v>299</v>
      </c>
      <c r="C3351" s="38" t="str">
        <f>VLOOKUP(E3351,nusedswatershed,4,FALSE)</f>
        <v>Esc</v>
      </c>
      <c r="D3351" s="39">
        <v>25</v>
      </c>
      <c r="E3351" s="40" t="s">
        <v>395</v>
      </c>
      <c r="F3351" s="40" t="s">
        <v>395</v>
      </c>
      <c r="G3351" s="21" t="s">
        <v>63</v>
      </c>
      <c r="H3351">
        <v>2013</v>
      </c>
      <c r="I3351" s="45">
        <v>950</v>
      </c>
      <c r="J3351" s="45">
        <v>950</v>
      </c>
      <c r="K3351" s="45"/>
      <c r="L3351" s="62">
        <f>_xlfn.IFNA(VLOOKUP(E3351&amp;"."&amp;H3351,PNIdata!$E$5:$L$263,2,FALSE),"-")</f>
        <v>8.5606000000000002E-2</v>
      </c>
      <c r="M3351" s="62"/>
      <c r="N3351" s="62"/>
      <c r="S3351" s="64">
        <v>48162</v>
      </c>
    </row>
    <row r="3352" spans="2:19" x14ac:dyDescent="0.25">
      <c r="B3352" s="37" t="s">
        <v>299</v>
      </c>
      <c r="C3352" s="38" t="str">
        <f>VLOOKUP(E3352,nusedswatershed,4,FALSE)</f>
        <v>Esc</v>
      </c>
      <c r="D3352" s="39">
        <v>25</v>
      </c>
      <c r="E3352" s="40" t="s">
        <v>395</v>
      </c>
      <c r="F3352" s="40" t="s">
        <v>395</v>
      </c>
      <c r="G3352" s="21" t="s">
        <v>63</v>
      </c>
      <c r="H3352" s="22">
        <v>2012</v>
      </c>
      <c r="I3352" s="45">
        <v>29</v>
      </c>
      <c r="J3352" s="45">
        <v>29</v>
      </c>
      <c r="K3352" s="45"/>
      <c r="L3352" s="62">
        <f>_xlfn.IFNA(VLOOKUP(E3352&amp;"."&amp;H3352,PNIdata!$E$5:$L$263,2,FALSE),"-")</f>
        <v>0.05</v>
      </c>
      <c r="M3352" s="62"/>
      <c r="N3352" s="62"/>
      <c r="S3352" s="64">
        <v>39795</v>
      </c>
    </row>
    <row r="3353" spans="2:19" x14ac:dyDescent="0.25">
      <c r="B3353" s="37" t="s">
        <v>299</v>
      </c>
      <c r="C3353" s="38" t="str">
        <f>VLOOKUP(E3353,nusedswatershed,4,FALSE)</f>
        <v>Esc</v>
      </c>
      <c r="D3353" s="39">
        <v>25</v>
      </c>
      <c r="E3353" s="40" t="s">
        <v>395</v>
      </c>
      <c r="F3353" s="40" t="s">
        <v>395</v>
      </c>
      <c r="G3353" s="21" t="s">
        <v>63</v>
      </c>
      <c r="H3353" s="22">
        <v>2011</v>
      </c>
      <c r="I3353" s="45">
        <v>23</v>
      </c>
      <c r="J3353" s="45">
        <v>23</v>
      </c>
      <c r="K3353" s="45"/>
      <c r="L3353" s="62" t="str">
        <f>_xlfn.IFNA(VLOOKUP(E3353&amp;"."&amp;H3353,PNIdata!$E$5:$L$263,2,FALSE),"-")</f>
        <v>-</v>
      </c>
      <c r="M3353" s="62"/>
      <c r="N3353" s="62"/>
      <c r="S3353" s="64">
        <v>9809</v>
      </c>
    </row>
    <row r="3354" spans="2:19" x14ac:dyDescent="0.25">
      <c r="B3354" s="37" t="s">
        <v>299</v>
      </c>
      <c r="C3354" s="38" t="str">
        <f>VLOOKUP(E3354,nusedswatershed,4,FALSE)</f>
        <v>Esc</v>
      </c>
      <c r="D3354" s="39">
        <v>25</v>
      </c>
      <c r="E3354" s="40" t="s">
        <v>395</v>
      </c>
      <c r="F3354" s="40" t="s">
        <v>395</v>
      </c>
      <c r="G3354" s="21" t="s">
        <v>63</v>
      </c>
      <c r="H3354" s="22">
        <v>2010</v>
      </c>
      <c r="I3354" s="45">
        <v>35</v>
      </c>
      <c r="J3354" s="45">
        <v>35</v>
      </c>
      <c r="K3354" s="45"/>
      <c r="L3354" s="62">
        <f>_xlfn.IFNA(VLOOKUP(E3354&amp;"."&amp;H3354,PNIdata!$E$5:$L$263,2,FALSE),"-")</f>
        <v>0.121212</v>
      </c>
      <c r="M3354" s="62"/>
      <c r="N3354" s="62"/>
      <c r="S3354" s="64">
        <v>40502</v>
      </c>
    </row>
    <row r="3355" spans="2:19" x14ac:dyDescent="0.25">
      <c r="B3355" s="37" t="s">
        <v>299</v>
      </c>
      <c r="C3355" s="38" t="str">
        <f>VLOOKUP(E3355,nusedswatershed,4,FALSE)</f>
        <v>Esc</v>
      </c>
      <c r="D3355" s="39">
        <v>25</v>
      </c>
      <c r="E3355" s="40" t="s">
        <v>395</v>
      </c>
      <c r="F3355" s="40" t="s">
        <v>395</v>
      </c>
      <c r="G3355" s="21" t="s">
        <v>63</v>
      </c>
      <c r="H3355" s="22">
        <v>2009</v>
      </c>
      <c r="I3355" s="45">
        <v>8</v>
      </c>
      <c r="J3355" s="45">
        <v>8</v>
      </c>
      <c r="K3355" s="45"/>
      <c r="L3355" s="62" t="str">
        <f>_xlfn.IFNA(VLOOKUP(E3355&amp;"."&amp;H3355,PNIdata!$E$5:$L$263,2,FALSE),"-")</f>
        <v>-</v>
      </c>
      <c r="M3355" s="62"/>
      <c r="N3355" s="62"/>
      <c r="S3355" s="64">
        <v>38797</v>
      </c>
    </row>
    <row r="3356" spans="2:19" x14ac:dyDescent="0.25">
      <c r="B3356" s="37" t="s">
        <v>299</v>
      </c>
      <c r="C3356" s="38" t="str">
        <f>VLOOKUP(E3356,nusedswatershed,4,FALSE)</f>
        <v>Esc</v>
      </c>
      <c r="D3356" s="39">
        <v>25</v>
      </c>
      <c r="E3356" s="40" t="s">
        <v>395</v>
      </c>
      <c r="F3356" s="40" t="s">
        <v>395</v>
      </c>
      <c r="G3356" s="21" t="s">
        <v>63</v>
      </c>
      <c r="H3356">
        <v>2008</v>
      </c>
      <c r="I3356" s="45">
        <v>150</v>
      </c>
      <c r="J3356" s="45">
        <v>150</v>
      </c>
      <c r="K3356" s="45"/>
      <c r="L3356" s="62">
        <f>_xlfn.IFNA(VLOOKUP(E3356&amp;"."&amp;H3356,PNIdata!$E$5:$L$263,2,FALSE),"-")</f>
        <v>0.1875</v>
      </c>
      <c r="M3356" s="62"/>
      <c r="N3356" s="62"/>
      <c r="S3356" s="64">
        <v>34270</v>
      </c>
    </row>
    <row r="3357" spans="2:19" x14ac:dyDescent="0.25">
      <c r="B3357" s="37" t="s">
        <v>299</v>
      </c>
      <c r="C3357" s="38" t="str">
        <f>VLOOKUP(E3357,nusedswatershed,4,FALSE)</f>
        <v>Esc</v>
      </c>
      <c r="D3357" s="39">
        <v>25</v>
      </c>
      <c r="E3357" s="40" t="s">
        <v>395</v>
      </c>
      <c r="F3357" s="40" t="s">
        <v>395</v>
      </c>
      <c r="G3357" s="21" t="s">
        <v>63</v>
      </c>
      <c r="H3357">
        <v>2007</v>
      </c>
      <c r="I3357" s="45" t="s">
        <v>522</v>
      </c>
      <c r="J3357" s="45"/>
      <c r="K3357" s="45"/>
      <c r="L3357" s="62" t="str">
        <f>_xlfn.IFNA(VLOOKUP(E3357&amp;"."&amp;H3357,PNIdata!$E$5:$L$263,2,FALSE),"-")</f>
        <v>-</v>
      </c>
      <c r="M3357" s="62"/>
      <c r="N3357" s="62"/>
      <c r="S3357" s="64">
        <v>38508</v>
      </c>
    </row>
    <row r="3358" spans="2:19" x14ac:dyDescent="0.25">
      <c r="B3358" s="37" t="s">
        <v>299</v>
      </c>
      <c r="C3358" s="38" t="str">
        <f>VLOOKUP(E3358,nusedswatershed,4,FALSE)</f>
        <v>Esc</v>
      </c>
      <c r="D3358" s="39">
        <v>25</v>
      </c>
      <c r="E3358" s="40" t="s">
        <v>395</v>
      </c>
      <c r="F3358" s="40" t="s">
        <v>395</v>
      </c>
      <c r="G3358" s="21" t="s">
        <v>63</v>
      </c>
      <c r="H3358">
        <v>2006</v>
      </c>
      <c r="I3358" s="45">
        <v>1000</v>
      </c>
      <c r="J3358" s="45">
        <v>1000</v>
      </c>
      <c r="K3358" s="45"/>
      <c r="L3358" s="62" t="str">
        <f>_xlfn.IFNA(VLOOKUP(E3358&amp;"."&amp;H3358,PNIdata!$E$5:$L$263,2,FALSE),"-")</f>
        <v>-</v>
      </c>
      <c r="M3358" s="62"/>
      <c r="N3358" s="62"/>
      <c r="S3358" s="64">
        <v>73256</v>
      </c>
    </row>
    <row r="3359" spans="2:19" x14ac:dyDescent="0.25">
      <c r="B3359" s="37" t="s">
        <v>299</v>
      </c>
      <c r="C3359" s="38" t="str">
        <f>VLOOKUP(E3359,nusedswatershed,4,FALSE)</f>
        <v>Esc</v>
      </c>
      <c r="D3359" s="39">
        <v>25</v>
      </c>
      <c r="E3359" s="40" t="s">
        <v>395</v>
      </c>
      <c r="F3359" s="40" t="s">
        <v>395</v>
      </c>
      <c r="G3359" s="21" t="s">
        <v>63</v>
      </c>
      <c r="H3359">
        <v>2005</v>
      </c>
      <c r="I3359" s="45">
        <v>1000</v>
      </c>
      <c r="J3359" s="45">
        <v>1000</v>
      </c>
      <c r="K3359" s="45"/>
      <c r="L3359" s="62" t="str">
        <f>_xlfn.IFNA(VLOOKUP(E3359&amp;"."&amp;H3359,PNIdata!$E$5:$L$263,2,FALSE),"-")</f>
        <v>-</v>
      </c>
      <c r="M3359" s="62"/>
      <c r="N3359" s="62"/>
      <c r="S3359" s="64">
        <v>42293</v>
      </c>
    </row>
    <row r="3360" spans="2:19" x14ac:dyDescent="0.25">
      <c r="B3360" s="37" t="s">
        <v>299</v>
      </c>
      <c r="C3360" s="38" t="str">
        <f>VLOOKUP(E3360,nusedswatershed,4,FALSE)</f>
        <v>Esc</v>
      </c>
      <c r="D3360" s="39">
        <v>25</v>
      </c>
      <c r="E3360" s="40" t="s">
        <v>395</v>
      </c>
      <c r="F3360" s="40" t="s">
        <v>395</v>
      </c>
      <c r="G3360" s="21" t="s">
        <v>63</v>
      </c>
      <c r="H3360">
        <v>2004</v>
      </c>
      <c r="I3360" s="45">
        <v>474</v>
      </c>
      <c r="J3360" s="45">
        <v>474</v>
      </c>
      <c r="K3360" s="45"/>
      <c r="L3360" s="62" t="str">
        <f>_xlfn.IFNA(VLOOKUP(E3360&amp;"."&amp;H3360,PNIdata!$E$5:$L$263,2,FALSE),"-")</f>
        <v>-</v>
      </c>
      <c r="M3360" s="62"/>
      <c r="N3360" s="62"/>
      <c r="S3360" s="64">
        <v>46474</v>
      </c>
    </row>
    <row r="3361" spans="2:19" x14ac:dyDescent="0.25">
      <c r="B3361" s="37" t="s">
        <v>299</v>
      </c>
      <c r="C3361" s="38" t="str">
        <f>VLOOKUP(E3361,nusedswatershed,4,FALSE)</f>
        <v>Esc</v>
      </c>
      <c r="D3361" s="39">
        <v>25</v>
      </c>
      <c r="E3361" s="40" t="s">
        <v>395</v>
      </c>
      <c r="F3361" s="40" t="s">
        <v>395</v>
      </c>
      <c r="G3361" s="21" t="s">
        <v>63</v>
      </c>
      <c r="H3361">
        <v>2003</v>
      </c>
      <c r="I3361" s="45">
        <v>300</v>
      </c>
      <c r="J3361" s="45">
        <v>300</v>
      </c>
      <c r="K3361" s="45"/>
      <c r="L3361" s="62">
        <f>_xlfn.IFNA(VLOOKUP(E3361&amp;"."&amp;H3361,PNIdata!$E$5:$L$263,2,FALSE),"-")</f>
        <v>3.125E-2</v>
      </c>
      <c r="M3361" s="62"/>
      <c r="N3361" s="62"/>
      <c r="S3361" s="64">
        <v>61242</v>
      </c>
    </row>
    <row r="3362" spans="2:19" x14ac:dyDescent="0.25">
      <c r="B3362" s="37" t="s">
        <v>299</v>
      </c>
      <c r="C3362" s="38" t="str">
        <f>VLOOKUP(E3362,nusedswatershed,4,FALSE)</f>
        <v>Esc</v>
      </c>
      <c r="D3362" s="39">
        <v>25</v>
      </c>
      <c r="E3362" s="40" t="s">
        <v>395</v>
      </c>
      <c r="F3362" s="40" t="s">
        <v>395</v>
      </c>
      <c r="G3362" s="21" t="s">
        <v>63</v>
      </c>
      <c r="H3362">
        <v>2002</v>
      </c>
      <c r="I3362" s="45">
        <v>1160</v>
      </c>
      <c r="J3362" s="45">
        <v>1160</v>
      </c>
      <c r="K3362" s="45"/>
      <c r="L3362" s="62">
        <f>_xlfn.IFNA(VLOOKUP(E3362&amp;"."&amp;H3362,PNIdata!$E$5:$L$263,2,FALSE),"-")</f>
        <v>2.5641000000000001E-2</v>
      </c>
      <c r="M3362" s="62"/>
      <c r="N3362" s="62"/>
      <c r="S3362" s="64">
        <v>48504</v>
      </c>
    </row>
    <row r="3363" spans="2:19" x14ac:dyDescent="0.25">
      <c r="B3363" s="37" t="s">
        <v>299</v>
      </c>
      <c r="C3363" s="38" t="str">
        <f>VLOOKUP(E3363,nusedswatershed,4,FALSE)</f>
        <v>Esc</v>
      </c>
      <c r="D3363" s="39">
        <v>25</v>
      </c>
      <c r="E3363" s="40" t="s">
        <v>395</v>
      </c>
      <c r="F3363" s="40" t="s">
        <v>395</v>
      </c>
      <c r="G3363" s="21" t="s">
        <v>63</v>
      </c>
      <c r="H3363">
        <v>2001</v>
      </c>
      <c r="I3363" s="45">
        <v>328</v>
      </c>
      <c r="J3363" s="45">
        <v>328</v>
      </c>
      <c r="K3363" s="45"/>
      <c r="L3363" s="62">
        <f>_xlfn.IFNA(VLOOKUP(E3363&amp;"."&amp;H3363,PNIdata!$E$5:$L$263,2,FALSE),"-")</f>
        <v>2.8445499999999999E-2</v>
      </c>
      <c r="M3363" s="62"/>
      <c r="N3363" s="62"/>
      <c r="S3363" s="64">
        <v>46001</v>
      </c>
    </row>
    <row r="3364" spans="2:19" x14ac:dyDescent="0.25">
      <c r="B3364" s="37" t="s">
        <v>299</v>
      </c>
      <c r="C3364" s="38" t="str">
        <f>VLOOKUP(E3364,nusedswatershed,4,FALSE)</f>
        <v>Esc</v>
      </c>
      <c r="D3364" s="39">
        <v>25</v>
      </c>
      <c r="E3364" s="40" t="s">
        <v>395</v>
      </c>
      <c r="F3364" s="40" t="s">
        <v>395</v>
      </c>
      <c r="G3364" s="21" t="s">
        <v>63</v>
      </c>
      <c r="H3364">
        <v>2000</v>
      </c>
      <c r="I3364" s="45">
        <v>64</v>
      </c>
      <c r="J3364" s="45">
        <v>64</v>
      </c>
      <c r="K3364" s="45"/>
      <c r="L3364" s="62" t="str">
        <f>_xlfn.IFNA(VLOOKUP(E3364&amp;"."&amp;H3364,PNIdata!$E$5:$L$263,2,FALSE),"-")</f>
        <v>-</v>
      </c>
      <c r="M3364" s="62"/>
      <c r="N3364" s="62"/>
      <c r="S3364" s="64">
        <v>48261</v>
      </c>
    </row>
    <row r="3365" spans="2:19" x14ac:dyDescent="0.25">
      <c r="B3365" s="37" t="s">
        <v>299</v>
      </c>
      <c r="C3365" s="38" t="str">
        <f>VLOOKUP(E3365,nusedswatershed,4,FALSE)</f>
        <v>Esc</v>
      </c>
      <c r="D3365" s="39">
        <v>25</v>
      </c>
      <c r="E3365" s="40" t="s">
        <v>395</v>
      </c>
      <c r="F3365" s="40" t="s">
        <v>395</v>
      </c>
      <c r="G3365" s="21" t="s">
        <v>63</v>
      </c>
      <c r="H3365">
        <v>1999</v>
      </c>
      <c r="I3365" s="45">
        <v>50</v>
      </c>
      <c r="J3365" s="45">
        <v>50</v>
      </c>
      <c r="K3365" s="45"/>
      <c r="L3365" s="62" t="str">
        <f>_xlfn.IFNA(VLOOKUP(E3365&amp;"."&amp;H3365,PNIdata!$E$5:$L$263,2,FALSE),"-")</f>
        <v>-</v>
      </c>
      <c r="M3365" s="62"/>
      <c r="N3365" s="62"/>
      <c r="S3365" s="64"/>
    </row>
    <row r="3366" spans="2:19" x14ac:dyDescent="0.25">
      <c r="B3366" s="37" t="s">
        <v>299</v>
      </c>
      <c r="C3366" s="38" t="str">
        <f>VLOOKUP(E3366,nusedswatershed,4,FALSE)</f>
        <v>Esc</v>
      </c>
      <c r="D3366" s="39">
        <v>25</v>
      </c>
      <c r="E3366" s="40" t="s">
        <v>395</v>
      </c>
      <c r="F3366" s="40" t="s">
        <v>395</v>
      </c>
      <c r="G3366" s="21" t="s">
        <v>63</v>
      </c>
      <c r="H3366" s="22">
        <v>1998</v>
      </c>
      <c r="I3366" s="45">
        <v>54</v>
      </c>
      <c r="J3366" s="45">
        <v>54</v>
      </c>
      <c r="K3366" s="45"/>
      <c r="L3366" s="62" t="str">
        <f>_xlfn.IFNA(VLOOKUP(E3366&amp;"."&amp;H3366,PNIdata!$E$5:$L$263,2,FALSE),"-")</f>
        <v>-</v>
      </c>
      <c r="M3366" s="62"/>
      <c r="N3366" s="62"/>
      <c r="S3366" s="64">
        <v>55945</v>
      </c>
    </row>
    <row r="3367" spans="2:19" x14ac:dyDescent="0.25">
      <c r="B3367" s="37" t="s">
        <v>299</v>
      </c>
      <c r="C3367" s="38" t="str">
        <f>VLOOKUP(E3367,nusedswatershed,4,FALSE)</f>
        <v>Esc</v>
      </c>
      <c r="D3367" s="39">
        <v>25</v>
      </c>
      <c r="E3367" s="40" t="s">
        <v>395</v>
      </c>
      <c r="F3367" s="40" t="s">
        <v>395</v>
      </c>
      <c r="G3367" s="21" t="s">
        <v>63</v>
      </c>
      <c r="H3367" s="22">
        <v>1997</v>
      </c>
      <c r="I3367" s="45">
        <v>69</v>
      </c>
      <c r="J3367" s="45">
        <v>69</v>
      </c>
      <c r="K3367" s="45"/>
      <c r="L3367" s="62" t="str">
        <f>_xlfn.IFNA(VLOOKUP(E3367&amp;"."&amp;H3367,PNIdata!$E$5:$L$263,2,FALSE),"-")</f>
        <v>-</v>
      </c>
      <c r="M3367" s="62"/>
      <c r="N3367" s="62"/>
      <c r="S3367" s="64"/>
    </row>
    <row r="3368" spans="2:19" x14ac:dyDescent="0.25">
      <c r="B3368" s="37" t="s">
        <v>299</v>
      </c>
      <c r="C3368" s="38" t="str">
        <f>VLOOKUP(E3368,nusedswatershed,4,FALSE)</f>
        <v>Esc</v>
      </c>
      <c r="D3368" s="39">
        <v>25</v>
      </c>
      <c r="E3368" s="40" t="s">
        <v>395</v>
      </c>
      <c r="F3368" s="40" t="s">
        <v>395</v>
      </c>
      <c r="G3368" s="21" t="s">
        <v>63</v>
      </c>
      <c r="H3368" s="22">
        <v>1996</v>
      </c>
      <c r="I3368" s="45">
        <v>24</v>
      </c>
      <c r="J3368" s="45">
        <v>24</v>
      </c>
      <c r="K3368" s="45"/>
      <c r="L3368" s="62" t="str">
        <f>_xlfn.IFNA(VLOOKUP(E3368&amp;"."&amp;H3368,PNIdata!$E$5:$L$263,2,FALSE),"-")</f>
        <v>-</v>
      </c>
      <c r="M3368" s="62"/>
      <c r="N3368" s="62"/>
      <c r="S3368" s="64">
        <v>22635</v>
      </c>
    </row>
    <row r="3369" spans="2:19" x14ac:dyDescent="0.25">
      <c r="B3369" s="37" t="s">
        <v>299</v>
      </c>
      <c r="C3369" s="38" t="str">
        <f>VLOOKUP(E3369,nusedswatershed,4,FALSE)</f>
        <v>Esc</v>
      </c>
      <c r="D3369" s="39">
        <v>25</v>
      </c>
      <c r="E3369" s="40" t="s">
        <v>395</v>
      </c>
      <c r="F3369" s="40" t="s">
        <v>395</v>
      </c>
      <c r="G3369" s="21" t="s">
        <v>63</v>
      </c>
      <c r="H3369" s="22">
        <v>1995</v>
      </c>
      <c r="I3369" s="45">
        <v>141</v>
      </c>
      <c r="J3369" s="45">
        <v>141</v>
      </c>
      <c r="K3369" s="45"/>
      <c r="L3369" s="62" t="str">
        <f>_xlfn.IFNA(VLOOKUP(E3369&amp;"."&amp;H3369,PNIdata!$E$5:$L$263,2,FALSE),"-")</f>
        <v>-</v>
      </c>
      <c r="M3369" s="62"/>
      <c r="N3369" s="62"/>
      <c r="S3369" s="64">
        <v>24961</v>
      </c>
    </row>
    <row r="3370" spans="2:19" x14ac:dyDescent="0.25">
      <c r="B3370" s="37" t="s">
        <v>299</v>
      </c>
      <c r="C3370" s="38" t="str">
        <f>VLOOKUP(E3370,nusedswatershed,4,FALSE)</f>
        <v>Esc</v>
      </c>
      <c r="D3370" s="39">
        <v>25</v>
      </c>
      <c r="E3370" s="40" t="s">
        <v>395</v>
      </c>
      <c r="F3370" s="40" t="s">
        <v>395</v>
      </c>
      <c r="G3370" s="21" t="s">
        <v>63</v>
      </c>
      <c r="H3370" s="22">
        <v>1994</v>
      </c>
      <c r="I3370" s="45">
        <v>400</v>
      </c>
      <c r="J3370" s="45">
        <v>400</v>
      </c>
      <c r="K3370" s="45"/>
      <c r="L3370" s="62" t="str">
        <f>_xlfn.IFNA(VLOOKUP(E3370&amp;"."&amp;H3370,PNIdata!$E$5:$L$263,2,FALSE),"-")</f>
        <v>-</v>
      </c>
      <c r="M3370" s="62"/>
      <c r="N3370" s="62"/>
      <c r="S3370" s="64"/>
    </row>
    <row r="3371" spans="2:19" x14ac:dyDescent="0.25">
      <c r="B3371" s="37" t="s">
        <v>299</v>
      </c>
      <c r="C3371" s="38" t="str">
        <f>VLOOKUP(E3371,nusedswatershed,4,FALSE)</f>
        <v>Esc</v>
      </c>
      <c r="D3371" s="39">
        <v>25</v>
      </c>
      <c r="E3371" s="40" t="s">
        <v>395</v>
      </c>
      <c r="F3371" s="40" t="s">
        <v>395</v>
      </c>
      <c r="G3371" s="21" t="s">
        <v>63</v>
      </c>
      <c r="H3371" s="22">
        <v>1993</v>
      </c>
      <c r="I3371" s="45">
        <v>100</v>
      </c>
      <c r="J3371" s="45">
        <v>100</v>
      </c>
      <c r="K3371" s="45"/>
      <c r="L3371" s="62" t="str">
        <f>_xlfn.IFNA(VLOOKUP(E3371&amp;"."&amp;H3371,PNIdata!$E$5:$L$263,2,FALSE),"-")</f>
        <v>-</v>
      </c>
      <c r="M3371" s="62"/>
      <c r="N3371" s="62"/>
      <c r="S3371" s="64"/>
    </row>
    <row r="3372" spans="2:19" x14ac:dyDescent="0.25">
      <c r="B3372" s="37" t="s">
        <v>299</v>
      </c>
      <c r="C3372" s="38" t="str">
        <f>VLOOKUP(E3372,nusedswatershed,4,FALSE)</f>
        <v>Esc</v>
      </c>
      <c r="D3372" s="39">
        <v>25</v>
      </c>
      <c r="E3372" s="40" t="s">
        <v>395</v>
      </c>
      <c r="F3372" s="40" t="s">
        <v>395</v>
      </c>
      <c r="G3372" s="21" t="s">
        <v>63</v>
      </c>
      <c r="H3372" s="22">
        <v>1992</v>
      </c>
      <c r="I3372" s="45">
        <v>150</v>
      </c>
      <c r="J3372" s="45">
        <v>150</v>
      </c>
      <c r="K3372" s="45"/>
      <c r="L3372" s="62" t="str">
        <f>_xlfn.IFNA(VLOOKUP(E3372&amp;"."&amp;H3372,PNIdata!$E$5:$L$263,2,FALSE),"-")</f>
        <v>-</v>
      </c>
      <c r="M3372" s="62"/>
      <c r="N3372" s="62"/>
      <c r="S3372" s="64"/>
    </row>
    <row r="3373" spans="2:19" x14ac:dyDescent="0.25">
      <c r="B3373" s="37" t="s">
        <v>299</v>
      </c>
      <c r="C3373" s="38" t="str">
        <f>VLOOKUP(E3373,nusedswatershed,4,FALSE)</f>
        <v>Esc</v>
      </c>
      <c r="D3373" s="39">
        <v>25</v>
      </c>
      <c r="E3373" s="40" t="s">
        <v>395</v>
      </c>
      <c r="F3373" s="40" t="s">
        <v>395</v>
      </c>
      <c r="G3373" s="21" t="s">
        <v>63</v>
      </c>
      <c r="H3373" s="22">
        <v>1991</v>
      </c>
      <c r="I3373" s="45">
        <v>300</v>
      </c>
      <c r="J3373" s="45">
        <v>300</v>
      </c>
      <c r="K3373" s="45"/>
      <c r="L3373" s="62" t="str">
        <f>_xlfn.IFNA(VLOOKUP(E3373&amp;"."&amp;H3373,PNIdata!$E$5:$L$263,2,FALSE),"-")</f>
        <v>-</v>
      </c>
      <c r="M3373" s="62"/>
      <c r="N3373" s="62"/>
      <c r="S3373" s="64"/>
    </row>
    <row r="3374" spans="2:19" x14ac:dyDescent="0.25">
      <c r="B3374" s="37" t="s">
        <v>299</v>
      </c>
      <c r="C3374" s="38" t="str">
        <f>VLOOKUP(E3374,nusedswatershed,4,FALSE)</f>
        <v>Esc</v>
      </c>
      <c r="D3374" s="39">
        <v>25</v>
      </c>
      <c r="E3374" s="40" t="s">
        <v>395</v>
      </c>
      <c r="F3374" s="40" t="s">
        <v>395</v>
      </c>
      <c r="G3374" s="21" t="s">
        <v>63</v>
      </c>
      <c r="H3374" s="22">
        <v>1990</v>
      </c>
      <c r="I3374" s="45">
        <v>300</v>
      </c>
      <c r="J3374" s="45">
        <v>300</v>
      </c>
      <c r="K3374" s="45"/>
      <c r="L3374" s="62" t="str">
        <f>_xlfn.IFNA(VLOOKUP(E3374&amp;"."&amp;H3374,PNIdata!$E$5:$L$263,2,FALSE),"-")</f>
        <v>-</v>
      </c>
      <c r="M3374" s="62"/>
      <c r="N3374" s="62"/>
      <c r="S3374" s="64">
        <v>71553</v>
      </c>
    </row>
    <row r="3375" spans="2:19" x14ac:dyDescent="0.25">
      <c r="B3375" s="37" t="s">
        <v>299</v>
      </c>
      <c r="C3375" s="38" t="str">
        <f>VLOOKUP(E3375,nusedswatershed,4,FALSE)</f>
        <v>Esc</v>
      </c>
      <c r="D3375" s="39">
        <v>25</v>
      </c>
      <c r="E3375" s="40" t="s">
        <v>395</v>
      </c>
      <c r="F3375" s="40" t="s">
        <v>395</v>
      </c>
      <c r="G3375" s="21" t="s">
        <v>63</v>
      </c>
      <c r="H3375" s="22">
        <v>1989</v>
      </c>
      <c r="I3375" s="45">
        <v>70</v>
      </c>
      <c r="J3375" s="45">
        <v>70</v>
      </c>
      <c r="K3375" s="45"/>
      <c r="L3375" s="62" t="str">
        <f>_xlfn.IFNA(VLOOKUP(E3375&amp;"."&amp;H3375,PNIdata!$E$5:$L$263,2,FALSE),"-")</f>
        <v>-</v>
      </c>
      <c r="M3375" s="62"/>
      <c r="N3375" s="62"/>
      <c r="S3375" s="64">
        <v>22152</v>
      </c>
    </row>
    <row r="3376" spans="2:19" x14ac:dyDescent="0.25">
      <c r="B3376" s="37" t="s">
        <v>299</v>
      </c>
      <c r="C3376" s="38" t="str">
        <f>VLOOKUP(E3376,nusedswatershed,4,FALSE)</f>
        <v>Esc</v>
      </c>
      <c r="D3376" s="39">
        <v>25</v>
      </c>
      <c r="E3376" s="40" t="s">
        <v>395</v>
      </c>
      <c r="F3376" s="40" t="s">
        <v>395</v>
      </c>
      <c r="G3376" s="21" t="s">
        <v>63</v>
      </c>
      <c r="H3376" s="22">
        <v>1988</v>
      </c>
      <c r="I3376" s="45">
        <v>15</v>
      </c>
      <c r="J3376" s="45">
        <v>15</v>
      </c>
      <c r="K3376" s="45"/>
      <c r="L3376" s="62" t="str">
        <f>_xlfn.IFNA(VLOOKUP(E3376&amp;"."&amp;H3376,PNIdata!$E$5:$L$263,2,FALSE),"-")</f>
        <v>-</v>
      </c>
      <c r="M3376" s="62"/>
      <c r="N3376" s="62"/>
      <c r="S3376" s="64">
        <v>72219</v>
      </c>
    </row>
    <row r="3377" spans="2:19" x14ac:dyDescent="0.25">
      <c r="B3377" s="37" t="s">
        <v>299</v>
      </c>
      <c r="C3377" s="38" t="str">
        <f>VLOOKUP(E3377,nusedswatershed,4,FALSE)</f>
        <v>Esc</v>
      </c>
      <c r="D3377" s="39">
        <v>25</v>
      </c>
      <c r="E3377" s="40" t="s">
        <v>395</v>
      </c>
      <c r="F3377" s="40" t="s">
        <v>395</v>
      </c>
      <c r="G3377" s="21" t="s">
        <v>63</v>
      </c>
      <c r="H3377" s="22">
        <v>1987</v>
      </c>
      <c r="I3377" s="45">
        <v>10</v>
      </c>
      <c r="J3377" s="45">
        <v>10</v>
      </c>
      <c r="K3377" s="45"/>
      <c r="L3377" s="62" t="str">
        <f>_xlfn.IFNA(VLOOKUP(E3377&amp;"."&amp;H3377,PNIdata!$E$5:$L$263,2,FALSE),"-")</f>
        <v>-</v>
      </c>
      <c r="M3377" s="62"/>
      <c r="N3377" s="62"/>
      <c r="S3377" s="64">
        <v>23252</v>
      </c>
    </row>
    <row r="3378" spans="2:19" x14ac:dyDescent="0.25">
      <c r="B3378" s="37" t="s">
        <v>299</v>
      </c>
      <c r="C3378" s="38" t="str">
        <f>VLOOKUP(E3378,nusedswatershed,4,FALSE)</f>
        <v>Esc</v>
      </c>
      <c r="D3378" s="39">
        <v>25</v>
      </c>
      <c r="E3378" s="40" t="s">
        <v>395</v>
      </c>
      <c r="F3378" s="40" t="s">
        <v>395</v>
      </c>
      <c r="G3378" s="21" t="s">
        <v>63</v>
      </c>
      <c r="H3378" s="22">
        <v>1986</v>
      </c>
      <c r="I3378" s="45">
        <v>7</v>
      </c>
      <c r="J3378" s="45">
        <v>7</v>
      </c>
      <c r="K3378" s="45"/>
      <c r="L3378" s="62" t="str">
        <f>_xlfn.IFNA(VLOOKUP(E3378&amp;"."&amp;H3378,PNIdata!$E$5:$L$263,2,FALSE),"-")</f>
        <v>-</v>
      </c>
      <c r="M3378" s="62"/>
      <c r="N3378" s="62"/>
      <c r="S3378" s="64"/>
    </row>
    <row r="3379" spans="2:19" x14ac:dyDescent="0.25">
      <c r="B3379" s="37" t="s">
        <v>299</v>
      </c>
      <c r="C3379" s="38" t="str">
        <f>VLOOKUP(E3379,nusedswatershed,4,FALSE)</f>
        <v>Esc</v>
      </c>
      <c r="D3379" s="39">
        <v>25</v>
      </c>
      <c r="E3379" s="40" t="s">
        <v>395</v>
      </c>
      <c r="F3379" s="40" t="s">
        <v>395</v>
      </c>
      <c r="G3379" s="21" t="s">
        <v>63</v>
      </c>
      <c r="H3379" s="22">
        <v>1985</v>
      </c>
      <c r="I3379" s="45">
        <v>30</v>
      </c>
      <c r="J3379" s="45">
        <v>30</v>
      </c>
      <c r="K3379" s="45"/>
      <c r="L3379" s="62" t="str">
        <f>_xlfn.IFNA(VLOOKUP(E3379&amp;"."&amp;H3379,PNIdata!$E$5:$L$263,2,FALSE),"-")</f>
        <v>-</v>
      </c>
      <c r="M3379" s="62"/>
      <c r="N3379" s="62"/>
      <c r="S3379" s="64">
        <v>29600</v>
      </c>
    </row>
    <row r="3380" spans="2:19" x14ac:dyDescent="0.25">
      <c r="B3380" s="37" t="s">
        <v>299</v>
      </c>
      <c r="C3380" s="38" t="str">
        <f>VLOOKUP(E3380,nusedswatershed,4,FALSE)</f>
        <v>Esc</v>
      </c>
      <c r="D3380" s="39">
        <v>25</v>
      </c>
      <c r="E3380" s="40" t="s">
        <v>395</v>
      </c>
      <c r="F3380" s="40" t="s">
        <v>395</v>
      </c>
      <c r="G3380" s="21" t="s">
        <v>63</v>
      </c>
      <c r="H3380" s="22">
        <v>1984</v>
      </c>
      <c r="I3380" s="45">
        <v>50</v>
      </c>
      <c r="J3380" s="45">
        <v>50</v>
      </c>
      <c r="K3380" s="45"/>
      <c r="L3380" s="62" t="str">
        <f>_xlfn.IFNA(VLOOKUP(E3380&amp;"."&amp;H3380,PNIdata!$E$5:$L$263,2,FALSE),"-")</f>
        <v>-</v>
      </c>
      <c r="M3380" s="62"/>
      <c r="N3380" s="62"/>
      <c r="S3380" s="64">
        <v>139200</v>
      </c>
    </row>
    <row r="3381" spans="2:19" x14ac:dyDescent="0.25">
      <c r="B3381" s="37" t="s">
        <v>299</v>
      </c>
      <c r="C3381" s="38" t="str">
        <f>VLOOKUP(E3381,nusedswatershed,4,FALSE)</f>
        <v>Esc</v>
      </c>
      <c r="D3381" s="39">
        <v>25</v>
      </c>
      <c r="E3381" s="40" t="s">
        <v>395</v>
      </c>
      <c r="F3381" s="40" t="s">
        <v>395</v>
      </c>
      <c r="G3381" s="21" t="s">
        <v>63</v>
      </c>
      <c r="H3381" s="22">
        <v>1983</v>
      </c>
      <c r="I3381" s="45">
        <v>40</v>
      </c>
      <c r="J3381" s="45">
        <v>40</v>
      </c>
      <c r="K3381" s="45"/>
      <c r="L3381" s="62" t="str">
        <f>_xlfn.IFNA(VLOOKUP(E3381&amp;"."&amp;H3381,PNIdata!$E$5:$L$263,2,FALSE),"-")</f>
        <v>-</v>
      </c>
      <c r="M3381" s="62"/>
      <c r="N3381" s="62"/>
      <c r="S3381" s="64"/>
    </row>
    <row r="3382" spans="2:19" x14ac:dyDescent="0.25">
      <c r="B3382" s="37" t="s">
        <v>299</v>
      </c>
      <c r="C3382" s="38" t="str">
        <f>VLOOKUP(E3382,nusedswatershed,4,FALSE)</f>
        <v>Esc</v>
      </c>
      <c r="D3382" s="39">
        <v>25</v>
      </c>
      <c r="E3382" s="40" t="s">
        <v>395</v>
      </c>
      <c r="F3382" s="40" t="s">
        <v>395</v>
      </c>
      <c r="G3382" s="21" t="s">
        <v>63</v>
      </c>
      <c r="H3382" s="22">
        <v>1982</v>
      </c>
      <c r="I3382" s="45" t="s">
        <v>527</v>
      </c>
      <c r="J3382" s="45"/>
      <c r="K3382" s="45"/>
      <c r="L3382" s="62" t="str">
        <f>_xlfn.IFNA(VLOOKUP(E3382&amp;"."&amp;H3382,PNIdata!$E$5:$L$263,2,FALSE),"-")</f>
        <v>-</v>
      </c>
      <c r="M3382" s="62"/>
      <c r="N3382" s="62"/>
      <c r="S3382" s="64"/>
    </row>
    <row r="3383" spans="2:19" x14ac:dyDescent="0.25">
      <c r="B3383" s="37" t="s">
        <v>299</v>
      </c>
      <c r="C3383" s="38" t="str">
        <f>VLOOKUP(E3383,nusedswatershed,4,FALSE)</f>
        <v>Esc</v>
      </c>
      <c r="D3383" s="39">
        <v>25</v>
      </c>
      <c r="E3383" s="40" t="s">
        <v>395</v>
      </c>
      <c r="F3383" s="40" t="s">
        <v>395</v>
      </c>
      <c r="G3383" s="21" t="s">
        <v>63</v>
      </c>
      <c r="H3383" s="22">
        <v>1981</v>
      </c>
      <c r="I3383" s="45" t="s">
        <v>527</v>
      </c>
      <c r="J3383" s="45"/>
      <c r="K3383" s="45"/>
      <c r="L3383" s="62" t="str">
        <f>_xlfn.IFNA(VLOOKUP(E3383&amp;"."&amp;H3383,PNIdata!$E$5:$L$263,2,FALSE),"-")</f>
        <v>-</v>
      </c>
      <c r="M3383" s="62"/>
      <c r="N3383" s="62"/>
      <c r="S3383" s="64"/>
    </row>
    <row r="3384" spans="2:19" x14ac:dyDescent="0.25">
      <c r="B3384" s="37" t="s">
        <v>299</v>
      </c>
      <c r="C3384" s="38" t="str">
        <f>VLOOKUP(E3384,nusedswatershed,4,FALSE)</f>
        <v>Esc</v>
      </c>
      <c r="D3384" s="39">
        <v>25</v>
      </c>
      <c r="E3384" s="40" t="s">
        <v>395</v>
      </c>
      <c r="F3384" s="40" t="s">
        <v>395</v>
      </c>
      <c r="G3384" s="21" t="s">
        <v>63</v>
      </c>
      <c r="H3384" s="22">
        <v>1980</v>
      </c>
      <c r="I3384" s="45">
        <v>100</v>
      </c>
      <c r="J3384" s="45">
        <v>100</v>
      </c>
      <c r="K3384" s="45"/>
      <c r="L3384" s="62" t="str">
        <f>_xlfn.IFNA(VLOOKUP(E3384&amp;"."&amp;H3384,PNIdata!$E$5:$L$263,2,FALSE),"-")</f>
        <v>-</v>
      </c>
      <c r="M3384" s="62"/>
      <c r="N3384" s="62"/>
      <c r="S3384" s="64"/>
    </row>
    <row r="3385" spans="2:19" x14ac:dyDescent="0.25">
      <c r="B3385" s="37" t="s">
        <v>299</v>
      </c>
      <c r="C3385" s="38" t="str">
        <f>VLOOKUP(E3385,nusedswatershed,4,FALSE)</f>
        <v>Esc</v>
      </c>
      <c r="D3385" s="39">
        <v>25</v>
      </c>
      <c r="E3385" s="40" t="s">
        <v>395</v>
      </c>
      <c r="F3385" s="40" t="s">
        <v>395</v>
      </c>
      <c r="G3385" s="21" t="s">
        <v>63</v>
      </c>
      <c r="H3385" s="22">
        <v>1979</v>
      </c>
      <c r="I3385" s="45">
        <v>20</v>
      </c>
      <c r="J3385" s="45">
        <v>20</v>
      </c>
      <c r="K3385" s="45"/>
      <c r="L3385" s="62" t="str">
        <f>_xlfn.IFNA(VLOOKUP(E3385&amp;"."&amp;H3385,PNIdata!$E$5:$L$263,2,FALSE),"-")</f>
        <v>-</v>
      </c>
      <c r="M3385" s="62"/>
      <c r="N3385" s="62"/>
      <c r="S3385" s="64"/>
    </row>
    <row r="3386" spans="2:19" x14ac:dyDescent="0.25">
      <c r="B3386" s="37" t="s">
        <v>299</v>
      </c>
      <c r="C3386" s="38" t="str">
        <f>VLOOKUP(E3386,nusedswatershed,4,FALSE)</f>
        <v>Esc</v>
      </c>
      <c r="D3386" s="39">
        <v>25</v>
      </c>
      <c r="E3386" s="40" t="s">
        <v>395</v>
      </c>
      <c r="F3386" s="40" t="s">
        <v>395</v>
      </c>
      <c r="G3386" s="21" t="s">
        <v>63</v>
      </c>
      <c r="H3386" s="22">
        <v>1978</v>
      </c>
      <c r="I3386" s="45" t="s">
        <v>527</v>
      </c>
      <c r="J3386" s="45"/>
      <c r="K3386" s="45"/>
      <c r="L3386" s="62" t="str">
        <f>_xlfn.IFNA(VLOOKUP(E3386&amp;"."&amp;H3386,PNIdata!$E$5:$L$263,2,FALSE),"-")</f>
        <v>-</v>
      </c>
      <c r="M3386" s="62"/>
      <c r="N3386" s="62"/>
      <c r="S3386" s="64"/>
    </row>
    <row r="3387" spans="2:19" x14ac:dyDescent="0.25">
      <c r="B3387" s="37" t="s">
        <v>299</v>
      </c>
      <c r="C3387" s="38" t="str">
        <f>VLOOKUP(E3387,nusedswatershed,4,FALSE)</f>
        <v>Esc</v>
      </c>
      <c r="D3387" s="39">
        <v>25</v>
      </c>
      <c r="E3387" s="40" t="s">
        <v>395</v>
      </c>
      <c r="F3387" s="40" t="s">
        <v>395</v>
      </c>
      <c r="G3387" s="21" t="s">
        <v>63</v>
      </c>
      <c r="H3387" s="22">
        <v>1977</v>
      </c>
      <c r="I3387" s="45">
        <v>20</v>
      </c>
      <c r="J3387" s="45">
        <v>20</v>
      </c>
      <c r="K3387" s="45"/>
      <c r="L3387" s="62" t="str">
        <f>_xlfn.IFNA(VLOOKUP(E3387&amp;"."&amp;H3387,PNIdata!$E$5:$L$263,2,FALSE),"-")</f>
        <v>-</v>
      </c>
      <c r="M3387" s="62"/>
      <c r="N3387" s="62"/>
      <c r="S3387" s="64"/>
    </row>
    <row r="3388" spans="2:19" x14ac:dyDescent="0.25">
      <c r="B3388" s="37" t="s">
        <v>299</v>
      </c>
      <c r="C3388" s="38" t="str">
        <f>VLOOKUP(E3388,nusedswatershed,4,FALSE)</f>
        <v>Esc</v>
      </c>
      <c r="D3388" s="39">
        <v>25</v>
      </c>
      <c r="E3388" s="40" t="s">
        <v>395</v>
      </c>
      <c r="F3388" s="40" t="s">
        <v>395</v>
      </c>
      <c r="G3388" s="21" t="s">
        <v>63</v>
      </c>
      <c r="H3388" s="22">
        <v>1976</v>
      </c>
      <c r="I3388" s="45">
        <v>25</v>
      </c>
      <c r="J3388" s="45">
        <v>25</v>
      </c>
      <c r="K3388" s="45"/>
      <c r="L3388" s="62" t="str">
        <f>_xlfn.IFNA(VLOOKUP(E3388&amp;"."&amp;H3388,PNIdata!$E$5:$L$263,2,FALSE),"-")</f>
        <v>-</v>
      </c>
      <c r="M3388" s="62"/>
      <c r="N3388" s="62"/>
      <c r="S3388" s="64"/>
    </row>
    <row r="3389" spans="2:19" x14ac:dyDescent="0.25">
      <c r="B3389" s="37" t="s">
        <v>299</v>
      </c>
      <c r="C3389" s="38" t="str">
        <f>VLOOKUP(E3389,nusedswatershed,4,FALSE)</f>
        <v>Esc</v>
      </c>
      <c r="D3389" s="39">
        <v>25</v>
      </c>
      <c r="E3389" s="40" t="s">
        <v>395</v>
      </c>
      <c r="F3389" s="40" t="s">
        <v>395</v>
      </c>
      <c r="G3389" s="21" t="s">
        <v>63</v>
      </c>
      <c r="H3389" s="22">
        <v>1975</v>
      </c>
      <c r="I3389" s="45">
        <v>25</v>
      </c>
      <c r="J3389" s="45">
        <v>25</v>
      </c>
      <c r="K3389" s="45"/>
      <c r="L3389" s="62" t="str">
        <f>_xlfn.IFNA(VLOOKUP(E3389&amp;"."&amp;H3389,PNIdata!$E$5:$L$263,2,FALSE),"-")</f>
        <v>-</v>
      </c>
      <c r="M3389" s="62"/>
      <c r="N3389" s="62"/>
      <c r="S3389" s="64"/>
    </row>
    <row r="3390" spans="2:19" x14ac:dyDescent="0.25">
      <c r="B3390" s="37" t="s">
        <v>299</v>
      </c>
      <c r="C3390" s="38" t="str">
        <f>VLOOKUP(E3390,nusedswatershed,4,FALSE)</f>
        <v>Esc</v>
      </c>
      <c r="D3390" s="39">
        <v>25</v>
      </c>
      <c r="E3390" s="40" t="s">
        <v>395</v>
      </c>
      <c r="F3390" s="40" t="s">
        <v>395</v>
      </c>
      <c r="G3390" s="21" t="s">
        <v>63</v>
      </c>
      <c r="H3390" s="22">
        <v>1974</v>
      </c>
      <c r="I3390" s="45">
        <v>25</v>
      </c>
      <c r="J3390" s="45">
        <v>25</v>
      </c>
      <c r="K3390" s="45"/>
      <c r="L3390" s="62" t="str">
        <f>_xlfn.IFNA(VLOOKUP(E3390&amp;"."&amp;H3390,PNIdata!$E$5:$L$263,2,FALSE),"-")</f>
        <v>-</v>
      </c>
      <c r="M3390" s="62"/>
      <c r="N3390" s="62"/>
      <c r="S3390" s="64"/>
    </row>
    <row r="3391" spans="2:19" x14ac:dyDescent="0.25">
      <c r="B3391" s="37" t="s">
        <v>299</v>
      </c>
      <c r="C3391" s="38" t="str">
        <f>VLOOKUP(E3391,nusedswatershed,4,FALSE)</f>
        <v>Esc</v>
      </c>
      <c r="D3391" s="39">
        <v>25</v>
      </c>
      <c r="E3391" s="40" t="s">
        <v>395</v>
      </c>
      <c r="F3391" s="40" t="s">
        <v>395</v>
      </c>
      <c r="G3391" s="21" t="s">
        <v>63</v>
      </c>
      <c r="H3391" s="22">
        <v>1973</v>
      </c>
      <c r="I3391" s="45">
        <v>25</v>
      </c>
      <c r="J3391" s="45">
        <v>25</v>
      </c>
      <c r="K3391" s="45"/>
      <c r="L3391" s="62" t="str">
        <f>_xlfn.IFNA(VLOOKUP(E3391&amp;"."&amp;H3391,PNIdata!$E$5:$L$263,2,FALSE),"-")</f>
        <v>-</v>
      </c>
      <c r="M3391" s="62"/>
      <c r="N3391" s="62"/>
      <c r="S3391" s="64"/>
    </row>
    <row r="3392" spans="2:19" x14ac:dyDescent="0.25">
      <c r="B3392" s="37" t="s">
        <v>299</v>
      </c>
      <c r="C3392" s="38" t="str">
        <f>VLOOKUP(E3392,nusedswatershed,4,FALSE)</f>
        <v>Esc</v>
      </c>
      <c r="D3392" s="39">
        <v>25</v>
      </c>
      <c r="E3392" s="40" t="s">
        <v>395</v>
      </c>
      <c r="F3392" s="40" t="s">
        <v>395</v>
      </c>
      <c r="G3392" s="21" t="s">
        <v>63</v>
      </c>
      <c r="H3392" s="22">
        <v>1972</v>
      </c>
      <c r="I3392" s="45">
        <v>25</v>
      </c>
      <c r="J3392" s="45">
        <v>25</v>
      </c>
      <c r="K3392" s="45"/>
      <c r="L3392" s="62" t="str">
        <f>_xlfn.IFNA(VLOOKUP(E3392&amp;"."&amp;H3392,PNIdata!$E$5:$L$263,2,FALSE),"-")</f>
        <v>-</v>
      </c>
      <c r="M3392" s="62"/>
      <c r="N3392" s="62"/>
      <c r="S3392" s="64"/>
    </row>
    <row r="3393" spans="2:19" x14ac:dyDescent="0.25">
      <c r="B3393" s="37" t="s">
        <v>299</v>
      </c>
      <c r="C3393" s="38" t="str">
        <f>VLOOKUP(E3393,nusedswatershed,4,FALSE)</f>
        <v>Esc</v>
      </c>
      <c r="D3393" s="39">
        <v>25</v>
      </c>
      <c r="E3393" s="40" t="s">
        <v>395</v>
      </c>
      <c r="F3393" s="40" t="s">
        <v>395</v>
      </c>
      <c r="G3393" s="21" t="s">
        <v>63</v>
      </c>
      <c r="H3393" s="22">
        <v>1971</v>
      </c>
      <c r="I3393" s="45">
        <v>25</v>
      </c>
      <c r="J3393" s="45">
        <v>25</v>
      </c>
      <c r="K3393" s="45"/>
      <c r="L3393" s="62" t="str">
        <f>_xlfn.IFNA(VLOOKUP(E3393&amp;"."&amp;H3393,PNIdata!$E$5:$L$263,2,FALSE),"-")</f>
        <v>-</v>
      </c>
      <c r="M3393" s="62"/>
      <c r="N3393" s="62"/>
      <c r="S3393" s="64"/>
    </row>
    <row r="3394" spans="2:19" x14ac:dyDescent="0.25">
      <c r="B3394" s="37" t="s">
        <v>299</v>
      </c>
      <c r="C3394" s="38" t="str">
        <f>VLOOKUP(E3394,nusedswatershed,4,FALSE)</f>
        <v>Esc</v>
      </c>
      <c r="D3394" s="39">
        <v>25</v>
      </c>
      <c r="E3394" s="40" t="s">
        <v>395</v>
      </c>
      <c r="F3394" s="40" t="s">
        <v>395</v>
      </c>
      <c r="G3394" s="21" t="s">
        <v>63</v>
      </c>
      <c r="H3394" s="22">
        <v>1970</v>
      </c>
      <c r="I3394" s="45">
        <v>25</v>
      </c>
      <c r="J3394" s="45">
        <v>25</v>
      </c>
      <c r="K3394" s="45"/>
      <c r="L3394" s="62" t="str">
        <f>_xlfn.IFNA(VLOOKUP(E3394&amp;"."&amp;H3394,PNIdata!$E$5:$L$263,2,FALSE),"-")</f>
        <v>-</v>
      </c>
      <c r="M3394" s="62"/>
      <c r="N3394" s="62"/>
      <c r="S3394" s="64"/>
    </row>
    <row r="3395" spans="2:19" x14ac:dyDescent="0.25">
      <c r="B3395" s="37" t="s">
        <v>299</v>
      </c>
      <c r="C3395" s="38" t="str">
        <f>VLOOKUP(E3395,nusedswatershed,4,FALSE)</f>
        <v>Esc</v>
      </c>
      <c r="D3395" s="39">
        <v>25</v>
      </c>
      <c r="E3395" s="40" t="s">
        <v>395</v>
      </c>
      <c r="F3395" s="40" t="s">
        <v>395</v>
      </c>
      <c r="G3395" s="21" t="s">
        <v>63</v>
      </c>
      <c r="H3395" s="22">
        <v>1969</v>
      </c>
      <c r="I3395" s="45">
        <v>75</v>
      </c>
      <c r="J3395" s="45">
        <v>75</v>
      </c>
      <c r="K3395" s="45"/>
      <c r="L3395" s="62" t="str">
        <f>_xlfn.IFNA(VLOOKUP(E3395&amp;"."&amp;H3395,PNIdata!$E$5:$L$263,2,FALSE),"-")</f>
        <v>-</v>
      </c>
      <c r="M3395" s="62"/>
      <c r="N3395" s="62"/>
      <c r="S3395" s="64"/>
    </row>
    <row r="3396" spans="2:19" x14ac:dyDescent="0.25">
      <c r="B3396" s="37" t="s">
        <v>299</v>
      </c>
      <c r="C3396" s="38" t="str">
        <f>VLOOKUP(E3396,nusedswatershed,4,FALSE)</f>
        <v>Esc</v>
      </c>
      <c r="D3396" s="39">
        <v>25</v>
      </c>
      <c r="E3396" s="40" t="s">
        <v>395</v>
      </c>
      <c r="F3396" s="40" t="s">
        <v>395</v>
      </c>
      <c r="G3396" s="21" t="s">
        <v>63</v>
      </c>
      <c r="H3396" s="22">
        <v>1968</v>
      </c>
      <c r="I3396" s="45">
        <v>25</v>
      </c>
      <c r="J3396" s="45">
        <v>25</v>
      </c>
      <c r="K3396" s="45"/>
      <c r="L3396" s="62" t="str">
        <f>_xlfn.IFNA(VLOOKUP(E3396&amp;"."&amp;H3396,PNIdata!$E$5:$L$263,2,FALSE),"-")</f>
        <v>-</v>
      </c>
      <c r="M3396" s="62"/>
      <c r="N3396" s="62"/>
      <c r="S3396" s="64"/>
    </row>
    <row r="3397" spans="2:19" x14ac:dyDescent="0.25">
      <c r="B3397" s="37" t="s">
        <v>299</v>
      </c>
      <c r="C3397" s="38" t="str">
        <f>VLOOKUP(E3397,nusedswatershed,4,FALSE)</f>
        <v>Esc</v>
      </c>
      <c r="D3397" s="39">
        <v>25</v>
      </c>
      <c r="E3397" s="40" t="s">
        <v>395</v>
      </c>
      <c r="F3397" s="40" t="s">
        <v>395</v>
      </c>
      <c r="G3397" s="21" t="s">
        <v>63</v>
      </c>
      <c r="H3397" s="22">
        <v>1967</v>
      </c>
      <c r="I3397" s="45">
        <v>25</v>
      </c>
      <c r="J3397" s="45">
        <v>25</v>
      </c>
      <c r="K3397" s="45"/>
      <c r="L3397" s="62" t="str">
        <f>_xlfn.IFNA(VLOOKUP(E3397&amp;"."&amp;H3397,PNIdata!$E$5:$L$263,2,FALSE),"-")</f>
        <v>-</v>
      </c>
      <c r="M3397" s="62"/>
      <c r="N3397" s="62"/>
      <c r="S3397" s="64"/>
    </row>
    <row r="3398" spans="2:19" x14ac:dyDescent="0.25">
      <c r="B3398" s="37" t="s">
        <v>299</v>
      </c>
      <c r="C3398" s="38" t="str">
        <f>VLOOKUP(E3398,nusedswatershed,4,FALSE)</f>
        <v>Esc</v>
      </c>
      <c r="D3398" s="39">
        <v>25</v>
      </c>
      <c r="E3398" s="40" t="s">
        <v>395</v>
      </c>
      <c r="F3398" s="40" t="s">
        <v>395</v>
      </c>
      <c r="G3398" s="21" t="s">
        <v>63</v>
      </c>
      <c r="H3398" s="22">
        <v>1966</v>
      </c>
      <c r="I3398" s="45">
        <v>25</v>
      </c>
      <c r="J3398" s="45">
        <v>25</v>
      </c>
      <c r="K3398" s="45"/>
      <c r="L3398" s="62" t="str">
        <f>_xlfn.IFNA(VLOOKUP(E3398&amp;"."&amp;H3398,PNIdata!$E$5:$L$263,2,FALSE),"-")</f>
        <v>-</v>
      </c>
      <c r="M3398" s="62"/>
      <c r="N3398" s="62"/>
      <c r="S3398" s="64"/>
    </row>
    <row r="3399" spans="2:19" x14ac:dyDescent="0.25">
      <c r="B3399" s="37" t="s">
        <v>299</v>
      </c>
      <c r="C3399" s="38" t="str">
        <f>VLOOKUP(E3399,nusedswatershed,4,FALSE)</f>
        <v>Esc</v>
      </c>
      <c r="D3399" s="39">
        <v>25</v>
      </c>
      <c r="E3399" s="40" t="s">
        <v>395</v>
      </c>
      <c r="F3399" s="40" t="s">
        <v>395</v>
      </c>
      <c r="G3399" s="21" t="s">
        <v>63</v>
      </c>
      <c r="H3399" s="22">
        <v>1965</v>
      </c>
      <c r="I3399" s="45" t="s">
        <v>527</v>
      </c>
      <c r="J3399" s="45"/>
      <c r="K3399" s="45"/>
      <c r="L3399" s="62" t="str">
        <f>_xlfn.IFNA(VLOOKUP(E3399&amp;"."&amp;H3399,PNIdata!$E$5:$L$263,2,FALSE),"-")</f>
        <v>-</v>
      </c>
      <c r="M3399" s="62"/>
      <c r="N3399" s="62"/>
      <c r="S3399" s="64"/>
    </row>
    <row r="3400" spans="2:19" x14ac:dyDescent="0.25">
      <c r="B3400" s="37" t="s">
        <v>299</v>
      </c>
      <c r="C3400" s="38" t="str">
        <f>VLOOKUP(E3400,nusedswatershed,4,FALSE)</f>
        <v>Esc</v>
      </c>
      <c r="D3400" s="39">
        <v>25</v>
      </c>
      <c r="E3400" s="40" t="s">
        <v>395</v>
      </c>
      <c r="F3400" s="40" t="s">
        <v>395</v>
      </c>
      <c r="G3400" s="21" t="s">
        <v>63</v>
      </c>
      <c r="H3400" s="22">
        <v>1964</v>
      </c>
      <c r="I3400" s="45">
        <v>200</v>
      </c>
      <c r="J3400" s="45">
        <v>200</v>
      </c>
      <c r="K3400" s="45"/>
      <c r="L3400" s="62" t="str">
        <f>_xlfn.IFNA(VLOOKUP(E3400&amp;"."&amp;H3400,PNIdata!$E$5:$L$263,2,FALSE),"-")</f>
        <v>-</v>
      </c>
      <c r="M3400" s="62"/>
      <c r="N3400" s="62"/>
      <c r="S3400" s="64"/>
    </row>
    <row r="3401" spans="2:19" x14ac:dyDescent="0.25">
      <c r="B3401" s="37" t="s">
        <v>299</v>
      </c>
      <c r="C3401" s="38" t="str">
        <f>VLOOKUP(E3401,nusedswatershed,4,FALSE)</f>
        <v>Esc</v>
      </c>
      <c r="D3401" s="39">
        <v>25</v>
      </c>
      <c r="E3401" s="40" t="s">
        <v>395</v>
      </c>
      <c r="F3401" s="40" t="s">
        <v>395</v>
      </c>
      <c r="G3401" s="21" t="s">
        <v>63</v>
      </c>
      <c r="H3401" s="22">
        <v>1963</v>
      </c>
      <c r="I3401" s="45" t="s">
        <v>527</v>
      </c>
      <c r="J3401" s="45"/>
      <c r="K3401" s="45"/>
      <c r="L3401" s="62" t="str">
        <f>_xlfn.IFNA(VLOOKUP(E3401&amp;"."&amp;H3401,PNIdata!$E$5:$L$263,2,FALSE),"-")</f>
        <v>-</v>
      </c>
      <c r="M3401" s="62"/>
      <c r="N3401" s="62"/>
      <c r="S3401" s="64"/>
    </row>
    <row r="3402" spans="2:19" x14ac:dyDescent="0.25">
      <c r="B3402" s="37" t="s">
        <v>299</v>
      </c>
      <c r="C3402" s="38" t="str">
        <f>VLOOKUP(E3402,nusedswatershed,4,FALSE)</f>
        <v>Esc</v>
      </c>
      <c r="D3402" s="39">
        <v>25</v>
      </c>
      <c r="E3402" s="40" t="s">
        <v>395</v>
      </c>
      <c r="F3402" s="40" t="s">
        <v>395</v>
      </c>
      <c r="G3402" s="21" t="s">
        <v>63</v>
      </c>
      <c r="H3402" s="22">
        <v>1962</v>
      </c>
      <c r="I3402" s="45" t="s">
        <v>522</v>
      </c>
      <c r="J3402" s="45"/>
      <c r="K3402" s="45"/>
      <c r="L3402" s="62" t="str">
        <f>_xlfn.IFNA(VLOOKUP(E3402&amp;"."&amp;H3402,PNIdata!$E$5:$L$263,2,FALSE),"-")</f>
        <v>-</v>
      </c>
      <c r="M3402" s="62"/>
      <c r="N3402" s="62"/>
      <c r="S3402" s="64"/>
    </row>
    <row r="3403" spans="2:19" x14ac:dyDescent="0.25">
      <c r="B3403" s="37" t="s">
        <v>299</v>
      </c>
      <c r="C3403" s="38" t="str">
        <f>VLOOKUP(E3403,nusedswatershed,4,FALSE)</f>
        <v>Esc</v>
      </c>
      <c r="D3403" s="39">
        <v>25</v>
      </c>
      <c r="E3403" s="40" t="s">
        <v>395</v>
      </c>
      <c r="F3403" s="40" t="s">
        <v>395</v>
      </c>
      <c r="G3403" s="21" t="s">
        <v>63</v>
      </c>
      <c r="H3403" s="22">
        <v>1961</v>
      </c>
      <c r="I3403" s="45">
        <v>25</v>
      </c>
      <c r="J3403" s="45">
        <v>25</v>
      </c>
      <c r="K3403" s="45"/>
      <c r="L3403" s="62" t="str">
        <f>_xlfn.IFNA(VLOOKUP(E3403&amp;"."&amp;H3403,PNIdata!$E$5:$L$263,2,FALSE),"-")</f>
        <v>-</v>
      </c>
      <c r="M3403" s="62"/>
      <c r="N3403" s="62"/>
      <c r="S3403" s="64"/>
    </row>
    <row r="3404" spans="2:19" x14ac:dyDescent="0.25">
      <c r="B3404" s="37" t="s">
        <v>299</v>
      </c>
      <c r="C3404" s="38" t="str">
        <f>VLOOKUP(E3404,nusedswatershed,4,FALSE)</f>
        <v>Esc</v>
      </c>
      <c r="D3404" s="39">
        <v>25</v>
      </c>
      <c r="E3404" s="40" t="s">
        <v>395</v>
      </c>
      <c r="F3404" s="40" t="s">
        <v>395</v>
      </c>
      <c r="G3404" s="21" t="s">
        <v>63</v>
      </c>
      <c r="H3404" s="22">
        <v>1960</v>
      </c>
      <c r="I3404" s="45">
        <v>75</v>
      </c>
      <c r="J3404" s="45">
        <v>75</v>
      </c>
      <c r="K3404" s="45"/>
      <c r="L3404" s="62" t="str">
        <f>_xlfn.IFNA(VLOOKUP(E3404&amp;"."&amp;H3404,PNIdata!$E$5:$L$263,2,FALSE),"-")</f>
        <v>-</v>
      </c>
      <c r="M3404" s="62"/>
      <c r="N3404" s="62"/>
      <c r="S3404" s="64"/>
    </row>
    <row r="3405" spans="2:19" x14ac:dyDescent="0.25">
      <c r="B3405" s="37" t="s">
        <v>299</v>
      </c>
      <c r="C3405" s="38" t="str">
        <f>VLOOKUP(E3405,nusedswatershed,4,FALSE)</f>
        <v>Esc</v>
      </c>
      <c r="D3405" s="39">
        <v>25</v>
      </c>
      <c r="E3405" s="40" t="s">
        <v>395</v>
      </c>
      <c r="F3405" s="40" t="s">
        <v>395</v>
      </c>
      <c r="G3405" s="21" t="s">
        <v>63</v>
      </c>
      <c r="H3405" s="22">
        <v>1959</v>
      </c>
      <c r="I3405" s="45">
        <v>25</v>
      </c>
      <c r="J3405" s="45">
        <v>25</v>
      </c>
      <c r="K3405" s="45"/>
      <c r="L3405" s="62" t="str">
        <f>_xlfn.IFNA(VLOOKUP(E3405&amp;"."&amp;H3405,PNIdata!$E$5:$L$263,2,FALSE),"-")</f>
        <v>-</v>
      </c>
      <c r="M3405" s="62"/>
      <c r="N3405" s="62"/>
      <c r="S3405" s="64"/>
    </row>
    <row r="3406" spans="2:19" x14ac:dyDescent="0.25">
      <c r="B3406" s="37" t="s">
        <v>299</v>
      </c>
      <c r="C3406" s="38" t="str">
        <f>VLOOKUP(E3406,nusedswatershed,4,FALSE)</f>
        <v>Esc</v>
      </c>
      <c r="D3406" s="39">
        <v>25</v>
      </c>
      <c r="E3406" s="40" t="s">
        <v>395</v>
      </c>
      <c r="F3406" s="40" t="s">
        <v>395</v>
      </c>
      <c r="G3406" s="21" t="s">
        <v>63</v>
      </c>
      <c r="H3406" s="22">
        <v>1958</v>
      </c>
      <c r="I3406" s="45" t="s">
        <v>527</v>
      </c>
      <c r="J3406" s="45"/>
      <c r="K3406" s="45"/>
      <c r="L3406" s="62" t="str">
        <f>_xlfn.IFNA(VLOOKUP(E3406&amp;"."&amp;H3406,PNIdata!$E$5:$L$263,2,FALSE),"-")</f>
        <v>-</v>
      </c>
      <c r="M3406" s="62"/>
      <c r="N3406" s="62"/>
      <c r="S3406" s="64"/>
    </row>
    <row r="3407" spans="2:19" x14ac:dyDescent="0.25">
      <c r="B3407" s="37" t="s">
        <v>299</v>
      </c>
      <c r="C3407" s="38" t="str">
        <f>VLOOKUP(E3407,nusedswatershed,4,FALSE)</f>
        <v>Esc</v>
      </c>
      <c r="D3407" s="39">
        <v>25</v>
      </c>
      <c r="E3407" s="40" t="s">
        <v>395</v>
      </c>
      <c r="F3407" s="40" t="s">
        <v>395</v>
      </c>
      <c r="G3407" s="21" t="s">
        <v>63</v>
      </c>
      <c r="H3407" s="22">
        <v>1957</v>
      </c>
      <c r="I3407" s="45">
        <v>25</v>
      </c>
      <c r="J3407" s="45">
        <v>25</v>
      </c>
      <c r="K3407" s="45"/>
      <c r="L3407" s="62" t="str">
        <f>_xlfn.IFNA(VLOOKUP(E3407&amp;"."&amp;H3407,PNIdata!$E$5:$L$263,2,FALSE),"-")</f>
        <v>-</v>
      </c>
      <c r="M3407" s="62"/>
      <c r="N3407" s="62"/>
      <c r="S3407" s="64"/>
    </row>
    <row r="3408" spans="2:19" x14ac:dyDescent="0.25">
      <c r="B3408" s="37" t="s">
        <v>299</v>
      </c>
      <c r="C3408" s="38" t="str">
        <f>VLOOKUP(E3408,nusedswatershed,4,FALSE)</f>
        <v>Esc</v>
      </c>
      <c r="D3408" s="39">
        <v>25</v>
      </c>
      <c r="E3408" s="40" t="s">
        <v>395</v>
      </c>
      <c r="F3408" s="40" t="s">
        <v>395</v>
      </c>
      <c r="G3408" s="21" t="s">
        <v>63</v>
      </c>
      <c r="H3408" s="22">
        <v>1956</v>
      </c>
      <c r="I3408" s="45" t="s">
        <v>527</v>
      </c>
      <c r="J3408" s="45"/>
      <c r="K3408" s="45"/>
      <c r="L3408" s="62" t="str">
        <f>_xlfn.IFNA(VLOOKUP(E3408&amp;"."&amp;H3408,PNIdata!$E$5:$L$263,2,FALSE),"-")</f>
        <v>-</v>
      </c>
      <c r="M3408" s="62"/>
      <c r="N3408" s="62"/>
      <c r="S3408" s="64"/>
    </row>
    <row r="3409" spans="2:19" x14ac:dyDescent="0.25">
      <c r="B3409" s="37" t="s">
        <v>299</v>
      </c>
      <c r="C3409" s="38" t="str">
        <f>VLOOKUP(E3409,nusedswatershed,4,FALSE)</f>
        <v>Esc</v>
      </c>
      <c r="D3409" s="39">
        <v>25</v>
      </c>
      <c r="E3409" s="40" t="s">
        <v>395</v>
      </c>
      <c r="F3409" s="40" t="s">
        <v>395</v>
      </c>
      <c r="G3409" s="21" t="s">
        <v>63</v>
      </c>
      <c r="H3409" s="22">
        <v>1955</v>
      </c>
      <c r="I3409" s="45" t="s">
        <v>522</v>
      </c>
      <c r="J3409" s="45"/>
      <c r="K3409" s="45"/>
      <c r="L3409" s="62" t="str">
        <f>_xlfn.IFNA(VLOOKUP(E3409&amp;"."&amp;H3409,PNIdata!$E$5:$L$263,2,FALSE),"-")</f>
        <v>-</v>
      </c>
      <c r="M3409" s="62"/>
      <c r="N3409" s="62"/>
      <c r="S3409" s="64"/>
    </row>
    <row r="3410" spans="2:19" x14ac:dyDescent="0.25">
      <c r="B3410" s="37" t="s">
        <v>299</v>
      </c>
      <c r="C3410" s="38" t="str">
        <f>VLOOKUP(E3410,nusedswatershed,4,FALSE)</f>
        <v>Esc</v>
      </c>
      <c r="D3410" s="39">
        <v>25</v>
      </c>
      <c r="E3410" s="40" t="s">
        <v>395</v>
      </c>
      <c r="F3410" s="40" t="s">
        <v>395</v>
      </c>
      <c r="G3410" s="21" t="s">
        <v>63</v>
      </c>
      <c r="H3410" s="22">
        <v>1954</v>
      </c>
      <c r="I3410" s="45">
        <v>25</v>
      </c>
      <c r="J3410" s="45">
        <v>25</v>
      </c>
      <c r="K3410" s="45"/>
      <c r="L3410" s="62" t="str">
        <f>_xlfn.IFNA(VLOOKUP(E3410&amp;"."&amp;H3410,PNIdata!$E$5:$L$263,2,FALSE),"-")</f>
        <v>-</v>
      </c>
      <c r="M3410" s="62"/>
      <c r="N3410" s="62"/>
      <c r="S3410" s="64"/>
    </row>
    <row r="3411" spans="2:19" x14ac:dyDescent="0.25">
      <c r="B3411" s="37" t="s">
        <v>299</v>
      </c>
      <c r="C3411" s="38" t="str">
        <f>VLOOKUP(E3411,nusedswatershed,4,FALSE)</f>
        <v>Esc</v>
      </c>
      <c r="D3411" s="39">
        <v>25</v>
      </c>
      <c r="E3411" s="40" t="s">
        <v>395</v>
      </c>
      <c r="F3411" s="40" t="s">
        <v>395</v>
      </c>
      <c r="G3411" s="21" t="s">
        <v>63</v>
      </c>
      <c r="H3411" s="22">
        <v>1953</v>
      </c>
      <c r="I3411" s="45">
        <v>75</v>
      </c>
      <c r="J3411" s="45">
        <v>75</v>
      </c>
      <c r="K3411" s="45"/>
      <c r="L3411" s="62" t="str">
        <f>_xlfn.IFNA(VLOOKUP(E3411&amp;"."&amp;H3411,PNIdata!$E$5:$L$263,2,FALSE),"-")</f>
        <v>-</v>
      </c>
      <c r="M3411" s="62"/>
      <c r="N3411" s="62"/>
      <c r="S3411" s="64"/>
    </row>
    <row r="3412" spans="2:19" x14ac:dyDescent="0.25">
      <c r="B3412" s="37" t="s">
        <v>24</v>
      </c>
      <c r="C3412" s="38" t="str">
        <f>VLOOKUP(E3412,nusedswatershed,4,FALSE)</f>
        <v>Esc</v>
      </c>
      <c r="D3412" s="39">
        <v>24</v>
      </c>
      <c r="E3412" s="47" t="s">
        <v>280</v>
      </c>
      <c r="F3412" s="47" t="s">
        <v>280</v>
      </c>
      <c r="G3412" s="21" t="s">
        <v>63</v>
      </c>
      <c r="H3412" s="45">
        <v>2023</v>
      </c>
      <c r="I3412" s="45" t="s">
        <v>1430</v>
      </c>
      <c r="J3412" s="45"/>
      <c r="K3412" s="45"/>
      <c r="L3412" s="62" t="str">
        <f>_xlfn.IFNA(VLOOKUP(E3412&amp;"."&amp;H3412,PNIdata!$E$5:$L$263,2,FALSE),"-")</f>
        <v>-</v>
      </c>
      <c r="M3412" s="62"/>
      <c r="N3412" s="62"/>
    </row>
    <row r="3413" spans="2:19" x14ac:dyDescent="0.25">
      <c r="B3413" s="37" t="s">
        <v>24</v>
      </c>
      <c r="C3413" s="38" t="str">
        <f>VLOOKUP(E3413,nusedswatershed,4,FALSE)</f>
        <v>Esc</v>
      </c>
      <c r="D3413" s="39">
        <v>24</v>
      </c>
      <c r="E3413" s="47" t="s">
        <v>280</v>
      </c>
      <c r="F3413" s="47" t="s">
        <v>280</v>
      </c>
      <c r="G3413" s="21" t="s">
        <v>63</v>
      </c>
      <c r="H3413" s="45">
        <v>2022</v>
      </c>
      <c r="I3413" s="45" t="s">
        <v>1430</v>
      </c>
      <c r="J3413" s="45"/>
      <c r="K3413" s="45"/>
      <c r="L3413" s="62" t="str">
        <f>_xlfn.IFNA(VLOOKUP(E3413&amp;"."&amp;H3413,PNIdata!$E$5:$L$263,2,FALSE),"-")</f>
        <v>-</v>
      </c>
      <c r="M3413" s="62"/>
      <c r="N3413" s="62"/>
    </row>
    <row r="3414" spans="2:19" x14ac:dyDescent="0.25">
      <c r="B3414" s="37" t="s">
        <v>24</v>
      </c>
      <c r="C3414" s="38" t="str">
        <f>VLOOKUP(E3414,nusedswatershed,4,FALSE)</f>
        <v>Esc</v>
      </c>
      <c r="D3414" s="39">
        <v>24</v>
      </c>
      <c r="E3414" s="47" t="s">
        <v>280</v>
      </c>
      <c r="F3414" s="47" t="s">
        <v>280</v>
      </c>
      <c r="G3414" s="21" t="s">
        <v>63</v>
      </c>
      <c r="H3414" s="45">
        <v>2021</v>
      </c>
      <c r="I3414" s="45" t="s">
        <v>523</v>
      </c>
      <c r="J3414" s="45"/>
      <c r="K3414" s="45"/>
      <c r="L3414" s="62" t="str">
        <f>_xlfn.IFNA(VLOOKUP(E3414&amp;"."&amp;H3414,PNIdata!$E$5:$L$263,2,FALSE),"-")</f>
        <v>-</v>
      </c>
      <c r="M3414" s="62"/>
      <c r="N3414" s="62"/>
    </row>
    <row r="3415" spans="2:19" x14ac:dyDescent="0.25">
      <c r="B3415" s="37" t="s">
        <v>24</v>
      </c>
      <c r="C3415" s="38" t="str">
        <f>VLOOKUP(E3415,nusedswatershed,4,FALSE)</f>
        <v>Esc</v>
      </c>
      <c r="D3415" s="39">
        <v>24</v>
      </c>
      <c r="E3415" s="47" t="s">
        <v>280</v>
      </c>
      <c r="F3415" s="47" t="s">
        <v>280</v>
      </c>
      <c r="G3415" s="21" t="s">
        <v>63</v>
      </c>
      <c r="H3415" s="45">
        <v>2020</v>
      </c>
      <c r="I3415" s="45" t="s">
        <v>523</v>
      </c>
      <c r="J3415" s="45"/>
      <c r="K3415" s="45"/>
      <c r="L3415" s="62" t="str">
        <f>_xlfn.IFNA(VLOOKUP(E3415&amp;"."&amp;H3415,PNIdata!$E$5:$L$263,2,FALSE),"-")</f>
        <v>-</v>
      </c>
      <c r="M3415" s="62"/>
      <c r="N3415" s="62"/>
    </row>
    <row r="3416" spans="2:19" x14ac:dyDescent="0.25">
      <c r="B3416" s="37" t="s">
        <v>24</v>
      </c>
      <c r="C3416" s="38" t="str">
        <f>VLOOKUP(E3416,nusedswatershed,4,FALSE)</f>
        <v>Esc</v>
      </c>
      <c r="D3416" s="39">
        <v>24</v>
      </c>
      <c r="E3416" s="47" t="s">
        <v>280</v>
      </c>
      <c r="F3416" s="47" t="s">
        <v>280</v>
      </c>
      <c r="G3416" s="21" t="s">
        <v>63</v>
      </c>
      <c r="H3416" s="45">
        <v>2019</v>
      </c>
      <c r="I3416" s="45">
        <v>2</v>
      </c>
      <c r="J3416" s="45">
        <v>2</v>
      </c>
      <c r="K3416" s="45"/>
      <c r="L3416" s="62" t="str">
        <f>_xlfn.IFNA(VLOOKUP(E3416&amp;"."&amp;H3416,PNIdata!$E$5:$L$263,2,FALSE),"-")</f>
        <v>-</v>
      </c>
      <c r="M3416" s="62"/>
      <c r="N3416" s="62"/>
    </row>
    <row r="3417" spans="2:19" x14ac:dyDescent="0.25">
      <c r="B3417" s="37" t="s">
        <v>24</v>
      </c>
      <c r="C3417" s="38" t="str">
        <f>VLOOKUP(E3417,nusedswatershed,4,FALSE)</f>
        <v>Esc</v>
      </c>
      <c r="D3417" s="39">
        <v>24</v>
      </c>
      <c r="E3417" s="47" t="s">
        <v>280</v>
      </c>
      <c r="F3417" s="47" t="s">
        <v>280</v>
      </c>
      <c r="G3417" s="21" t="s">
        <v>63</v>
      </c>
      <c r="H3417" s="45">
        <v>2018</v>
      </c>
      <c r="I3417" s="45">
        <v>1</v>
      </c>
      <c r="J3417" s="45">
        <v>1</v>
      </c>
      <c r="K3417" s="45"/>
      <c r="L3417" s="62" t="str">
        <f>_xlfn.IFNA(VLOOKUP(E3417&amp;"."&amp;H3417,PNIdata!$E$5:$L$263,2,FALSE),"-")</f>
        <v>-</v>
      </c>
      <c r="M3417" s="62"/>
      <c r="N3417" s="62"/>
    </row>
    <row r="3418" spans="2:19" x14ac:dyDescent="0.25">
      <c r="B3418" s="37" t="s">
        <v>24</v>
      </c>
      <c r="C3418" s="38" t="str">
        <f>VLOOKUP(E3418,nusedswatershed,4,FALSE)</f>
        <v>Esc</v>
      </c>
      <c r="D3418" s="39">
        <v>24</v>
      </c>
      <c r="E3418" s="47" t="s">
        <v>280</v>
      </c>
      <c r="F3418" s="47" t="s">
        <v>280</v>
      </c>
      <c r="G3418" s="21" t="s">
        <v>63</v>
      </c>
      <c r="H3418" s="45">
        <v>2017</v>
      </c>
      <c r="I3418" s="45" t="s">
        <v>522</v>
      </c>
      <c r="J3418" s="45"/>
      <c r="K3418" s="45"/>
      <c r="L3418" s="62" t="str">
        <f>_xlfn.IFNA(VLOOKUP(E3418&amp;"."&amp;H3418,PNIdata!$E$5:$L$263,2,FALSE),"-")</f>
        <v>-</v>
      </c>
      <c r="M3418" s="62"/>
      <c r="N3418" s="62"/>
    </row>
    <row r="3419" spans="2:19" x14ac:dyDescent="0.25">
      <c r="B3419" s="37" t="s">
        <v>24</v>
      </c>
      <c r="C3419" s="38" t="str">
        <f>VLOOKUP(E3419,nusedswatershed,4,FALSE)</f>
        <v>Esc</v>
      </c>
      <c r="D3419" s="39">
        <v>24</v>
      </c>
      <c r="E3419" s="47" t="s">
        <v>280</v>
      </c>
      <c r="F3419" s="47" t="s">
        <v>280</v>
      </c>
      <c r="G3419" s="21" t="s">
        <v>63</v>
      </c>
      <c r="H3419" s="45">
        <v>2016</v>
      </c>
      <c r="I3419" s="45" t="s">
        <v>523</v>
      </c>
      <c r="J3419" s="45"/>
      <c r="K3419" s="45"/>
      <c r="L3419" s="62" t="str">
        <f>_xlfn.IFNA(VLOOKUP(E3419&amp;"."&amp;H3419,PNIdata!$E$5:$L$263,2,FALSE),"-")</f>
        <v>-</v>
      </c>
      <c r="M3419" s="62"/>
      <c r="N3419" s="62"/>
    </row>
    <row r="3420" spans="2:19" x14ac:dyDescent="0.25">
      <c r="B3420" s="37" t="s">
        <v>24</v>
      </c>
      <c r="C3420" s="38" t="str">
        <f>VLOOKUP(E3420,nusedswatershed,4,FALSE)</f>
        <v>Esc</v>
      </c>
      <c r="D3420" s="39">
        <v>24</v>
      </c>
      <c r="E3420" s="47" t="s">
        <v>280</v>
      </c>
      <c r="F3420" s="47" t="s">
        <v>280</v>
      </c>
      <c r="G3420" s="21" t="s">
        <v>63</v>
      </c>
      <c r="H3420" s="22">
        <v>2015</v>
      </c>
      <c r="I3420" s="45" t="s">
        <v>523</v>
      </c>
      <c r="J3420" s="45"/>
      <c r="K3420" s="45"/>
      <c r="L3420" s="62" t="str">
        <f>_xlfn.IFNA(VLOOKUP(E3420&amp;"."&amp;H3420,PNIdata!$E$5:$L$263,2,FALSE),"-")</f>
        <v>-</v>
      </c>
      <c r="M3420" s="62"/>
      <c r="N3420" s="62"/>
    </row>
    <row r="3421" spans="2:19" x14ac:dyDescent="0.25">
      <c r="B3421" s="37" t="s">
        <v>24</v>
      </c>
      <c r="C3421" s="38" t="str">
        <f>VLOOKUP(E3421,nusedswatershed,4,FALSE)</f>
        <v>Esc</v>
      </c>
      <c r="D3421" s="39">
        <v>24</v>
      </c>
      <c r="E3421" s="47" t="s">
        <v>280</v>
      </c>
      <c r="F3421" s="47" t="s">
        <v>280</v>
      </c>
      <c r="G3421" s="21" t="s">
        <v>63</v>
      </c>
      <c r="H3421" s="22">
        <v>2014</v>
      </c>
      <c r="I3421" s="45" t="s">
        <v>523</v>
      </c>
      <c r="J3421" s="45"/>
      <c r="K3421" s="45"/>
      <c r="L3421" s="62" t="str">
        <f>_xlfn.IFNA(VLOOKUP(E3421&amp;"."&amp;H3421,PNIdata!$E$5:$L$263,2,FALSE),"-")</f>
        <v>-</v>
      </c>
      <c r="M3421" s="62"/>
      <c r="N3421" s="62"/>
    </row>
    <row r="3422" spans="2:19" x14ac:dyDescent="0.25">
      <c r="B3422" s="37" t="s">
        <v>24</v>
      </c>
      <c r="C3422" s="38" t="str">
        <f>VLOOKUP(E3422,nusedswatershed,4,FALSE)</f>
        <v>Esc</v>
      </c>
      <c r="D3422" s="39">
        <v>24</v>
      </c>
      <c r="E3422" s="47" t="s">
        <v>280</v>
      </c>
      <c r="F3422" s="47" t="s">
        <v>280</v>
      </c>
      <c r="G3422" s="21" t="s">
        <v>63</v>
      </c>
      <c r="H3422">
        <v>2013</v>
      </c>
      <c r="I3422" s="45">
        <v>2</v>
      </c>
      <c r="J3422" s="45">
        <v>2</v>
      </c>
      <c r="K3422" s="45"/>
      <c r="L3422" s="62" t="str">
        <f>_xlfn.IFNA(VLOOKUP(E3422&amp;"."&amp;H3422,PNIdata!$E$5:$L$263,2,FALSE),"-")</f>
        <v>-</v>
      </c>
      <c r="M3422" s="62"/>
      <c r="N3422" s="62"/>
    </row>
    <row r="3423" spans="2:19" x14ac:dyDescent="0.25">
      <c r="B3423" s="37" t="s">
        <v>24</v>
      </c>
      <c r="C3423" s="38" t="str">
        <f>VLOOKUP(E3423,nusedswatershed,4,FALSE)</f>
        <v>Esc</v>
      </c>
      <c r="D3423" s="39">
        <v>24</v>
      </c>
      <c r="E3423" s="47" t="s">
        <v>280</v>
      </c>
      <c r="F3423" s="47" t="s">
        <v>280</v>
      </c>
      <c r="G3423" s="21" t="s">
        <v>63</v>
      </c>
      <c r="H3423" s="22">
        <v>2012</v>
      </c>
      <c r="I3423" s="45" t="s">
        <v>523</v>
      </c>
      <c r="J3423" s="45"/>
      <c r="K3423" s="45"/>
      <c r="L3423" s="62" t="str">
        <f>_xlfn.IFNA(VLOOKUP(E3423&amp;"."&amp;H3423,PNIdata!$E$5:$L$263,2,FALSE),"-")</f>
        <v>-</v>
      </c>
      <c r="M3423" s="62"/>
      <c r="N3423" s="62"/>
    </row>
    <row r="3424" spans="2:19" x14ac:dyDescent="0.25">
      <c r="B3424" s="37" t="s">
        <v>24</v>
      </c>
      <c r="C3424" s="38" t="str">
        <f>VLOOKUP(E3424,nusedswatershed,4,FALSE)</f>
        <v>Esc</v>
      </c>
      <c r="D3424" s="39">
        <v>24</v>
      </c>
      <c r="E3424" s="47" t="s">
        <v>280</v>
      </c>
      <c r="F3424" s="47" t="s">
        <v>280</v>
      </c>
      <c r="G3424" s="21" t="s">
        <v>63</v>
      </c>
      <c r="H3424" s="22">
        <v>2011</v>
      </c>
      <c r="I3424" s="45" t="s">
        <v>523</v>
      </c>
      <c r="J3424" s="45"/>
      <c r="K3424" s="45"/>
      <c r="L3424" s="62" t="str">
        <f>_xlfn.IFNA(VLOOKUP(E3424&amp;"."&amp;H3424,PNIdata!$E$5:$L$263,2,FALSE),"-")</f>
        <v>-</v>
      </c>
      <c r="M3424" s="62"/>
      <c r="N3424" s="62"/>
    </row>
    <row r="3425" spans="2:14" x14ac:dyDescent="0.25">
      <c r="B3425" s="37" t="s">
        <v>24</v>
      </c>
      <c r="C3425" s="38" t="str">
        <f>VLOOKUP(E3425,nusedswatershed,4,FALSE)</f>
        <v>Esc</v>
      </c>
      <c r="D3425" s="39">
        <v>24</v>
      </c>
      <c r="E3425" s="47" t="s">
        <v>280</v>
      </c>
      <c r="F3425" s="47" t="s">
        <v>280</v>
      </c>
      <c r="G3425" s="21" t="s">
        <v>63</v>
      </c>
      <c r="H3425" s="22">
        <v>2010</v>
      </c>
      <c r="I3425" s="45" t="s">
        <v>523</v>
      </c>
      <c r="J3425" s="45"/>
      <c r="K3425" s="45"/>
      <c r="L3425" s="62" t="str">
        <f>_xlfn.IFNA(VLOOKUP(E3425&amp;"."&amp;H3425,PNIdata!$E$5:$L$263,2,FALSE),"-")</f>
        <v>-</v>
      </c>
      <c r="M3425" s="62"/>
      <c r="N3425" s="62"/>
    </row>
    <row r="3426" spans="2:14" x14ac:dyDescent="0.25">
      <c r="B3426" s="37" t="s">
        <v>24</v>
      </c>
      <c r="C3426" s="38" t="str">
        <f>VLOOKUP(E3426,nusedswatershed,4,FALSE)</f>
        <v>Esc</v>
      </c>
      <c r="D3426" s="39">
        <v>24</v>
      </c>
      <c r="E3426" s="47" t="s">
        <v>280</v>
      </c>
      <c r="F3426" s="47" t="s">
        <v>280</v>
      </c>
      <c r="G3426" s="21" t="s">
        <v>63</v>
      </c>
      <c r="H3426" s="22">
        <v>2009</v>
      </c>
      <c r="I3426" s="45">
        <v>5</v>
      </c>
      <c r="J3426" s="45">
        <v>5</v>
      </c>
      <c r="K3426" s="45"/>
      <c r="L3426" s="62" t="str">
        <f>_xlfn.IFNA(VLOOKUP(E3426&amp;"."&amp;H3426,PNIdata!$E$5:$L$263,2,FALSE),"-")</f>
        <v>-</v>
      </c>
      <c r="M3426" s="62"/>
      <c r="N3426" s="62"/>
    </row>
    <row r="3427" spans="2:14" x14ac:dyDescent="0.25">
      <c r="B3427" s="37" t="s">
        <v>24</v>
      </c>
      <c r="C3427" s="38" t="str">
        <f>VLOOKUP(E3427,nusedswatershed,4,FALSE)</f>
        <v>Esc</v>
      </c>
      <c r="D3427" s="39">
        <v>24</v>
      </c>
      <c r="E3427" s="47" t="s">
        <v>280</v>
      </c>
      <c r="F3427" s="47" t="s">
        <v>280</v>
      </c>
      <c r="G3427" s="21" t="s">
        <v>63</v>
      </c>
      <c r="H3427">
        <v>2008</v>
      </c>
      <c r="I3427" s="45" t="s">
        <v>523</v>
      </c>
      <c r="J3427" s="45"/>
      <c r="K3427" s="45"/>
      <c r="L3427" s="62" t="str">
        <f>_xlfn.IFNA(VLOOKUP(E3427&amp;"."&amp;H3427,PNIdata!$E$5:$L$263,2,FALSE),"-")</f>
        <v>-</v>
      </c>
      <c r="M3427" s="62"/>
      <c r="N3427" s="62"/>
    </row>
    <row r="3428" spans="2:14" x14ac:dyDescent="0.25">
      <c r="B3428" s="37" t="s">
        <v>24</v>
      </c>
      <c r="C3428" s="38" t="str">
        <f>VLOOKUP(E3428,nusedswatershed,4,FALSE)</f>
        <v>Esc</v>
      </c>
      <c r="D3428" s="39">
        <v>24</v>
      </c>
      <c r="E3428" s="47" t="s">
        <v>280</v>
      </c>
      <c r="F3428" s="47" t="s">
        <v>280</v>
      </c>
      <c r="G3428" s="21" t="s">
        <v>63</v>
      </c>
      <c r="H3428">
        <v>2007</v>
      </c>
      <c r="I3428" s="45" t="s">
        <v>523</v>
      </c>
      <c r="J3428" s="45"/>
      <c r="K3428" s="45"/>
      <c r="L3428" s="62" t="str">
        <f>_xlfn.IFNA(VLOOKUP(E3428&amp;"."&amp;H3428,PNIdata!$E$5:$L$263,2,FALSE),"-")</f>
        <v>-</v>
      </c>
      <c r="M3428" s="62"/>
      <c r="N3428" s="62"/>
    </row>
    <row r="3429" spans="2:14" x14ac:dyDescent="0.25">
      <c r="B3429" s="37" t="s">
        <v>24</v>
      </c>
      <c r="C3429" s="38" t="str">
        <f>VLOOKUP(E3429,nusedswatershed,4,FALSE)</f>
        <v>Esc</v>
      </c>
      <c r="D3429" s="39">
        <v>24</v>
      </c>
      <c r="E3429" s="47" t="s">
        <v>280</v>
      </c>
      <c r="F3429" s="47" t="s">
        <v>280</v>
      </c>
      <c r="G3429" s="21" t="s">
        <v>63</v>
      </c>
      <c r="H3429">
        <v>2006</v>
      </c>
      <c r="I3429" s="45" t="s">
        <v>523</v>
      </c>
      <c r="J3429" s="45"/>
      <c r="K3429" s="45"/>
      <c r="L3429" s="62" t="str">
        <f>_xlfn.IFNA(VLOOKUP(E3429&amp;"."&amp;H3429,PNIdata!$E$5:$L$263,2,FALSE),"-")</f>
        <v>-</v>
      </c>
      <c r="M3429" s="62"/>
      <c r="N3429" s="62"/>
    </row>
    <row r="3430" spans="2:14" x14ac:dyDescent="0.25">
      <c r="B3430" s="37" t="s">
        <v>24</v>
      </c>
      <c r="C3430" s="38" t="str">
        <f>VLOOKUP(E3430,nusedswatershed,4,FALSE)</f>
        <v>Esc</v>
      </c>
      <c r="D3430" s="39">
        <v>24</v>
      </c>
      <c r="E3430" s="47" t="s">
        <v>280</v>
      </c>
      <c r="F3430" s="47" t="s">
        <v>280</v>
      </c>
      <c r="G3430" s="21" t="s">
        <v>63</v>
      </c>
      <c r="H3430">
        <v>2005</v>
      </c>
      <c r="I3430" s="45" t="s">
        <v>523</v>
      </c>
      <c r="J3430" s="45"/>
      <c r="K3430" s="45"/>
      <c r="L3430" s="62" t="str">
        <f>_xlfn.IFNA(VLOOKUP(E3430&amp;"."&amp;H3430,PNIdata!$E$5:$L$263,2,FALSE),"-")</f>
        <v>-</v>
      </c>
      <c r="M3430" s="62"/>
      <c r="N3430" s="62"/>
    </row>
    <row r="3431" spans="2:14" x14ac:dyDescent="0.25">
      <c r="B3431" s="37" t="s">
        <v>24</v>
      </c>
      <c r="C3431" s="38" t="str">
        <f>VLOOKUP(E3431,nusedswatershed,4,FALSE)</f>
        <v>Esc</v>
      </c>
      <c r="D3431" s="39">
        <v>24</v>
      </c>
      <c r="E3431" s="47" t="s">
        <v>280</v>
      </c>
      <c r="F3431" s="47" t="s">
        <v>280</v>
      </c>
      <c r="G3431" s="21" t="s">
        <v>63</v>
      </c>
      <c r="H3431">
        <v>2004</v>
      </c>
      <c r="I3431" s="45" t="s">
        <v>523</v>
      </c>
      <c r="J3431" s="45"/>
      <c r="K3431" s="45"/>
      <c r="L3431" s="62" t="str">
        <f>_xlfn.IFNA(VLOOKUP(E3431&amp;"."&amp;H3431,PNIdata!$E$5:$L$263,2,FALSE),"-")</f>
        <v>-</v>
      </c>
      <c r="M3431" s="62"/>
      <c r="N3431" s="62"/>
    </row>
    <row r="3432" spans="2:14" x14ac:dyDescent="0.25">
      <c r="B3432" s="37" t="s">
        <v>24</v>
      </c>
      <c r="C3432" s="38" t="str">
        <f>VLOOKUP(E3432,nusedswatershed,4,FALSE)</f>
        <v>Esc</v>
      </c>
      <c r="D3432" s="39">
        <v>24</v>
      </c>
      <c r="E3432" s="47" t="s">
        <v>280</v>
      </c>
      <c r="F3432" s="47" t="s">
        <v>280</v>
      </c>
      <c r="G3432" s="21" t="s">
        <v>63</v>
      </c>
      <c r="H3432">
        <v>2003</v>
      </c>
      <c r="I3432" s="45" t="s">
        <v>522</v>
      </c>
      <c r="J3432" s="45"/>
      <c r="K3432" s="45"/>
      <c r="L3432" s="62" t="str">
        <f>_xlfn.IFNA(VLOOKUP(E3432&amp;"."&amp;H3432,PNIdata!$E$5:$L$263,2,FALSE),"-")</f>
        <v>-</v>
      </c>
      <c r="M3432" s="62"/>
      <c r="N3432" s="62"/>
    </row>
    <row r="3433" spans="2:14" x14ac:dyDescent="0.25">
      <c r="B3433" s="37" t="s">
        <v>24</v>
      </c>
      <c r="C3433" s="38" t="str">
        <f>VLOOKUP(E3433,nusedswatershed,4,FALSE)</f>
        <v>Esc</v>
      </c>
      <c r="D3433" s="39">
        <v>24</v>
      </c>
      <c r="E3433" s="47" t="s">
        <v>280</v>
      </c>
      <c r="F3433" s="47" t="s">
        <v>280</v>
      </c>
      <c r="G3433" s="21" t="s">
        <v>63</v>
      </c>
      <c r="H3433">
        <v>2002</v>
      </c>
      <c r="I3433" s="45" t="s">
        <v>522</v>
      </c>
      <c r="J3433" s="45"/>
      <c r="K3433" s="45"/>
      <c r="L3433" s="62" t="str">
        <f>_xlfn.IFNA(VLOOKUP(E3433&amp;"."&amp;H3433,PNIdata!$E$5:$L$263,2,FALSE),"-")</f>
        <v>-</v>
      </c>
      <c r="M3433" s="62"/>
      <c r="N3433" s="62"/>
    </row>
    <row r="3434" spans="2:14" x14ac:dyDescent="0.25">
      <c r="B3434" s="37" t="s">
        <v>24</v>
      </c>
      <c r="C3434" s="38" t="str">
        <f>VLOOKUP(E3434,nusedswatershed,4,FALSE)</f>
        <v>Esc</v>
      </c>
      <c r="D3434" s="39">
        <v>24</v>
      </c>
      <c r="E3434" s="47" t="s">
        <v>280</v>
      </c>
      <c r="F3434" s="47" t="s">
        <v>280</v>
      </c>
      <c r="G3434" s="21" t="s">
        <v>63</v>
      </c>
      <c r="H3434">
        <v>2001</v>
      </c>
      <c r="I3434" s="45" t="s">
        <v>524</v>
      </c>
      <c r="J3434" s="45"/>
      <c r="K3434" s="45"/>
      <c r="L3434" s="62" t="str">
        <f>_xlfn.IFNA(VLOOKUP(E3434&amp;"."&amp;H3434,PNIdata!$E$5:$L$263,2,FALSE),"-")</f>
        <v>-</v>
      </c>
      <c r="M3434" s="62"/>
      <c r="N3434" s="62"/>
    </row>
    <row r="3435" spans="2:14" x14ac:dyDescent="0.25">
      <c r="B3435" s="37" t="s">
        <v>24</v>
      </c>
      <c r="C3435" s="38" t="str">
        <f>VLOOKUP(E3435,nusedswatershed,4,FALSE)</f>
        <v>Esc</v>
      </c>
      <c r="D3435" s="39">
        <v>24</v>
      </c>
      <c r="E3435" s="47" t="s">
        <v>280</v>
      </c>
      <c r="F3435" s="47" t="s">
        <v>280</v>
      </c>
      <c r="G3435" s="21" t="s">
        <v>63</v>
      </c>
      <c r="H3435">
        <v>2000</v>
      </c>
      <c r="I3435" s="45" t="s">
        <v>1430</v>
      </c>
      <c r="J3435" s="45"/>
      <c r="K3435" s="45"/>
      <c r="L3435" s="62" t="str">
        <f>_xlfn.IFNA(VLOOKUP(E3435&amp;"."&amp;H3435,PNIdata!$E$5:$L$263,2,FALSE),"-")</f>
        <v>-</v>
      </c>
      <c r="M3435" s="62"/>
      <c r="N3435" s="62"/>
    </row>
    <row r="3436" spans="2:14" x14ac:dyDescent="0.25">
      <c r="B3436" s="37" t="s">
        <v>24</v>
      </c>
      <c r="C3436" s="38" t="str">
        <f>VLOOKUP(E3436,nusedswatershed,4,FALSE)</f>
        <v>Esc</v>
      </c>
      <c r="D3436" s="39">
        <v>24</v>
      </c>
      <c r="E3436" s="47" t="s">
        <v>280</v>
      </c>
      <c r="F3436" s="47" t="s">
        <v>280</v>
      </c>
      <c r="G3436" s="21" t="s">
        <v>63</v>
      </c>
      <c r="H3436">
        <v>1999</v>
      </c>
      <c r="I3436" s="45" t="s">
        <v>1430</v>
      </c>
      <c r="J3436" s="45"/>
      <c r="K3436" s="45"/>
      <c r="L3436" s="62" t="str">
        <f>_xlfn.IFNA(VLOOKUP(E3436&amp;"."&amp;H3436,PNIdata!$E$5:$L$263,2,FALSE),"-")</f>
        <v>-</v>
      </c>
      <c r="M3436" s="62"/>
      <c r="N3436" s="62"/>
    </row>
    <row r="3437" spans="2:14" x14ac:dyDescent="0.25">
      <c r="B3437" s="37" t="s">
        <v>24</v>
      </c>
      <c r="C3437" s="38" t="str">
        <f>VLOOKUP(E3437,nusedswatershed,4,FALSE)</f>
        <v>Esc</v>
      </c>
      <c r="D3437" s="39">
        <v>24</v>
      </c>
      <c r="E3437" s="47" t="s">
        <v>280</v>
      </c>
      <c r="F3437" s="47" t="s">
        <v>280</v>
      </c>
      <c r="G3437" s="21" t="s">
        <v>63</v>
      </c>
      <c r="H3437" s="22">
        <v>1998</v>
      </c>
      <c r="I3437" s="45" t="s">
        <v>522</v>
      </c>
      <c r="J3437" s="45"/>
      <c r="K3437" s="45"/>
      <c r="L3437" s="62" t="str">
        <f>_xlfn.IFNA(VLOOKUP(E3437&amp;"."&amp;H3437,PNIdata!$E$5:$L$263,2,FALSE),"-")</f>
        <v>-</v>
      </c>
      <c r="M3437" s="62"/>
      <c r="N3437" s="62"/>
    </row>
    <row r="3438" spans="2:14" x14ac:dyDescent="0.25">
      <c r="B3438" s="37" t="s">
        <v>24</v>
      </c>
      <c r="C3438" s="38" t="str">
        <f>VLOOKUP(E3438,nusedswatershed,4,FALSE)</f>
        <v>Esc</v>
      </c>
      <c r="D3438" s="39">
        <v>24</v>
      </c>
      <c r="E3438" s="47" t="s">
        <v>280</v>
      </c>
      <c r="F3438" s="47" t="s">
        <v>280</v>
      </c>
      <c r="G3438" s="21" t="s">
        <v>63</v>
      </c>
      <c r="H3438" s="22">
        <v>1997</v>
      </c>
      <c r="I3438" s="45" t="s">
        <v>522</v>
      </c>
      <c r="J3438" s="45"/>
      <c r="K3438" s="45"/>
      <c r="L3438" s="62" t="str">
        <f>_xlfn.IFNA(VLOOKUP(E3438&amp;"."&amp;H3438,PNIdata!$E$5:$L$263,2,FALSE),"-")</f>
        <v>-</v>
      </c>
      <c r="M3438" s="62"/>
      <c r="N3438" s="62"/>
    </row>
    <row r="3439" spans="2:14" x14ac:dyDescent="0.25">
      <c r="B3439" s="37" t="s">
        <v>24</v>
      </c>
      <c r="C3439" s="38" t="str">
        <f>VLOOKUP(E3439,nusedswatershed,4,FALSE)</f>
        <v>Esc</v>
      </c>
      <c r="D3439" s="39">
        <v>24</v>
      </c>
      <c r="E3439" s="47" t="s">
        <v>280</v>
      </c>
      <c r="F3439" s="47" t="s">
        <v>280</v>
      </c>
      <c r="G3439" s="21" t="s">
        <v>63</v>
      </c>
      <c r="H3439" s="22">
        <v>1996</v>
      </c>
      <c r="I3439" s="45">
        <v>8</v>
      </c>
      <c r="J3439" s="45">
        <v>8</v>
      </c>
      <c r="K3439" s="45"/>
      <c r="L3439" s="62" t="str">
        <f>_xlfn.IFNA(VLOOKUP(E3439&amp;"."&amp;H3439,PNIdata!$E$5:$L$263,2,FALSE),"-")</f>
        <v>-</v>
      </c>
      <c r="M3439" s="62"/>
      <c r="N3439" s="62"/>
    </row>
    <row r="3440" spans="2:14" x14ac:dyDescent="0.25">
      <c r="B3440" s="37" t="s">
        <v>24</v>
      </c>
      <c r="C3440" s="38" t="str">
        <f>VLOOKUP(E3440,nusedswatershed,4,FALSE)</f>
        <v>Esc</v>
      </c>
      <c r="D3440" s="39">
        <v>24</v>
      </c>
      <c r="E3440" s="47" t="s">
        <v>280</v>
      </c>
      <c r="F3440" s="47" t="s">
        <v>280</v>
      </c>
      <c r="G3440" s="21" t="s">
        <v>63</v>
      </c>
      <c r="H3440" s="22">
        <v>1995</v>
      </c>
      <c r="I3440" s="45" t="s">
        <v>523</v>
      </c>
      <c r="J3440" s="45"/>
      <c r="K3440" s="45"/>
      <c r="L3440" s="62" t="str">
        <f>_xlfn.IFNA(VLOOKUP(E3440&amp;"."&amp;H3440,PNIdata!$E$5:$L$263,2,FALSE),"-")</f>
        <v>-</v>
      </c>
      <c r="M3440" s="62"/>
      <c r="N3440" s="62"/>
    </row>
    <row r="3441" spans="2:14" x14ac:dyDescent="0.25">
      <c r="B3441" s="37" t="s">
        <v>24</v>
      </c>
      <c r="C3441" s="38" t="str">
        <f>VLOOKUP(E3441,nusedswatershed,4,FALSE)</f>
        <v>Esc</v>
      </c>
      <c r="D3441" s="39">
        <v>24</v>
      </c>
      <c r="E3441" s="47" t="s">
        <v>280</v>
      </c>
      <c r="F3441" s="47" t="s">
        <v>280</v>
      </c>
      <c r="G3441" s="21" t="s">
        <v>63</v>
      </c>
      <c r="H3441" s="22">
        <v>1994</v>
      </c>
      <c r="I3441" s="45">
        <v>10</v>
      </c>
      <c r="J3441" s="45">
        <v>10</v>
      </c>
      <c r="K3441" s="45"/>
      <c r="L3441" s="62" t="str">
        <f>_xlfn.IFNA(VLOOKUP(E3441&amp;"."&amp;H3441,PNIdata!$E$5:$L$263,2,FALSE),"-")</f>
        <v>-</v>
      </c>
      <c r="M3441" s="62"/>
      <c r="N3441" s="62"/>
    </row>
    <row r="3442" spans="2:14" x14ac:dyDescent="0.25">
      <c r="B3442" s="37" t="s">
        <v>24</v>
      </c>
      <c r="C3442" s="38" t="str">
        <f>VLOOKUP(E3442,nusedswatershed,4,FALSE)</f>
        <v>Esc</v>
      </c>
      <c r="D3442" s="39">
        <v>24</v>
      </c>
      <c r="E3442" s="47" t="s">
        <v>280</v>
      </c>
      <c r="F3442" s="47" t="s">
        <v>280</v>
      </c>
      <c r="G3442" s="21" t="s">
        <v>63</v>
      </c>
      <c r="H3442" s="22">
        <v>1993</v>
      </c>
      <c r="I3442" s="45">
        <v>60</v>
      </c>
      <c r="J3442" s="45">
        <v>60</v>
      </c>
      <c r="K3442" s="45"/>
      <c r="L3442" s="62" t="str">
        <f>_xlfn.IFNA(VLOOKUP(E3442&amp;"."&amp;H3442,PNIdata!$E$5:$L$263,2,FALSE),"-")</f>
        <v>-</v>
      </c>
      <c r="M3442" s="62"/>
      <c r="N3442" s="62"/>
    </row>
    <row r="3443" spans="2:14" x14ac:dyDescent="0.25">
      <c r="B3443" s="37" t="s">
        <v>24</v>
      </c>
      <c r="C3443" s="38" t="str">
        <f>VLOOKUP(E3443,nusedswatershed,4,FALSE)</f>
        <v>Esc</v>
      </c>
      <c r="D3443" s="39">
        <v>24</v>
      </c>
      <c r="E3443" s="47" t="s">
        <v>280</v>
      </c>
      <c r="F3443" s="47" t="s">
        <v>280</v>
      </c>
      <c r="G3443" s="21" t="s">
        <v>63</v>
      </c>
      <c r="H3443" s="22">
        <v>1992</v>
      </c>
      <c r="I3443" s="45" t="s">
        <v>527</v>
      </c>
      <c r="J3443" s="45"/>
      <c r="K3443" s="45"/>
      <c r="L3443" s="62" t="str">
        <f>_xlfn.IFNA(VLOOKUP(E3443&amp;"."&amp;H3443,PNIdata!$E$5:$L$263,2,FALSE),"-")</f>
        <v>-</v>
      </c>
      <c r="M3443" s="62"/>
      <c r="N3443" s="62"/>
    </row>
    <row r="3444" spans="2:14" x14ac:dyDescent="0.25">
      <c r="B3444" s="37" t="s">
        <v>24</v>
      </c>
      <c r="C3444" s="38" t="str">
        <f>VLOOKUP(E3444,nusedswatershed,4,FALSE)</f>
        <v>Esc</v>
      </c>
      <c r="D3444" s="39">
        <v>24</v>
      </c>
      <c r="E3444" s="47" t="s">
        <v>280</v>
      </c>
      <c r="F3444" s="47" t="s">
        <v>280</v>
      </c>
      <c r="G3444" s="21" t="s">
        <v>63</v>
      </c>
      <c r="H3444" s="22">
        <v>1991</v>
      </c>
      <c r="I3444" s="45" t="s">
        <v>527</v>
      </c>
      <c r="J3444" s="45"/>
      <c r="K3444" s="45"/>
      <c r="L3444" s="62" t="str">
        <f>_xlfn.IFNA(VLOOKUP(E3444&amp;"."&amp;H3444,PNIdata!$E$5:$L$263,2,FALSE),"-")</f>
        <v>-</v>
      </c>
      <c r="M3444" s="62"/>
      <c r="N3444" s="62"/>
    </row>
    <row r="3445" spans="2:14" x14ac:dyDescent="0.25">
      <c r="B3445" s="37" t="s">
        <v>24</v>
      </c>
      <c r="C3445" s="38" t="str">
        <f>VLOOKUP(E3445,nusedswatershed,4,FALSE)</f>
        <v>Esc</v>
      </c>
      <c r="D3445" s="39">
        <v>24</v>
      </c>
      <c r="E3445" s="47" t="s">
        <v>280</v>
      </c>
      <c r="F3445" s="47" t="s">
        <v>280</v>
      </c>
      <c r="G3445" s="21" t="s">
        <v>63</v>
      </c>
      <c r="H3445" s="22">
        <v>1990</v>
      </c>
      <c r="I3445" s="45" t="s">
        <v>527</v>
      </c>
      <c r="J3445" s="45"/>
      <c r="K3445" s="45"/>
      <c r="L3445" s="62" t="str">
        <f>_xlfn.IFNA(VLOOKUP(E3445&amp;"."&amp;H3445,PNIdata!$E$5:$L$263,2,FALSE),"-")</f>
        <v>-</v>
      </c>
      <c r="M3445" s="62"/>
      <c r="N3445" s="62"/>
    </row>
    <row r="3446" spans="2:14" x14ac:dyDescent="0.25">
      <c r="B3446" s="37" t="s">
        <v>24</v>
      </c>
      <c r="C3446" s="38" t="str">
        <f>VLOOKUP(E3446,nusedswatershed,4,FALSE)</f>
        <v>Esc</v>
      </c>
      <c r="D3446" s="39">
        <v>24</v>
      </c>
      <c r="E3446" s="47" t="s">
        <v>280</v>
      </c>
      <c r="F3446" s="47" t="s">
        <v>280</v>
      </c>
      <c r="G3446" s="21" t="s">
        <v>63</v>
      </c>
      <c r="H3446" s="22">
        <v>1989</v>
      </c>
      <c r="I3446" s="45" t="s">
        <v>527</v>
      </c>
      <c r="J3446" s="45"/>
      <c r="K3446" s="45"/>
      <c r="L3446" s="62" t="str">
        <f>_xlfn.IFNA(VLOOKUP(E3446&amp;"."&amp;H3446,PNIdata!$E$5:$L$263,2,FALSE),"-")</f>
        <v>-</v>
      </c>
      <c r="M3446" s="62"/>
      <c r="N3446" s="62"/>
    </row>
    <row r="3447" spans="2:14" x14ac:dyDescent="0.25">
      <c r="B3447" s="37" t="s">
        <v>24</v>
      </c>
      <c r="C3447" s="38" t="str">
        <f>VLOOKUP(E3447,nusedswatershed,4,FALSE)</f>
        <v>Esc</v>
      </c>
      <c r="D3447" s="39">
        <v>24</v>
      </c>
      <c r="E3447" s="47" t="s">
        <v>280</v>
      </c>
      <c r="F3447" s="47" t="s">
        <v>280</v>
      </c>
      <c r="G3447" s="21" t="s">
        <v>63</v>
      </c>
      <c r="H3447" s="22">
        <v>1988</v>
      </c>
      <c r="I3447" s="45" t="s">
        <v>522</v>
      </c>
      <c r="J3447" s="45"/>
      <c r="K3447" s="45"/>
      <c r="L3447" s="62" t="str">
        <f>_xlfn.IFNA(VLOOKUP(E3447&amp;"."&amp;H3447,PNIdata!$E$5:$L$263,2,FALSE),"-")</f>
        <v>-</v>
      </c>
      <c r="M3447" s="62"/>
      <c r="N3447" s="62"/>
    </row>
    <row r="3448" spans="2:14" x14ac:dyDescent="0.25">
      <c r="B3448" s="37" t="s">
        <v>24</v>
      </c>
      <c r="C3448" s="38" t="str">
        <f>VLOOKUP(E3448,nusedswatershed,4,FALSE)</f>
        <v>Esc</v>
      </c>
      <c r="D3448" s="39">
        <v>24</v>
      </c>
      <c r="E3448" s="47" t="s">
        <v>280</v>
      </c>
      <c r="F3448" s="47" t="s">
        <v>280</v>
      </c>
      <c r="G3448" s="21" t="s">
        <v>63</v>
      </c>
      <c r="H3448" s="22">
        <v>1987</v>
      </c>
      <c r="I3448" s="45" t="s">
        <v>522</v>
      </c>
      <c r="J3448" s="45"/>
      <c r="K3448" s="45"/>
      <c r="L3448" s="62" t="str">
        <f>_xlfn.IFNA(VLOOKUP(E3448&amp;"."&amp;H3448,PNIdata!$E$5:$L$263,2,FALSE),"-")</f>
        <v>-</v>
      </c>
      <c r="M3448" s="62"/>
      <c r="N3448" s="62"/>
    </row>
    <row r="3449" spans="2:14" x14ac:dyDescent="0.25">
      <c r="B3449" s="37" t="s">
        <v>24</v>
      </c>
      <c r="C3449" s="38" t="str">
        <f>VLOOKUP(E3449,nusedswatershed,4,FALSE)</f>
        <v>Esc</v>
      </c>
      <c r="D3449" s="39">
        <v>24</v>
      </c>
      <c r="E3449" s="47" t="s">
        <v>280</v>
      </c>
      <c r="F3449" s="47" t="s">
        <v>280</v>
      </c>
      <c r="G3449" s="21" t="s">
        <v>63</v>
      </c>
      <c r="H3449" s="22">
        <v>1986</v>
      </c>
      <c r="I3449" s="45" t="s">
        <v>522</v>
      </c>
      <c r="J3449" s="45"/>
      <c r="K3449" s="45"/>
      <c r="L3449" s="62" t="str">
        <f>_xlfn.IFNA(VLOOKUP(E3449&amp;"."&amp;H3449,PNIdata!$E$5:$L$263,2,FALSE),"-")</f>
        <v>-</v>
      </c>
      <c r="M3449" s="62"/>
      <c r="N3449" s="62"/>
    </row>
    <row r="3450" spans="2:14" x14ac:dyDescent="0.25">
      <c r="B3450" s="37" t="s">
        <v>24</v>
      </c>
      <c r="C3450" s="38" t="str">
        <f>VLOOKUP(E3450,nusedswatershed,4,FALSE)</f>
        <v>Esc</v>
      </c>
      <c r="D3450" s="39">
        <v>24</v>
      </c>
      <c r="E3450" s="47" t="s">
        <v>280</v>
      </c>
      <c r="F3450" s="47" t="s">
        <v>280</v>
      </c>
      <c r="G3450" s="21" t="s">
        <v>63</v>
      </c>
      <c r="H3450" s="22">
        <v>1985</v>
      </c>
      <c r="I3450" s="45" t="s">
        <v>522</v>
      </c>
      <c r="J3450" s="45"/>
      <c r="K3450" s="45"/>
      <c r="L3450" s="62" t="str">
        <f>_xlfn.IFNA(VLOOKUP(E3450&amp;"."&amp;H3450,PNIdata!$E$5:$L$263,2,FALSE),"-")</f>
        <v>-</v>
      </c>
      <c r="M3450" s="62"/>
      <c r="N3450" s="62"/>
    </row>
    <row r="3451" spans="2:14" x14ac:dyDescent="0.25">
      <c r="B3451" s="37" t="s">
        <v>24</v>
      </c>
      <c r="C3451" s="38" t="str">
        <f>VLOOKUP(E3451,nusedswatershed,4,FALSE)</f>
        <v>Esc</v>
      </c>
      <c r="D3451" s="39">
        <v>24</v>
      </c>
      <c r="E3451" s="47" t="s">
        <v>280</v>
      </c>
      <c r="F3451" s="47" t="s">
        <v>280</v>
      </c>
      <c r="G3451" s="21" t="s">
        <v>63</v>
      </c>
      <c r="H3451" s="22">
        <v>1984</v>
      </c>
      <c r="I3451" s="45" t="s">
        <v>522</v>
      </c>
      <c r="J3451" s="45"/>
      <c r="K3451" s="45"/>
      <c r="L3451" s="62" t="str">
        <f>_xlfn.IFNA(VLOOKUP(E3451&amp;"."&amp;H3451,PNIdata!$E$5:$L$263,2,FALSE),"-")</f>
        <v>-</v>
      </c>
      <c r="M3451" s="62"/>
      <c r="N3451" s="62"/>
    </row>
    <row r="3452" spans="2:14" x14ac:dyDescent="0.25">
      <c r="B3452" s="37" t="s">
        <v>24</v>
      </c>
      <c r="C3452" s="38" t="str">
        <f>VLOOKUP(E3452,nusedswatershed,4,FALSE)</f>
        <v>Esc</v>
      </c>
      <c r="D3452" s="39">
        <v>24</v>
      </c>
      <c r="E3452" s="47" t="s">
        <v>280</v>
      </c>
      <c r="F3452" s="47" t="s">
        <v>280</v>
      </c>
      <c r="G3452" s="21" t="s">
        <v>63</v>
      </c>
      <c r="H3452" s="22">
        <v>1983</v>
      </c>
      <c r="I3452" s="45" t="s">
        <v>527</v>
      </c>
      <c r="J3452" s="45"/>
      <c r="K3452" s="45"/>
      <c r="L3452" s="62" t="str">
        <f>_xlfn.IFNA(VLOOKUP(E3452&amp;"."&amp;H3452,PNIdata!$E$5:$L$263,2,FALSE),"-")</f>
        <v>-</v>
      </c>
      <c r="M3452" s="62"/>
      <c r="N3452" s="62"/>
    </row>
    <row r="3453" spans="2:14" x14ac:dyDescent="0.25">
      <c r="B3453" s="37" t="s">
        <v>24</v>
      </c>
      <c r="C3453" s="38" t="str">
        <f>VLOOKUP(E3453,nusedswatershed,4,FALSE)</f>
        <v>Esc</v>
      </c>
      <c r="D3453" s="39">
        <v>24</v>
      </c>
      <c r="E3453" s="47" t="s">
        <v>280</v>
      </c>
      <c r="F3453" s="47" t="s">
        <v>280</v>
      </c>
      <c r="G3453" s="21" t="s">
        <v>63</v>
      </c>
      <c r="H3453" s="22">
        <v>1982</v>
      </c>
      <c r="I3453" s="45" t="s">
        <v>527</v>
      </c>
      <c r="J3453" s="45"/>
      <c r="K3453" s="45"/>
      <c r="L3453" s="62" t="str">
        <f>_xlfn.IFNA(VLOOKUP(E3453&amp;"."&amp;H3453,PNIdata!$E$5:$L$263,2,FALSE),"-")</f>
        <v>-</v>
      </c>
      <c r="M3453" s="62"/>
      <c r="N3453" s="62"/>
    </row>
    <row r="3454" spans="2:14" x14ac:dyDescent="0.25">
      <c r="B3454" s="37" t="s">
        <v>24</v>
      </c>
      <c r="C3454" s="38" t="str">
        <f>VLOOKUP(E3454,nusedswatershed,4,FALSE)</f>
        <v>Esc</v>
      </c>
      <c r="D3454" s="39">
        <v>24</v>
      </c>
      <c r="E3454" s="47" t="s">
        <v>280</v>
      </c>
      <c r="F3454" s="47" t="s">
        <v>280</v>
      </c>
      <c r="G3454" s="21" t="s">
        <v>63</v>
      </c>
      <c r="H3454" s="22">
        <v>1981</v>
      </c>
      <c r="I3454" s="45" t="s">
        <v>527</v>
      </c>
      <c r="J3454" s="45"/>
      <c r="K3454" s="45"/>
      <c r="L3454" s="62" t="str">
        <f>_xlfn.IFNA(VLOOKUP(E3454&amp;"."&amp;H3454,PNIdata!$E$5:$L$263,2,FALSE),"-")</f>
        <v>-</v>
      </c>
      <c r="M3454" s="62"/>
      <c r="N3454" s="62"/>
    </row>
    <row r="3455" spans="2:14" x14ac:dyDescent="0.25">
      <c r="B3455" s="37" t="s">
        <v>24</v>
      </c>
      <c r="C3455" s="38" t="str">
        <f>VLOOKUP(E3455,nusedswatershed,4,FALSE)</f>
        <v>Esc</v>
      </c>
      <c r="D3455" s="39">
        <v>24</v>
      </c>
      <c r="E3455" s="47" t="s">
        <v>280</v>
      </c>
      <c r="F3455" s="47" t="s">
        <v>280</v>
      </c>
      <c r="G3455" s="21" t="s">
        <v>63</v>
      </c>
      <c r="H3455" s="22">
        <v>1980</v>
      </c>
      <c r="I3455" s="45" t="s">
        <v>522</v>
      </c>
      <c r="J3455" s="45"/>
      <c r="K3455" s="45"/>
      <c r="L3455" s="62" t="str">
        <f>_xlfn.IFNA(VLOOKUP(E3455&amp;"."&amp;H3455,PNIdata!$E$5:$L$263,2,FALSE),"-")</f>
        <v>-</v>
      </c>
      <c r="M3455" s="62"/>
      <c r="N3455" s="62"/>
    </row>
    <row r="3456" spans="2:14" x14ac:dyDescent="0.25">
      <c r="B3456" s="37" t="s">
        <v>24</v>
      </c>
      <c r="C3456" s="38" t="str">
        <f>VLOOKUP(E3456,nusedswatershed,4,FALSE)</f>
        <v>Esc</v>
      </c>
      <c r="D3456" s="39">
        <v>24</v>
      </c>
      <c r="E3456" s="47" t="s">
        <v>280</v>
      </c>
      <c r="F3456" s="47" t="s">
        <v>280</v>
      </c>
      <c r="G3456" s="21" t="s">
        <v>63</v>
      </c>
      <c r="H3456" s="22">
        <v>1979</v>
      </c>
      <c r="I3456" s="45" t="s">
        <v>527</v>
      </c>
      <c r="J3456" s="45"/>
      <c r="K3456" s="45"/>
      <c r="L3456" s="62" t="str">
        <f>_xlfn.IFNA(VLOOKUP(E3456&amp;"."&amp;H3456,PNIdata!$E$5:$L$263,2,FALSE),"-")</f>
        <v>-</v>
      </c>
      <c r="M3456" s="62"/>
      <c r="N3456" s="62"/>
    </row>
    <row r="3457" spans="2:14" x14ac:dyDescent="0.25">
      <c r="B3457" s="37" t="s">
        <v>24</v>
      </c>
      <c r="C3457" s="38" t="str">
        <f>VLOOKUP(E3457,nusedswatershed,4,FALSE)</f>
        <v>Esc</v>
      </c>
      <c r="D3457" s="39">
        <v>24</v>
      </c>
      <c r="E3457" s="47" t="s">
        <v>280</v>
      </c>
      <c r="F3457" s="47" t="s">
        <v>280</v>
      </c>
      <c r="G3457" s="21" t="s">
        <v>63</v>
      </c>
      <c r="H3457" s="22">
        <v>1978</v>
      </c>
      <c r="I3457" s="45" t="s">
        <v>527</v>
      </c>
      <c r="J3457" s="45"/>
      <c r="K3457" s="45"/>
      <c r="L3457" s="62" t="str">
        <f>_xlfn.IFNA(VLOOKUP(E3457&amp;"."&amp;H3457,PNIdata!$E$5:$L$263,2,FALSE),"-")</f>
        <v>-</v>
      </c>
      <c r="M3457" s="62"/>
      <c r="N3457" s="62"/>
    </row>
    <row r="3458" spans="2:14" x14ac:dyDescent="0.25">
      <c r="B3458" s="37" t="s">
        <v>24</v>
      </c>
      <c r="C3458" s="38" t="str">
        <f>VLOOKUP(E3458,nusedswatershed,4,FALSE)</f>
        <v>Esc</v>
      </c>
      <c r="D3458" s="39">
        <v>24</v>
      </c>
      <c r="E3458" s="47" t="s">
        <v>280</v>
      </c>
      <c r="F3458" s="47" t="s">
        <v>280</v>
      </c>
      <c r="G3458" s="21" t="s">
        <v>63</v>
      </c>
      <c r="H3458" s="22">
        <v>1977</v>
      </c>
      <c r="I3458" s="45" t="s">
        <v>522</v>
      </c>
      <c r="J3458" s="45"/>
      <c r="K3458" s="45"/>
      <c r="L3458" s="62" t="str">
        <f>_xlfn.IFNA(VLOOKUP(E3458&amp;"."&amp;H3458,PNIdata!$E$5:$L$263,2,FALSE),"-")</f>
        <v>-</v>
      </c>
      <c r="M3458" s="62"/>
      <c r="N3458" s="62"/>
    </row>
    <row r="3459" spans="2:14" x14ac:dyDescent="0.25">
      <c r="B3459" s="37" t="s">
        <v>24</v>
      </c>
      <c r="C3459" s="38" t="str">
        <f>VLOOKUP(E3459,nusedswatershed,4,FALSE)</f>
        <v>Esc</v>
      </c>
      <c r="D3459" s="39">
        <v>24</v>
      </c>
      <c r="E3459" s="47" t="s">
        <v>280</v>
      </c>
      <c r="F3459" s="47" t="s">
        <v>280</v>
      </c>
      <c r="G3459" s="21" t="s">
        <v>63</v>
      </c>
      <c r="H3459" s="22">
        <v>1976</v>
      </c>
      <c r="I3459" s="45">
        <v>10</v>
      </c>
      <c r="J3459" s="45">
        <v>10</v>
      </c>
      <c r="K3459" s="45"/>
      <c r="L3459" s="62" t="str">
        <f>_xlfn.IFNA(VLOOKUP(E3459&amp;"."&amp;H3459,PNIdata!$E$5:$L$263,2,FALSE),"-")</f>
        <v>-</v>
      </c>
      <c r="M3459" s="62"/>
      <c r="N3459" s="62"/>
    </row>
    <row r="3460" spans="2:14" x14ac:dyDescent="0.25">
      <c r="B3460" s="37" t="s">
        <v>24</v>
      </c>
      <c r="C3460" s="38" t="str">
        <f>VLOOKUP(E3460,nusedswatershed,4,FALSE)</f>
        <v>Esc</v>
      </c>
      <c r="D3460" s="39">
        <v>24</v>
      </c>
      <c r="E3460" s="47" t="s">
        <v>280</v>
      </c>
      <c r="F3460" s="47" t="s">
        <v>280</v>
      </c>
      <c r="G3460" s="21" t="s">
        <v>63</v>
      </c>
      <c r="H3460" s="22">
        <v>1975</v>
      </c>
      <c r="I3460" s="45">
        <v>25</v>
      </c>
      <c r="J3460" s="45">
        <v>25</v>
      </c>
      <c r="K3460" s="45"/>
      <c r="L3460" s="62" t="str">
        <f>_xlfn.IFNA(VLOOKUP(E3460&amp;"."&amp;H3460,PNIdata!$E$5:$L$263,2,FALSE),"-")</f>
        <v>-</v>
      </c>
      <c r="M3460" s="62"/>
      <c r="N3460" s="62"/>
    </row>
    <row r="3461" spans="2:14" x14ac:dyDescent="0.25">
      <c r="B3461" s="37" t="s">
        <v>24</v>
      </c>
      <c r="C3461" s="38" t="str">
        <f>VLOOKUP(E3461,nusedswatershed,4,FALSE)</f>
        <v>Esc</v>
      </c>
      <c r="D3461" s="39">
        <v>24</v>
      </c>
      <c r="E3461" s="47" t="s">
        <v>280</v>
      </c>
      <c r="F3461" s="47" t="s">
        <v>280</v>
      </c>
      <c r="G3461" s="21" t="s">
        <v>63</v>
      </c>
      <c r="H3461" s="22">
        <v>1974</v>
      </c>
      <c r="I3461" s="45" t="s">
        <v>522</v>
      </c>
      <c r="J3461" s="45"/>
      <c r="K3461" s="45"/>
      <c r="L3461" s="62" t="str">
        <f>_xlfn.IFNA(VLOOKUP(E3461&amp;"."&amp;H3461,PNIdata!$E$5:$L$263,2,FALSE),"-")</f>
        <v>-</v>
      </c>
      <c r="M3461" s="62"/>
      <c r="N3461" s="62"/>
    </row>
    <row r="3462" spans="2:14" x14ac:dyDescent="0.25">
      <c r="B3462" s="37" t="s">
        <v>24</v>
      </c>
      <c r="C3462" s="38" t="str">
        <f>VLOOKUP(E3462,nusedswatershed,4,FALSE)</f>
        <v>Esc</v>
      </c>
      <c r="D3462" s="39">
        <v>24</v>
      </c>
      <c r="E3462" s="47" t="s">
        <v>280</v>
      </c>
      <c r="F3462" s="47" t="s">
        <v>280</v>
      </c>
      <c r="G3462" s="21" t="s">
        <v>63</v>
      </c>
      <c r="H3462" s="22">
        <v>1973</v>
      </c>
      <c r="I3462" s="45" t="s">
        <v>522</v>
      </c>
      <c r="J3462" s="45"/>
      <c r="K3462" s="45"/>
      <c r="L3462" s="62" t="str">
        <f>_xlfn.IFNA(VLOOKUP(E3462&amp;"."&amp;H3462,PNIdata!$E$5:$L$263,2,FALSE),"-")</f>
        <v>-</v>
      </c>
      <c r="M3462" s="62"/>
      <c r="N3462" s="62"/>
    </row>
    <row r="3463" spans="2:14" x14ac:dyDescent="0.25">
      <c r="B3463" s="37" t="s">
        <v>24</v>
      </c>
      <c r="C3463" s="38" t="str">
        <f>VLOOKUP(E3463,nusedswatershed,4,FALSE)</f>
        <v>Esc</v>
      </c>
      <c r="D3463" s="39">
        <v>24</v>
      </c>
      <c r="E3463" s="47" t="s">
        <v>280</v>
      </c>
      <c r="F3463" s="47" t="s">
        <v>280</v>
      </c>
      <c r="G3463" s="21" t="s">
        <v>63</v>
      </c>
      <c r="H3463" s="22">
        <v>1972</v>
      </c>
      <c r="I3463" s="45" t="s">
        <v>527</v>
      </c>
      <c r="J3463" s="45"/>
      <c r="K3463" s="45"/>
      <c r="L3463" s="62" t="str">
        <f>_xlfn.IFNA(VLOOKUP(E3463&amp;"."&amp;H3463,PNIdata!$E$5:$L$263,2,FALSE),"-")</f>
        <v>-</v>
      </c>
      <c r="M3463" s="62"/>
      <c r="N3463" s="62"/>
    </row>
    <row r="3464" spans="2:14" x14ac:dyDescent="0.25">
      <c r="B3464" s="37" t="s">
        <v>24</v>
      </c>
      <c r="C3464" s="38" t="str">
        <f>VLOOKUP(E3464,nusedswatershed,4,FALSE)</f>
        <v>Esc</v>
      </c>
      <c r="D3464" s="39">
        <v>24</v>
      </c>
      <c r="E3464" s="47" t="s">
        <v>280</v>
      </c>
      <c r="F3464" s="47" t="s">
        <v>280</v>
      </c>
      <c r="G3464" s="21" t="s">
        <v>63</v>
      </c>
      <c r="H3464" s="22">
        <v>1971</v>
      </c>
      <c r="I3464" s="45" t="s">
        <v>522</v>
      </c>
      <c r="J3464" s="45"/>
      <c r="K3464" s="45"/>
      <c r="L3464" s="62" t="str">
        <f>_xlfn.IFNA(VLOOKUP(E3464&amp;"."&amp;H3464,PNIdata!$E$5:$L$263,2,FALSE),"-")</f>
        <v>-</v>
      </c>
      <c r="M3464" s="62"/>
      <c r="N3464" s="62"/>
    </row>
    <row r="3465" spans="2:14" x14ac:dyDescent="0.25">
      <c r="B3465" s="37" t="s">
        <v>24</v>
      </c>
      <c r="C3465" s="38" t="str">
        <f>VLOOKUP(E3465,nusedswatershed,4,FALSE)</f>
        <v>Esc</v>
      </c>
      <c r="D3465" s="39">
        <v>24</v>
      </c>
      <c r="E3465" s="47" t="s">
        <v>280</v>
      </c>
      <c r="F3465" s="47" t="s">
        <v>280</v>
      </c>
      <c r="G3465" s="21" t="s">
        <v>63</v>
      </c>
      <c r="H3465" s="22">
        <v>1970</v>
      </c>
      <c r="I3465" s="45">
        <v>25</v>
      </c>
      <c r="J3465" s="45">
        <v>25</v>
      </c>
      <c r="K3465" s="45"/>
      <c r="L3465" s="62" t="str">
        <f>_xlfn.IFNA(VLOOKUP(E3465&amp;"."&amp;H3465,PNIdata!$E$5:$L$263,2,FALSE),"-")</f>
        <v>-</v>
      </c>
      <c r="M3465" s="62"/>
      <c r="N3465" s="62"/>
    </row>
    <row r="3466" spans="2:14" x14ac:dyDescent="0.25">
      <c r="B3466" s="37" t="s">
        <v>24</v>
      </c>
      <c r="C3466" s="38" t="str">
        <f>VLOOKUP(E3466,nusedswatershed,4,FALSE)</f>
        <v>Esc</v>
      </c>
      <c r="D3466" s="39">
        <v>24</v>
      </c>
      <c r="E3466" s="47" t="s">
        <v>280</v>
      </c>
      <c r="F3466" s="47" t="s">
        <v>280</v>
      </c>
      <c r="G3466" s="21" t="s">
        <v>63</v>
      </c>
      <c r="H3466" s="22">
        <v>1969</v>
      </c>
      <c r="I3466" s="45">
        <v>25</v>
      </c>
      <c r="J3466" s="45">
        <v>25</v>
      </c>
      <c r="K3466" s="45"/>
      <c r="L3466" s="62" t="str">
        <f>_xlfn.IFNA(VLOOKUP(E3466&amp;"."&amp;H3466,PNIdata!$E$5:$L$263,2,FALSE),"-")</f>
        <v>-</v>
      </c>
      <c r="M3466" s="62"/>
      <c r="N3466" s="62"/>
    </row>
    <row r="3467" spans="2:14" x14ac:dyDescent="0.25">
      <c r="B3467" s="37" t="s">
        <v>24</v>
      </c>
      <c r="C3467" s="38" t="str">
        <f>VLOOKUP(E3467,nusedswatershed,4,FALSE)</f>
        <v>Esc</v>
      </c>
      <c r="D3467" s="39">
        <v>24</v>
      </c>
      <c r="E3467" s="47" t="s">
        <v>280</v>
      </c>
      <c r="F3467" s="47" t="s">
        <v>280</v>
      </c>
      <c r="G3467" s="21" t="s">
        <v>63</v>
      </c>
      <c r="H3467" s="22">
        <v>1968</v>
      </c>
      <c r="I3467" s="45">
        <v>8</v>
      </c>
      <c r="J3467" s="45">
        <v>8</v>
      </c>
      <c r="K3467" s="45"/>
      <c r="L3467" s="62" t="str">
        <f>_xlfn.IFNA(VLOOKUP(E3467&amp;"."&amp;H3467,PNIdata!$E$5:$L$263,2,FALSE),"-")</f>
        <v>-</v>
      </c>
      <c r="M3467" s="62"/>
      <c r="N3467" s="62"/>
    </row>
    <row r="3468" spans="2:14" x14ac:dyDescent="0.25">
      <c r="B3468" s="37" t="s">
        <v>24</v>
      </c>
      <c r="C3468" s="38" t="str">
        <f>VLOOKUP(E3468,nusedswatershed,4,FALSE)</f>
        <v>Esc</v>
      </c>
      <c r="D3468" s="39">
        <v>24</v>
      </c>
      <c r="E3468" s="47" t="s">
        <v>280</v>
      </c>
      <c r="F3468" s="47" t="s">
        <v>280</v>
      </c>
      <c r="G3468" s="21" t="s">
        <v>63</v>
      </c>
      <c r="H3468" s="22">
        <v>1967</v>
      </c>
      <c r="I3468" s="45">
        <v>25</v>
      </c>
      <c r="J3468" s="45">
        <v>25</v>
      </c>
      <c r="K3468" s="45"/>
      <c r="L3468" s="62" t="str">
        <f>_xlfn.IFNA(VLOOKUP(E3468&amp;"."&amp;H3468,PNIdata!$E$5:$L$263,2,FALSE),"-")</f>
        <v>-</v>
      </c>
      <c r="M3468" s="62"/>
      <c r="N3468" s="62"/>
    </row>
    <row r="3469" spans="2:14" x14ac:dyDescent="0.25">
      <c r="B3469" s="37" t="s">
        <v>24</v>
      </c>
      <c r="C3469" s="38" t="str">
        <f>VLOOKUP(E3469,nusedswatershed,4,FALSE)</f>
        <v>Esc</v>
      </c>
      <c r="D3469" s="39">
        <v>24</v>
      </c>
      <c r="E3469" s="47" t="s">
        <v>280</v>
      </c>
      <c r="F3469" s="47" t="s">
        <v>280</v>
      </c>
      <c r="G3469" s="21" t="s">
        <v>63</v>
      </c>
      <c r="H3469" s="22">
        <v>1966</v>
      </c>
      <c r="I3469" s="45" t="s">
        <v>522</v>
      </c>
      <c r="J3469" s="45"/>
      <c r="K3469" s="45"/>
      <c r="L3469" s="62" t="str">
        <f>_xlfn.IFNA(VLOOKUP(E3469&amp;"."&amp;H3469,PNIdata!$E$5:$L$263,2,FALSE),"-")</f>
        <v>-</v>
      </c>
      <c r="M3469" s="62"/>
      <c r="N3469" s="62"/>
    </row>
    <row r="3470" spans="2:14" x14ac:dyDescent="0.25">
      <c r="B3470" s="37" t="s">
        <v>24</v>
      </c>
      <c r="C3470" s="38" t="str">
        <f>VLOOKUP(E3470,nusedswatershed,4,FALSE)</f>
        <v>Esc</v>
      </c>
      <c r="D3470" s="39">
        <v>24</v>
      </c>
      <c r="E3470" s="47" t="s">
        <v>280</v>
      </c>
      <c r="F3470" s="47" t="s">
        <v>280</v>
      </c>
      <c r="G3470" s="21" t="s">
        <v>63</v>
      </c>
      <c r="H3470" s="22">
        <v>1965</v>
      </c>
      <c r="I3470" s="45">
        <v>20</v>
      </c>
      <c r="J3470" s="45">
        <v>20</v>
      </c>
      <c r="K3470" s="45"/>
      <c r="L3470" s="62" t="str">
        <f>_xlfn.IFNA(VLOOKUP(E3470&amp;"."&amp;H3470,PNIdata!$E$5:$L$263,2,FALSE),"-")</f>
        <v>-</v>
      </c>
      <c r="M3470" s="62"/>
      <c r="N3470" s="62"/>
    </row>
    <row r="3471" spans="2:14" x14ac:dyDescent="0.25">
      <c r="B3471" s="37" t="s">
        <v>24</v>
      </c>
      <c r="C3471" s="38" t="str">
        <f>VLOOKUP(E3471,nusedswatershed,4,FALSE)</f>
        <v>Esc</v>
      </c>
      <c r="D3471" s="39">
        <v>24</v>
      </c>
      <c r="E3471" s="47" t="s">
        <v>280</v>
      </c>
      <c r="F3471" s="47" t="s">
        <v>280</v>
      </c>
      <c r="G3471" s="21" t="s">
        <v>63</v>
      </c>
      <c r="H3471" s="22">
        <v>1964</v>
      </c>
      <c r="I3471" s="45">
        <v>50</v>
      </c>
      <c r="J3471" s="45">
        <v>50</v>
      </c>
      <c r="K3471" s="45"/>
      <c r="L3471" s="62" t="str">
        <f>_xlfn.IFNA(VLOOKUP(E3471&amp;"."&amp;H3471,PNIdata!$E$5:$L$263,2,FALSE),"-")</f>
        <v>-</v>
      </c>
      <c r="M3471" s="62"/>
      <c r="N3471" s="62"/>
    </row>
    <row r="3472" spans="2:14" x14ac:dyDescent="0.25">
      <c r="B3472" s="37" t="s">
        <v>24</v>
      </c>
      <c r="C3472" s="38" t="str">
        <f>VLOOKUP(E3472,nusedswatershed,4,FALSE)</f>
        <v>Esc</v>
      </c>
      <c r="D3472" s="39">
        <v>24</v>
      </c>
      <c r="E3472" s="47" t="s">
        <v>280</v>
      </c>
      <c r="F3472" s="47" t="s">
        <v>280</v>
      </c>
      <c r="G3472" s="21" t="s">
        <v>63</v>
      </c>
      <c r="H3472" s="22">
        <v>1963</v>
      </c>
      <c r="I3472" s="45" t="s">
        <v>522</v>
      </c>
      <c r="J3472" s="45"/>
      <c r="K3472" s="45"/>
      <c r="L3472" s="62" t="str">
        <f>_xlfn.IFNA(VLOOKUP(E3472&amp;"."&amp;H3472,PNIdata!$E$5:$L$263,2,FALSE),"-")</f>
        <v>-</v>
      </c>
      <c r="M3472" s="62"/>
      <c r="N3472" s="62"/>
    </row>
    <row r="3473" spans="2:19" x14ac:dyDescent="0.25">
      <c r="B3473" s="37" t="s">
        <v>24</v>
      </c>
      <c r="C3473" s="38" t="str">
        <f>VLOOKUP(E3473,nusedswatershed,4,FALSE)</f>
        <v>Esc</v>
      </c>
      <c r="D3473" s="39">
        <v>24</v>
      </c>
      <c r="E3473" s="47" t="s">
        <v>280</v>
      </c>
      <c r="F3473" s="47" t="s">
        <v>280</v>
      </c>
      <c r="G3473" s="21" t="s">
        <v>63</v>
      </c>
      <c r="H3473" s="22">
        <v>1962</v>
      </c>
      <c r="I3473" s="45">
        <v>75</v>
      </c>
      <c r="J3473" s="45">
        <v>75</v>
      </c>
      <c r="K3473" s="45"/>
      <c r="L3473" s="62" t="str">
        <f>_xlfn.IFNA(VLOOKUP(E3473&amp;"."&amp;H3473,PNIdata!$E$5:$L$263,2,FALSE),"-")</f>
        <v>-</v>
      </c>
      <c r="M3473" s="62"/>
      <c r="N3473" s="62"/>
    </row>
    <row r="3474" spans="2:19" x14ac:dyDescent="0.25">
      <c r="B3474" s="37" t="s">
        <v>24</v>
      </c>
      <c r="C3474" s="38" t="str">
        <f>VLOOKUP(E3474,nusedswatershed,4,FALSE)</f>
        <v>Esc</v>
      </c>
      <c r="D3474" s="39">
        <v>24</v>
      </c>
      <c r="E3474" s="47" t="s">
        <v>280</v>
      </c>
      <c r="F3474" s="47" t="s">
        <v>280</v>
      </c>
      <c r="G3474" s="21" t="s">
        <v>63</v>
      </c>
      <c r="H3474" s="22">
        <v>1961</v>
      </c>
      <c r="I3474" s="45">
        <v>75</v>
      </c>
      <c r="J3474" s="45">
        <v>75</v>
      </c>
      <c r="K3474" s="45"/>
      <c r="L3474" s="62" t="str">
        <f>_xlfn.IFNA(VLOOKUP(E3474&amp;"."&amp;H3474,PNIdata!$E$5:$L$263,2,FALSE),"-")</f>
        <v>-</v>
      </c>
      <c r="M3474" s="62"/>
      <c r="N3474" s="62"/>
    </row>
    <row r="3475" spans="2:19" x14ac:dyDescent="0.25">
      <c r="B3475" s="37" t="s">
        <v>24</v>
      </c>
      <c r="C3475" s="38" t="str">
        <f>VLOOKUP(E3475,nusedswatershed,4,FALSE)</f>
        <v>Esc</v>
      </c>
      <c r="D3475" s="39">
        <v>24</v>
      </c>
      <c r="E3475" s="47" t="s">
        <v>280</v>
      </c>
      <c r="F3475" s="47" t="s">
        <v>280</v>
      </c>
      <c r="G3475" s="21" t="s">
        <v>63</v>
      </c>
      <c r="H3475" s="22">
        <v>1960</v>
      </c>
      <c r="I3475" s="45">
        <v>200</v>
      </c>
      <c r="J3475" s="45">
        <v>200</v>
      </c>
      <c r="K3475" s="45"/>
      <c r="L3475" s="62" t="str">
        <f>_xlfn.IFNA(VLOOKUP(E3475&amp;"."&amp;H3475,PNIdata!$E$5:$L$263,2,FALSE),"-")</f>
        <v>-</v>
      </c>
      <c r="M3475" s="62"/>
      <c r="N3475" s="62"/>
    </row>
    <row r="3476" spans="2:19" x14ac:dyDescent="0.25">
      <c r="B3476" s="37" t="s">
        <v>24</v>
      </c>
      <c r="C3476" s="38" t="str">
        <f>VLOOKUP(E3476,nusedswatershed,4,FALSE)</f>
        <v>Esc</v>
      </c>
      <c r="D3476" s="39">
        <v>24</v>
      </c>
      <c r="E3476" s="47" t="s">
        <v>280</v>
      </c>
      <c r="F3476" s="47" t="s">
        <v>280</v>
      </c>
      <c r="G3476" s="21" t="s">
        <v>63</v>
      </c>
      <c r="H3476" s="22">
        <v>1959</v>
      </c>
      <c r="I3476" s="45">
        <v>200</v>
      </c>
      <c r="J3476" s="45">
        <v>200</v>
      </c>
      <c r="K3476" s="45"/>
      <c r="L3476" s="62" t="str">
        <f>_xlfn.IFNA(VLOOKUP(E3476&amp;"."&amp;H3476,PNIdata!$E$5:$L$263,2,FALSE),"-")</f>
        <v>-</v>
      </c>
      <c r="M3476" s="62"/>
      <c r="N3476" s="62"/>
    </row>
    <row r="3477" spans="2:19" x14ac:dyDescent="0.25">
      <c r="B3477" s="37" t="s">
        <v>24</v>
      </c>
      <c r="C3477" s="38" t="str">
        <f>VLOOKUP(E3477,nusedswatershed,4,FALSE)</f>
        <v>Esc</v>
      </c>
      <c r="D3477" s="39">
        <v>24</v>
      </c>
      <c r="E3477" s="47" t="s">
        <v>280</v>
      </c>
      <c r="F3477" s="47" t="s">
        <v>280</v>
      </c>
      <c r="G3477" s="21" t="s">
        <v>63</v>
      </c>
      <c r="H3477" s="22">
        <v>1958</v>
      </c>
      <c r="I3477" s="45">
        <v>200</v>
      </c>
      <c r="J3477" s="45">
        <v>200</v>
      </c>
      <c r="K3477" s="45"/>
      <c r="L3477" s="62" t="str">
        <f>_xlfn.IFNA(VLOOKUP(E3477&amp;"."&amp;H3477,PNIdata!$E$5:$L$263,2,FALSE),"-")</f>
        <v>-</v>
      </c>
      <c r="M3477" s="62"/>
      <c r="N3477" s="62"/>
    </row>
    <row r="3478" spans="2:19" x14ac:dyDescent="0.25">
      <c r="B3478" s="37" t="s">
        <v>24</v>
      </c>
      <c r="C3478" s="38" t="str">
        <f>VLOOKUP(E3478,nusedswatershed,4,FALSE)</f>
        <v>Esc</v>
      </c>
      <c r="D3478" s="39">
        <v>24</v>
      </c>
      <c r="E3478" s="47" t="s">
        <v>280</v>
      </c>
      <c r="F3478" s="47" t="s">
        <v>280</v>
      </c>
      <c r="G3478" s="21" t="s">
        <v>63</v>
      </c>
      <c r="H3478" s="22">
        <v>1957</v>
      </c>
      <c r="I3478" s="45">
        <v>200</v>
      </c>
      <c r="J3478" s="45">
        <v>200</v>
      </c>
      <c r="K3478" s="45"/>
      <c r="L3478" s="62" t="str">
        <f>_xlfn.IFNA(VLOOKUP(E3478&amp;"."&amp;H3478,PNIdata!$E$5:$L$263,2,FALSE),"-")</f>
        <v>-</v>
      </c>
      <c r="M3478" s="62"/>
      <c r="N3478" s="62"/>
    </row>
    <row r="3479" spans="2:19" x14ac:dyDescent="0.25">
      <c r="B3479" s="37" t="s">
        <v>24</v>
      </c>
      <c r="C3479" s="38" t="str">
        <f>VLOOKUP(E3479,nusedswatershed,4,FALSE)</f>
        <v>Esc</v>
      </c>
      <c r="D3479" s="39">
        <v>24</v>
      </c>
      <c r="E3479" s="47" t="s">
        <v>280</v>
      </c>
      <c r="F3479" s="47" t="s">
        <v>280</v>
      </c>
      <c r="G3479" s="21" t="s">
        <v>63</v>
      </c>
      <c r="H3479" s="22">
        <v>1956</v>
      </c>
      <c r="I3479" s="45">
        <v>200</v>
      </c>
      <c r="J3479" s="45">
        <v>200</v>
      </c>
      <c r="K3479" s="45"/>
      <c r="L3479" s="62" t="str">
        <f>_xlfn.IFNA(VLOOKUP(E3479&amp;"."&amp;H3479,PNIdata!$E$5:$L$263,2,FALSE),"-")</f>
        <v>-</v>
      </c>
      <c r="M3479" s="62"/>
      <c r="N3479" s="62"/>
    </row>
    <row r="3480" spans="2:19" x14ac:dyDescent="0.25">
      <c r="B3480" s="37" t="s">
        <v>24</v>
      </c>
      <c r="C3480" s="38" t="str">
        <f>VLOOKUP(E3480,nusedswatershed,4,FALSE)</f>
        <v>Esc</v>
      </c>
      <c r="D3480" s="39">
        <v>24</v>
      </c>
      <c r="E3480" s="47" t="s">
        <v>280</v>
      </c>
      <c r="F3480" s="47" t="s">
        <v>280</v>
      </c>
      <c r="G3480" s="21" t="s">
        <v>63</v>
      </c>
      <c r="H3480" s="22">
        <v>1955</v>
      </c>
      <c r="I3480" s="45">
        <v>200</v>
      </c>
      <c r="J3480" s="45">
        <v>200</v>
      </c>
      <c r="K3480" s="45"/>
      <c r="L3480" s="62" t="str">
        <f>_xlfn.IFNA(VLOOKUP(E3480&amp;"."&amp;H3480,PNIdata!$E$5:$L$263,2,FALSE),"-")</f>
        <v>-</v>
      </c>
      <c r="M3480" s="62"/>
      <c r="N3480" s="62"/>
    </row>
    <row r="3481" spans="2:19" x14ac:dyDescent="0.25">
      <c r="B3481" s="37" t="s">
        <v>24</v>
      </c>
      <c r="C3481" s="38" t="str">
        <f>VLOOKUP(E3481,nusedswatershed,4,FALSE)</f>
        <v>Esc</v>
      </c>
      <c r="D3481" s="39">
        <v>24</v>
      </c>
      <c r="E3481" s="47" t="s">
        <v>280</v>
      </c>
      <c r="F3481" s="47" t="s">
        <v>280</v>
      </c>
      <c r="G3481" s="21" t="s">
        <v>63</v>
      </c>
      <c r="H3481" s="22">
        <v>1954</v>
      </c>
      <c r="I3481" s="45">
        <v>200</v>
      </c>
      <c r="J3481" s="45">
        <v>200</v>
      </c>
      <c r="K3481" s="45"/>
      <c r="L3481" s="62" t="str">
        <f>_xlfn.IFNA(VLOOKUP(E3481&amp;"."&amp;H3481,PNIdata!$E$5:$L$263,2,FALSE),"-")</f>
        <v>-</v>
      </c>
      <c r="M3481" s="62"/>
      <c r="N3481" s="62"/>
    </row>
    <row r="3482" spans="2:19" x14ac:dyDescent="0.25">
      <c r="B3482" s="37" t="s">
        <v>24</v>
      </c>
      <c r="C3482" s="38" t="str">
        <f>VLOOKUP(E3482,nusedswatershed,4,FALSE)</f>
        <v>Esc</v>
      </c>
      <c r="D3482" s="39">
        <v>24</v>
      </c>
      <c r="E3482" s="47" t="s">
        <v>280</v>
      </c>
      <c r="F3482" s="47" t="s">
        <v>280</v>
      </c>
      <c r="G3482" s="21" t="s">
        <v>63</v>
      </c>
      <c r="H3482" s="22">
        <v>1953</v>
      </c>
      <c r="I3482" s="45">
        <v>400</v>
      </c>
      <c r="J3482" s="45">
        <v>400</v>
      </c>
      <c r="K3482" s="45"/>
      <c r="L3482" s="62" t="str">
        <f>_xlfn.IFNA(VLOOKUP(E3482&amp;"."&amp;H3482,PNIdata!$E$5:$L$263,2,FALSE),"-")</f>
        <v>-</v>
      </c>
      <c r="M3482" s="62"/>
      <c r="N3482" s="62"/>
    </row>
    <row r="3483" spans="2:19" x14ac:dyDescent="0.25">
      <c r="B3483" s="37" t="s">
        <v>24</v>
      </c>
      <c r="C3483" s="38" t="str">
        <f>VLOOKUP(E3483,nusedswatershed,4,FALSE)</f>
        <v>Esc</v>
      </c>
      <c r="D3483" s="39">
        <v>23</v>
      </c>
      <c r="E3483" s="40" t="s">
        <v>215</v>
      </c>
      <c r="F3483" s="40" t="s">
        <v>215</v>
      </c>
      <c r="G3483" s="21" t="s">
        <v>63</v>
      </c>
      <c r="H3483" s="45">
        <v>2023</v>
      </c>
      <c r="I3483" s="45">
        <v>103</v>
      </c>
      <c r="J3483" s="45">
        <v>103</v>
      </c>
      <c r="K3483" s="45"/>
      <c r="L3483" s="62" t="str">
        <f>_xlfn.IFNA(VLOOKUP(E3483&amp;"."&amp;H3483,PNIdata!$E$5:$L$263,2,FALSE),"-")</f>
        <v>-</v>
      </c>
      <c r="M3483" s="62"/>
      <c r="N3483" s="62"/>
    </row>
    <row r="3484" spans="2:19" x14ac:dyDescent="0.25">
      <c r="B3484" s="37" t="s">
        <v>24</v>
      </c>
      <c r="C3484" s="38" t="str">
        <f>VLOOKUP(E3484,nusedswatershed,4,FALSE)</f>
        <v>Esc</v>
      </c>
      <c r="D3484" s="39">
        <v>23</v>
      </c>
      <c r="E3484" s="40" t="s">
        <v>215</v>
      </c>
      <c r="F3484" s="40" t="s">
        <v>215</v>
      </c>
      <c r="G3484" s="21" t="s">
        <v>63</v>
      </c>
      <c r="H3484" s="45">
        <v>2022</v>
      </c>
      <c r="I3484" s="45">
        <v>21</v>
      </c>
      <c r="J3484" s="45">
        <v>21</v>
      </c>
      <c r="K3484" s="45"/>
      <c r="L3484" s="62" t="str">
        <f>_xlfn.IFNA(VLOOKUP(E3484&amp;"."&amp;H3484,PNIdata!$E$5:$L$263,2,FALSE),"-")</f>
        <v>-</v>
      </c>
      <c r="M3484" s="62"/>
      <c r="N3484" s="62"/>
    </row>
    <row r="3485" spans="2:19" x14ac:dyDescent="0.25">
      <c r="B3485" s="37" t="s">
        <v>24</v>
      </c>
      <c r="C3485" s="38" t="str">
        <f>VLOOKUP(E3485,nusedswatershed,4,FALSE)</f>
        <v>Esc</v>
      </c>
      <c r="D3485" s="39">
        <v>23</v>
      </c>
      <c r="E3485" s="40" t="s">
        <v>215</v>
      </c>
      <c r="F3485" s="40" t="s">
        <v>215</v>
      </c>
      <c r="G3485" s="21" t="s">
        <v>63</v>
      </c>
      <c r="H3485" s="45">
        <v>2021</v>
      </c>
      <c r="I3485" s="45">
        <v>21</v>
      </c>
      <c r="J3485" s="45">
        <v>21</v>
      </c>
      <c r="K3485" s="45"/>
      <c r="L3485" s="62" t="str">
        <f>_xlfn.IFNA(VLOOKUP(E3485&amp;"."&amp;H3485,PNIdata!$E$5:$L$263,2,FALSE),"-")</f>
        <v>-</v>
      </c>
      <c r="M3485" s="62"/>
      <c r="N3485" s="62"/>
      <c r="S3485" s="64">
        <v>2653</v>
      </c>
    </row>
    <row r="3486" spans="2:19" x14ac:dyDescent="0.25">
      <c r="B3486" s="37" t="s">
        <v>24</v>
      </c>
      <c r="C3486" s="38" t="str">
        <f>VLOOKUP(E3486,nusedswatershed,4,FALSE)</f>
        <v>Esc</v>
      </c>
      <c r="D3486" s="39">
        <v>23</v>
      </c>
      <c r="E3486" s="40" t="s">
        <v>215</v>
      </c>
      <c r="F3486" s="40" t="s">
        <v>215</v>
      </c>
      <c r="G3486" s="21" t="s">
        <v>63</v>
      </c>
      <c r="H3486" s="45">
        <v>2020</v>
      </c>
      <c r="I3486" s="45">
        <v>110</v>
      </c>
      <c r="J3486" s="45">
        <v>110</v>
      </c>
      <c r="K3486" s="45"/>
      <c r="L3486" s="62" t="str">
        <f>_xlfn.IFNA(VLOOKUP(E3486&amp;"."&amp;H3486,PNIdata!$E$5:$L$263,2,FALSE),"-")</f>
        <v>-</v>
      </c>
      <c r="M3486" s="62"/>
      <c r="N3486" s="62"/>
      <c r="S3486" s="64">
        <v>36885</v>
      </c>
    </row>
    <row r="3487" spans="2:19" x14ac:dyDescent="0.25">
      <c r="B3487" s="37" t="s">
        <v>24</v>
      </c>
      <c r="C3487" s="38" t="str">
        <f>VLOOKUP(E3487,nusedswatershed,4,FALSE)</f>
        <v>Esc</v>
      </c>
      <c r="D3487" s="39">
        <v>23</v>
      </c>
      <c r="E3487" s="40" t="s">
        <v>215</v>
      </c>
      <c r="F3487" s="40" t="s">
        <v>215</v>
      </c>
      <c r="G3487" s="21" t="s">
        <v>63</v>
      </c>
      <c r="H3487" s="45">
        <v>2019</v>
      </c>
      <c r="I3487" s="45">
        <v>63</v>
      </c>
      <c r="J3487" s="45">
        <v>63</v>
      </c>
      <c r="K3487" s="45"/>
      <c r="L3487" s="62" t="str">
        <f>_xlfn.IFNA(VLOOKUP(E3487&amp;"."&amp;H3487,PNIdata!$E$5:$L$263,2,FALSE),"-")</f>
        <v>-</v>
      </c>
      <c r="M3487" s="62"/>
      <c r="N3487" s="62"/>
      <c r="S3487" s="64">
        <v>2594</v>
      </c>
    </row>
    <row r="3488" spans="2:19" x14ac:dyDescent="0.25">
      <c r="B3488" s="37" t="s">
        <v>24</v>
      </c>
      <c r="C3488" s="38" t="str">
        <f>VLOOKUP(E3488,nusedswatershed,4,FALSE)</f>
        <v>Esc</v>
      </c>
      <c r="D3488" s="39">
        <v>23</v>
      </c>
      <c r="E3488" s="40" t="s">
        <v>215</v>
      </c>
      <c r="F3488" s="40" t="s">
        <v>215</v>
      </c>
      <c r="G3488" s="21" t="s">
        <v>63</v>
      </c>
      <c r="H3488" s="45">
        <v>2018</v>
      </c>
      <c r="I3488" s="45">
        <v>89</v>
      </c>
      <c r="J3488" s="45">
        <v>89</v>
      </c>
      <c r="K3488" s="45"/>
      <c r="L3488" s="62" t="str">
        <f>_xlfn.IFNA(VLOOKUP(E3488&amp;"."&amp;H3488,PNIdata!$E$5:$L$263,2,FALSE),"-")</f>
        <v>-</v>
      </c>
      <c r="M3488" s="62"/>
      <c r="N3488" s="62"/>
      <c r="S3488" s="64">
        <v>31415</v>
      </c>
    </row>
    <row r="3489" spans="2:19" x14ac:dyDescent="0.25">
      <c r="B3489" s="37" t="s">
        <v>24</v>
      </c>
      <c r="C3489" s="38" t="str">
        <f>VLOOKUP(E3489,nusedswatershed,4,FALSE)</f>
        <v>Esc</v>
      </c>
      <c r="D3489" s="39">
        <v>23</v>
      </c>
      <c r="E3489" s="40" t="s">
        <v>215</v>
      </c>
      <c r="F3489" s="40" t="s">
        <v>215</v>
      </c>
      <c r="G3489" s="21" t="s">
        <v>63</v>
      </c>
      <c r="H3489" s="45">
        <v>2017</v>
      </c>
      <c r="I3489" s="45">
        <v>191</v>
      </c>
      <c r="J3489" s="45">
        <v>191</v>
      </c>
      <c r="K3489" s="45"/>
      <c r="L3489" s="62" t="str">
        <f>_xlfn.IFNA(VLOOKUP(E3489&amp;"."&amp;H3489,PNIdata!$E$5:$L$263,2,FALSE),"-")</f>
        <v>-</v>
      </c>
      <c r="M3489" s="62"/>
      <c r="N3489" s="62"/>
      <c r="S3489" s="64">
        <v>30757</v>
      </c>
    </row>
    <row r="3490" spans="2:19" x14ac:dyDescent="0.25">
      <c r="B3490" s="37" t="s">
        <v>24</v>
      </c>
      <c r="C3490" s="38" t="str">
        <f>VLOOKUP(E3490,nusedswatershed,4,FALSE)</f>
        <v>Esc</v>
      </c>
      <c r="D3490" s="39">
        <v>23</v>
      </c>
      <c r="E3490" s="40" t="s">
        <v>215</v>
      </c>
      <c r="F3490" s="40" t="s">
        <v>215</v>
      </c>
      <c r="G3490" s="21" t="s">
        <v>63</v>
      </c>
      <c r="H3490" s="45">
        <v>2016</v>
      </c>
      <c r="I3490" s="45">
        <v>168</v>
      </c>
      <c r="J3490" s="45">
        <v>168</v>
      </c>
      <c r="K3490" s="45"/>
      <c r="L3490" s="62">
        <f>_xlfn.IFNA(VLOOKUP(E3490&amp;"."&amp;H3490,PNIdata!$E$5:$L$263,2,FALSE),"-")</f>
        <v>0.95238100000000003</v>
      </c>
      <c r="M3490" s="62"/>
      <c r="N3490" s="62"/>
      <c r="S3490" s="64"/>
    </row>
    <row r="3491" spans="2:19" x14ac:dyDescent="0.25">
      <c r="B3491" s="37" t="s">
        <v>24</v>
      </c>
      <c r="C3491" s="38" t="str">
        <f>VLOOKUP(E3491,nusedswatershed,4,FALSE)</f>
        <v>Esc</v>
      </c>
      <c r="D3491" s="39">
        <v>23</v>
      </c>
      <c r="E3491" s="40" t="s">
        <v>215</v>
      </c>
      <c r="F3491" s="40" t="s">
        <v>215</v>
      </c>
      <c r="G3491" s="21" t="s">
        <v>63</v>
      </c>
      <c r="H3491" s="22">
        <v>2015</v>
      </c>
      <c r="I3491" s="45">
        <v>336</v>
      </c>
      <c r="J3491" s="45">
        <v>336</v>
      </c>
      <c r="K3491" s="45"/>
      <c r="L3491" s="62">
        <f>_xlfn.IFNA(VLOOKUP(E3491&amp;"."&amp;H3491,PNIdata!$E$5:$L$263,2,FALSE),"-")</f>
        <v>0.93103400000000003</v>
      </c>
      <c r="M3491" s="62"/>
      <c r="N3491" s="62"/>
      <c r="S3491" s="64">
        <v>34698</v>
      </c>
    </row>
    <row r="3492" spans="2:19" x14ac:dyDescent="0.25">
      <c r="B3492" s="37" t="s">
        <v>24</v>
      </c>
      <c r="C3492" s="38" t="str">
        <f>VLOOKUP(E3492,nusedswatershed,4,FALSE)</f>
        <v>Esc</v>
      </c>
      <c r="D3492" s="39">
        <v>23</v>
      </c>
      <c r="E3492" s="40" t="s">
        <v>215</v>
      </c>
      <c r="F3492" s="40" t="s">
        <v>215</v>
      </c>
      <c r="G3492" s="21" t="s">
        <v>63</v>
      </c>
      <c r="H3492" s="22">
        <v>2014</v>
      </c>
      <c r="I3492" s="45">
        <v>161</v>
      </c>
      <c r="J3492" s="45">
        <v>161</v>
      </c>
      <c r="K3492" s="45"/>
      <c r="L3492" s="62" t="str">
        <f>_xlfn.IFNA(VLOOKUP(E3492&amp;"."&amp;H3492,PNIdata!$E$5:$L$263,2,FALSE),"-")</f>
        <v>-</v>
      </c>
      <c r="M3492" s="62"/>
      <c r="N3492" s="62"/>
      <c r="S3492" s="64">
        <v>135329</v>
      </c>
    </row>
    <row r="3493" spans="2:19" x14ac:dyDescent="0.25">
      <c r="B3493" s="37" t="s">
        <v>24</v>
      </c>
      <c r="C3493" s="38" t="str">
        <f>VLOOKUP(E3493,nusedswatershed,4,FALSE)</f>
        <v>Esc</v>
      </c>
      <c r="D3493" s="39">
        <v>23</v>
      </c>
      <c r="E3493" s="40" t="s">
        <v>215</v>
      </c>
      <c r="F3493" s="40" t="s">
        <v>215</v>
      </c>
      <c r="G3493" s="21" t="s">
        <v>63</v>
      </c>
      <c r="H3493">
        <v>2013</v>
      </c>
      <c r="I3493" s="45">
        <v>249</v>
      </c>
      <c r="J3493" s="45">
        <v>249</v>
      </c>
      <c r="K3493" s="45"/>
      <c r="L3493" s="62" t="str">
        <f>_xlfn.IFNA(VLOOKUP(E3493&amp;"."&amp;H3493,PNIdata!$E$5:$L$263,2,FALSE),"-")</f>
        <v>-</v>
      </c>
      <c r="M3493" s="62"/>
      <c r="N3493" s="62"/>
      <c r="S3493" s="64">
        <v>130153</v>
      </c>
    </row>
    <row r="3494" spans="2:19" x14ac:dyDescent="0.25">
      <c r="B3494" s="37" t="s">
        <v>24</v>
      </c>
      <c r="C3494" s="38" t="str">
        <f>VLOOKUP(E3494,nusedswatershed,4,FALSE)</f>
        <v>Esc</v>
      </c>
      <c r="D3494" s="39">
        <v>23</v>
      </c>
      <c r="E3494" s="40" t="s">
        <v>215</v>
      </c>
      <c r="F3494" s="40" t="s">
        <v>215</v>
      </c>
      <c r="G3494" s="21" t="s">
        <v>63</v>
      </c>
      <c r="H3494" s="22">
        <v>2012</v>
      </c>
      <c r="I3494" s="45">
        <v>334</v>
      </c>
      <c r="J3494" s="45">
        <v>334</v>
      </c>
      <c r="K3494" s="45"/>
      <c r="L3494" s="62" t="str">
        <f>_xlfn.IFNA(VLOOKUP(E3494&amp;"."&amp;H3494,PNIdata!$E$5:$L$263,2,FALSE),"-")</f>
        <v>-</v>
      </c>
      <c r="M3494" s="62"/>
      <c r="N3494" s="62"/>
      <c r="S3494" s="64">
        <v>212905</v>
      </c>
    </row>
    <row r="3495" spans="2:19" x14ac:dyDescent="0.25">
      <c r="B3495" s="37" t="s">
        <v>24</v>
      </c>
      <c r="C3495" s="38" t="str">
        <f>VLOOKUP(E3495,nusedswatershed,4,FALSE)</f>
        <v>Esc</v>
      </c>
      <c r="D3495" s="39">
        <v>23</v>
      </c>
      <c r="E3495" s="40" t="s">
        <v>215</v>
      </c>
      <c r="F3495" s="40" t="s">
        <v>215</v>
      </c>
      <c r="G3495" s="21" t="s">
        <v>63</v>
      </c>
      <c r="H3495" s="22">
        <v>2011</v>
      </c>
      <c r="I3495" s="45" t="s">
        <v>523</v>
      </c>
      <c r="J3495" s="45"/>
      <c r="K3495" s="45"/>
      <c r="L3495" s="62" t="str">
        <f>_xlfn.IFNA(VLOOKUP(E3495&amp;"."&amp;H3495,PNIdata!$E$5:$L$263,2,FALSE),"-")</f>
        <v>-</v>
      </c>
      <c r="M3495" s="62"/>
      <c r="N3495" s="62"/>
      <c r="S3495" s="64">
        <v>211188</v>
      </c>
    </row>
    <row r="3496" spans="2:19" x14ac:dyDescent="0.25">
      <c r="B3496" s="37" t="s">
        <v>24</v>
      </c>
      <c r="C3496" s="38" t="str">
        <f>VLOOKUP(E3496,nusedswatershed,4,FALSE)</f>
        <v>Esc</v>
      </c>
      <c r="D3496" s="39">
        <v>23</v>
      </c>
      <c r="E3496" s="40" t="s">
        <v>215</v>
      </c>
      <c r="F3496" s="40" t="s">
        <v>215</v>
      </c>
      <c r="G3496" s="21" t="s">
        <v>63</v>
      </c>
      <c r="H3496" s="22">
        <v>2010</v>
      </c>
      <c r="I3496" s="45">
        <v>317</v>
      </c>
      <c r="J3496" s="45">
        <v>317</v>
      </c>
      <c r="K3496" s="45"/>
      <c r="L3496" s="62" t="str">
        <f>_xlfn.IFNA(VLOOKUP(E3496&amp;"."&amp;H3496,PNIdata!$E$5:$L$263,2,FALSE),"-")</f>
        <v>-</v>
      </c>
      <c r="M3496" s="62"/>
      <c r="N3496" s="62"/>
      <c r="S3496" s="64">
        <v>207832</v>
      </c>
    </row>
    <row r="3497" spans="2:19" x14ac:dyDescent="0.25">
      <c r="B3497" s="37" t="s">
        <v>24</v>
      </c>
      <c r="C3497" s="38" t="str">
        <f>VLOOKUP(E3497,nusedswatershed,4,FALSE)</f>
        <v>Esc</v>
      </c>
      <c r="D3497" s="39">
        <v>23</v>
      </c>
      <c r="E3497" s="40" t="s">
        <v>215</v>
      </c>
      <c r="F3497" s="40" t="s">
        <v>215</v>
      </c>
      <c r="G3497" s="21" t="s">
        <v>63</v>
      </c>
      <c r="H3497" s="22">
        <v>2009</v>
      </c>
      <c r="I3497" s="45" t="s">
        <v>523</v>
      </c>
      <c r="J3497" s="45"/>
      <c r="K3497" s="45"/>
      <c r="L3497" s="62" t="str">
        <f>_xlfn.IFNA(VLOOKUP(E3497&amp;"."&amp;H3497,PNIdata!$E$5:$L$263,2,FALSE),"-")</f>
        <v>-</v>
      </c>
      <c r="M3497" s="62"/>
      <c r="N3497" s="62"/>
      <c r="S3497" s="64">
        <v>209684</v>
      </c>
    </row>
    <row r="3498" spans="2:19" x14ac:dyDescent="0.25">
      <c r="B3498" s="37" t="s">
        <v>24</v>
      </c>
      <c r="C3498" s="38" t="str">
        <f>VLOOKUP(E3498,nusedswatershed,4,FALSE)</f>
        <v>Esc</v>
      </c>
      <c r="D3498" s="39">
        <v>23</v>
      </c>
      <c r="E3498" s="40" t="s">
        <v>215</v>
      </c>
      <c r="F3498" s="40" t="s">
        <v>215</v>
      </c>
      <c r="G3498" s="21" t="s">
        <v>63</v>
      </c>
      <c r="H3498">
        <v>2008</v>
      </c>
      <c r="I3498" s="45" t="s">
        <v>523</v>
      </c>
      <c r="J3498" s="45"/>
      <c r="K3498" s="45"/>
      <c r="L3498" s="62" t="str">
        <f>_xlfn.IFNA(VLOOKUP(E3498&amp;"."&amp;H3498,PNIdata!$E$5:$L$263,2,FALSE),"-")</f>
        <v>-</v>
      </c>
      <c r="M3498" s="62"/>
      <c r="N3498" s="62"/>
      <c r="S3498" s="64">
        <v>210138</v>
      </c>
    </row>
    <row r="3499" spans="2:19" x14ac:dyDescent="0.25">
      <c r="B3499" s="37" t="s">
        <v>24</v>
      </c>
      <c r="C3499" s="38" t="str">
        <f>VLOOKUP(E3499,nusedswatershed,4,FALSE)</f>
        <v>Esc</v>
      </c>
      <c r="D3499" s="39">
        <v>23</v>
      </c>
      <c r="E3499" s="40" t="s">
        <v>215</v>
      </c>
      <c r="F3499" s="40" t="s">
        <v>215</v>
      </c>
      <c r="G3499" s="21" t="s">
        <v>63</v>
      </c>
      <c r="H3499">
        <v>2007</v>
      </c>
      <c r="I3499" s="45" t="s">
        <v>522</v>
      </c>
      <c r="J3499" s="45"/>
      <c r="K3499" s="45"/>
      <c r="L3499" s="62" t="str">
        <f>_xlfn.IFNA(VLOOKUP(E3499&amp;"."&amp;H3499,PNIdata!$E$5:$L$263,2,FALSE),"-")</f>
        <v>-</v>
      </c>
      <c r="M3499" s="62"/>
      <c r="N3499" s="62"/>
      <c r="S3499" s="64">
        <v>205298</v>
      </c>
    </row>
    <row r="3500" spans="2:19" x14ac:dyDescent="0.25">
      <c r="B3500" s="37" t="s">
        <v>24</v>
      </c>
      <c r="C3500" s="38" t="str">
        <f>VLOOKUP(E3500,nusedswatershed,4,FALSE)</f>
        <v>Esc</v>
      </c>
      <c r="D3500" s="39">
        <v>23</v>
      </c>
      <c r="E3500" s="40" t="s">
        <v>215</v>
      </c>
      <c r="F3500" s="40" t="s">
        <v>215</v>
      </c>
      <c r="G3500" s="21" t="s">
        <v>63</v>
      </c>
      <c r="H3500">
        <v>2006</v>
      </c>
      <c r="I3500" s="45">
        <v>864</v>
      </c>
      <c r="J3500" s="45">
        <v>864</v>
      </c>
      <c r="K3500" s="45"/>
      <c r="L3500" s="62" t="str">
        <f>_xlfn.IFNA(VLOOKUP(E3500&amp;"."&amp;H3500,PNIdata!$E$5:$L$263,2,FALSE),"-")</f>
        <v>-</v>
      </c>
      <c r="M3500" s="62"/>
      <c r="N3500" s="62"/>
      <c r="S3500" s="64">
        <v>215385</v>
      </c>
    </row>
    <row r="3501" spans="2:19" x14ac:dyDescent="0.25">
      <c r="B3501" s="37" t="s">
        <v>24</v>
      </c>
      <c r="C3501" s="38" t="str">
        <f>VLOOKUP(E3501,nusedswatershed,4,FALSE)</f>
        <v>Esc</v>
      </c>
      <c r="D3501" s="39">
        <v>23</v>
      </c>
      <c r="E3501" s="40" t="s">
        <v>215</v>
      </c>
      <c r="F3501" s="40" t="s">
        <v>215</v>
      </c>
      <c r="G3501" s="21" t="s">
        <v>63</v>
      </c>
      <c r="H3501">
        <v>2005</v>
      </c>
      <c r="I3501" s="45" t="s">
        <v>523</v>
      </c>
      <c r="J3501" s="45"/>
      <c r="K3501" s="45"/>
      <c r="L3501" s="62" t="str">
        <f>_xlfn.IFNA(VLOOKUP(E3501&amp;"."&amp;H3501,PNIdata!$E$5:$L$263,2,FALSE),"-")</f>
        <v>-</v>
      </c>
      <c r="M3501" s="62"/>
      <c r="N3501" s="62"/>
      <c r="S3501" s="64">
        <v>200148</v>
      </c>
    </row>
    <row r="3502" spans="2:19" x14ac:dyDescent="0.25">
      <c r="B3502" s="37" t="s">
        <v>24</v>
      </c>
      <c r="C3502" s="38" t="str">
        <f>VLOOKUP(E3502,nusedswatershed,4,FALSE)</f>
        <v>Esc</v>
      </c>
      <c r="D3502" s="39">
        <v>23</v>
      </c>
      <c r="E3502" s="40" t="s">
        <v>215</v>
      </c>
      <c r="F3502" s="40" t="s">
        <v>215</v>
      </c>
      <c r="G3502" s="21" t="s">
        <v>63</v>
      </c>
      <c r="H3502">
        <v>2004</v>
      </c>
      <c r="I3502" s="45">
        <v>704</v>
      </c>
      <c r="J3502" s="45">
        <v>704</v>
      </c>
      <c r="K3502" s="45"/>
      <c r="L3502" s="62" t="str">
        <f>_xlfn.IFNA(VLOOKUP(E3502&amp;"."&amp;H3502,PNIdata!$E$5:$L$263,2,FALSE),"-")</f>
        <v>-</v>
      </c>
      <c r="M3502" s="62"/>
      <c r="N3502" s="62"/>
      <c r="S3502" s="64">
        <v>281216</v>
      </c>
    </row>
    <row r="3503" spans="2:19" x14ac:dyDescent="0.25">
      <c r="B3503" s="37" t="s">
        <v>24</v>
      </c>
      <c r="C3503" s="38" t="str">
        <f>VLOOKUP(E3503,nusedswatershed,4,FALSE)</f>
        <v>Esc</v>
      </c>
      <c r="D3503" s="39">
        <v>23</v>
      </c>
      <c r="E3503" s="40" t="s">
        <v>215</v>
      </c>
      <c r="F3503" s="40" t="s">
        <v>215</v>
      </c>
      <c r="G3503" s="21" t="s">
        <v>63</v>
      </c>
      <c r="H3503">
        <v>2003</v>
      </c>
      <c r="I3503" s="45">
        <v>463</v>
      </c>
      <c r="J3503" s="45">
        <v>463</v>
      </c>
      <c r="K3503" s="45"/>
      <c r="L3503" s="62" t="str">
        <f>_xlfn.IFNA(VLOOKUP(E3503&amp;"."&amp;H3503,PNIdata!$E$5:$L$263,2,FALSE),"-")</f>
        <v>-</v>
      </c>
      <c r="M3503" s="62"/>
      <c r="N3503" s="62"/>
      <c r="S3503" s="64">
        <v>235558</v>
      </c>
    </row>
    <row r="3504" spans="2:19" x14ac:dyDescent="0.25">
      <c r="B3504" s="37" t="s">
        <v>24</v>
      </c>
      <c r="C3504" s="38" t="str">
        <f>VLOOKUP(E3504,nusedswatershed,4,FALSE)</f>
        <v>Esc</v>
      </c>
      <c r="D3504" s="39">
        <v>23</v>
      </c>
      <c r="E3504" s="40" t="s">
        <v>215</v>
      </c>
      <c r="F3504" s="40" t="s">
        <v>215</v>
      </c>
      <c r="G3504" s="21" t="s">
        <v>63</v>
      </c>
      <c r="H3504">
        <v>2002</v>
      </c>
      <c r="I3504" s="45">
        <v>202</v>
      </c>
      <c r="J3504" s="45">
        <v>202</v>
      </c>
      <c r="K3504" s="45"/>
      <c r="L3504" s="62" t="str">
        <f>_xlfn.IFNA(VLOOKUP(E3504&amp;"."&amp;H3504,PNIdata!$E$5:$L$263,2,FALSE),"-")</f>
        <v>-</v>
      </c>
      <c r="M3504" s="62"/>
      <c r="N3504" s="62"/>
      <c r="S3504" s="64">
        <v>329765</v>
      </c>
    </row>
    <row r="3505" spans="2:19" x14ac:dyDescent="0.25">
      <c r="B3505" s="37" t="s">
        <v>24</v>
      </c>
      <c r="C3505" s="38" t="str">
        <f>VLOOKUP(E3505,nusedswatershed,4,FALSE)</f>
        <v>Esc</v>
      </c>
      <c r="D3505" s="39">
        <v>23</v>
      </c>
      <c r="E3505" s="40" t="s">
        <v>215</v>
      </c>
      <c r="F3505" s="40" t="s">
        <v>215</v>
      </c>
      <c r="G3505" s="21" t="s">
        <v>63</v>
      </c>
      <c r="H3505">
        <v>2001</v>
      </c>
      <c r="I3505" s="45">
        <v>168</v>
      </c>
      <c r="J3505" s="45">
        <v>168</v>
      </c>
      <c r="K3505" s="45"/>
      <c r="L3505" s="62" t="str">
        <f>_xlfn.IFNA(VLOOKUP(E3505&amp;"."&amp;H3505,PNIdata!$E$5:$L$263,2,FALSE),"-")</f>
        <v>-</v>
      </c>
      <c r="M3505" s="62"/>
      <c r="N3505" s="62"/>
      <c r="S3505" s="64">
        <v>309335</v>
      </c>
    </row>
    <row r="3506" spans="2:19" x14ac:dyDescent="0.25">
      <c r="B3506" s="37" t="s">
        <v>24</v>
      </c>
      <c r="C3506" s="38" t="str">
        <f>VLOOKUP(E3506,nusedswatershed,4,FALSE)</f>
        <v>Esc</v>
      </c>
      <c r="D3506" s="39">
        <v>23</v>
      </c>
      <c r="E3506" s="40" t="s">
        <v>215</v>
      </c>
      <c r="F3506" s="40" t="s">
        <v>215</v>
      </c>
      <c r="G3506" s="21" t="s">
        <v>63</v>
      </c>
      <c r="H3506">
        <v>2000</v>
      </c>
      <c r="I3506" s="45">
        <v>100</v>
      </c>
      <c r="J3506" s="45">
        <v>100</v>
      </c>
      <c r="K3506" s="45"/>
      <c r="L3506" s="62" t="str">
        <f>_xlfn.IFNA(VLOOKUP(E3506&amp;"."&amp;H3506,PNIdata!$E$5:$L$263,2,FALSE),"-")</f>
        <v>-</v>
      </c>
      <c r="M3506" s="62"/>
      <c r="N3506" s="62"/>
      <c r="S3506" s="64">
        <v>243366</v>
      </c>
    </row>
    <row r="3507" spans="2:19" x14ac:dyDescent="0.25">
      <c r="B3507" s="37" t="s">
        <v>24</v>
      </c>
      <c r="C3507" s="38" t="str">
        <f>VLOOKUP(E3507,nusedswatershed,4,FALSE)</f>
        <v>Esc</v>
      </c>
      <c r="D3507" s="39">
        <v>23</v>
      </c>
      <c r="E3507" s="40" t="s">
        <v>215</v>
      </c>
      <c r="F3507" s="40" t="s">
        <v>215</v>
      </c>
      <c r="G3507" s="21" t="s">
        <v>63</v>
      </c>
      <c r="H3507">
        <v>1999</v>
      </c>
      <c r="I3507" s="45">
        <v>160</v>
      </c>
      <c r="J3507" s="45">
        <v>160</v>
      </c>
      <c r="K3507" s="45"/>
      <c r="L3507" s="62" t="str">
        <f>_xlfn.IFNA(VLOOKUP(E3507&amp;"."&amp;H3507,PNIdata!$E$5:$L$263,2,FALSE),"-")</f>
        <v>-</v>
      </c>
      <c r="M3507" s="62"/>
      <c r="N3507" s="62"/>
      <c r="S3507" s="64">
        <v>360752</v>
      </c>
    </row>
    <row r="3508" spans="2:19" x14ac:dyDescent="0.25">
      <c r="B3508" s="37" t="s">
        <v>24</v>
      </c>
      <c r="C3508" s="38" t="str">
        <f>VLOOKUP(E3508,nusedswatershed,4,FALSE)</f>
        <v>Esc</v>
      </c>
      <c r="D3508" s="39">
        <v>23</v>
      </c>
      <c r="E3508" s="40" t="s">
        <v>215</v>
      </c>
      <c r="F3508" s="40" t="s">
        <v>215</v>
      </c>
      <c r="G3508" s="21" t="s">
        <v>63</v>
      </c>
      <c r="H3508" s="22">
        <v>1998</v>
      </c>
      <c r="I3508" s="45">
        <v>308</v>
      </c>
      <c r="J3508" s="45">
        <v>308</v>
      </c>
      <c r="K3508" s="45"/>
      <c r="L3508" s="62" t="str">
        <f>_xlfn.IFNA(VLOOKUP(E3508&amp;"."&amp;H3508,PNIdata!$E$5:$L$263,2,FALSE),"-")</f>
        <v>-</v>
      </c>
      <c r="M3508" s="62"/>
      <c r="N3508" s="62"/>
      <c r="S3508" s="64">
        <v>408741</v>
      </c>
    </row>
    <row r="3509" spans="2:19" x14ac:dyDescent="0.25">
      <c r="B3509" s="37" t="s">
        <v>24</v>
      </c>
      <c r="C3509" s="38" t="str">
        <f>VLOOKUP(E3509,nusedswatershed,4,FALSE)</f>
        <v>Esc</v>
      </c>
      <c r="D3509" s="39">
        <v>23</v>
      </c>
      <c r="E3509" s="40" t="s">
        <v>215</v>
      </c>
      <c r="F3509" s="40" t="s">
        <v>215</v>
      </c>
      <c r="G3509" s="21" t="s">
        <v>63</v>
      </c>
      <c r="H3509" s="22">
        <v>1997</v>
      </c>
      <c r="I3509" s="45">
        <v>382</v>
      </c>
      <c r="J3509" s="45">
        <v>382</v>
      </c>
      <c r="K3509" s="45"/>
      <c r="L3509" s="62" t="str">
        <f>_xlfn.IFNA(VLOOKUP(E3509&amp;"."&amp;H3509,PNIdata!$E$5:$L$263,2,FALSE),"-")</f>
        <v>-</v>
      </c>
      <c r="M3509" s="62"/>
      <c r="N3509" s="62"/>
      <c r="S3509" s="64">
        <v>480139</v>
      </c>
    </row>
    <row r="3510" spans="2:19" x14ac:dyDescent="0.25">
      <c r="B3510" s="37" t="s">
        <v>24</v>
      </c>
      <c r="C3510" s="38" t="str">
        <f>VLOOKUP(E3510,nusedswatershed,4,FALSE)</f>
        <v>Esc</v>
      </c>
      <c r="D3510" s="39">
        <v>23</v>
      </c>
      <c r="E3510" s="40" t="s">
        <v>215</v>
      </c>
      <c r="F3510" s="40" t="s">
        <v>215</v>
      </c>
      <c r="G3510" s="21" t="s">
        <v>63</v>
      </c>
      <c r="H3510" s="22">
        <v>1996</v>
      </c>
      <c r="I3510" s="45">
        <v>268</v>
      </c>
      <c r="J3510" s="45">
        <v>268</v>
      </c>
      <c r="K3510" s="45"/>
      <c r="L3510" s="62" t="str">
        <f>_xlfn.IFNA(VLOOKUP(E3510&amp;"."&amp;H3510,PNIdata!$E$5:$L$263,2,FALSE),"-")</f>
        <v>-</v>
      </c>
      <c r="M3510" s="62"/>
      <c r="N3510" s="62"/>
      <c r="S3510" s="64">
        <v>583976</v>
      </c>
    </row>
    <row r="3511" spans="2:19" x14ac:dyDescent="0.25">
      <c r="B3511" s="37" t="s">
        <v>24</v>
      </c>
      <c r="C3511" s="38" t="str">
        <f>VLOOKUP(E3511,nusedswatershed,4,FALSE)</f>
        <v>Esc</v>
      </c>
      <c r="D3511" s="39">
        <v>23</v>
      </c>
      <c r="E3511" s="40" t="s">
        <v>215</v>
      </c>
      <c r="F3511" s="40" t="s">
        <v>215</v>
      </c>
      <c r="G3511" s="21" t="s">
        <v>63</v>
      </c>
      <c r="H3511" s="22">
        <v>1995</v>
      </c>
      <c r="I3511" s="45">
        <v>100</v>
      </c>
      <c r="J3511" s="45">
        <v>100</v>
      </c>
      <c r="K3511" s="45"/>
      <c r="L3511" s="62" t="str">
        <f>_xlfn.IFNA(VLOOKUP(E3511&amp;"."&amp;H3511,PNIdata!$E$5:$L$263,2,FALSE),"-")</f>
        <v>-</v>
      </c>
      <c r="M3511" s="62"/>
      <c r="N3511" s="62"/>
      <c r="S3511" s="64">
        <v>119728</v>
      </c>
    </row>
    <row r="3512" spans="2:19" x14ac:dyDescent="0.25">
      <c r="B3512" s="37" t="s">
        <v>24</v>
      </c>
      <c r="C3512" s="38" t="str">
        <f>VLOOKUP(E3512,nusedswatershed,4,FALSE)</f>
        <v>Esc</v>
      </c>
      <c r="D3512" s="39">
        <v>23</v>
      </c>
      <c r="E3512" s="40" t="s">
        <v>215</v>
      </c>
      <c r="F3512" s="40" t="s">
        <v>215</v>
      </c>
      <c r="G3512" s="21" t="s">
        <v>63</v>
      </c>
      <c r="H3512" s="22">
        <v>1994</v>
      </c>
      <c r="I3512" s="45">
        <v>95</v>
      </c>
      <c r="J3512" s="45">
        <v>95</v>
      </c>
      <c r="K3512" s="45"/>
      <c r="L3512" s="62" t="str">
        <f>_xlfn.IFNA(VLOOKUP(E3512&amp;"."&amp;H3512,PNIdata!$E$5:$L$263,2,FALSE),"-")</f>
        <v>-</v>
      </c>
      <c r="M3512" s="62"/>
      <c r="N3512" s="62"/>
      <c r="S3512" s="64">
        <v>470624</v>
      </c>
    </row>
    <row r="3513" spans="2:19" x14ac:dyDescent="0.25">
      <c r="B3513" s="37" t="s">
        <v>24</v>
      </c>
      <c r="C3513" s="38" t="str">
        <f>VLOOKUP(E3513,nusedswatershed,4,FALSE)</f>
        <v>Esc</v>
      </c>
      <c r="D3513" s="39">
        <v>23</v>
      </c>
      <c r="E3513" s="40" t="s">
        <v>215</v>
      </c>
      <c r="F3513" s="40" t="s">
        <v>215</v>
      </c>
      <c r="G3513" s="21" t="s">
        <v>63</v>
      </c>
      <c r="H3513" s="22">
        <v>1993</v>
      </c>
      <c r="I3513" s="45">
        <v>15</v>
      </c>
      <c r="J3513" s="45">
        <v>15</v>
      </c>
      <c r="K3513" s="45"/>
      <c r="L3513" s="62" t="str">
        <f>_xlfn.IFNA(VLOOKUP(E3513&amp;"."&amp;H3513,PNIdata!$E$5:$L$263,2,FALSE),"-")</f>
        <v>-</v>
      </c>
      <c r="M3513" s="62"/>
      <c r="N3513" s="62"/>
      <c r="S3513" s="64">
        <v>295005</v>
      </c>
    </row>
    <row r="3514" spans="2:19" x14ac:dyDescent="0.25">
      <c r="B3514" s="37" t="s">
        <v>24</v>
      </c>
      <c r="C3514" s="38" t="str">
        <f>VLOOKUP(E3514,nusedswatershed,4,FALSE)</f>
        <v>Esc</v>
      </c>
      <c r="D3514" s="39">
        <v>23</v>
      </c>
      <c r="E3514" s="40" t="s">
        <v>215</v>
      </c>
      <c r="F3514" s="40" t="s">
        <v>215</v>
      </c>
      <c r="G3514" s="21" t="s">
        <v>63</v>
      </c>
      <c r="H3514" s="22">
        <v>1992</v>
      </c>
      <c r="I3514" s="45">
        <v>3</v>
      </c>
      <c r="J3514" s="45">
        <v>3</v>
      </c>
      <c r="K3514" s="45"/>
      <c r="L3514" s="62" t="str">
        <f>_xlfn.IFNA(VLOOKUP(E3514&amp;"."&amp;H3514,PNIdata!$E$5:$L$263,2,FALSE),"-")</f>
        <v>-</v>
      </c>
      <c r="M3514" s="62"/>
      <c r="N3514" s="62"/>
      <c r="S3514" s="64">
        <v>286664</v>
      </c>
    </row>
    <row r="3515" spans="2:19" x14ac:dyDescent="0.25">
      <c r="B3515" s="37" t="s">
        <v>24</v>
      </c>
      <c r="C3515" s="38" t="str">
        <f>VLOOKUP(E3515,nusedswatershed,4,FALSE)</f>
        <v>Esc</v>
      </c>
      <c r="D3515" s="39">
        <v>23</v>
      </c>
      <c r="E3515" s="40" t="s">
        <v>215</v>
      </c>
      <c r="F3515" s="40" t="s">
        <v>215</v>
      </c>
      <c r="G3515" s="21" t="s">
        <v>63</v>
      </c>
      <c r="H3515" s="22">
        <v>1991</v>
      </c>
      <c r="I3515" s="45">
        <v>4</v>
      </c>
      <c r="J3515" s="45">
        <v>4</v>
      </c>
      <c r="K3515" s="45"/>
      <c r="L3515" s="62" t="str">
        <f>_xlfn.IFNA(VLOOKUP(E3515&amp;"."&amp;H3515,PNIdata!$E$5:$L$263,2,FALSE),"-")</f>
        <v>-</v>
      </c>
      <c r="M3515" s="62"/>
      <c r="N3515" s="62"/>
      <c r="S3515" s="64">
        <v>296725</v>
      </c>
    </row>
    <row r="3516" spans="2:19" x14ac:dyDescent="0.25">
      <c r="B3516" s="37" t="s">
        <v>24</v>
      </c>
      <c r="C3516" s="38" t="str">
        <f>VLOOKUP(E3516,nusedswatershed,4,FALSE)</f>
        <v>Esc</v>
      </c>
      <c r="D3516" s="39">
        <v>23</v>
      </c>
      <c r="E3516" s="40" t="s">
        <v>215</v>
      </c>
      <c r="F3516" s="40" t="s">
        <v>215</v>
      </c>
      <c r="G3516" s="21" t="s">
        <v>63</v>
      </c>
      <c r="H3516" s="22">
        <v>1990</v>
      </c>
      <c r="I3516" s="45">
        <v>3</v>
      </c>
      <c r="J3516" s="45">
        <v>3</v>
      </c>
      <c r="K3516" s="45"/>
      <c r="L3516" s="62" t="str">
        <f>_xlfn.IFNA(VLOOKUP(E3516&amp;"."&amp;H3516,PNIdata!$E$5:$L$263,2,FALSE),"-")</f>
        <v>-</v>
      </c>
      <c r="M3516" s="62"/>
      <c r="N3516" s="62"/>
      <c r="S3516" s="64">
        <v>368584</v>
      </c>
    </row>
    <row r="3517" spans="2:19" x14ac:dyDescent="0.25">
      <c r="B3517" s="37" t="s">
        <v>24</v>
      </c>
      <c r="C3517" s="38" t="str">
        <f>VLOOKUP(E3517,nusedswatershed,4,FALSE)</f>
        <v>Esc</v>
      </c>
      <c r="D3517" s="39">
        <v>23</v>
      </c>
      <c r="E3517" s="40" t="s">
        <v>215</v>
      </c>
      <c r="F3517" s="40" t="s">
        <v>215</v>
      </c>
      <c r="G3517" s="21" t="s">
        <v>63</v>
      </c>
      <c r="H3517" s="22">
        <v>1989</v>
      </c>
      <c r="I3517" s="45">
        <v>3</v>
      </c>
      <c r="J3517" s="45">
        <v>3</v>
      </c>
      <c r="K3517" s="45"/>
      <c r="L3517" s="62" t="str">
        <f>_xlfn.IFNA(VLOOKUP(E3517&amp;"."&amp;H3517,PNIdata!$E$5:$L$263,2,FALSE),"-")</f>
        <v>-</v>
      </c>
      <c r="M3517" s="62"/>
      <c r="N3517" s="62"/>
      <c r="S3517" s="64">
        <v>49769</v>
      </c>
    </row>
    <row r="3518" spans="2:19" x14ac:dyDescent="0.25">
      <c r="B3518" s="37" t="s">
        <v>24</v>
      </c>
      <c r="C3518" s="38" t="str">
        <f>VLOOKUP(E3518,nusedswatershed,4,FALSE)</f>
        <v>Esc</v>
      </c>
      <c r="D3518" s="39">
        <v>23</v>
      </c>
      <c r="E3518" s="40" t="s">
        <v>215</v>
      </c>
      <c r="F3518" s="40" t="s">
        <v>215</v>
      </c>
      <c r="G3518" s="21" t="s">
        <v>63</v>
      </c>
      <c r="H3518" s="22">
        <v>1988</v>
      </c>
      <c r="I3518" s="45">
        <v>25</v>
      </c>
      <c r="J3518" s="45">
        <v>25</v>
      </c>
      <c r="K3518" s="45"/>
      <c r="L3518" s="62" t="str">
        <f>_xlfn.IFNA(VLOOKUP(E3518&amp;"."&amp;H3518,PNIdata!$E$5:$L$263,2,FALSE),"-")</f>
        <v>-</v>
      </c>
      <c r="M3518" s="62"/>
      <c r="N3518" s="62"/>
      <c r="S3518" s="64">
        <v>10121</v>
      </c>
    </row>
    <row r="3519" spans="2:19" x14ac:dyDescent="0.25">
      <c r="B3519" s="37" t="s">
        <v>24</v>
      </c>
      <c r="C3519" s="38" t="str">
        <f>VLOOKUP(E3519,nusedswatershed,4,FALSE)</f>
        <v>Esc</v>
      </c>
      <c r="D3519" s="39">
        <v>23</v>
      </c>
      <c r="E3519" s="40" t="s">
        <v>215</v>
      </c>
      <c r="F3519" s="40" t="s">
        <v>215</v>
      </c>
      <c r="G3519" s="21" t="s">
        <v>63</v>
      </c>
      <c r="H3519" s="22">
        <v>1987</v>
      </c>
      <c r="I3519" s="45" t="s">
        <v>527</v>
      </c>
      <c r="J3519" s="45"/>
      <c r="K3519" s="45"/>
      <c r="L3519" s="62" t="str">
        <f>_xlfn.IFNA(VLOOKUP(E3519&amp;"."&amp;H3519,PNIdata!$E$5:$L$263,2,FALSE),"-")</f>
        <v>-</v>
      </c>
      <c r="M3519" s="62"/>
      <c r="N3519" s="62"/>
      <c r="S3519" s="64"/>
    </row>
    <row r="3520" spans="2:19" x14ac:dyDescent="0.25">
      <c r="B3520" s="37" t="s">
        <v>24</v>
      </c>
      <c r="C3520" s="38" t="str">
        <f>VLOOKUP(E3520,nusedswatershed,4,FALSE)</f>
        <v>Esc</v>
      </c>
      <c r="D3520" s="39">
        <v>23</v>
      </c>
      <c r="E3520" s="40" t="s">
        <v>215</v>
      </c>
      <c r="F3520" s="40" t="s">
        <v>215</v>
      </c>
      <c r="G3520" s="21" t="s">
        <v>63</v>
      </c>
      <c r="H3520" s="22">
        <v>1986</v>
      </c>
      <c r="I3520" s="45" t="s">
        <v>523</v>
      </c>
      <c r="J3520" s="45"/>
      <c r="K3520" s="45"/>
      <c r="L3520" s="62" t="str">
        <f>_xlfn.IFNA(VLOOKUP(E3520&amp;"."&amp;H3520,PNIdata!$E$5:$L$263,2,FALSE),"-")</f>
        <v>-</v>
      </c>
      <c r="M3520" s="62"/>
      <c r="N3520" s="62"/>
      <c r="S3520" s="64"/>
    </row>
    <row r="3521" spans="2:19" x14ac:dyDescent="0.25">
      <c r="B3521" s="37" t="s">
        <v>24</v>
      </c>
      <c r="C3521" s="38" t="str">
        <f>VLOOKUP(E3521,nusedswatershed,4,FALSE)</f>
        <v>Esc</v>
      </c>
      <c r="D3521" s="39">
        <v>23</v>
      </c>
      <c r="E3521" s="40" t="s">
        <v>215</v>
      </c>
      <c r="F3521" s="40" t="s">
        <v>215</v>
      </c>
      <c r="G3521" s="21" t="s">
        <v>63</v>
      </c>
      <c r="H3521" s="22">
        <v>1985</v>
      </c>
      <c r="I3521" s="45">
        <v>300</v>
      </c>
      <c r="J3521" s="45">
        <v>300</v>
      </c>
      <c r="K3521" s="45"/>
      <c r="L3521" s="62" t="str">
        <f>_xlfn.IFNA(VLOOKUP(E3521&amp;"."&amp;H3521,PNIdata!$E$5:$L$263,2,FALSE),"-")</f>
        <v>-</v>
      </c>
      <c r="M3521" s="62"/>
      <c r="N3521" s="62"/>
      <c r="S3521" s="64"/>
    </row>
    <row r="3522" spans="2:19" x14ac:dyDescent="0.25">
      <c r="B3522" s="37" t="s">
        <v>24</v>
      </c>
      <c r="C3522" s="38" t="str">
        <f>VLOOKUP(E3522,nusedswatershed,4,FALSE)</f>
        <v>Esc</v>
      </c>
      <c r="D3522" s="39">
        <v>23</v>
      </c>
      <c r="E3522" s="40" t="s">
        <v>215</v>
      </c>
      <c r="F3522" s="40" t="s">
        <v>215</v>
      </c>
      <c r="G3522" s="21" t="s">
        <v>63</v>
      </c>
      <c r="H3522" s="22">
        <v>1984</v>
      </c>
      <c r="I3522" s="45" t="s">
        <v>527</v>
      </c>
      <c r="J3522" s="45"/>
      <c r="K3522" s="45"/>
      <c r="L3522" s="62" t="str">
        <f>_xlfn.IFNA(VLOOKUP(E3522&amp;"."&amp;H3522,PNIdata!$E$5:$L$263,2,FALSE),"-")</f>
        <v>-</v>
      </c>
      <c r="M3522" s="62"/>
      <c r="N3522" s="62"/>
      <c r="S3522" s="64"/>
    </row>
    <row r="3523" spans="2:19" x14ac:dyDescent="0.25">
      <c r="B3523" s="37" t="s">
        <v>24</v>
      </c>
      <c r="C3523" s="38" t="str">
        <f>VLOOKUP(E3523,nusedswatershed,4,FALSE)</f>
        <v>Esc</v>
      </c>
      <c r="D3523" s="39">
        <v>23</v>
      </c>
      <c r="E3523" s="40" t="s">
        <v>215</v>
      </c>
      <c r="F3523" s="40" t="s">
        <v>215</v>
      </c>
      <c r="G3523" s="21" t="s">
        <v>63</v>
      </c>
      <c r="H3523" s="22">
        <v>1983</v>
      </c>
      <c r="I3523" s="45">
        <v>25</v>
      </c>
      <c r="J3523" s="45">
        <v>25</v>
      </c>
      <c r="K3523" s="45"/>
      <c r="L3523" s="62" t="str">
        <f>_xlfn.IFNA(VLOOKUP(E3523&amp;"."&amp;H3523,PNIdata!$E$5:$L$263,2,FALSE),"-")</f>
        <v>-</v>
      </c>
      <c r="M3523" s="62"/>
      <c r="N3523" s="62"/>
      <c r="S3523" s="64"/>
    </row>
    <row r="3524" spans="2:19" x14ac:dyDescent="0.25">
      <c r="B3524" s="37" t="s">
        <v>24</v>
      </c>
      <c r="C3524" s="38" t="str">
        <f>VLOOKUP(E3524,nusedswatershed,4,FALSE)</f>
        <v>Esc</v>
      </c>
      <c r="D3524" s="39">
        <v>23</v>
      </c>
      <c r="E3524" s="40" t="s">
        <v>215</v>
      </c>
      <c r="F3524" s="40" t="s">
        <v>215</v>
      </c>
      <c r="G3524" s="21" t="s">
        <v>63</v>
      </c>
      <c r="H3524" s="22">
        <v>1982</v>
      </c>
      <c r="I3524" s="45" t="s">
        <v>527</v>
      </c>
      <c r="J3524" s="45"/>
      <c r="K3524" s="45"/>
      <c r="L3524" s="62" t="str">
        <f>_xlfn.IFNA(VLOOKUP(E3524&amp;"."&amp;H3524,PNIdata!$E$5:$L$263,2,FALSE),"-")</f>
        <v>-</v>
      </c>
      <c r="M3524" s="62"/>
      <c r="N3524" s="62"/>
      <c r="S3524" s="64"/>
    </row>
    <row r="3525" spans="2:19" x14ac:dyDescent="0.25">
      <c r="B3525" s="37" t="s">
        <v>24</v>
      </c>
      <c r="C3525" s="38" t="str">
        <f>VLOOKUP(E3525,nusedswatershed,4,FALSE)</f>
        <v>Esc</v>
      </c>
      <c r="D3525" s="39">
        <v>23</v>
      </c>
      <c r="E3525" s="40" t="s">
        <v>215</v>
      </c>
      <c r="F3525" s="40" t="s">
        <v>215</v>
      </c>
      <c r="G3525" s="21" t="s">
        <v>63</v>
      </c>
      <c r="H3525" s="22">
        <v>1981</v>
      </c>
      <c r="I3525" s="45">
        <v>10</v>
      </c>
      <c r="J3525" s="45">
        <v>10</v>
      </c>
      <c r="K3525" s="45"/>
      <c r="L3525" s="62" t="str">
        <f>_xlfn.IFNA(VLOOKUP(E3525&amp;"."&amp;H3525,PNIdata!$E$5:$L$263,2,FALSE),"-")</f>
        <v>-</v>
      </c>
      <c r="M3525" s="62"/>
      <c r="N3525" s="62"/>
      <c r="S3525" s="64"/>
    </row>
    <row r="3526" spans="2:19" x14ac:dyDescent="0.25">
      <c r="B3526" s="37" t="s">
        <v>24</v>
      </c>
      <c r="C3526" s="38" t="str">
        <f>VLOOKUP(E3526,nusedswatershed,4,FALSE)</f>
        <v>Esc</v>
      </c>
      <c r="D3526" s="39">
        <v>23</v>
      </c>
      <c r="E3526" s="40" t="s">
        <v>215</v>
      </c>
      <c r="F3526" s="40" t="s">
        <v>215</v>
      </c>
      <c r="G3526" s="21" t="s">
        <v>63</v>
      </c>
      <c r="H3526" s="22">
        <v>1980</v>
      </c>
      <c r="I3526" s="45" t="s">
        <v>527</v>
      </c>
      <c r="J3526" s="45"/>
      <c r="K3526" s="45"/>
      <c r="L3526" s="62" t="str">
        <f>_xlfn.IFNA(VLOOKUP(E3526&amp;"."&amp;H3526,PNIdata!$E$5:$L$263,2,FALSE),"-")</f>
        <v>-</v>
      </c>
      <c r="M3526" s="62"/>
      <c r="N3526" s="62"/>
      <c r="S3526" s="64"/>
    </row>
    <row r="3527" spans="2:19" x14ac:dyDescent="0.25">
      <c r="B3527" s="37" t="s">
        <v>24</v>
      </c>
      <c r="C3527" s="38" t="str">
        <f>VLOOKUP(E3527,nusedswatershed,4,FALSE)</f>
        <v>Esc</v>
      </c>
      <c r="D3527" s="39">
        <v>23</v>
      </c>
      <c r="E3527" s="40" t="s">
        <v>215</v>
      </c>
      <c r="F3527" s="40" t="s">
        <v>215</v>
      </c>
      <c r="G3527" s="21" t="s">
        <v>63</v>
      </c>
      <c r="H3527" s="22">
        <v>1979</v>
      </c>
      <c r="I3527" s="45">
        <v>50</v>
      </c>
      <c r="J3527" s="45">
        <v>50</v>
      </c>
      <c r="K3527" s="45"/>
      <c r="L3527" s="62" t="str">
        <f>_xlfn.IFNA(VLOOKUP(E3527&amp;"."&amp;H3527,PNIdata!$E$5:$L$263,2,FALSE),"-")</f>
        <v>-</v>
      </c>
      <c r="M3527" s="62"/>
      <c r="N3527" s="62"/>
      <c r="S3527" s="64"/>
    </row>
    <row r="3528" spans="2:19" x14ac:dyDescent="0.25">
      <c r="B3528" s="37" t="s">
        <v>24</v>
      </c>
      <c r="C3528" s="38" t="str">
        <f>VLOOKUP(E3528,nusedswatershed,4,FALSE)</f>
        <v>Esc</v>
      </c>
      <c r="D3528" s="39">
        <v>23</v>
      </c>
      <c r="E3528" s="40" t="s">
        <v>215</v>
      </c>
      <c r="F3528" s="40" t="s">
        <v>215</v>
      </c>
      <c r="G3528" s="21" t="s">
        <v>63</v>
      </c>
      <c r="H3528" s="22">
        <v>1978</v>
      </c>
      <c r="I3528" s="45">
        <v>50</v>
      </c>
      <c r="J3528" s="45">
        <v>50</v>
      </c>
      <c r="K3528" s="45"/>
      <c r="L3528" s="62" t="str">
        <f>_xlfn.IFNA(VLOOKUP(E3528&amp;"."&amp;H3528,PNIdata!$E$5:$L$263,2,FALSE),"-")</f>
        <v>-</v>
      </c>
      <c r="M3528" s="62"/>
      <c r="N3528" s="62"/>
      <c r="S3528" s="64"/>
    </row>
    <row r="3529" spans="2:19" x14ac:dyDescent="0.25">
      <c r="B3529" s="37" t="s">
        <v>24</v>
      </c>
      <c r="C3529" s="38" t="str">
        <f>VLOOKUP(E3529,nusedswatershed,4,FALSE)</f>
        <v>Esc</v>
      </c>
      <c r="D3529" s="39">
        <v>23</v>
      </c>
      <c r="E3529" s="40" t="s">
        <v>215</v>
      </c>
      <c r="F3529" s="40" t="s">
        <v>215</v>
      </c>
      <c r="G3529" s="21" t="s">
        <v>63</v>
      </c>
      <c r="H3529" s="22">
        <v>1977</v>
      </c>
      <c r="I3529" s="45">
        <v>60</v>
      </c>
      <c r="J3529" s="45">
        <v>60</v>
      </c>
      <c r="K3529" s="45"/>
      <c r="L3529" s="62" t="str">
        <f>_xlfn.IFNA(VLOOKUP(E3529&amp;"."&amp;H3529,PNIdata!$E$5:$L$263,2,FALSE),"-")</f>
        <v>-</v>
      </c>
      <c r="M3529" s="62"/>
      <c r="N3529" s="62"/>
      <c r="S3529" s="64"/>
    </row>
    <row r="3530" spans="2:19" x14ac:dyDescent="0.25">
      <c r="B3530" s="37" t="s">
        <v>24</v>
      </c>
      <c r="C3530" s="38" t="str">
        <f>VLOOKUP(E3530,nusedswatershed,4,FALSE)</f>
        <v>Esc</v>
      </c>
      <c r="D3530" s="39">
        <v>23</v>
      </c>
      <c r="E3530" s="40" t="s">
        <v>215</v>
      </c>
      <c r="F3530" s="40" t="s">
        <v>215</v>
      </c>
      <c r="G3530" s="21" t="s">
        <v>63</v>
      </c>
      <c r="H3530" s="22">
        <v>1976</v>
      </c>
      <c r="I3530" s="45">
        <v>45</v>
      </c>
      <c r="J3530" s="45">
        <v>45</v>
      </c>
      <c r="K3530" s="45"/>
      <c r="L3530" s="62" t="str">
        <f>_xlfn.IFNA(VLOOKUP(E3530&amp;"."&amp;H3530,PNIdata!$E$5:$L$263,2,FALSE),"-")</f>
        <v>-</v>
      </c>
      <c r="M3530" s="62"/>
      <c r="N3530" s="62"/>
      <c r="S3530" s="64"/>
    </row>
    <row r="3531" spans="2:19" x14ac:dyDescent="0.25">
      <c r="B3531" s="37" t="s">
        <v>24</v>
      </c>
      <c r="C3531" s="38" t="str">
        <f>VLOOKUP(E3531,nusedswatershed,4,FALSE)</f>
        <v>Esc</v>
      </c>
      <c r="D3531" s="39">
        <v>23</v>
      </c>
      <c r="E3531" s="40" t="s">
        <v>215</v>
      </c>
      <c r="F3531" s="40" t="s">
        <v>215</v>
      </c>
      <c r="G3531" s="21" t="s">
        <v>63</v>
      </c>
      <c r="H3531" s="22">
        <v>1975</v>
      </c>
      <c r="I3531" s="45">
        <v>75</v>
      </c>
      <c r="J3531" s="45">
        <v>75</v>
      </c>
      <c r="K3531" s="45"/>
      <c r="L3531" s="62" t="str">
        <f>_xlfn.IFNA(VLOOKUP(E3531&amp;"."&amp;H3531,PNIdata!$E$5:$L$263,2,FALSE),"-")</f>
        <v>-</v>
      </c>
      <c r="M3531" s="62"/>
      <c r="N3531" s="62"/>
      <c r="S3531" s="64"/>
    </row>
    <row r="3532" spans="2:19" x14ac:dyDescent="0.25">
      <c r="B3532" s="37" t="s">
        <v>24</v>
      </c>
      <c r="C3532" s="38" t="str">
        <f>VLOOKUP(E3532,nusedswatershed,4,FALSE)</f>
        <v>Esc</v>
      </c>
      <c r="D3532" s="39">
        <v>23</v>
      </c>
      <c r="E3532" s="40" t="s">
        <v>215</v>
      </c>
      <c r="F3532" s="40" t="s">
        <v>215</v>
      </c>
      <c r="G3532" s="21" t="s">
        <v>63</v>
      </c>
      <c r="H3532" s="22">
        <v>1974</v>
      </c>
      <c r="I3532" s="45">
        <v>40</v>
      </c>
      <c r="J3532" s="45">
        <v>40</v>
      </c>
      <c r="K3532" s="45"/>
      <c r="L3532" s="62" t="str">
        <f>_xlfn.IFNA(VLOOKUP(E3532&amp;"."&amp;H3532,PNIdata!$E$5:$L$263,2,FALSE),"-")</f>
        <v>-</v>
      </c>
      <c r="M3532" s="62"/>
      <c r="N3532" s="62"/>
      <c r="S3532" s="64"/>
    </row>
    <row r="3533" spans="2:19" x14ac:dyDescent="0.25">
      <c r="B3533" s="37" t="s">
        <v>24</v>
      </c>
      <c r="C3533" s="38" t="str">
        <f>VLOOKUP(E3533,nusedswatershed,4,FALSE)</f>
        <v>Esc</v>
      </c>
      <c r="D3533" s="39">
        <v>23</v>
      </c>
      <c r="E3533" s="40" t="s">
        <v>215</v>
      </c>
      <c r="F3533" s="40" t="s">
        <v>215</v>
      </c>
      <c r="G3533" s="21" t="s">
        <v>63</v>
      </c>
      <c r="H3533" s="22">
        <v>1973</v>
      </c>
      <c r="I3533" s="45">
        <v>75</v>
      </c>
      <c r="J3533" s="45">
        <v>75</v>
      </c>
      <c r="K3533" s="45"/>
      <c r="L3533" s="62" t="str">
        <f>_xlfn.IFNA(VLOOKUP(E3533&amp;"."&amp;H3533,PNIdata!$E$5:$L$263,2,FALSE),"-")</f>
        <v>-</v>
      </c>
      <c r="M3533" s="62"/>
      <c r="N3533" s="62"/>
      <c r="S3533" s="64"/>
    </row>
    <row r="3534" spans="2:19" x14ac:dyDescent="0.25">
      <c r="B3534" s="37" t="s">
        <v>24</v>
      </c>
      <c r="C3534" s="38" t="str">
        <f>VLOOKUP(E3534,nusedswatershed,4,FALSE)</f>
        <v>Esc</v>
      </c>
      <c r="D3534" s="39">
        <v>23</v>
      </c>
      <c r="E3534" s="40" t="s">
        <v>215</v>
      </c>
      <c r="F3534" s="40" t="s">
        <v>215</v>
      </c>
      <c r="G3534" s="21" t="s">
        <v>63</v>
      </c>
      <c r="H3534" s="22">
        <v>1972</v>
      </c>
      <c r="I3534" s="45">
        <v>25</v>
      </c>
      <c r="J3534" s="45">
        <v>25</v>
      </c>
      <c r="K3534" s="45"/>
      <c r="L3534" s="62" t="str">
        <f>_xlfn.IFNA(VLOOKUP(E3534&amp;"."&amp;H3534,PNIdata!$E$5:$L$263,2,FALSE),"-")</f>
        <v>-</v>
      </c>
      <c r="M3534" s="62"/>
      <c r="N3534" s="62"/>
      <c r="S3534" s="64"/>
    </row>
    <row r="3535" spans="2:19" x14ac:dyDescent="0.25">
      <c r="B3535" s="37" t="s">
        <v>24</v>
      </c>
      <c r="C3535" s="38" t="str">
        <f>VLOOKUP(E3535,nusedswatershed,4,FALSE)</f>
        <v>Esc</v>
      </c>
      <c r="D3535" s="39">
        <v>23</v>
      </c>
      <c r="E3535" s="40" t="s">
        <v>215</v>
      </c>
      <c r="F3535" s="40" t="s">
        <v>215</v>
      </c>
      <c r="G3535" s="21" t="s">
        <v>63</v>
      </c>
      <c r="H3535" s="22">
        <v>1971</v>
      </c>
      <c r="I3535" s="45">
        <v>25</v>
      </c>
      <c r="J3535" s="45">
        <v>25</v>
      </c>
      <c r="K3535" s="45"/>
      <c r="L3535" s="62" t="str">
        <f>_xlfn.IFNA(VLOOKUP(E3535&amp;"."&amp;H3535,PNIdata!$E$5:$L$263,2,FALSE),"-")</f>
        <v>-</v>
      </c>
      <c r="M3535" s="62"/>
      <c r="N3535" s="62"/>
      <c r="S3535" s="64"/>
    </row>
    <row r="3536" spans="2:19" x14ac:dyDescent="0.25">
      <c r="B3536" s="37" t="s">
        <v>24</v>
      </c>
      <c r="C3536" s="38" t="str">
        <f>VLOOKUP(E3536,nusedswatershed,4,FALSE)</f>
        <v>Esc</v>
      </c>
      <c r="D3536" s="39">
        <v>23</v>
      </c>
      <c r="E3536" s="40" t="s">
        <v>215</v>
      </c>
      <c r="F3536" s="40" t="s">
        <v>215</v>
      </c>
      <c r="G3536" s="21" t="s">
        <v>63</v>
      </c>
      <c r="H3536" s="22">
        <v>1970</v>
      </c>
      <c r="I3536" s="45">
        <v>25</v>
      </c>
      <c r="J3536" s="45">
        <v>25</v>
      </c>
      <c r="K3536" s="45"/>
      <c r="L3536" s="62" t="str">
        <f>_xlfn.IFNA(VLOOKUP(E3536&amp;"."&amp;H3536,PNIdata!$E$5:$L$263,2,FALSE),"-")</f>
        <v>-</v>
      </c>
      <c r="M3536" s="62"/>
      <c r="N3536" s="62"/>
      <c r="S3536" s="64"/>
    </row>
    <row r="3537" spans="2:19" x14ac:dyDescent="0.25">
      <c r="B3537" s="37" t="s">
        <v>24</v>
      </c>
      <c r="C3537" s="38" t="str">
        <f>VLOOKUP(E3537,nusedswatershed,4,FALSE)</f>
        <v>Esc</v>
      </c>
      <c r="D3537" s="39">
        <v>23</v>
      </c>
      <c r="E3537" s="40" t="s">
        <v>215</v>
      </c>
      <c r="F3537" s="40" t="s">
        <v>215</v>
      </c>
      <c r="G3537" s="21" t="s">
        <v>63</v>
      </c>
      <c r="H3537" s="22">
        <v>1969</v>
      </c>
      <c r="I3537" s="45" t="s">
        <v>527</v>
      </c>
      <c r="J3537" s="45"/>
      <c r="K3537" s="45"/>
      <c r="L3537" s="62" t="str">
        <f>_xlfn.IFNA(VLOOKUP(E3537&amp;"."&amp;H3537,PNIdata!$E$5:$L$263,2,FALSE),"-")</f>
        <v>-</v>
      </c>
      <c r="M3537" s="62"/>
      <c r="N3537" s="62"/>
      <c r="S3537" s="64"/>
    </row>
    <row r="3538" spans="2:19" x14ac:dyDescent="0.25">
      <c r="B3538" s="37" t="s">
        <v>24</v>
      </c>
      <c r="C3538" s="38" t="str">
        <f>VLOOKUP(E3538,nusedswatershed,4,FALSE)</f>
        <v>Esc</v>
      </c>
      <c r="D3538" s="39">
        <v>23</v>
      </c>
      <c r="E3538" s="40" t="s">
        <v>215</v>
      </c>
      <c r="F3538" s="40" t="s">
        <v>215</v>
      </c>
      <c r="G3538" s="21" t="s">
        <v>63</v>
      </c>
      <c r="H3538" s="22">
        <v>1968</v>
      </c>
      <c r="I3538" s="45" t="s">
        <v>527</v>
      </c>
      <c r="J3538" s="45"/>
      <c r="K3538" s="45"/>
      <c r="L3538" s="62" t="str">
        <f>_xlfn.IFNA(VLOOKUP(E3538&amp;"."&amp;H3538,PNIdata!$E$5:$L$263,2,FALSE),"-")</f>
        <v>-</v>
      </c>
      <c r="M3538" s="62"/>
      <c r="N3538" s="62"/>
      <c r="S3538" s="64"/>
    </row>
    <row r="3539" spans="2:19" x14ac:dyDescent="0.25">
      <c r="B3539" s="37" t="s">
        <v>24</v>
      </c>
      <c r="C3539" s="38" t="str">
        <f>VLOOKUP(E3539,nusedswatershed,4,FALSE)</f>
        <v>Esc</v>
      </c>
      <c r="D3539" s="39">
        <v>23</v>
      </c>
      <c r="E3539" s="40" t="s">
        <v>215</v>
      </c>
      <c r="F3539" s="40" t="s">
        <v>215</v>
      </c>
      <c r="G3539" s="21" t="s">
        <v>63</v>
      </c>
      <c r="H3539" s="22">
        <v>1967</v>
      </c>
      <c r="I3539" s="45">
        <v>25</v>
      </c>
      <c r="J3539" s="45">
        <v>25</v>
      </c>
      <c r="K3539" s="45"/>
      <c r="L3539" s="62" t="str">
        <f>_xlfn.IFNA(VLOOKUP(E3539&amp;"."&amp;H3539,PNIdata!$E$5:$L$263,2,FALSE),"-")</f>
        <v>-</v>
      </c>
      <c r="M3539" s="62"/>
      <c r="N3539" s="62"/>
      <c r="S3539" s="64"/>
    </row>
    <row r="3540" spans="2:19" x14ac:dyDescent="0.25">
      <c r="B3540" s="37" t="s">
        <v>24</v>
      </c>
      <c r="C3540" s="38" t="str">
        <f>VLOOKUP(E3540,nusedswatershed,4,FALSE)</f>
        <v>Esc</v>
      </c>
      <c r="D3540" s="39">
        <v>23</v>
      </c>
      <c r="E3540" s="40" t="s">
        <v>215</v>
      </c>
      <c r="F3540" s="40" t="s">
        <v>215</v>
      </c>
      <c r="G3540" s="21" t="s">
        <v>63</v>
      </c>
      <c r="H3540" s="22">
        <v>1966</v>
      </c>
      <c r="I3540" s="45">
        <v>200</v>
      </c>
      <c r="J3540" s="45">
        <v>200</v>
      </c>
      <c r="K3540" s="45"/>
      <c r="L3540" s="62" t="str">
        <f>_xlfn.IFNA(VLOOKUP(E3540&amp;"."&amp;H3540,PNIdata!$E$5:$L$263,2,FALSE),"-")</f>
        <v>-</v>
      </c>
      <c r="M3540" s="62"/>
      <c r="N3540" s="62"/>
      <c r="S3540" s="64"/>
    </row>
    <row r="3541" spans="2:19" x14ac:dyDescent="0.25">
      <c r="B3541" s="37" t="s">
        <v>24</v>
      </c>
      <c r="C3541" s="38" t="str">
        <f>VLOOKUP(E3541,nusedswatershed,4,FALSE)</f>
        <v>Esc</v>
      </c>
      <c r="D3541" s="39">
        <v>23</v>
      </c>
      <c r="E3541" s="40" t="s">
        <v>215</v>
      </c>
      <c r="F3541" s="40" t="s">
        <v>215</v>
      </c>
      <c r="G3541" s="21" t="s">
        <v>63</v>
      </c>
      <c r="H3541" s="22">
        <v>1965</v>
      </c>
      <c r="I3541" s="45">
        <v>25</v>
      </c>
      <c r="J3541" s="45">
        <v>25</v>
      </c>
      <c r="K3541" s="45"/>
      <c r="L3541" s="62" t="str">
        <f>_xlfn.IFNA(VLOOKUP(E3541&amp;"."&amp;H3541,PNIdata!$E$5:$L$263,2,FALSE),"-")</f>
        <v>-</v>
      </c>
      <c r="M3541" s="62"/>
      <c r="N3541" s="62"/>
      <c r="S3541" s="64"/>
    </row>
    <row r="3542" spans="2:19" x14ac:dyDescent="0.25">
      <c r="B3542" s="37" t="s">
        <v>24</v>
      </c>
      <c r="C3542" s="38" t="str">
        <f>VLOOKUP(E3542,nusedswatershed,4,FALSE)</f>
        <v>Esc</v>
      </c>
      <c r="D3542" s="39">
        <v>23</v>
      </c>
      <c r="E3542" s="40" t="s">
        <v>215</v>
      </c>
      <c r="F3542" s="40" t="s">
        <v>215</v>
      </c>
      <c r="G3542" s="21" t="s">
        <v>63</v>
      </c>
      <c r="H3542" s="22">
        <v>1964</v>
      </c>
      <c r="I3542" s="45">
        <v>25</v>
      </c>
      <c r="J3542" s="45">
        <v>25</v>
      </c>
      <c r="K3542" s="45"/>
      <c r="L3542" s="62" t="str">
        <f>_xlfn.IFNA(VLOOKUP(E3542&amp;"."&amp;H3542,PNIdata!$E$5:$L$263,2,FALSE),"-")</f>
        <v>-</v>
      </c>
      <c r="M3542" s="62"/>
      <c r="N3542" s="62"/>
      <c r="S3542" s="64"/>
    </row>
    <row r="3543" spans="2:19" x14ac:dyDescent="0.25">
      <c r="B3543" s="37" t="s">
        <v>24</v>
      </c>
      <c r="C3543" s="38" t="str">
        <f>VLOOKUP(E3543,nusedswatershed,4,FALSE)</f>
        <v>Esc</v>
      </c>
      <c r="D3543" s="39">
        <v>23</v>
      </c>
      <c r="E3543" s="40" t="s">
        <v>215</v>
      </c>
      <c r="F3543" s="40" t="s">
        <v>215</v>
      </c>
      <c r="G3543" s="21" t="s">
        <v>63</v>
      </c>
      <c r="H3543" s="22">
        <v>1963</v>
      </c>
      <c r="I3543" s="45">
        <v>25</v>
      </c>
      <c r="J3543" s="45">
        <v>25</v>
      </c>
      <c r="K3543" s="45"/>
      <c r="L3543" s="62" t="str">
        <f>_xlfn.IFNA(VLOOKUP(E3543&amp;"."&amp;H3543,PNIdata!$E$5:$L$263,2,FALSE),"-")</f>
        <v>-</v>
      </c>
      <c r="M3543" s="62"/>
      <c r="N3543" s="62"/>
      <c r="S3543" s="64"/>
    </row>
    <row r="3544" spans="2:19" x14ac:dyDescent="0.25">
      <c r="B3544" s="37" t="s">
        <v>24</v>
      </c>
      <c r="C3544" s="38" t="str">
        <f>VLOOKUP(E3544,nusedswatershed,4,FALSE)</f>
        <v>Esc</v>
      </c>
      <c r="D3544" s="39">
        <v>23</v>
      </c>
      <c r="E3544" s="40" t="s">
        <v>215</v>
      </c>
      <c r="F3544" s="40" t="s">
        <v>215</v>
      </c>
      <c r="G3544" s="21" t="s">
        <v>63</v>
      </c>
      <c r="H3544" s="22">
        <v>1962</v>
      </c>
      <c r="I3544" s="45">
        <v>75</v>
      </c>
      <c r="J3544" s="45">
        <v>75</v>
      </c>
      <c r="K3544" s="45"/>
      <c r="L3544" s="62" t="str">
        <f>_xlfn.IFNA(VLOOKUP(E3544&amp;"."&amp;H3544,PNIdata!$E$5:$L$263,2,FALSE),"-")</f>
        <v>-</v>
      </c>
      <c r="M3544" s="62"/>
      <c r="N3544" s="62"/>
      <c r="S3544" s="64"/>
    </row>
    <row r="3545" spans="2:19" x14ac:dyDescent="0.25">
      <c r="B3545" s="37" t="s">
        <v>24</v>
      </c>
      <c r="C3545" s="38" t="str">
        <f>VLOOKUP(E3545,nusedswatershed,4,FALSE)</f>
        <v>Esc</v>
      </c>
      <c r="D3545" s="39">
        <v>23</v>
      </c>
      <c r="E3545" s="40" t="s">
        <v>215</v>
      </c>
      <c r="F3545" s="40" t="s">
        <v>215</v>
      </c>
      <c r="G3545" s="21" t="s">
        <v>63</v>
      </c>
      <c r="H3545" s="22">
        <v>1961</v>
      </c>
      <c r="I3545" s="45">
        <v>200</v>
      </c>
      <c r="J3545" s="45">
        <v>200</v>
      </c>
      <c r="K3545" s="45"/>
      <c r="L3545" s="62" t="str">
        <f>_xlfn.IFNA(VLOOKUP(E3545&amp;"."&amp;H3545,PNIdata!$E$5:$L$263,2,FALSE),"-")</f>
        <v>-</v>
      </c>
      <c r="M3545" s="62"/>
      <c r="N3545" s="62"/>
      <c r="S3545" s="64"/>
    </row>
    <row r="3546" spans="2:19" x14ac:dyDescent="0.25">
      <c r="B3546" s="37" t="s">
        <v>24</v>
      </c>
      <c r="C3546" s="38" t="str">
        <f>VLOOKUP(E3546,nusedswatershed,4,FALSE)</f>
        <v>Esc</v>
      </c>
      <c r="D3546" s="39">
        <v>23</v>
      </c>
      <c r="E3546" s="40" t="s">
        <v>215</v>
      </c>
      <c r="F3546" s="40" t="s">
        <v>215</v>
      </c>
      <c r="G3546" s="21" t="s">
        <v>63</v>
      </c>
      <c r="H3546" s="22">
        <v>1960</v>
      </c>
      <c r="I3546" s="45">
        <v>200</v>
      </c>
      <c r="J3546" s="45">
        <v>200</v>
      </c>
      <c r="K3546" s="45"/>
      <c r="L3546" s="62" t="str">
        <f>_xlfn.IFNA(VLOOKUP(E3546&amp;"."&amp;H3546,PNIdata!$E$5:$L$263,2,FALSE),"-")</f>
        <v>-</v>
      </c>
      <c r="M3546" s="62"/>
      <c r="N3546" s="62"/>
      <c r="S3546" s="64"/>
    </row>
    <row r="3547" spans="2:19" x14ac:dyDescent="0.25">
      <c r="B3547" s="37" t="s">
        <v>24</v>
      </c>
      <c r="C3547" s="38" t="str">
        <f>VLOOKUP(E3547,nusedswatershed,4,FALSE)</f>
        <v>Esc</v>
      </c>
      <c r="D3547" s="39">
        <v>23</v>
      </c>
      <c r="E3547" s="40" t="s">
        <v>215</v>
      </c>
      <c r="F3547" s="40" t="s">
        <v>215</v>
      </c>
      <c r="G3547" s="21" t="s">
        <v>63</v>
      </c>
      <c r="H3547" s="22">
        <v>1959</v>
      </c>
      <c r="I3547" s="45">
        <v>75</v>
      </c>
      <c r="J3547" s="45">
        <v>75</v>
      </c>
      <c r="K3547" s="45"/>
      <c r="L3547" s="62" t="str">
        <f>_xlfn.IFNA(VLOOKUP(E3547&amp;"."&amp;H3547,PNIdata!$E$5:$L$263,2,FALSE),"-")</f>
        <v>-</v>
      </c>
      <c r="M3547" s="62"/>
      <c r="N3547" s="62"/>
      <c r="S3547" s="64"/>
    </row>
    <row r="3548" spans="2:19" x14ac:dyDescent="0.25">
      <c r="B3548" s="37" t="s">
        <v>24</v>
      </c>
      <c r="C3548" s="38" t="str">
        <f>VLOOKUP(E3548,nusedswatershed,4,FALSE)</f>
        <v>Esc</v>
      </c>
      <c r="D3548" s="39">
        <v>23</v>
      </c>
      <c r="E3548" s="40" t="s">
        <v>215</v>
      </c>
      <c r="F3548" s="40" t="s">
        <v>215</v>
      </c>
      <c r="G3548" s="21" t="s">
        <v>63</v>
      </c>
      <c r="H3548" s="22">
        <v>1958</v>
      </c>
      <c r="I3548" s="45">
        <v>200</v>
      </c>
      <c r="J3548" s="45">
        <v>200</v>
      </c>
      <c r="K3548" s="45"/>
      <c r="L3548" s="62" t="str">
        <f>_xlfn.IFNA(VLOOKUP(E3548&amp;"."&amp;H3548,PNIdata!$E$5:$L$263,2,FALSE),"-")</f>
        <v>-</v>
      </c>
      <c r="M3548" s="62"/>
      <c r="N3548" s="62"/>
      <c r="S3548" s="64"/>
    </row>
    <row r="3549" spans="2:19" x14ac:dyDescent="0.25">
      <c r="B3549" s="37" t="s">
        <v>24</v>
      </c>
      <c r="C3549" s="38" t="str">
        <f>VLOOKUP(E3549,nusedswatershed,4,FALSE)</f>
        <v>Esc</v>
      </c>
      <c r="D3549" s="39">
        <v>23</v>
      </c>
      <c r="E3549" s="40" t="s">
        <v>215</v>
      </c>
      <c r="F3549" s="40" t="s">
        <v>215</v>
      </c>
      <c r="G3549" s="21" t="s">
        <v>63</v>
      </c>
      <c r="H3549" s="22">
        <v>1957</v>
      </c>
      <c r="I3549" s="45">
        <v>200</v>
      </c>
      <c r="J3549" s="45">
        <v>200</v>
      </c>
      <c r="K3549" s="45"/>
      <c r="L3549" s="62" t="str">
        <f>_xlfn.IFNA(VLOOKUP(E3549&amp;"."&amp;H3549,PNIdata!$E$5:$L$263,2,FALSE),"-")</f>
        <v>-</v>
      </c>
      <c r="M3549" s="62"/>
      <c r="N3549" s="62"/>
      <c r="S3549" s="64"/>
    </row>
    <row r="3550" spans="2:19" x14ac:dyDescent="0.25">
      <c r="B3550" s="37" t="s">
        <v>24</v>
      </c>
      <c r="C3550" s="38" t="str">
        <f>VLOOKUP(E3550,nusedswatershed,4,FALSE)</f>
        <v>Esc</v>
      </c>
      <c r="D3550" s="39">
        <v>23</v>
      </c>
      <c r="E3550" s="40" t="s">
        <v>215</v>
      </c>
      <c r="F3550" s="40" t="s">
        <v>215</v>
      </c>
      <c r="G3550" s="21" t="s">
        <v>63</v>
      </c>
      <c r="H3550" s="22">
        <v>1956</v>
      </c>
      <c r="I3550" s="45">
        <v>200</v>
      </c>
      <c r="J3550" s="45">
        <v>200</v>
      </c>
      <c r="K3550" s="45"/>
      <c r="L3550" s="62" t="str">
        <f>_xlfn.IFNA(VLOOKUP(E3550&amp;"."&amp;H3550,PNIdata!$E$5:$L$263,2,FALSE),"-")</f>
        <v>-</v>
      </c>
      <c r="M3550" s="62"/>
      <c r="N3550" s="62"/>
      <c r="S3550" s="64"/>
    </row>
    <row r="3551" spans="2:19" x14ac:dyDescent="0.25">
      <c r="B3551" s="37" t="s">
        <v>24</v>
      </c>
      <c r="C3551" s="38" t="str">
        <f>VLOOKUP(E3551,nusedswatershed,4,FALSE)</f>
        <v>Esc</v>
      </c>
      <c r="D3551" s="39">
        <v>23</v>
      </c>
      <c r="E3551" s="40" t="s">
        <v>215</v>
      </c>
      <c r="F3551" s="40" t="s">
        <v>215</v>
      </c>
      <c r="G3551" s="21" t="s">
        <v>63</v>
      </c>
      <c r="H3551" s="22">
        <v>1955</v>
      </c>
      <c r="I3551" s="45">
        <v>400</v>
      </c>
      <c r="J3551" s="45">
        <v>400</v>
      </c>
      <c r="K3551" s="45"/>
      <c r="L3551" s="62" t="str">
        <f>_xlfn.IFNA(VLOOKUP(E3551&amp;"."&amp;H3551,PNIdata!$E$5:$L$263,2,FALSE),"-")</f>
        <v>-</v>
      </c>
      <c r="M3551" s="62"/>
      <c r="N3551" s="62"/>
      <c r="S3551" s="64"/>
    </row>
    <row r="3552" spans="2:19" x14ac:dyDescent="0.25">
      <c r="B3552" s="37" t="s">
        <v>24</v>
      </c>
      <c r="C3552" s="38" t="str">
        <f>VLOOKUP(E3552,nusedswatershed,4,FALSE)</f>
        <v>Esc</v>
      </c>
      <c r="D3552" s="39">
        <v>23</v>
      </c>
      <c r="E3552" s="40" t="s">
        <v>215</v>
      </c>
      <c r="F3552" s="40" t="s">
        <v>215</v>
      </c>
      <c r="G3552" s="21" t="s">
        <v>63</v>
      </c>
      <c r="H3552" s="22">
        <v>1954</v>
      </c>
      <c r="I3552" s="45">
        <v>750</v>
      </c>
      <c r="J3552" s="45">
        <v>750</v>
      </c>
      <c r="K3552" s="45"/>
      <c r="L3552" s="62" t="str">
        <f>_xlfn.IFNA(VLOOKUP(E3552&amp;"."&amp;H3552,PNIdata!$E$5:$L$263,2,FALSE),"-")</f>
        <v>-</v>
      </c>
      <c r="M3552" s="62"/>
      <c r="N3552" s="62"/>
      <c r="S3552" s="64"/>
    </row>
    <row r="3553" spans="2:19" x14ac:dyDescent="0.25">
      <c r="B3553" s="37" t="s">
        <v>24</v>
      </c>
      <c r="C3553" s="38" t="str">
        <f>VLOOKUP(E3553,nusedswatershed,4,FALSE)</f>
        <v>Esc</v>
      </c>
      <c r="D3553" s="39">
        <v>23</v>
      </c>
      <c r="E3553" s="40" t="s">
        <v>215</v>
      </c>
      <c r="F3553" s="40" t="s">
        <v>215</v>
      </c>
      <c r="G3553" s="21" t="s">
        <v>63</v>
      </c>
      <c r="H3553" s="22">
        <v>1953</v>
      </c>
      <c r="I3553" s="45">
        <v>400</v>
      </c>
      <c r="J3553" s="45">
        <v>400</v>
      </c>
      <c r="K3553" s="45"/>
      <c r="L3553" s="62" t="str">
        <f>_xlfn.IFNA(VLOOKUP(E3553&amp;"."&amp;H3553,PNIdata!$E$5:$L$263,2,FALSE),"-")</f>
        <v>-</v>
      </c>
      <c r="M3553" s="62"/>
      <c r="N3553" s="62"/>
      <c r="S3553" s="64"/>
    </row>
    <row r="3554" spans="2:19" x14ac:dyDescent="0.25">
      <c r="B3554" s="37" t="s">
        <v>24</v>
      </c>
      <c r="C3554" s="38" t="str">
        <f>VLOOKUP(E3554,nusedswatershed,4,FALSE)</f>
        <v>Ind17</v>
      </c>
      <c r="D3554" s="39">
        <v>24</v>
      </c>
      <c r="E3554" s="48" t="s">
        <v>20</v>
      </c>
      <c r="F3554" s="48" t="s">
        <v>20</v>
      </c>
      <c r="G3554" s="21" t="s">
        <v>63</v>
      </c>
      <c r="H3554" s="45">
        <v>2023</v>
      </c>
      <c r="I3554" s="45">
        <v>68</v>
      </c>
      <c r="J3554" s="45">
        <v>68</v>
      </c>
      <c r="K3554" s="45"/>
      <c r="L3554" s="62" t="str">
        <f>_xlfn.IFNA(VLOOKUP(E3554&amp;"."&amp;H3554,PNIdata!$E$5:$L$263,2,FALSE),"-")</f>
        <v>-</v>
      </c>
      <c r="M3554" s="62"/>
      <c r="N3554" s="62"/>
    </row>
    <row r="3555" spans="2:19" x14ac:dyDescent="0.25">
      <c r="B3555" s="37" t="s">
        <v>24</v>
      </c>
      <c r="C3555" s="38" t="str">
        <f>VLOOKUP(E3555,nusedswatershed,4,FALSE)</f>
        <v>Ind17</v>
      </c>
      <c r="D3555" s="39">
        <v>24</v>
      </c>
      <c r="E3555" s="48" t="s">
        <v>20</v>
      </c>
      <c r="F3555" s="48" t="s">
        <v>20</v>
      </c>
      <c r="G3555" s="21" t="s">
        <v>63</v>
      </c>
      <c r="H3555" s="45">
        <v>2022</v>
      </c>
      <c r="I3555" s="45">
        <v>53</v>
      </c>
      <c r="J3555" s="45">
        <v>53</v>
      </c>
      <c r="K3555" s="45"/>
      <c r="L3555" s="62" t="str">
        <f>_xlfn.IFNA(VLOOKUP(E3555&amp;"."&amp;H3555,PNIdata!$E$5:$L$263,2,FALSE),"-")</f>
        <v>-</v>
      </c>
      <c r="M3555" s="62"/>
      <c r="N3555" s="62"/>
    </row>
    <row r="3556" spans="2:19" x14ac:dyDescent="0.25">
      <c r="B3556" s="37" t="s">
        <v>24</v>
      </c>
      <c r="C3556" s="38" t="str">
        <f>VLOOKUP(E3556,nusedswatershed,4,FALSE)</f>
        <v>Ind17</v>
      </c>
      <c r="D3556" s="39">
        <v>24</v>
      </c>
      <c r="E3556" s="48" t="s">
        <v>20</v>
      </c>
      <c r="F3556" s="48" t="s">
        <v>20</v>
      </c>
      <c r="G3556" s="21" t="s">
        <v>63</v>
      </c>
      <c r="H3556" s="45">
        <v>2021</v>
      </c>
      <c r="I3556" s="45">
        <v>425</v>
      </c>
      <c r="J3556" s="45">
        <v>425</v>
      </c>
      <c r="K3556" s="45"/>
      <c r="L3556" s="62">
        <f>_xlfn.IFNA(VLOOKUP(E3556&amp;"."&amp;H3556,PNIdata!$E$5:$L$263,2,FALSE),"-")</f>
        <v>1</v>
      </c>
      <c r="M3556" s="62"/>
      <c r="N3556" s="62"/>
      <c r="S3556" s="64">
        <v>10650</v>
      </c>
    </row>
    <row r="3557" spans="2:19" x14ac:dyDescent="0.25">
      <c r="B3557" s="37" t="s">
        <v>24</v>
      </c>
      <c r="C3557" s="38" t="str">
        <f>VLOOKUP(E3557,nusedswatershed,4,FALSE)</f>
        <v>Ind17</v>
      </c>
      <c r="D3557" s="39">
        <v>24</v>
      </c>
      <c r="E3557" s="48" t="s">
        <v>20</v>
      </c>
      <c r="F3557" s="48" t="s">
        <v>20</v>
      </c>
      <c r="G3557" s="21" t="s">
        <v>63</v>
      </c>
      <c r="H3557" s="45">
        <v>2020</v>
      </c>
      <c r="I3557" s="45">
        <v>147</v>
      </c>
      <c r="J3557" s="45">
        <v>147</v>
      </c>
      <c r="K3557" s="45"/>
      <c r="L3557" s="62">
        <f>_xlfn.IFNA(VLOOKUP(E3557&amp;"."&amp;H3557,PNIdata!$E$5:$L$263,2,FALSE),"-")</f>
        <v>1</v>
      </c>
      <c r="M3557" s="62"/>
      <c r="N3557" s="62"/>
      <c r="S3557" s="64"/>
    </row>
    <row r="3558" spans="2:19" x14ac:dyDescent="0.25">
      <c r="B3558" s="37" t="s">
        <v>24</v>
      </c>
      <c r="C3558" s="38" t="str">
        <f>VLOOKUP(E3558,nusedswatershed,4,FALSE)</f>
        <v>Ind17</v>
      </c>
      <c r="D3558" s="39">
        <v>24</v>
      </c>
      <c r="E3558" s="48" t="s">
        <v>20</v>
      </c>
      <c r="F3558" s="48" t="s">
        <v>20</v>
      </c>
      <c r="G3558" s="21" t="s">
        <v>63</v>
      </c>
      <c r="H3558" s="45">
        <v>2019</v>
      </c>
      <c r="I3558" s="45">
        <v>71</v>
      </c>
      <c r="J3558" s="45">
        <v>71</v>
      </c>
      <c r="K3558" s="45"/>
      <c r="L3558" s="62">
        <f>_xlfn.IFNA(VLOOKUP(E3558&amp;"."&amp;H3558,PNIdata!$E$5:$L$263,2,FALSE),"-")</f>
        <v>0.66666700000000001</v>
      </c>
      <c r="M3558" s="62"/>
      <c r="N3558" s="62"/>
      <c r="S3558" s="64"/>
    </row>
    <row r="3559" spans="2:19" x14ac:dyDescent="0.25">
      <c r="B3559" s="37" t="s">
        <v>24</v>
      </c>
      <c r="C3559" s="38" t="str">
        <f>VLOOKUP(E3559,nusedswatershed,4,FALSE)</f>
        <v>Ind17</v>
      </c>
      <c r="D3559" s="39">
        <v>24</v>
      </c>
      <c r="E3559" s="48" t="s">
        <v>20</v>
      </c>
      <c r="F3559" s="48" t="s">
        <v>20</v>
      </c>
      <c r="G3559" s="21" t="s">
        <v>63</v>
      </c>
      <c r="H3559" s="45">
        <v>2018</v>
      </c>
      <c r="I3559" s="45">
        <v>88</v>
      </c>
      <c r="J3559" s="45">
        <v>88</v>
      </c>
      <c r="K3559" s="45"/>
      <c r="L3559" s="62">
        <f>_xlfn.IFNA(VLOOKUP(E3559&amp;"."&amp;H3559,PNIdata!$E$5:$L$263,2,FALSE),"-")</f>
        <v>1</v>
      </c>
      <c r="M3559" s="62"/>
      <c r="N3559" s="62"/>
      <c r="S3559" s="64">
        <v>41544</v>
      </c>
    </row>
    <row r="3560" spans="2:19" x14ac:dyDescent="0.25">
      <c r="B3560" s="37" t="s">
        <v>24</v>
      </c>
      <c r="C3560" s="38" t="str">
        <f>VLOOKUP(E3560,nusedswatershed,4,FALSE)</f>
        <v>Ind17</v>
      </c>
      <c r="D3560" s="39">
        <v>24</v>
      </c>
      <c r="E3560" s="48" t="s">
        <v>20</v>
      </c>
      <c r="F3560" s="48" t="s">
        <v>20</v>
      </c>
      <c r="G3560" s="21" t="s">
        <v>63</v>
      </c>
      <c r="H3560" s="45">
        <v>2017</v>
      </c>
      <c r="I3560" s="45">
        <v>119</v>
      </c>
      <c r="J3560" s="45">
        <v>119</v>
      </c>
      <c r="K3560" s="45"/>
      <c r="L3560" s="62">
        <f>_xlfn.IFNA(VLOOKUP(E3560&amp;"."&amp;H3560,PNIdata!$E$5:$L$263,2,FALSE),"-")</f>
        <v>1</v>
      </c>
      <c r="M3560" s="62"/>
      <c r="N3560" s="62"/>
      <c r="S3560" s="64">
        <v>44900</v>
      </c>
    </row>
    <row r="3561" spans="2:19" x14ac:dyDescent="0.25">
      <c r="B3561" s="37" t="s">
        <v>24</v>
      </c>
      <c r="C3561" s="38" t="str">
        <f>VLOOKUP(E3561,nusedswatershed,4,FALSE)</f>
        <v>Ind17</v>
      </c>
      <c r="D3561" s="39">
        <v>24</v>
      </c>
      <c r="E3561" s="48" t="s">
        <v>20</v>
      </c>
      <c r="F3561" s="48" t="s">
        <v>20</v>
      </c>
      <c r="G3561" s="21" t="s">
        <v>63</v>
      </c>
      <c r="H3561" s="45">
        <v>2016</v>
      </c>
      <c r="I3561" s="45">
        <v>309</v>
      </c>
      <c r="J3561" s="45">
        <v>309</v>
      </c>
      <c r="K3561" s="45"/>
      <c r="L3561" s="62">
        <f>_xlfn.IFNA(VLOOKUP(E3561&amp;"."&amp;H3561,PNIdata!$E$5:$L$263,2,FALSE),"-")</f>
        <v>1</v>
      </c>
      <c r="M3561" s="62"/>
      <c r="N3561" s="62"/>
      <c r="S3561" s="64">
        <v>4400</v>
      </c>
    </row>
    <row r="3562" spans="2:19" x14ac:dyDescent="0.25">
      <c r="B3562" s="37" t="s">
        <v>24</v>
      </c>
      <c r="C3562" s="38" t="str">
        <f>VLOOKUP(E3562,nusedswatershed,4,FALSE)</f>
        <v>Ind17</v>
      </c>
      <c r="D3562" s="39">
        <v>24</v>
      </c>
      <c r="E3562" s="48" t="s">
        <v>20</v>
      </c>
      <c r="F3562" s="48" t="s">
        <v>20</v>
      </c>
      <c r="G3562" s="21" t="s">
        <v>63</v>
      </c>
      <c r="H3562" s="22">
        <v>2015</v>
      </c>
      <c r="I3562" s="45">
        <v>199</v>
      </c>
      <c r="J3562" s="45">
        <v>199</v>
      </c>
      <c r="K3562" s="45"/>
      <c r="L3562" s="62">
        <f>_xlfn.IFNA(VLOOKUP(E3562&amp;"."&amp;H3562,PNIdata!$E$5:$L$263,2,FALSE),"-")</f>
        <v>1</v>
      </c>
      <c r="M3562" s="62"/>
      <c r="N3562" s="62"/>
      <c r="S3562" s="64"/>
    </row>
    <row r="3563" spans="2:19" x14ac:dyDescent="0.25">
      <c r="B3563" s="37" t="s">
        <v>24</v>
      </c>
      <c r="C3563" s="38" t="str">
        <f>VLOOKUP(E3563,nusedswatershed,4,FALSE)</f>
        <v>Ind17</v>
      </c>
      <c r="D3563" s="39">
        <v>24</v>
      </c>
      <c r="E3563" s="48" t="s">
        <v>20</v>
      </c>
      <c r="F3563" s="48" t="s">
        <v>20</v>
      </c>
      <c r="G3563" s="21" t="s">
        <v>63</v>
      </c>
      <c r="H3563" s="22">
        <v>2014</v>
      </c>
      <c r="I3563" s="45">
        <v>219</v>
      </c>
      <c r="J3563" s="45">
        <v>219</v>
      </c>
      <c r="K3563" s="45"/>
      <c r="L3563" s="62">
        <f>_xlfn.IFNA(VLOOKUP(E3563&amp;"."&amp;H3563,PNIdata!$E$5:$L$263,2,FALSE),"-")</f>
        <v>1</v>
      </c>
      <c r="M3563" s="62"/>
      <c r="N3563" s="62"/>
      <c r="S3563" s="64"/>
    </row>
    <row r="3564" spans="2:19" x14ac:dyDescent="0.25">
      <c r="B3564" s="37" t="s">
        <v>24</v>
      </c>
      <c r="C3564" s="38" t="str">
        <f>VLOOKUP(E3564,nusedswatershed,4,FALSE)</f>
        <v>Ind17</v>
      </c>
      <c r="D3564" s="39">
        <v>24</v>
      </c>
      <c r="E3564" s="48" t="s">
        <v>20</v>
      </c>
      <c r="F3564" s="48" t="s">
        <v>20</v>
      </c>
      <c r="G3564" s="21" t="s">
        <v>63</v>
      </c>
      <c r="H3564">
        <v>2013</v>
      </c>
      <c r="I3564" s="45">
        <v>684</v>
      </c>
      <c r="J3564" s="45">
        <v>684</v>
      </c>
      <c r="K3564" s="45"/>
      <c r="L3564" s="62" t="str">
        <f>_xlfn.IFNA(VLOOKUP(E3564&amp;"."&amp;H3564,PNIdata!$E$5:$L$263,2,FALSE),"-")</f>
        <v>-</v>
      </c>
      <c r="M3564" s="62"/>
      <c r="N3564" s="62"/>
      <c r="S3564" s="64">
        <v>52446</v>
      </c>
    </row>
    <row r="3565" spans="2:19" x14ac:dyDescent="0.25">
      <c r="B3565" s="37" t="s">
        <v>24</v>
      </c>
      <c r="C3565" s="38" t="str">
        <f>VLOOKUP(E3565,nusedswatershed,4,FALSE)</f>
        <v>Ind17</v>
      </c>
      <c r="D3565" s="39">
        <v>24</v>
      </c>
      <c r="E3565" s="48" t="s">
        <v>20</v>
      </c>
      <c r="F3565" s="48" t="s">
        <v>20</v>
      </c>
      <c r="G3565" s="21" t="s">
        <v>63</v>
      </c>
      <c r="H3565" s="22">
        <v>2012</v>
      </c>
      <c r="I3565" s="45">
        <v>262</v>
      </c>
      <c r="J3565" s="45">
        <v>262</v>
      </c>
      <c r="K3565" s="45"/>
      <c r="L3565" s="62" t="str">
        <f>_xlfn.IFNA(VLOOKUP(E3565&amp;"."&amp;H3565,PNIdata!$E$5:$L$263,2,FALSE),"-")</f>
        <v>-</v>
      </c>
      <c r="M3565" s="62"/>
      <c r="N3565" s="62"/>
      <c r="S3565" s="64">
        <v>24918</v>
      </c>
    </row>
    <row r="3566" spans="2:19" x14ac:dyDescent="0.25">
      <c r="B3566" s="37" t="s">
        <v>24</v>
      </c>
      <c r="C3566" s="38" t="str">
        <f>VLOOKUP(E3566,nusedswatershed,4,FALSE)</f>
        <v>Ind17</v>
      </c>
      <c r="D3566" s="39">
        <v>24</v>
      </c>
      <c r="E3566" s="48" t="s">
        <v>20</v>
      </c>
      <c r="F3566" s="48" t="s">
        <v>20</v>
      </c>
      <c r="G3566" s="21" t="s">
        <v>63</v>
      </c>
      <c r="H3566" s="22">
        <v>2011</v>
      </c>
      <c r="I3566" s="45">
        <v>221</v>
      </c>
      <c r="J3566" s="45">
        <v>221</v>
      </c>
      <c r="K3566" s="45"/>
      <c r="L3566" s="62">
        <f>_xlfn.IFNA(VLOOKUP(E3566&amp;"."&amp;H3566,PNIdata!$E$5:$L$263,2,FALSE),"-")</f>
        <v>1</v>
      </c>
      <c r="M3566" s="62"/>
      <c r="N3566" s="62"/>
      <c r="S3566" s="64"/>
    </row>
    <row r="3567" spans="2:19" x14ac:dyDescent="0.25">
      <c r="B3567" s="37" t="s">
        <v>24</v>
      </c>
      <c r="C3567" s="38" t="str">
        <f>VLOOKUP(E3567,nusedswatershed,4,FALSE)</f>
        <v>Ind17</v>
      </c>
      <c r="D3567" s="39">
        <v>24</v>
      </c>
      <c r="E3567" s="48" t="s">
        <v>20</v>
      </c>
      <c r="F3567" s="48" t="s">
        <v>20</v>
      </c>
      <c r="G3567" s="21" t="s">
        <v>63</v>
      </c>
      <c r="H3567" s="22">
        <v>2010</v>
      </c>
      <c r="I3567" s="45">
        <v>225</v>
      </c>
      <c r="J3567" s="45">
        <v>225</v>
      </c>
      <c r="K3567" s="45"/>
      <c r="L3567" s="62" t="str">
        <f>_xlfn.IFNA(VLOOKUP(E3567&amp;"."&amp;H3567,PNIdata!$E$5:$L$263,2,FALSE),"-")</f>
        <v>-</v>
      </c>
      <c r="M3567" s="62"/>
      <c r="N3567" s="62"/>
      <c r="S3567" s="64">
        <v>40000</v>
      </c>
    </row>
    <row r="3568" spans="2:19" x14ac:dyDescent="0.25">
      <c r="B3568" s="37" t="s">
        <v>24</v>
      </c>
      <c r="C3568" s="38" t="str">
        <f>VLOOKUP(E3568,nusedswatershed,4,FALSE)</f>
        <v>Ind17</v>
      </c>
      <c r="D3568" s="39">
        <v>24</v>
      </c>
      <c r="E3568" s="48" t="s">
        <v>20</v>
      </c>
      <c r="F3568" s="48" t="s">
        <v>20</v>
      </c>
      <c r="G3568" s="21" t="s">
        <v>63</v>
      </c>
      <c r="H3568" s="22">
        <v>2009</v>
      </c>
      <c r="I3568" s="45">
        <v>206</v>
      </c>
      <c r="J3568" s="45">
        <v>206</v>
      </c>
      <c r="K3568" s="45"/>
      <c r="L3568" s="62" t="str">
        <f>_xlfn.IFNA(VLOOKUP(E3568&amp;"."&amp;H3568,PNIdata!$E$5:$L$263,2,FALSE),"-")</f>
        <v>-</v>
      </c>
      <c r="M3568" s="62"/>
      <c r="N3568" s="62"/>
      <c r="S3568" s="64">
        <v>78620</v>
      </c>
    </row>
    <row r="3569" spans="2:19" x14ac:dyDescent="0.25">
      <c r="B3569" s="37" t="s">
        <v>24</v>
      </c>
      <c r="C3569" s="38" t="str">
        <f>VLOOKUP(E3569,nusedswatershed,4,FALSE)</f>
        <v>Ind17</v>
      </c>
      <c r="D3569" s="39">
        <v>24</v>
      </c>
      <c r="E3569" s="48" t="s">
        <v>20</v>
      </c>
      <c r="F3569" s="48" t="s">
        <v>20</v>
      </c>
      <c r="G3569" s="21" t="s">
        <v>63</v>
      </c>
      <c r="H3569">
        <v>2008</v>
      </c>
      <c r="I3569" s="45">
        <v>215</v>
      </c>
      <c r="J3569" s="45">
        <v>215</v>
      </c>
      <c r="K3569" s="45"/>
      <c r="L3569" s="62" t="str">
        <f>_xlfn.IFNA(VLOOKUP(E3569&amp;"."&amp;H3569,PNIdata!$E$5:$L$263,2,FALSE),"-")</f>
        <v>-</v>
      </c>
      <c r="M3569" s="62"/>
      <c r="N3569" s="62"/>
      <c r="S3569" s="64">
        <v>23640</v>
      </c>
    </row>
    <row r="3570" spans="2:19" x14ac:dyDescent="0.25">
      <c r="B3570" s="37" t="s">
        <v>24</v>
      </c>
      <c r="C3570" s="38" t="str">
        <f>VLOOKUP(E3570,nusedswatershed,4,FALSE)</f>
        <v>Ind17</v>
      </c>
      <c r="D3570" s="39">
        <v>24</v>
      </c>
      <c r="E3570" s="48" t="s">
        <v>20</v>
      </c>
      <c r="F3570" s="48" t="s">
        <v>20</v>
      </c>
      <c r="G3570" s="21" t="s">
        <v>63</v>
      </c>
      <c r="H3570">
        <v>2007</v>
      </c>
      <c r="I3570" s="45">
        <v>253</v>
      </c>
      <c r="J3570" s="45">
        <v>253</v>
      </c>
      <c r="K3570" s="45"/>
      <c r="L3570" s="62" t="str">
        <f>_xlfn.IFNA(VLOOKUP(E3570&amp;"."&amp;H3570,PNIdata!$E$5:$L$263,2,FALSE),"-")</f>
        <v>-</v>
      </c>
      <c r="M3570" s="62"/>
      <c r="N3570" s="62"/>
      <c r="S3570" s="64"/>
    </row>
    <row r="3571" spans="2:19" x14ac:dyDescent="0.25">
      <c r="B3571" s="37" t="s">
        <v>24</v>
      </c>
      <c r="C3571" s="38" t="str">
        <f>VLOOKUP(E3571,nusedswatershed,4,FALSE)</f>
        <v>Ind17</v>
      </c>
      <c r="D3571" s="39">
        <v>24</v>
      </c>
      <c r="E3571" s="48" t="s">
        <v>20</v>
      </c>
      <c r="F3571" s="48" t="s">
        <v>20</v>
      </c>
      <c r="G3571" s="21" t="s">
        <v>63</v>
      </c>
      <c r="H3571">
        <v>2006</v>
      </c>
      <c r="I3571" s="45">
        <v>414</v>
      </c>
      <c r="J3571" s="45">
        <v>414</v>
      </c>
      <c r="K3571" s="45"/>
      <c r="L3571" s="62" t="str">
        <f>_xlfn.IFNA(VLOOKUP(E3571&amp;"."&amp;H3571,PNIdata!$E$5:$L$263,2,FALSE),"-")</f>
        <v>-</v>
      </c>
      <c r="M3571" s="62"/>
      <c r="N3571" s="62"/>
      <c r="S3571" s="64"/>
    </row>
    <row r="3572" spans="2:19" x14ac:dyDescent="0.25">
      <c r="B3572" s="37" t="s">
        <v>24</v>
      </c>
      <c r="C3572" s="38" t="str">
        <f>VLOOKUP(E3572,nusedswatershed,4,FALSE)</f>
        <v>Ind17</v>
      </c>
      <c r="D3572" s="39">
        <v>24</v>
      </c>
      <c r="E3572" s="48" t="s">
        <v>20</v>
      </c>
      <c r="F3572" s="48" t="s">
        <v>20</v>
      </c>
      <c r="G3572" s="21" t="s">
        <v>63</v>
      </c>
      <c r="H3572">
        <v>2005</v>
      </c>
      <c r="I3572" s="45">
        <v>635</v>
      </c>
      <c r="J3572" s="45">
        <v>635</v>
      </c>
      <c r="K3572" s="45"/>
      <c r="L3572" s="62" t="str">
        <f>_xlfn.IFNA(VLOOKUP(E3572&amp;"."&amp;H3572,PNIdata!$E$5:$L$263,2,FALSE),"-")</f>
        <v>-</v>
      </c>
      <c r="M3572" s="62"/>
      <c r="N3572" s="62"/>
      <c r="S3572" s="64"/>
    </row>
    <row r="3573" spans="2:19" x14ac:dyDescent="0.25">
      <c r="B3573" s="37" t="s">
        <v>24</v>
      </c>
      <c r="C3573" s="38" t="str">
        <f>VLOOKUP(E3573,nusedswatershed,4,FALSE)</f>
        <v>Ind17</v>
      </c>
      <c r="D3573" s="39">
        <v>24</v>
      </c>
      <c r="E3573" s="48" t="s">
        <v>20</v>
      </c>
      <c r="F3573" s="48" t="s">
        <v>20</v>
      </c>
      <c r="G3573" s="21" t="s">
        <v>63</v>
      </c>
      <c r="H3573">
        <v>2004</v>
      </c>
      <c r="I3573" s="45">
        <v>1127</v>
      </c>
      <c r="J3573" s="45">
        <v>1127</v>
      </c>
      <c r="K3573" s="45"/>
      <c r="L3573" s="62" t="str">
        <f>_xlfn.IFNA(VLOOKUP(E3573&amp;"."&amp;H3573,PNIdata!$E$5:$L$263,2,FALSE),"-")</f>
        <v>-</v>
      </c>
      <c r="M3573" s="62"/>
      <c r="N3573" s="62"/>
      <c r="S3573" s="64"/>
    </row>
    <row r="3574" spans="2:19" x14ac:dyDescent="0.25">
      <c r="B3574" s="37" t="s">
        <v>24</v>
      </c>
      <c r="C3574" s="38" t="str">
        <f>VLOOKUP(E3574,nusedswatershed,4,FALSE)</f>
        <v>Ind17</v>
      </c>
      <c r="D3574" s="39">
        <v>24</v>
      </c>
      <c r="E3574" s="48" t="s">
        <v>20</v>
      </c>
      <c r="F3574" s="48" t="s">
        <v>20</v>
      </c>
      <c r="G3574" s="21" t="s">
        <v>63</v>
      </c>
      <c r="H3574">
        <v>2003</v>
      </c>
      <c r="I3574" s="45">
        <v>1775</v>
      </c>
      <c r="J3574" s="45">
        <v>1775</v>
      </c>
      <c r="K3574" s="45"/>
      <c r="L3574" s="62" t="str">
        <f>_xlfn.IFNA(VLOOKUP(E3574&amp;"."&amp;H3574,PNIdata!$E$5:$L$263,2,FALSE),"-")</f>
        <v>-</v>
      </c>
      <c r="M3574" s="62"/>
      <c r="N3574" s="62"/>
      <c r="S3574" s="64"/>
    </row>
    <row r="3575" spans="2:19" x14ac:dyDescent="0.25">
      <c r="B3575" s="37" t="s">
        <v>24</v>
      </c>
      <c r="C3575" s="38" t="str">
        <f>VLOOKUP(E3575,nusedswatershed,4,FALSE)</f>
        <v>Ind17</v>
      </c>
      <c r="D3575" s="39">
        <v>24</v>
      </c>
      <c r="E3575" s="48" t="s">
        <v>20</v>
      </c>
      <c r="F3575" s="48" t="s">
        <v>20</v>
      </c>
      <c r="G3575" s="21" t="s">
        <v>63</v>
      </c>
      <c r="H3575">
        <v>2002</v>
      </c>
      <c r="I3575" s="45">
        <v>190</v>
      </c>
      <c r="J3575" s="45">
        <v>190</v>
      </c>
      <c r="K3575" s="45"/>
      <c r="L3575" s="62" t="str">
        <f>_xlfn.IFNA(VLOOKUP(E3575&amp;"."&amp;H3575,PNIdata!$E$5:$L$263,2,FALSE),"-")</f>
        <v>-</v>
      </c>
      <c r="M3575" s="62"/>
      <c r="N3575" s="62"/>
      <c r="S3575" s="64">
        <v>101150</v>
      </c>
    </row>
    <row r="3576" spans="2:19" x14ac:dyDescent="0.25">
      <c r="B3576" s="37" t="s">
        <v>24</v>
      </c>
      <c r="C3576" s="38" t="str">
        <f>VLOOKUP(E3576,nusedswatershed,4,FALSE)</f>
        <v>Ind17</v>
      </c>
      <c r="D3576" s="39">
        <v>24</v>
      </c>
      <c r="E3576" s="48" t="s">
        <v>20</v>
      </c>
      <c r="F3576" s="48" t="s">
        <v>20</v>
      </c>
      <c r="G3576" s="21" t="s">
        <v>63</v>
      </c>
      <c r="H3576">
        <v>2001</v>
      </c>
      <c r="I3576" s="45">
        <v>2080</v>
      </c>
      <c r="J3576" s="45">
        <v>2080</v>
      </c>
      <c r="K3576" s="45"/>
      <c r="L3576" s="62" t="str">
        <f>_xlfn.IFNA(VLOOKUP(E3576&amp;"."&amp;H3576,PNIdata!$E$5:$L$263,2,FALSE),"-")</f>
        <v>-</v>
      </c>
      <c r="M3576" s="62"/>
      <c r="N3576" s="62"/>
      <c r="S3576" s="64"/>
    </row>
    <row r="3577" spans="2:19" x14ac:dyDescent="0.25">
      <c r="B3577" s="37" t="s">
        <v>24</v>
      </c>
      <c r="C3577" s="38" t="str">
        <f>VLOOKUP(E3577,nusedswatershed,4,FALSE)</f>
        <v>Ind17</v>
      </c>
      <c r="D3577" s="39">
        <v>24</v>
      </c>
      <c r="E3577" s="48" t="s">
        <v>20</v>
      </c>
      <c r="F3577" s="48" t="s">
        <v>20</v>
      </c>
      <c r="G3577" s="21" t="s">
        <v>63</v>
      </c>
      <c r="H3577">
        <v>2000</v>
      </c>
      <c r="I3577" s="45">
        <v>1781</v>
      </c>
      <c r="J3577" s="45">
        <v>1781</v>
      </c>
      <c r="K3577" s="45"/>
      <c r="L3577" s="62" t="str">
        <f>_xlfn.IFNA(VLOOKUP(E3577&amp;"."&amp;H3577,PNIdata!$E$5:$L$263,2,FALSE),"-")</f>
        <v>-</v>
      </c>
      <c r="M3577" s="62"/>
      <c r="N3577" s="62"/>
      <c r="S3577" s="64">
        <v>132060</v>
      </c>
    </row>
    <row r="3578" spans="2:19" x14ac:dyDescent="0.25">
      <c r="B3578" s="37" t="s">
        <v>24</v>
      </c>
      <c r="C3578" s="38" t="str">
        <f>VLOOKUP(E3578,nusedswatershed,4,FALSE)</f>
        <v>Ind17</v>
      </c>
      <c r="D3578" s="39">
        <v>24</v>
      </c>
      <c r="E3578" s="48" t="s">
        <v>20</v>
      </c>
      <c r="F3578" s="48" t="s">
        <v>20</v>
      </c>
      <c r="G3578" s="21" t="s">
        <v>63</v>
      </c>
      <c r="H3578">
        <v>1999</v>
      </c>
      <c r="I3578" s="45">
        <v>751</v>
      </c>
      <c r="J3578" s="45">
        <v>751</v>
      </c>
      <c r="K3578" s="45"/>
      <c r="L3578" s="62" t="str">
        <f>_xlfn.IFNA(VLOOKUP(E3578&amp;"."&amp;H3578,PNIdata!$E$5:$L$263,2,FALSE),"-")</f>
        <v>-</v>
      </c>
      <c r="M3578" s="62"/>
      <c r="N3578" s="62"/>
      <c r="S3578" s="64">
        <v>139130</v>
      </c>
    </row>
    <row r="3579" spans="2:19" x14ac:dyDescent="0.25">
      <c r="B3579" s="37" t="s">
        <v>24</v>
      </c>
      <c r="C3579" s="38" t="str">
        <f>VLOOKUP(E3579,nusedswatershed,4,FALSE)</f>
        <v>Ind17</v>
      </c>
      <c r="D3579" s="39">
        <v>24</v>
      </c>
      <c r="E3579" s="48" t="s">
        <v>20</v>
      </c>
      <c r="F3579" s="48" t="s">
        <v>20</v>
      </c>
      <c r="G3579" s="21" t="s">
        <v>63</v>
      </c>
      <c r="H3579" s="22">
        <v>1998</v>
      </c>
      <c r="I3579" s="45">
        <v>800</v>
      </c>
      <c r="J3579" s="45">
        <v>800</v>
      </c>
      <c r="K3579" s="45"/>
      <c r="L3579" s="62" t="str">
        <f>_xlfn.IFNA(VLOOKUP(E3579&amp;"."&amp;H3579,PNIdata!$E$5:$L$263,2,FALSE),"-")</f>
        <v>-</v>
      </c>
      <c r="M3579" s="62"/>
      <c r="N3579" s="62"/>
      <c r="S3579" s="64">
        <v>159469</v>
      </c>
    </row>
    <row r="3580" spans="2:19" x14ac:dyDescent="0.25">
      <c r="B3580" s="37" t="s">
        <v>24</v>
      </c>
      <c r="C3580" s="38" t="str">
        <f>VLOOKUP(E3580,nusedswatershed,4,FALSE)</f>
        <v>Ind17</v>
      </c>
      <c r="D3580" s="39">
        <v>24</v>
      </c>
      <c r="E3580" s="48" t="s">
        <v>20</v>
      </c>
      <c r="F3580" s="48" t="s">
        <v>20</v>
      </c>
      <c r="G3580" s="21" t="s">
        <v>63</v>
      </c>
      <c r="H3580" s="22">
        <v>1997</v>
      </c>
      <c r="I3580" s="45">
        <v>825</v>
      </c>
      <c r="J3580" s="45">
        <v>825</v>
      </c>
      <c r="K3580" s="45"/>
      <c r="L3580" s="62" t="str">
        <f>_xlfn.IFNA(VLOOKUP(E3580&amp;"."&amp;H3580,PNIdata!$E$5:$L$263,2,FALSE),"-")</f>
        <v>-</v>
      </c>
      <c r="M3580" s="62"/>
      <c r="N3580" s="62"/>
      <c r="S3580" s="64">
        <v>178851</v>
      </c>
    </row>
    <row r="3581" spans="2:19" x14ac:dyDescent="0.25">
      <c r="B3581" s="37" t="s">
        <v>24</v>
      </c>
      <c r="C3581" s="38" t="str">
        <f>VLOOKUP(E3581,nusedswatershed,4,FALSE)</f>
        <v>Ind17</v>
      </c>
      <c r="D3581" s="39">
        <v>24</v>
      </c>
      <c r="E3581" s="48" t="s">
        <v>20</v>
      </c>
      <c r="F3581" s="48" t="s">
        <v>20</v>
      </c>
      <c r="G3581" s="21" t="s">
        <v>63</v>
      </c>
      <c r="H3581" s="22">
        <v>1996</v>
      </c>
      <c r="I3581" s="45">
        <v>650</v>
      </c>
      <c r="J3581" s="45">
        <v>650</v>
      </c>
      <c r="K3581" s="45"/>
      <c r="L3581" s="62" t="str">
        <f>_xlfn.IFNA(VLOOKUP(E3581&amp;"."&amp;H3581,PNIdata!$E$5:$L$263,2,FALSE),"-")</f>
        <v>-</v>
      </c>
      <c r="M3581" s="62"/>
      <c r="N3581" s="62"/>
      <c r="S3581" s="64">
        <v>139000</v>
      </c>
    </row>
    <row r="3582" spans="2:19" x14ac:dyDescent="0.25">
      <c r="B3582" s="37" t="s">
        <v>24</v>
      </c>
      <c r="C3582" s="38" t="str">
        <f>VLOOKUP(E3582,nusedswatershed,4,FALSE)</f>
        <v>Ind17</v>
      </c>
      <c r="D3582" s="39">
        <v>24</v>
      </c>
      <c r="E3582" s="48" t="s">
        <v>20</v>
      </c>
      <c r="F3582" s="48" t="s">
        <v>20</v>
      </c>
      <c r="G3582" s="21" t="s">
        <v>63</v>
      </c>
      <c r="H3582" s="22">
        <v>1995</v>
      </c>
      <c r="I3582" s="45">
        <v>450</v>
      </c>
      <c r="J3582" s="45">
        <v>450</v>
      </c>
      <c r="K3582" s="45"/>
      <c r="L3582" s="62" t="str">
        <f>_xlfn.IFNA(VLOOKUP(E3582&amp;"."&amp;H3582,PNIdata!$E$5:$L$263,2,FALSE),"-")</f>
        <v>-</v>
      </c>
      <c r="M3582" s="62"/>
      <c r="N3582" s="62"/>
      <c r="S3582" s="64">
        <v>94229</v>
      </c>
    </row>
    <row r="3583" spans="2:19" x14ac:dyDescent="0.25">
      <c r="B3583" s="37" t="s">
        <v>24</v>
      </c>
      <c r="C3583" s="38" t="str">
        <f>VLOOKUP(E3583,nusedswatershed,4,FALSE)</f>
        <v>Ind17</v>
      </c>
      <c r="D3583" s="39">
        <v>24</v>
      </c>
      <c r="E3583" s="48" t="s">
        <v>20</v>
      </c>
      <c r="F3583" s="48" t="s">
        <v>20</v>
      </c>
      <c r="G3583" s="21" t="s">
        <v>63</v>
      </c>
      <c r="H3583" s="22">
        <v>1994</v>
      </c>
      <c r="I3583" s="45">
        <v>400</v>
      </c>
      <c r="J3583" s="45">
        <v>400</v>
      </c>
      <c r="K3583" s="45"/>
      <c r="L3583" s="62" t="str">
        <f>_xlfn.IFNA(VLOOKUP(E3583&amp;"."&amp;H3583,PNIdata!$E$5:$L$263,2,FALSE),"-")</f>
        <v>-</v>
      </c>
      <c r="M3583" s="62"/>
      <c r="N3583" s="62"/>
      <c r="S3583" s="64">
        <v>165000</v>
      </c>
    </row>
    <row r="3584" spans="2:19" x14ac:dyDescent="0.25">
      <c r="B3584" s="37" t="s">
        <v>24</v>
      </c>
      <c r="C3584" s="38" t="str">
        <f>VLOOKUP(E3584,nusedswatershed,4,FALSE)</f>
        <v>Ind17</v>
      </c>
      <c r="D3584" s="39">
        <v>24</v>
      </c>
      <c r="E3584" s="48" t="s">
        <v>20</v>
      </c>
      <c r="F3584" s="48" t="s">
        <v>20</v>
      </c>
      <c r="G3584" s="21" t="s">
        <v>63</v>
      </c>
      <c r="H3584" s="22">
        <v>1993</v>
      </c>
      <c r="I3584" s="45">
        <v>145</v>
      </c>
      <c r="J3584" s="45">
        <v>145</v>
      </c>
      <c r="K3584" s="45"/>
      <c r="L3584" s="62" t="str">
        <f>_xlfn.IFNA(VLOOKUP(E3584&amp;"."&amp;H3584,PNIdata!$E$5:$L$263,2,FALSE),"-")</f>
        <v>-</v>
      </c>
      <c r="M3584" s="62"/>
      <c r="N3584" s="62"/>
      <c r="S3584" s="64">
        <v>99000</v>
      </c>
    </row>
    <row r="3585" spans="2:19" x14ac:dyDescent="0.25">
      <c r="B3585" s="37" t="s">
        <v>24</v>
      </c>
      <c r="C3585" s="38" t="str">
        <f>VLOOKUP(E3585,nusedswatershed,4,FALSE)</f>
        <v>Ind17</v>
      </c>
      <c r="D3585" s="39">
        <v>24</v>
      </c>
      <c r="E3585" s="48" t="s">
        <v>20</v>
      </c>
      <c r="F3585" s="48" t="s">
        <v>20</v>
      </c>
      <c r="G3585" s="21" t="s">
        <v>63</v>
      </c>
      <c r="H3585" s="22">
        <v>1992</v>
      </c>
      <c r="I3585" s="45" t="s">
        <v>527</v>
      </c>
      <c r="J3585" s="45"/>
      <c r="K3585" s="45"/>
      <c r="L3585" s="62" t="str">
        <f>_xlfn.IFNA(VLOOKUP(E3585&amp;"."&amp;H3585,PNIdata!$E$5:$L$263,2,FALSE),"-")</f>
        <v>-</v>
      </c>
      <c r="M3585" s="62"/>
      <c r="N3585" s="62"/>
      <c r="S3585" s="64">
        <v>86000</v>
      </c>
    </row>
    <row r="3586" spans="2:19" x14ac:dyDescent="0.25">
      <c r="B3586" s="37" t="s">
        <v>24</v>
      </c>
      <c r="C3586" s="38" t="str">
        <f>VLOOKUP(E3586,nusedswatershed,4,FALSE)</f>
        <v>Ind17</v>
      </c>
      <c r="D3586" s="39">
        <v>24</v>
      </c>
      <c r="E3586" s="48" t="s">
        <v>20</v>
      </c>
      <c r="F3586" s="48" t="s">
        <v>20</v>
      </c>
      <c r="G3586" s="21" t="s">
        <v>63</v>
      </c>
      <c r="H3586" s="22">
        <v>1991</v>
      </c>
      <c r="I3586" s="45">
        <v>23</v>
      </c>
      <c r="J3586" s="45">
        <v>23</v>
      </c>
      <c r="K3586" s="45"/>
      <c r="L3586" s="62" t="str">
        <f>_xlfn.IFNA(VLOOKUP(E3586&amp;"."&amp;H3586,PNIdata!$E$5:$L$263,2,FALSE),"-")</f>
        <v>-</v>
      </c>
      <c r="M3586" s="62"/>
      <c r="N3586" s="62"/>
      <c r="S3586" s="64">
        <v>95000</v>
      </c>
    </row>
    <row r="3587" spans="2:19" x14ac:dyDescent="0.25">
      <c r="B3587" s="37" t="s">
        <v>24</v>
      </c>
      <c r="C3587" s="38" t="str">
        <f>VLOOKUP(E3587,nusedswatershed,4,FALSE)</f>
        <v>Ind17</v>
      </c>
      <c r="D3587" s="39">
        <v>24</v>
      </c>
      <c r="E3587" s="48" t="s">
        <v>20</v>
      </c>
      <c r="F3587" s="48" t="s">
        <v>20</v>
      </c>
      <c r="G3587" s="21" t="s">
        <v>63</v>
      </c>
      <c r="H3587" s="22">
        <v>1990</v>
      </c>
      <c r="I3587" s="45">
        <v>45</v>
      </c>
      <c r="J3587" s="45">
        <v>45</v>
      </c>
      <c r="K3587" s="45"/>
      <c r="L3587" s="62" t="str">
        <f>_xlfn.IFNA(VLOOKUP(E3587&amp;"."&amp;H3587,PNIdata!$E$5:$L$263,2,FALSE),"-")</f>
        <v>-</v>
      </c>
      <c r="M3587" s="62"/>
      <c r="N3587" s="62"/>
      <c r="S3587" s="64">
        <v>54000</v>
      </c>
    </row>
    <row r="3588" spans="2:19" x14ac:dyDescent="0.25">
      <c r="B3588" s="37" t="s">
        <v>24</v>
      </c>
      <c r="C3588" s="38" t="str">
        <f>VLOOKUP(E3588,nusedswatershed,4,FALSE)</f>
        <v>Ind17</v>
      </c>
      <c r="D3588" s="39">
        <v>24</v>
      </c>
      <c r="E3588" s="48" t="s">
        <v>20</v>
      </c>
      <c r="F3588" s="48" t="s">
        <v>20</v>
      </c>
      <c r="G3588" s="21" t="s">
        <v>63</v>
      </c>
      <c r="H3588" s="22">
        <v>1989</v>
      </c>
      <c r="I3588" s="45">
        <v>28</v>
      </c>
      <c r="J3588" s="45">
        <v>28</v>
      </c>
      <c r="K3588" s="45"/>
      <c r="L3588" s="62" t="str">
        <f>_xlfn.IFNA(VLOOKUP(E3588&amp;"."&amp;H3588,PNIdata!$E$5:$L$263,2,FALSE),"-")</f>
        <v>-</v>
      </c>
      <c r="M3588" s="62"/>
      <c r="N3588" s="62"/>
      <c r="S3588" s="64"/>
    </row>
    <row r="3589" spans="2:19" x14ac:dyDescent="0.25">
      <c r="B3589" s="37" t="s">
        <v>24</v>
      </c>
      <c r="C3589" s="38" t="str">
        <f>VLOOKUP(E3589,nusedswatershed,4,FALSE)</f>
        <v>Ind17</v>
      </c>
      <c r="D3589" s="39">
        <v>24</v>
      </c>
      <c r="E3589" s="48" t="s">
        <v>20</v>
      </c>
      <c r="F3589" s="48" t="s">
        <v>20</v>
      </c>
      <c r="G3589" s="21" t="s">
        <v>63</v>
      </c>
      <c r="H3589" s="22">
        <v>1988</v>
      </c>
      <c r="I3589" s="45" t="s">
        <v>522</v>
      </c>
      <c r="J3589" s="45"/>
      <c r="K3589" s="45"/>
      <c r="L3589" s="62" t="str">
        <f>_xlfn.IFNA(VLOOKUP(E3589&amp;"."&amp;H3589,PNIdata!$E$5:$L$263,2,FALSE),"-")</f>
        <v>-</v>
      </c>
      <c r="M3589" s="62"/>
      <c r="N3589" s="62"/>
      <c r="S3589" s="64"/>
    </row>
    <row r="3590" spans="2:19" x14ac:dyDescent="0.25">
      <c r="B3590" s="37" t="s">
        <v>24</v>
      </c>
      <c r="C3590" s="38" t="str">
        <f>VLOOKUP(E3590,nusedswatershed,4,FALSE)</f>
        <v>Ind17</v>
      </c>
      <c r="D3590" s="39">
        <v>24</v>
      </c>
      <c r="E3590" s="48" t="s">
        <v>20</v>
      </c>
      <c r="F3590" s="48" t="s">
        <v>20</v>
      </c>
      <c r="G3590" s="21" t="s">
        <v>63</v>
      </c>
      <c r="H3590" s="22">
        <v>1987</v>
      </c>
      <c r="I3590" s="45">
        <v>7</v>
      </c>
      <c r="J3590" s="45">
        <v>7</v>
      </c>
      <c r="K3590" s="45"/>
      <c r="L3590" s="62" t="str">
        <f>_xlfn.IFNA(VLOOKUP(E3590&amp;"."&amp;H3590,PNIdata!$E$5:$L$263,2,FALSE),"-")</f>
        <v>-</v>
      </c>
      <c r="M3590" s="62"/>
      <c r="N3590" s="62"/>
      <c r="S3590" s="64"/>
    </row>
    <row r="3591" spans="2:19" x14ac:dyDescent="0.25">
      <c r="B3591" s="37" t="s">
        <v>24</v>
      </c>
      <c r="C3591" s="38" t="str">
        <f>VLOOKUP(E3591,nusedswatershed,4,FALSE)</f>
        <v>Ind17</v>
      </c>
      <c r="D3591" s="39">
        <v>24</v>
      </c>
      <c r="E3591" s="48" t="s">
        <v>20</v>
      </c>
      <c r="F3591" s="48" t="s">
        <v>20</v>
      </c>
      <c r="G3591" s="21" t="s">
        <v>63</v>
      </c>
      <c r="H3591" s="22">
        <v>1986</v>
      </c>
      <c r="I3591" s="45">
        <v>14</v>
      </c>
      <c r="J3591" s="45">
        <v>14</v>
      </c>
      <c r="K3591" s="45"/>
      <c r="L3591" s="62" t="str">
        <f>_xlfn.IFNA(VLOOKUP(E3591&amp;"."&amp;H3591,PNIdata!$E$5:$L$263,2,FALSE),"-")</f>
        <v>-</v>
      </c>
      <c r="M3591" s="62"/>
      <c r="N3591" s="62"/>
      <c r="S3591" s="64"/>
    </row>
    <row r="3592" spans="2:19" x14ac:dyDescent="0.25">
      <c r="B3592" s="37" t="s">
        <v>24</v>
      </c>
      <c r="C3592" s="38" t="str">
        <f>VLOOKUP(E3592,nusedswatershed,4,FALSE)</f>
        <v>Ind17</v>
      </c>
      <c r="D3592" s="39">
        <v>24</v>
      </c>
      <c r="E3592" s="48" t="s">
        <v>20</v>
      </c>
      <c r="F3592" s="48" t="s">
        <v>20</v>
      </c>
      <c r="G3592" s="21" t="s">
        <v>63</v>
      </c>
      <c r="H3592" s="22">
        <v>1985</v>
      </c>
      <c r="I3592" s="45">
        <v>1</v>
      </c>
      <c r="J3592" s="45">
        <v>1</v>
      </c>
      <c r="K3592" s="45"/>
      <c r="L3592" s="62" t="str">
        <f>_xlfn.IFNA(VLOOKUP(E3592&amp;"."&amp;H3592,PNIdata!$E$5:$L$263,2,FALSE),"-")</f>
        <v>-</v>
      </c>
      <c r="M3592" s="62"/>
      <c r="N3592" s="62"/>
      <c r="S3592" s="64"/>
    </row>
    <row r="3593" spans="2:19" x14ac:dyDescent="0.25">
      <c r="B3593" s="37" t="s">
        <v>24</v>
      </c>
      <c r="C3593" s="38" t="str">
        <f>VLOOKUP(E3593,nusedswatershed,4,FALSE)</f>
        <v>Ind17</v>
      </c>
      <c r="D3593" s="39">
        <v>24</v>
      </c>
      <c r="E3593" s="48" t="s">
        <v>20</v>
      </c>
      <c r="F3593" s="48" t="s">
        <v>20</v>
      </c>
      <c r="G3593" s="21" t="s">
        <v>63</v>
      </c>
      <c r="H3593" s="22">
        <v>1984</v>
      </c>
      <c r="I3593" s="45" t="s">
        <v>522</v>
      </c>
      <c r="J3593" s="45"/>
      <c r="K3593" s="45"/>
      <c r="L3593" s="62" t="str">
        <f>_xlfn.IFNA(VLOOKUP(E3593&amp;"."&amp;H3593,PNIdata!$E$5:$L$263,2,FALSE),"-")</f>
        <v>-</v>
      </c>
      <c r="M3593" s="62"/>
      <c r="N3593" s="62"/>
      <c r="S3593" s="64"/>
    </row>
    <row r="3594" spans="2:19" x14ac:dyDescent="0.25">
      <c r="B3594" s="37" t="s">
        <v>24</v>
      </c>
      <c r="C3594" s="38" t="str">
        <f>VLOOKUP(E3594,nusedswatershed,4,FALSE)</f>
        <v>Ind17</v>
      </c>
      <c r="D3594" s="39">
        <v>24</v>
      </c>
      <c r="E3594" s="48" t="s">
        <v>20</v>
      </c>
      <c r="F3594" s="48" t="s">
        <v>20</v>
      </c>
      <c r="G3594" s="21" t="s">
        <v>63</v>
      </c>
      <c r="H3594" s="22">
        <v>1983</v>
      </c>
      <c r="I3594" s="45">
        <v>20</v>
      </c>
      <c r="J3594" s="45">
        <v>20</v>
      </c>
      <c r="K3594" s="45"/>
      <c r="L3594" s="62" t="str">
        <f>_xlfn.IFNA(VLOOKUP(E3594&amp;"."&amp;H3594,PNIdata!$E$5:$L$263,2,FALSE),"-")</f>
        <v>-</v>
      </c>
      <c r="M3594" s="62"/>
      <c r="N3594" s="62"/>
      <c r="S3594" s="64"/>
    </row>
    <row r="3595" spans="2:19" x14ac:dyDescent="0.25">
      <c r="B3595" s="37" t="s">
        <v>24</v>
      </c>
      <c r="C3595" s="38" t="str">
        <f>VLOOKUP(E3595,nusedswatershed,4,FALSE)</f>
        <v>Ind17</v>
      </c>
      <c r="D3595" s="39">
        <v>24</v>
      </c>
      <c r="E3595" s="48" t="s">
        <v>20</v>
      </c>
      <c r="F3595" s="48" t="s">
        <v>20</v>
      </c>
      <c r="G3595" s="21" t="s">
        <v>63</v>
      </c>
      <c r="H3595" s="22">
        <v>1982</v>
      </c>
      <c r="I3595" s="45" t="s">
        <v>527</v>
      </c>
      <c r="J3595" s="45"/>
      <c r="K3595" s="45"/>
      <c r="L3595" s="62" t="str">
        <f>_xlfn.IFNA(VLOOKUP(E3595&amp;"."&amp;H3595,PNIdata!$E$5:$L$263,2,FALSE),"-")</f>
        <v>-</v>
      </c>
      <c r="M3595" s="62"/>
      <c r="N3595" s="62"/>
      <c r="S3595" s="64"/>
    </row>
    <row r="3596" spans="2:19" x14ac:dyDescent="0.25">
      <c r="B3596" s="37" t="s">
        <v>24</v>
      </c>
      <c r="C3596" s="38" t="str">
        <f>VLOOKUP(E3596,nusedswatershed,4,FALSE)</f>
        <v>Ind17</v>
      </c>
      <c r="D3596" s="39">
        <v>24</v>
      </c>
      <c r="E3596" s="48" t="s">
        <v>20</v>
      </c>
      <c r="F3596" s="48" t="s">
        <v>20</v>
      </c>
      <c r="G3596" s="21" t="s">
        <v>63</v>
      </c>
      <c r="H3596" s="22">
        <v>1981</v>
      </c>
      <c r="I3596" s="45">
        <v>25</v>
      </c>
      <c r="J3596" s="45">
        <v>25</v>
      </c>
      <c r="K3596" s="45"/>
      <c r="L3596" s="62" t="str">
        <f>_xlfn.IFNA(VLOOKUP(E3596&amp;"."&amp;H3596,PNIdata!$E$5:$L$263,2,FALSE),"-")</f>
        <v>-</v>
      </c>
      <c r="M3596" s="62"/>
      <c r="N3596" s="62"/>
      <c r="S3596" s="64"/>
    </row>
    <row r="3597" spans="2:19" x14ac:dyDescent="0.25">
      <c r="B3597" s="37" t="s">
        <v>24</v>
      </c>
      <c r="C3597" s="38" t="str">
        <f>VLOOKUP(E3597,nusedswatershed,4,FALSE)</f>
        <v>Ind17</v>
      </c>
      <c r="D3597" s="39">
        <v>24</v>
      </c>
      <c r="E3597" s="48" t="s">
        <v>20</v>
      </c>
      <c r="F3597" s="48" t="s">
        <v>20</v>
      </c>
      <c r="G3597" s="21" t="s">
        <v>63</v>
      </c>
      <c r="H3597" s="22">
        <v>1980</v>
      </c>
      <c r="I3597" s="45">
        <v>50</v>
      </c>
      <c r="J3597" s="45">
        <v>50</v>
      </c>
      <c r="K3597" s="45"/>
      <c r="L3597" s="62" t="str">
        <f>_xlfn.IFNA(VLOOKUP(E3597&amp;"."&amp;H3597,PNIdata!$E$5:$L$263,2,FALSE),"-")</f>
        <v>-</v>
      </c>
      <c r="M3597" s="62"/>
      <c r="N3597" s="62"/>
      <c r="S3597" s="64"/>
    </row>
    <row r="3598" spans="2:19" x14ac:dyDescent="0.25">
      <c r="B3598" s="37" t="s">
        <v>24</v>
      </c>
      <c r="C3598" s="38" t="str">
        <f>VLOOKUP(E3598,nusedswatershed,4,FALSE)</f>
        <v>Ind17</v>
      </c>
      <c r="D3598" s="39">
        <v>24</v>
      </c>
      <c r="E3598" s="48" t="s">
        <v>20</v>
      </c>
      <c r="F3598" s="48" t="s">
        <v>20</v>
      </c>
      <c r="G3598" s="21" t="s">
        <v>63</v>
      </c>
      <c r="H3598" s="22">
        <v>1979</v>
      </c>
      <c r="I3598" s="45">
        <v>4</v>
      </c>
      <c r="J3598" s="45">
        <v>4</v>
      </c>
      <c r="K3598" s="45"/>
      <c r="L3598" s="62" t="str">
        <f>_xlfn.IFNA(VLOOKUP(E3598&amp;"."&amp;H3598,PNIdata!$E$5:$L$263,2,FALSE),"-")</f>
        <v>-</v>
      </c>
      <c r="M3598" s="62"/>
      <c r="N3598" s="62"/>
      <c r="S3598" s="64"/>
    </row>
    <row r="3599" spans="2:19" x14ac:dyDescent="0.25">
      <c r="B3599" s="37" t="s">
        <v>24</v>
      </c>
      <c r="C3599" s="38" t="str">
        <f>VLOOKUP(E3599,nusedswatershed,4,FALSE)</f>
        <v>Ind17</v>
      </c>
      <c r="D3599" s="39">
        <v>24</v>
      </c>
      <c r="E3599" s="48" t="s">
        <v>20</v>
      </c>
      <c r="F3599" s="48" t="s">
        <v>20</v>
      </c>
      <c r="G3599" s="21" t="s">
        <v>63</v>
      </c>
      <c r="H3599" s="22">
        <v>1978</v>
      </c>
      <c r="I3599" s="45" t="s">
        <v>522</v>
      </c>
      <c r="J3599" s="45"/>
      <c r="K3599" s="45"/>
      <c r="L3599" s="62" t="str">
        <f>_xlfn.IFNA(VLOOKUP(E3599&amp;"."&amp;H3599,PNIdata!$E$5:$L$263,2,FALSE),"-")</f>
        <v>-</v>
      </c>
      <c r="M3599" s="62"/>
      <c r="N3599" s="62"/>
      <c r="S3599" s="64"/>
    </row>
    <row r="3600" spans="2:19" x14ac:dyDescent="0.25">
      <c r="B3600" s="37" t="s">
        <v>24</v>
      </c>
      <c r="C3600" s="38" t="str">
        <f>VLOOKUP(E3600,nusedswatershed,4,FALSE)</f>
        <v>Ind17</v>
      </c>
      <c r="D3600" s="39">
        <v>24</v>
      </c>
      <c r="E3600" s="48" t="s">
        <v>20</v>
      </c>
      <c r="F3600" s="48" t="s">
        <v>20</v>
      </c>
      <c r="G3600" s="21" t="s">
        <v>63</v>
      </c>
      <c r="H3600" s="22">
        <v>1977</v>
      </c>
      <c r="I3600" s="45">
        <v>25</v>
      </c>
      <c r="J3600" s="45">
        <v>25</v>
      </c>
      <c r="K3600" s="45"/>
      <c r="L3600" s="62" t="str">
        <f>_xlfn.IFNA(VLOOKUP(E3600&amp;"."&amp;H3600,PNIdata!$E$5:$L$263,2,FALSE),"-")</f>
        <v>-</v>
      </c>
      <c r="M3600" s="62"/>
      <c r="N3600" s="62"/>
      <c r="S3600" s="64"/>
    </row>
    <row r="3601" spans="2:19" x14ac:dyDescent="0.25">
      <c r="B3601" s="37" t="s">
        <v>24</v>
      </c>
      <c r="C3601" s="38" t="str">
        <f>VLOOKUP(E3601,nusedswatershed,4,FALSE)</f>
        <v>Ind17</v>
      </c>
      <c r="D3601" s="39">
        <v>24</v>
      </c>
      <c r="E3601" s="48" t="s">
        <v>20</v>
      </c>
      <c r="F3601" s="48" t="s">
        <v>20</v>
      </c>
      <c r="G3601" s="21" t="s">
        <v>63</v>
      </c>
      <c r="H3601" s="22">
        <v>1976</v>
      </c>
      <c r="I3601" s="45">
        <v>25</v>
      </c>
      <c r="J3601" s="45">
        <v>25</v>
      </c>
      <c r="K3601" s="45"/>
      <c r="L3601" s="62" t="str">
        <f>_xlfn.IFNA(VLOOKUP(E3601&amp;"."&amp;H3601,PNIdata!$E$5:$L$263,2,FALSE),"-")</f>
        <v>-</v>
      </c>
      <c r="M3601" s="62"/>
      <c r="N3601" s="62"/>
      <c r="S3601" s="64"/>
    </row>
    <row r="3602" spans="2:19" x14ac:dyDescent="0.25">
      <c r="B3602" s="37" t="s">
        <v>24</v>
      </c>
      <c r="C3602" s="38" t="str">
        <f>VLOOKUP(E3602,nusedswatershed,4,FALSE)</f>
        <v>Ind17</v>
      </c>
      <c r="D3602" s="39">
        <v>24</v>
      </c>
      <c r="E3602" s="48" t="s">
        <v>20</v>
      </c>
      <c r="F3602" s="48" t="s">
        <v>20</v>
      </c>
      <c r="G3602" s="21" t="s">
        <v>63</v>
      </c>
      <c r="H3602" s="22">
        <v>1975</v>
      </c>
      <c r="I3602" s="45">
        <v>25</v>
      </c>
      <c r="J3602" s="45">
        <v>25</v>
      </c>
      <c r="K3602" s="45"/>
      <c r="L3602" s="62" t="str">
        <f>_xlfn.IFNA(VLOOKUP(E3602&amp;"."&amp;H3602,PNIdata!$E$5:$L$263,2,FALSE),"-")</f>
        <v>-</v>
      </c>
      <c r="M3602" s="62"/>
      <c r="N3602" s="62"/>
      <c r="S3602" s="64"/>
    </row>
    <row r="3603" spans="2:19" x14ac:dyDescent="0.25">
      <c r="B3603" s="37" t="s">
        <v>24</v>
      </c>
      <c r="C3603" s="38" t="str">
        <f>VLOOKUP(E3603,nusedswatershed,4,FALSE)</f>
        <v>Ind17</v>
      </c>
      <c r="D3603" s="39">
        <v>24</v>
      </c>
      <c r="E3603" s="48" t="s">
        <v>20</v>
      </c>
      <c r="F3603" s="48" t="s">
        <v>20</v>
      </c>
      <c r="G3603" s="21" t="s">
        <v>63</v>
      </c>
      <c r="H3603" s="22">
        <v>1974</v>
      </c>
      <c r="I3603" s="45">
        <v>25</v>
      </c>
      <c r="J3603" s="45">
        <v>25</v>
      </c>
      <c r="K3603" s="45"/>
      <c r="L3603" s="62" t="str">
        <f>_xlfn.IFNA(VLOOKUP(E3603&amp;"."&amp;H3603,PNIdata!$E$5:$L$263,2,FALSE),"-")</f>
        <v>-</v>
      </c>
      <c r="M3603" s="62"/>
      <c r="N3603" s="62"/>
      <c r="S3603" s="64"/>
    </row>
    <row r="3604" spans="2:19" x14ac:dyDescent="0.25">
      <c r="B3604" s="37" t="s">
        <v>24</v>
      </c>
      <c r="C3604" s="38" t="str">
        <f>VLOOKUP(E3604,nusedswatershed,4,FALSE)</f>
        <v>Ind17</v>
      </c>
      <c r="D3604" s="39">
        <v>24</v>
      </c>
      <c r="E3604" s="48" t="s">
        <v>20</v>
      </c>
      <c r="F3604" s="48" t="s">
        <v>20</v>
      </c>
      <c r="G3604" s="21" t="s">
        <v>63</v>
      </c>
      <c r="H3604" s="22">
        <v>1973</v>
      </c>
      <c r="I3604" s="45">
        <v>200</v>
      </c>
      <c r="J3604" s="45">
        <v>200</v>
      </c>
      <c r="K3604" s="45"/>
      <c r="L3604" s="62" t="str">
        <f>_xlfn.IFNA(VLOOKUP(E3604&amp;"."&amp;H3604,PNIdata!$E$5:$L$263,2,FALSE),"-")</f>
        <v>-</v>
      </c>
      <c r="M3604" s="62"/>
      <c r="N3604" s="62"/>
      <c r="S3604" s="64"/>
    </row>
    <row r="3605" spans="2:19" x14ac:dyDescent="0.25">
      <c r="B3605" s="37" t="s">
        <v>24</v>
      </c>
      <c r="C3605" s="38" t="str">
        <f>VLOOKUP(E3605,nusedswatershed,4,FALSE)</f>
        <v>Ind17</v>
      </c>
      <c r="D3605" s="39">
        <v>24</v>
      </c>
      <c r="E3605" s="48" t="s">
        <v>20</v>
      </c>
      <c r="F3605" s="48" t="s">
        <v>20</v>
      </c>
      <c r="G3605" s="21" t="s">
        <v>63</v>
      </c>
      <c r="H3605" s="22">
        <v>1972</v>
      </c>
      <c r="I3605" s="45">
        <v>25</v>
      </c>
      <c r="J3605" s="45">
        <v>25</v>
      </c>
      <c r="K3605" s="45"/>
      <c r="L3605" s="62" t="str">
        <f>_xlfn.IFNA(VLOOKUP(E3605&amp;"."&amp;H3605,PNIdata!$E$5:$L$263,2,FALSE),"-")</f>
        <v>-</v>
      </c>
      <c r="M3605" s="62"/>
      <c r="N3605" s="62"/>
      <c r="S3605" s="64"/>
    </row>
    <row r="3606" spans="2:19" x14ac:dyDescent="0.25">
      <c r="B3606" s="37" t="s">
        <v>24</v>
      </c>
      <c r="C3606" s="38" t="str">
        <f>VLOOKUP(E3606,nusedswatershed,4,FALSE)</f>
        <v>Ind17</v>
      </c>
      <c r="D3606" s="39">
        <v>24</v>
      </c>
      <c r="E3606" s="48" t="s">
        <v>20</v>
      </c>
      <c r="F3606" s="48" t="s">
        <v>20</v>
      </c>
      <c r="G3606" s="21" t="s">
        <v>63</v>
      </c>
      <c r="H3606" s="22">
        <v>1971</v>
      </c>
      <c r="I3606" s="45">
        <v>75</v>
      </c>
      <c r="J3606" s="45">
        <v>75</v>
      </c>
      <c r="K3606" s="45"/>
      <c r="L3606" s="62" t="str">
        <f>_xlfn.IFNA(VLOOKUP(E3606&amp;"."&amp;H3606,PNIdata!$E$5:$L$263,2,FALSE),"-")</f>
        <v>-</v>
      </c>
      <c r="M3606" s="62"/>
      <c r="N3606" s="62"/>
      <c r="S3606" s="64"/>
    </row>
    <row r="3607" spans="2:19" x14ac:dyDescent="0.25">
      <c r="B3607" s="37" t="s">
        <v>24</v>
      </c>
      <c r="C3607" s="38" t="str">
        <f>VLOOKUP(E3607,nusedswatershed,4,FALSE)</f>
        <v>Ind17</v>
      </c>
      <c r="D3607" s="39">
        <v>24</v>
      </c>
      <c r="E3607" s="48" t="s">
        <v>20</v>
      </c>
      <c r="F3607" s="48" t="s">
        <v>20</v>
      </c>
      <c r="G3607" s="21" t="s">
        <v>63</v>
      </c>
      <c r="H3607" s="22">
        <v>1970</v>
      </c>
      <c r="I3607" s="45">
        <v>25</v>
      </c>
      <c r="J3607" s="45">
        <v>25</v>
      </c>
      <c r="K3607" s="45"/>
      <c r="L3607" s="62" t="str">
        <f>_xlfn.IFNA(VLOOKUP(E3607&amp;"."&amp;H3607,PNIdata!$E$5:$L$263,2,FALSE),"-")</f>
        <v>-</v>
      </c>
      <c r="M3607" s="62"/>
      <c r="N3607" s="62"/>
      <c r="S3607" s="64"/>
    </row>
    <row r="3608" spans="2:19" x14ac:dyDescent="0.25">
      <c r="B3608" s="37" t="s">
        <v>24</v>
      </c>
      <c r="C3608" s="38" t="str">
        <f>VLOOKUP(E3608,nusedswatershed,4,FALSE)</f>
        <v>Ind17</v>
      </c>
      <c r="D3608" s="39">
        <v>24</v>
      </c>
      <c r="E3608" s="48" t="s">
        <v>20</v>
      </c>
      <c r="F3608" s="48" t="s">
        <v>20</v>
      </c>
      <c r="G3608" s="21" t="s">
        <v>63</v>
      </c>
      <c r="H3608" s="22">
        <v>1969</v>
      </c>
      <c r="I3608" s="45">
        <v>25</v>
      </c>
      <c r="J3608" s="45">
        <v>25</v>
      </c>
      <c r="K3608" s="45"/>
      <c r="L3608" s="62" t="str">
        <f>_xlfn.IFNA(VLOOKUP(E3608&amp;"."&amp;H3608,PNIdata!$E$5:$L$263,2,FALSE),"-")</f>
        <v>-</v>
      </c>
      <c r="M3608" s="62"/>
      <c r="N3608" s="62"/>
      <c r="S3608" s="64"/>
    </row>
    <row r="3609" spans="2:19" x14ac:dyDescent="0.25">
      <c r="B3609" s="37" t="s">
        <v>24</v>
      </c>
      <c r="C3609" s="38" t="str">
        <f>VLOOKUP(E3609,nusedswatershed,4,FALSE)</f>
        <v>Ind17</v>
      </c>
      <c r="D3609" s="39">
        <v>24</v>
      </c>
      <c r="E3609" s="48" t="s">
        <v>20</v>
      </c>
      <c r="F3609" s="48" t="s">
        <v>20</v>
      </c>
      <c r="G3609" s="21" t="s">
        <v>63</v>
      </c>
      <c r="H3609" s="22">
        <v>1968</v>
      </c>
      <c r="I3609" s="45">
        <v>45</v>
      </c>
      <c r="J3609" s="45">
        <v>45</v>
      </c>
      <c r="K3609" s="45"/>
      <c r="L3609" s="62" t="str">
        <f>_xlfn.IFNA(VLOOKUP(E3609&amp;"."&amp;H3609,PNIdata!$E$5:$L$263,2,FALSE),"-")</f>
        <v>-</v>
      </c>
      <c r="M3609" s="62"/>
      <c r="N3609" s="62"/>
      <c r="S3609" s="64"/>
    </row>
    <row r="3610" spans="2:19" x14ac:dyDescent="0.25">
      <c r="B3610" s="37" t="s">
        <v>24</v>
      </c>
      <c r="C3610" s="38" t="str">
        <f>VLOOKUP(E3610,nusedswatershed,4,FALSE)</f>
        <v>Ind17</v>
      </c>
      <c r="D3610" s="39">
        <v>24</v>
      </c>
      <c r="E3610" s="48" t="s">
        <v>20</v>
      </c>
      <c r="F3610" s="48" t="s">
        <v>20</v>
      </c>
      <c r="G3610" s="21" t="s">
        <v>63</v>
      </c>
      <c r="H3610" s="22">
        <v>1967</v>
      </c>
      <c r="I3610" s="45">
        <v>200</v>
      </c>
      <c r="J3610" s="45">
        <v>200</v>
      </c>
      <c r="K3610" s="45"/>
      <c r="L3610" s="62" t="str">
        <f>_xlfn.IFNA(VLOOKUP(E3610&amp;"."&amp;H3610,PNIdata!$E$5:$L$263,2,FALSE),"-")</f>
        <v>-</v>
      </c>
      <c r="M3610" s="62"/>
      <c r="N3610" s="62"/>
      <c r="S3610" s="64"/>
    </row>
    <row r="3611" spans="2:19" x14ac:dyDescent="0.25">
      <c r="B3611" s="37" t="s">
        <v>24</v>
      </c>
      <c r="C3611" s="38" t="str">
        <f>VLOOKUP(E3611,nusedswatershed,4,FALSE)</f>
        <v>Ind17</v>
      </c>
      <c r="D3611" s="39">
        <v>24</v>
      </c>
      <c r="E3611" s="48" t="s">
        <v>20</v>
      </c>
      <c r="F3611" s="48" t="s">
        <v>20</v>
      </c>
      <c r="G3611" s="21" t="s">
        <v>63</v>
      </c>
      <c r="H3611" s="22">
        <v>1966</v>
      </c>
      <c r="I3611" s="45">
        <v>200</v>
      </c>
      <c r="J3611" s="45">
        <v>200</v>
      </c>
      <c r="K3611" s="45"/>
      <c r="L3611" s="62" t="str">
        <f>_xlfn.IFNA(VLOOKUP(E3611&amp;"."&amp;H3611,PNIdata!$E$5:$L$263,2,FALSE),"-")</f>
        <v>-</v>
      </c>
      <c r="M3611" s="62"/>
      <c r="N3611" s="62"/>
      <c r="S3611" s="64"/>
    </row>
    <row r="3612" spans="2:19" x14ac:dyDescent="0.25">
      <c r="B3612" s="37" t="s">
        <v>24</v>
      </c>
      <c r="C3612" s="38" t="str">
        <f>VLOOKUP(E3612,nusedswatershed,4,FALSE)</f>
        <v>Ind17</v>
      </c>
      <c r="D3612" s="39">
        <v>24</v>
      </c>
      <c r="E3612" s="48" t="s">
        <v>20</v>
      </c>
      <c r="F3612" s="48" t="s">
        <v>20</v>
      </c>
      <c r="G3612" s="21" t="s">
        <v>63</v>
      </c>
      <c r="H3612" s="22">
        <v>1965</v>
      </c>
      <c r="I3612" s="45">
        <v>100</v>
      </c>
      <c r="J3612" s="45">
        <v>100</v>
      </c>
      <c r="K3612" s="45"/>
      <c r="L3612" s="62" t="str">
        <f>_xlfn.IFNA(VLOOKUP(E3612&amp;"."&amp;H3612,PNIdata!$E$5:$L$263,2,FALSE),"-")</f>
        <v>-</v>
      </c>
      <c r="M3612" s="62"/>
      <c r="N3612" s="62"/>
      <c r="S3612" s="64"/>
    </row>
    <row r="3613" spans="2:19" x14ac:dyDescent="0.25">
      <c r="B3613" s="37" t="s">
        <v>24</v>
      </c>
      <c r="C3613" s="38" t="str">
        <f>VLOOKUP(E3613,nusedswatershed,4,FALSE)</f>
        <v>Ind17</v>
      </c>
      <c r="D3613" s="39">
        <v>24</v>
      </c>
      <c r="E3613" s="48" t="s">
        <v>20</v>
      </c>
      <c r="F3613" s="48" t="s">
        <v>20</v>
      </c>
      <c r="G3613" s="21" t="s">
        <v>63</v>
      </c>
      <c r="H3613" s="22">
        <v>1964</v>
      </c>
      <c r="I3613" s="45">
        <v>250</v>
      </c>
      <c r="J3613" s="45">
        <v>250</v>
      </c>
      <c r="K3613" s="45"/>
      <c r="L3613" s="62" t="str">
        <f>_xlfn.IFNA(VLOOKUP(E3613&amp;"."&amp;H3613,PNIdata!$E$5:$L$263,2,FALSE),"-")</f>
        <v>-</v>
      </c>
      <c r="M3613" s="62"/>
      <c r="N3613" s="62"/>
      <c r="S3613" s="64"/>
    </row>
    <row r="3614" spans="2:19" x14ac:dyDescent="0.25">
      <c r="B3614" s="37" t="s">
        <v>24</v>
      </c>
      <c r="C3614" s="38" t="str">
        <f>VLOOKUP(E3614,nusedswatershed,4,FALSE)</f>
        <v>Ind17</v>
      </c>
      <c r="D3614" s="39">
        <v>24</v>
      </c>
      <c r="E3614" s="48" t="s">
        <v>20</v>
      </c>
      <c r="F3614" s="48" t="s">
        <v>20</v>
      </c>
      <c r="G3614" s="21" t="s">
        <v>63</v>
      </c>
      <c r="H3614" s="22">
        <v>1963</v>
      </c>
      <c r="I3614" s="45">
        <v>50</v>
      </c>
      <c r="J3614" s="45">
        <v>50</v>
      </c>
      <c r="K3614" s="45"/>
      <c r="L3614" s="62" t="str">
        <f>_xlfn.IFNA(VLOOKUP(E3614&amp;"."&amp;H3614,PNIdata!$E$5:$L$263,2,FALSE),"-")</f>
        <v>-</v>
      </c>
      <c r="M3614" s="62"/>
      <c r="N3614" s="62"/>
      <c r="S3614" s="64"/>
    </row>
    <row r="3615" spans="2:19" x14ac:dyDescent="0.25">
      <c r="B3615" s="37" t="s">
        <v>24</v>
      </c>
      <c r="C3615" s="38" t="str">
        <f>VLOOKUP(E3615,nusedswatershed,4,FALSE)</f>
        <v>Ind17</v>
      </c>
      <c r="D3615" s="39">
        <v>24</v>
      </c>
      <c r="E3615" s="48" t="s">
        <v>20</v>
      </c>
      <c r="F3615" s="48" t="s">
        <v>20</v>
      </c>
      <c r="G3615" s="21" t="s">
        <v>63</v>
      </c>
      <c r="H3615" s="22">
        <v>1962</v>
      </c>
      <c r="I3615" s="45">
        <v>400</v>
      </c>
      <c r="J3615" s="45">
        <v>400</v>
      </c>
      <c r="K3615" s="45"/>
      <c r="L3615" s="62" t="str">
        <f>_xlfn.IFNA(VLOOKUP(E3615&amp;"."&amp;H3615,PNIdata!$E$5:$L$263,2,FALSE),"-")</f>
        <v>-</v>
      </c>
      <c r="M3615" s="62"/>
      <c r="N3615" s="62"/>
      <c r="S3615" s="64"/>
    </row>
    <row r="3616" spans="2:19" x14ac:dyDescent="0.25">
      <c r="B3616" s="37" t="s">
        <v>24</v>
      </c>
      <c r="C3616" s="38" t="str">
        <f>VLOOKUP(E3616,nusedswatershed,4,FALSE)</f>
        <v>Ind17</v>
      </c>
      <c r="D3616" s="39">
        <v>24</v>
      </c>
      <c r="E3616" s="48" t="s">
        <v>20</v>
      </c>
      <c r="F3616" s="48" t="s">
        <v>20</v>
      </c>
      <c r="G3616" s="21" t="s">
        <v>63</v>
      </c>
      <c r="H3616" s="22">
        <v>1961</v>
      </c>
      <c r="I3616" s="45">
        <v>400</v>
      </c>
      <c r="J3616" s="45">
        <v>400</v>
      </c>
      <c r="K3616" s="45"/>
      <c r="L3616" s="62" t="str">
        <f>_xlfn.IFNA(VLOOKUP(E3616&amp;"."&amp;H3616,PNIdata!$E$5:$L$263,2,FALSE),"-")</f>
        <v>-</v>
      </c>
      <c r="M3616" s="62"/>
      <c r="N3616" s="62"/>
      <c r="S3616" s="64"/>
    </row>
    <row r="3617" spans="2:19" x14ac:dyDescent="0.25">
      <c r="B3617" s="37" t="s">
        <v>24</v>
      </c>
      <c r="C3617" s="38" t="str">
        <f>VLOOKUP(E3617,nusedswatershed,4,FALSE)</f>
        <v>Ind17</v>
      </c>
      <c r="D3617" s="39">
        <v>24</v>
      </c>
      <c r="E3617" s="48" t="s">
        <v>20</v>
      </c>
      <c r="F3617" s="48" t="s">
        <v>20</v>
      </c>
      <c r="G3617" s="21" t="s">
        <v>63</v>
      </c>
      <c r="H3617" s="22">
        <v>1960</v>
      </c>
      <c r="I3617" s="45">
        <v>750</v>
      </c>
      <c r="J3617" s="45">
        <v>750</v>
      </c>
      <c r="K3617" s="45"/>
      <c r="L3617" s="62" t="str">
        <f>_xlfn.IFNA(VLOOKUP(E3617&amp;"."&amp;H3617,PNIdata!$E$5:$L$263,2,FALSE),"-")</f>
        <v>-</v>
      </c>
      <c r="M3617" s="62"/>
      <c r="N3617" s="62"/>
      <c r="S3617" s="64"/>
    </row>
    <row r="3618" spans="2:19" x14ac:dyDescent="0.25">
      <c r="B3618" s="37" t="s">
        <v>24</v>
      </c>
      <c r="C3618" s="38" t="str">
        <f>VLOOKUP(E3618,nusedswatershed,4,FALSE)</f>
        <v>Ind17</v>
      </c>
      <c r="D3618" s="39">
        <v>24</v>
      </c>
      <c r="E3618" s="48" t="s">
        <v>20</v>
      </c>
      <c r="F3618" s="48" t="s">
        <v>20</v>
      </c>
      <c r="G3618" s="21" t="s">
        <v>63</v>
      </c>
      <c r="H3618" s="22">
        <v>1959</v>
      </c>
      <c r="I3618" s="45">
        <v>750</v>
      </c>
      <c r="J3618" s="45">
        <v>750</v>
      </c>
      <c r="K3618" s="45"/>
      <c r="L3618" s="62" t="str">
        <f>_xlfn.IFNA(VLOOKUP(E3618&amp;"."&amp;H3618,PNIdata!$E$5:$L$263,2,FALSE),"-")</f>
        <v>-</v>
      </c>
      <c r="M3618" s="62"/>
      <c r="N3618" s="62"/>
      <c r="S3618" s="64"/>
    </row>
    <row r="3619" spans="2:19" x14ac:dyDescent="0.25">
      <c r="B3619" s="37" t="s">
        <v>24</v>
      </c>
      <c r="C3619" s="38" t="str">
        <f>VLOOKUP(E3619,nusedswatershed,4,FALSE)</f>
        <v>Ind17</v>
      </c>
      <c r="D3619" s="39">
        <v>24</v>
      </c>
      <c r="E3619" s="48" t="s">
        <v>20</v>
      </c>
      <c r="F3619" s="48" t="s">
        <v>20</v>
      </c>
      <c r="G3619" s="21" t="s">
        <v>63</v>
      </c>
      <c r="H3619" s="22">
        <v>1958</v>
      </c>
      <c r="I3619" s="45">
        <v>750</v>
      </c>
      <c r="J3619" s="45">
        <v>750</v>
      </c>
      <c r="K3619" s="45"/>
      <c r="L3619" s="62" t="str">
        <f>_xlfn.IFNA(VLOOKUP(E3619&amp;"."&amp;H3619,PNIdata!$E$5:$L$263,2,FALSE),"-")</f>
        <v>-</v>
      </c>
      <c r="M3619" s="62"/>
      <c r="N3619" s="62"/>
      <c r="S3619" s="64"/>
    </row>
    <row r="3620" spans="2:19" x14ac:dyDescent="0.25">
      <c r="B3620" s="37" t="s">
        <v>24</v>
      </c>
      <c r="C3620" s="38" t="str">
        <f>VLOOKUP(E3620,nusedswatershed,4,FALSE)</f>
        <v>Ind17</v>
      </c>
      <c r="D3620" s="39">
        <v>24</v>
      </c>
      <c r="E3620" s="48" t="s">
        <v>20</v>
      </c>
      <c r="F3620" s="48" t="s">
        <v>20</v>
      </c>
      <c r="G3620" s="21" t="s">
        <v>63</v>
      </c>
      <c r="H3620" s="22">
        <v>1957</v>
      </c>
      <c r="I3620" s="45">
        <v>750</v>
      </c>
      <c r="J3620" s="45">
        <v>750</v>
      </c>
      <c r="K3620" s="45"/>
      <c r="L3620" s="62" t="str">
        <f>_xlfn.IFNA(VLOOKUP(E3620&amp;"."&amp;H3620,PNIdata!$E$5:$L$263,2,FALSE),"-")</f>
        <v>-</v>
      </c>
      <c r="M3620" s="62"/>
      <c r="N3620" s="62"/>
      <c r="S3620" s="64"/>
    </row>
    <row r="3621" spans="2:19" x14ac:dyDescent="0.25">
      <c r="B3621" s="37" t="s">
        <v>24</v>
      </c>
      <c r="C3621" s="38" t="str">
        <f>VLOOKUP(E3621,nusedswatershed,4,FALSE)</f>
        <v>Ind17</v>
      </c>
      <c r="D3621" s="39">
        <v>24</v>
      </c>
      <c r="E3621" s="48" t="s">
        <v>20</v>
      </c>
      <c r="F3621" s="48" t="s">
        <v>20</v>
      </c>
      <c r="G3621" s="21" t="s">
        <v>63</v>
      </c>
      <c r="H3621" s="22">
        <v>1956</v>
      </c>
      <c r="I3621" s="45">
        <v>750</v>
      </c>
      <c r="J3621" s="45">
        <v>750</v>
      </c>
      <c r="K3621" s="45"/>
      <c r="L3621" s="62" t="str">
        <f>_xlfn.IFNA(VLOOKUP(E3621&amp;"."&amp;H3621,PNIdata!$E$5:$L$263,2,FALSE),"-")</f>
        <v>-</v>
      </c>
      <c r="M3621" s="62"/>
      <c r="N3621" s="62"/>
      <c r="S3621" s="64"/>
    </row>
    <row r="3622" spans="2:19" x14ac:dyDescent="0.25">
      <c r="B3622" s="37" t="s">
        <v>24</v>
      </c>
      <c r="C3622" s="38" t="str">
        <f>VLOOKUP(E3622,nusedswatershed,4,FALSE)</f>
        <v>Ind17</v>
      </c>
      <c r="D3622" s="39">
        <v>24</v>
      </c>
      <c r="E3622" s="48" t="s">
        <v>20</v>
      </c>
      <c r="F3622" s="48" t="s">
        <v>20</v>
      </c>
      <c r="G3622" s="21" t="s">
        <v>63</v>
      </c>
      <c r="H3622" s="22">
        <v>1955</v>
      </c>
      <c r="I3622" s="45">
        <v>750</v>
      </c>
      <c r="J3622" s="45">
        <v>750</v>
      </c>
      <c r="K3622" s="45"/>
      <c r="L3622" s="62" t="str">
        <f>_xlfn.IFNA(VLOOKUP(E3622&amp;"."&amp;H3622,PNIdata!$E$5:$L$263,2,FALSE),"-")</f>
        <v>-</v>
      </c>
      <c r="M3622" s="62"/>
      <c r="N3622" s="62"/>
      <c r="S3622" s="64"/>
    </row>
    <row r="3623" spans="2:19" x14ac:dyDescent="0.25">
      <c r="B3623" s="37" t="s">
        <v>24</v>
      </c>
      <c r="C3623" s="38" t="str">
        <f>VLOOKUP(E3623,nusedswatershed,4,FALSE)</f>
        <v>Ind17</v>
      </c>
      <c r="D3623" s="39">
        <v>24</v>
      </c>
      <c r="E3623" s="48" t="s">
        <v>20</v>
      </c>
      <c r="F3623" s="48" t="s">
        <v>20</v>
      </c>
      <c r="G3623" s="21" t="s">
        <v>63</v>
      </c>
      <c r="H3623" s="22">
        <v>1954</v>
      </c>
      <c r="I3623" s="45">
        <v>750</v>
      </c>
      <c r="J3623" s="45">
        <v>750</v>
      </c>
      <c r="K3623" s="45"/>
      <c r="L3623" s="62" t="str">
        <f>_xlfn.IFNA(VLOOKUP(E3623&amp;"."&amp;H3623,PNIdata!$E$5:$L$263,2,FALSE),"-")</f>
        <v>-</v>
      </c>
      <c r="M3623" s="62"/>
      <c r="N3623" s="62"/>
      <c r="S3623" s="64"/>
    </row>
    <row r="3624" spans="2:19" x14ac:dyDescent="0.25">
      <c r="B3624" s="37" t="s">
        <v>24</v>
      </c>
      <c r="C3624" s="38" t="str">
        <f>VLOOKUP(E3624,nusedswatershed,4,FALSE)</f>
        <v>Ind17</v>
      </c>
      <c r="D3624" s="39">
        <v>24</v>
      </c>
      <c r="E3624" s="48" t="s">
        <v>20</v>
      </c>
      <c r="F3624" s="48" t="s">
        <v>20</v>
      </c>
      <c r="G3624" s="21" t="s">
        <v>63</v>
      </c>
      <c r="H3624" s="22">
        <v>1953</v>
      </c>
      <c r="I3624" s="45">
        <v>750</v>
      </c>
      <c r="J3624" s="45">
        <v>750</v>
      </c>
      <c r="K3624" s="45"/>
      <c r="L3624" s="62" t="str">
        <f>_xlfn.IFNA(VLOOKUP(E3624&amp;"."&amp;H3624,PNIdata!$E$5:$L$263,2,FALSE),"-")</f>
        <v>-</v>
      </c>
      <c r="M3624" s="62"/>
      <c r="N3624" s="62"/>
      <c r="S3624" s="64"/>
    </row>
    <row r="3625" spans="2:19" x14ac:dyDescent="0.25">
      <c r="B3625" s="37" t="s">
        <v>299</v>
      </c>
      <c r="C3625" s="38" t="str">
        <f>VLOOKUP(E3625,nusedswatershed,4,FALSE)</f>
        <v>Esc</v>
      </c>
      <c r="D3625" s="39">
        <v>25</v>
      </c>
      <c r="E3625" s="40" t="s">
        <v>403</v>
      </c>
      <c r="F3625" s="40" t="s">
        <v>403</v>
      </c>
      <c r="G3625" s="21" t="s">
        <v>63</v>
      </c>
      <c r="H3625" s="45">
        <v>2023</v>
      </c>
      <c r="I3625" s="45" t="s">
        <v>1430</v>
      </c>
      <c r="J3625" s="45"/>
      <c r="K3625" s="45"/>
      <c r="L3625" s="62" t="str">
        <f>_xlfn.IFNA(VLOOKUP(E3625&amp;"."&amp;H3625,PNIdata!$E$5:$L$263,2,FALSE),"-")</f>
        <v>-</v>
      </c>
      <c r="M3625" s="62"/>
      <c r="N3625" s="62"/>
    </row>
    <row r="3626" spans="2:19" x14ac:dyDescent="0.25">
      <c r="B3626" s="37" t="s">
        <v>299</v>
      </c>
      <c r="C3626" s="38" t="str">
        <f>VLOOKUP(E3626,nusedswatershed,4,FALSE)</f>
        <v>Esc</v>
      </c>
      <c r="D3626" s="39">
        <v>25</v>
      </c>
      <c r="E3626" s="40" t="s">
        <v>403</v>
      </c>
      <c r="F3626" s="40" t="s">
        <v>403</v>
      </c>
      <c r="G3626" s="21" t="s">
        <v>63</v>
      </c>
      <c r="H3626" s="45">
        <v>2022</v>
      </c>
      <c r="I3626" s="45" t="s">
        <v>522</v>
      </c>
      <c r="J3626" s="45"/>
      <c r="K3626" s="45"/>
      <c r="L3626" s="62" t="str">
        <f>_xlfn.IFNA(VLOOKUP(E3626&amp;"."&amp;H3626,PNIdata!$E$5:$L$263,2,FALSE),"-")</f>
        <v>-</v>
      </c>
      <c r="M3626" s="62"/>
      <c r="N3626" s="62"/>
    </row>
    <row r="3627" spans="2:19" x14ac:dyDescent="0.25">
      <c r="B3627" s="37" t="s">
        <v>299</v>
      </c>
      <c r="C3627" s="38" t="str">
        <f>VLOOKUP(E3627,nusedswatershed,4,FALSE)</f>
        <v>Esc</v>
      </c>
      <c r="D3627" s="39">
        <v>25</v>
      </c>
      <c r="E3627" s="40" t="s">
        <v>403</v>
      </c>
      <c r="F3627" s="40" t="s">
        <v>403</v>
      </c>
      <c r="G3627" s="21" t="s">
        <v>63</v>
      </c>
      <c r="H3627" s="45">
        <v>2021</v>
      </c>
      <c r="I3627" s="45">
        <v>32</v>
      </c>
      <c r="J3627" s="45">
        <v>32</v>
      </c>
      <c r="K3627" s="45"/>
      <c r="L3627" s="62" t="str">
        <f>_xlfn.IFNA(VLOOKUP(E3627&amp;"."&amp;H3627,PNIdata!$E$5:$L$263,2,FALSE),"-")</f>
        <v>-</v>
      </c>
      <c r="M3627" s="62"/>
      <c r="N3627" s="62"/>
    </row>
    <row r="3628" spans="2:19" x14ac:dyDescent="0.25">
      <c r="B3628" s="37" t="s">
        <v>299</v>
      </c>
      <c r="C3628" s="38" t="str">
        <f>VLOOKUP(E3628,nusedswatershed,4,FALSE)</f>
        <v>Esc</v>
      </c>
      <c r="D3628" s="39">
        <v>25</v>
      </c>
      <c r="E3628" s="40" t="s">
        <v>403</v>
      </c>
      <c r="F3628" s="40" t="s">
        <v>403</v>
      </c>
      <c r="G3628" s="21" t="s">
        <v>63</v>
      </c>
      <c r="H3628" s="45">
        <v>2020</v>
      </c>
      <c r="I3628" s="45" t="s">
        <v>522</v>
      </c>
      <c r="J3628" s="45"/>
      <c r="K3628" s="45"/>
      <c r="L3628" s="62" t="str">
        <f>_xlfn.IFNA(VLOOKUP(E3628&amp;"."&amp;H3628,PNIdata!$E$5:$L$263,2,FALSE),"-")</f>
        <v>-</v>
      </c>
      <c r="M3628" s="62"/>
      <c r="N3628" s="62"/>
    </row>
    <row r="3629" spans="2:19" x14ac:dyDescent="0.25">
      <c r="B3629" s="37" t="s">
        <v>299</v>
      </c>
      <c r="C3629" s="38" t="str">
        <f>VLOOKUP(E3629,nusedswatershed,4,FALSE)</f>
        <v>Esc</v>
      </c>
      <c r="D3629" s="39">
        <v>25</v>
      </c>
      <c r="E3629" s="40" t="s">
        <v>403</v>
      </c>
      <c r="F3629" s="40" t="s">
        <v>403</v>
      </c>
      <c r="G3629" s="21" t="s">
        <v>63</v>
      </c>
      <c r="H3629" s="45">
        <v>2019</v>
      </c>
      <c r="I3629" s="45">
        <v>26</v>
      </c>
      <c r="J3629" s="45">
        <v>26</v>
      </c>
      <c r="K3629" s="45"/>
      <c r="L3629" s="62" t="str">
        <f>_xlfn.IFNA(VLOOKUP(E3629&amp;"."&amp;H3629,PNIdata!$E$5:$L$263,2,FALSE),"-")</f>
        <v>-</v>
      </c>
      <c r="M3629" s="62"/>
      <c r="N3629" s="62"/>
    </row>
    <row r="3630" spans="2:19" x14ac:dyDescent="0.25">
      <c r="B3630" s="37" t="s">
        <v>299</v>
      </c>
      <c r="C3630" s="38" t="str">
        <f>VLOOKUP(E3630,nusedswatershed,4,FALSE)</f>
        <v>Esc</v>
      </c>
      <c r="D3630" s="39">
        <v>25</v>
      </c>
      <c r="E3630" s="40" t="s">
        <v>403</v>
      </c>
      <c r="F3630" s="40" t="s">
        <v>403</v>
      </c>
      <c r="G3630" s="21" t="s">
        <v>63</v>
      </c>
      <c r="H3630" s="45">
        <v>2018</v>
      </c>
      <c r="I3630" s="45" t="s">
        <v>523</v>
      </c>
      <c r="J3630" s="45"/>
      <c r="K3630" s="45"/>
      <c r="L3630" s="62" t="str">
        <f>_xlfn.IFNA(VLOOKUP(E3630&amp;"."&amp;H3630,PNIdata!$E$5:$L$263,2,FALSE),"-")</f>
        <v>-</v>
      </c>
      <c r="M3630" s="62"/>
      <c r="N3630" s="62"/>
    </row>
    <row r="3631" spans="2:19" x14ac:dyDescent="0.25">
      <c r="B3631" s="37" t="s">
        <v>299</v>
      </c>
      <c r="C3631" s="38" t="str">
        <f>VLOOKUP(E3631,nusedswatershed,4,FALSE)</f>
        <v>Esc</v>
      </c>
      <c r="D3631" s="39">
        <v>25</v>
      </c>
      <c r="E3631" s="40" t="s">
        <v>403</v>
      </c>
      <c r="F3631" s="40" t="s">
        <v>403</v>
      </c>
      <c r="G3631" s="21" t="s">
        <v>63</v>
      </c>
      <c r="H3631" s="45">
        <v>2017</v>
      </c>
      <c r="I3631" s="45" t="s">
        <v>523</v>
      </c>
      <c r="J3631" s="45"/>
      <c r="K3631" s="45"/>
      <c r="L3631" s="62" t="str">
        <f>_xlfn.IFNA(VLOOKUP(E3631&amp;"."&amp;H3631,PNIdata!$E$5:$L$263,2,FALSE),"-")</f>
        <v>-</v>
      </c>
      <c r="M3631" s="62"/>
      <c r="N3631" s="62"/>
    </row>
    <row r="3632" spans="2:19" x14ac:dyDescent="0.25">
      <c r="B3632" s="37" t="s">
        <v>299</v>
      </c>
      <c r="C3632" s="38" t="str">
        <f>VLOOKUP(E3632,nusedswatershed,4,FALSE)</f>
        <v>Esc</v>
      </c>
      <c r="D3632" s="39">
        <v>25</v>
      </c>
      <c r="E3632" s="40" t="s">
        <v>403</v>
      </c>
      <c r="F3632" s="40" t="s">
        <v>403</v>
      </c>
      <c r="G3632" s="21" t="s">
        <v>63</v>
      </c>
      <c r="H3632" s="45">
        <v>2016</v>
      </c>
      <c r="I3632" s="45" t="s">
        <v>523</v>
      </c>
      <c r="J3632" s="45"/>
      <c r="K3632" s="45"/>
      <c r="L3632" s="62" t="str">
        <f>_xlfn.IFNA(VLOOKUP(E3632&amp;"."&amp;H3632,PNIdata!$E$5:$L$263,2,FALSE),"-")</f>
        <v>-</v>
      </c>
      <c r="M3632" s="62"/>
      <c r="N3632" s="62"/>
    </row>
    <row r="3633" spans="2:14" x14ac:dyDescent="0.25">
      <c r="B3633" s="37" t="s">
        <v>299</v>
      </c>
      <c r="C3633" s="38" t="str">
        <f>VLOOKUP(E3633,nusedswatershed,4,FALSE)</f>
        <v>Esc</v>
      </c>
      <c r="D3633" s="39">
        <v>25</v>
      </c>
      <c r="E3633" s="40" t="s">
        <v>403</v>
      </c>
      <c r="F3633" s="40" t="s">
        <v>403</v>
      </c>
      <c r="G3633" s="21" t="s">
        <v>63</v>
      </c>
      <c r="H3633" s="22">
        <v>2015</v>
      </c>
      <c r="I3633" s="45" t="s">
        <v>523</v>
      </c>
      <c r="J3633" s="45"/>
      <c r="K3633" s="45"/>
      <c r="L3633" s="62" t="str">
        <f>_xlfn.IFNA(VLOOKUP(E3633&amp;"."&amp;H3633,PNIdata!$E$5:$L$263,2,FALSE),"-")</f>
        <v>-</v>
      </c>
      <c r="M3633" s="62"/>
      <c r="N3633" s="62"/>
    </row>
    <row r="3634" spans="2:14" x14ac:dyDescent="0.25">
      <c r="B3634" s="37" t="s">
        <v>299</v>
      </c>
      <c r="C3634" s="38" t="str">
        <f>VLOOKUP(E3634,nusedswatershed,4,FALSE)</f>
        <v>Esc</v>
      </c>
      <c r="D3634" s="39">
        <v>25</v>
      </c>
      <c r="E3634" s="40" t="s">
        <v>403</v>
      </c>
      <c r="F3634" s="40" t="s">
        <v>403</v>
      </c>
      <c r="G3634" s="21" t="s">
        <v>63</v>
      </c>
      <c r="H3634" s="22">
        <v>2014</v>
      </c>
      <c r="I3634" s="45">
        <v>39</v>
      </c>
      <c r="J3634" s="45">
        <v>39</v>
      </c>
      <c r="K3634" s="45"/>
      <c r="L3634" s="62" t="str">
        <f>_xlfn.IFNA(VLOOKUP(E3634&amp;"."&amp;H3634,PNIdata!$E$5:$L$263,2,FALSE),"-")</f>
        <v>-</v>
      </c>
      <c r="M3634" s="62"/>
      <c r="N3634" s="62"/>
    </row>
    <row r="3635" spans="2:14" x14ac:dyDescent="0.25">
      <c r="B3635" s="37" t="s">
        <v>299</v>
      </c>
      <c r="C3635" s="38" t="str">
        <f>VLOOKUP(E3635,nusedswatershed,4,FALSE)</f>
        <v>Esc</v>
      </c>
      <c r="D3635" s="39">
        <v>25</v>
      </c>
      <c r="E3635" s="40" t="s">
        <v>403</v>
      </c>
      <c r="F3635" s="40" t="s">
        <v>403</v>
      </c>
      <c r="G3635" s="21" t="s">
        <v>63</v>
      </c>
      <c r="H3635">
        <v>2013</v>
      </c>
      <c r="I3635" s="45">
        <v>31</v>
      </c>
      <c r="J3635" s="45">
        <v>31</v>
      </c>
      <c r="K3635" s="45"/>
      <c r="L3635" s="62" t="str">
        <f>_xlfn.IFNA(VLOOKUP(E3635&amp;"."&amp;H3635,PNIdata!$E$5:$L$263,2,FALSE),"-")</f>
        <v>-</v>
      </c>
      <c r="M3635" s="62"/>
      <c r="N3635" s="62"/>
    </row>
    <row r="3636" spans="2:14" x14ac:dyDescent="0.25">
      <c r="B3636" s="37" t="s">
        <v>299</v>
      </c>
      <c r="C3636" s="38" t="str">
        <f>VLOOKUP(E3636,nusedswatershed,4,FALSE)</f>
        <v>Esc</v>
      </c>
      <c r="D3636" s="39">
        <v>25</v>
      </c>
      <c r="E3636" s="40" t="s">
        <v>403</v>
      </c>
      <c r="F3636" s="40" t="s">
        <v>403</v>
      </c>
      <c r="G3636" s="21" t="s">
        <v>63</v>
      </c>
      <c r="H3636" s="22">
        <v>2012</v>
      </c>
      <c r="I3636" s="45" t="s">
        <v>522</v>
      </c>
      <c r="J3636" s="45"/>
      <c r="K3636" s="45"/>
      <c r="L3636" s="62" t="str">
        <f>_xlfn.IFNA(VLOOKUP(E3636&amp;"."&amp;H3636,PNIdata!$E$5:$L$263,2,FALSE),"-")</f>
        <v>-</v>
      </c>
      <c r="M3636" s="62"/>
      <c r="N3636" s="62"/>
    </row>
    <row r="3637" spans="2:14" x14ac:dyDescent="0.25">
      <c r="B3637" s="37" t="s">
        <v>299</v>
      </c>
      <c r="C3637" s="38" t="str">
        <f>VLOOKUP(E3637,nusedswatershed,4,FALSE)</f>
        <v>Esc</v>
      </c>
      <c r="D3637" s="39">
        <v>25</v>
      </c>
      <c r="E3637" s="40" t="s">
        <v>403</v>
      </c>
      <c r="F3637" s="40" t="s">
        <v>403</v>
      </c>
      <c r="G3637" s="21" t="s">
        <v>63</v>
      </c>
      <c r="H3637" s="22">
        <v>2011</v>
      </c>
      <c r="I3637" s="45">
        <v>3</v>
      </c>
      <c r="J3637" s="45">
        <v>3</v>
      </c>
      <c r="K3637" s="45"/>
      <c r="L3637" s="62" t="str">
        <f>_xlfn.IFNA(VLOOKUP(E3637&amp;"."&amp;H3637,PNIdata!$E$5:$L$263,2,FALSE),"-")</f>
        <v>-</v>
      </c>
      <c r="M3637" s="62"/>
      <c r="N3637" s="62"/>
    </row>
    <row r="3638" spans="2:14" x14ac:dyDescent="0.25">
      <c r="B3638" s="37" t="s">
        <v>299</v>
      </c>
      <c r="C3638" s="38" t="str">
        <f>VLOOKUP(E3638,nusedswatershed,4,FALSE)</f>
        <v>Esc</v>
      </c>
      <c r="D3638" s="39">
        <v>25</v>
      </c>
      <c r="E3638" s="40" t="s">
        <v>403</v>
      </c>
      <c r="F3638" s="40" t="s">
        <v>403</v>
      </c>
      <c r="G3638" s="21" t="s">
        <v>63</v>
      </c>
      <c r="H3638" s="22">
        <v>2010</v>
      </c>
      <c r="I3638" s="45">
        <v>4</v>
      </c>
      <c r="J3638" s="45">
        <v>4</v>
      </c>
      <c r="K3638" s="45"/>
      <c r="L3638" s="62" t="str">
        <f>_xlfn.IFNA(VLOOKUP(E3638&amp;"."&amp;H3638,PNIdata!$E$5:$L$263,2,FALSE),"-")</f>
        <v>-</v>
      </c>
      <c r="M3638" s="62"/>
      <c r="N3638" s="62"/>
    </row>
    <row r="3639" spans="2:14" x14ac:dyDescent="0.25">
      <c r="B3639" s="37" t="s">
        <v>299</v>
      </c>
      <c r="C3639" s="38" t="str">
        <f>VLOOKUP(E3639,nusedswatershed,4,FALSE)</f>
        <v>Esc</v>
      </c>
      <c r="D3639" s="39">
        <v>25</v>
      </c>
      <c r="E3639" s="40" t="s">
        <v>403</v>
      </c>
      <c r="F3639" s="40" t="s">
        <v>403</v>
      </c>
      <c r="G3639" s="21" t="s">
        <v>63</v>
      </c>
      <c r="H3639" s="22">
        <v>2009</v>
      </c>
      <c r="I3639" s="45" t="s">
        <v>524</v>
      </c>
      <c r="J3639" s="45"/>
      <c r="K3639" s="45"/>
      <c r="L3639" s="62" t="str">
        <f>_xlfn.IFNA(VLOOKUP(E3639&amp;"."&amp;H3639,PNIdata!$E$5:$L$263,2,FALSE),"-")</f>
        <v>-</v>
      </c>
      <c r="M3639" s="62"/>
      <c r="N3639" s="62"/>
    </row>
    <row r="3640" spans="2:14" x14ac:dyDescent="0.25">
      <c r="B3640" s="37" t="s">
        <v>299</v>
      </c>
      <c r="C3640" s="38" t="str">
        <f>VLOOKUP(E3640,nusedswatershed,4,FALSE)</f>
        <v>Esc</v>
      </c>
      <c r="D3640" s="39">
        <v>25</v>
      </c>
      <c r="E3640" s="40" t="s">
        <v>403</v>
      </c>
      <c r="F3640" s="40" t="s">
        <v>403</v>
      </c>
      <c r="G3640" s="21" t="s">
        <v>63</v>
      </c>
      <c r="H3640">
        <v>2008</v>
      </c>
      <c r="I3640" s="45">
        <v>2</v>
      </c>
      <c r="J3640" s="45">
        <v>2</v>
      </c>
      <c r="K3640" s="45"/>
      <c r="L3640" s="62" t="str">
        <f>_xlfn.IFNA(VLOOKUP(E3640&amp;"."&amp;H3640,PNIdata!$E$5:$L$263,2,FALSE),"-")</f>
        <v>-</v>
      </c>
      <c r="M3640" s="62"/>
      <c r="N3640" s="62"/>
    </row>
    <row r="3641" spans="2:14" x14ac:dyDescent="0.25">
      <c r="B3641" s="37" t="s">
        <v>299</v>
      </c>
      <c r="C3641" s="38" t="str">
        <f>VLOOKUP(E3641,nusedswatershed,4,FALSE)</f>
        <v>Esc</v>
      </c>
      <c r="D3641" s="39">
        <v>25</v>
      </c>
      <c r="E3641" s="40" t="s">
        <v>403</v>
      </c>
      <c r="F3641" s="40" t="s">
        <v>403</v>
      </c>
      <c r="G3641" s="21" t="s">
        <v>63</v>
      </c>
      <c r="H3641">
        <v>2007</v>
      </c>
      <c r="I3641" s="45">
        <v>5</v>
      </c>
      <c r="J3641" s="45">
        <v>5</v>
      </c>
      <c r="K3641" s="45"/>
      <c r="L3641" s="62" t="str">
        <f>_xlfn.IFNA(VLOOKUP(E3641&amp;"."&amp;H3641,PNIdata!$E$5:$L$263,2,FALSE),"-")</f>
        <v>-</v>
      </c>
      <c r="M3641" s="62"/>
      <c r="N3641" s="62"/>
    </row>
    <row r="3642" spans="2:14" x14ac:dyDescent="0.25">
      <c r="B3642" s="37" t="s">
        <v>299</v>
      </c>
      <c r="C3642" s="38" t="str">
        <f>VLOOKUP(E3642,nusedswatershed,4,FALSE)</f>
        <v>Esc</v>
      </c>
      <c r="D3642" s="39">
        <v>25</v>
      </c>
      <c r="E3642" s="40" t="s">
        <v>403</v>
      </c>
      <c r="F3642" s="40" t="s">
        <v>403</v>
      </c>
      <c r="G3642" s="21" t="s">
        <v>63</v>
      </c>
      <c r="H3642">
        <v>2006</v>
      </c>
      <c r="I3642" s="45" t="s">
        <v>522</v>
      </c>
      <c r="J3642" s="45"/>
      <c r="K3642" s="45"/>
      <c r="L3642" s="62" t="str">
        <f>_xlfn.IFNA(VLOOKUP(E3642&amp;"."&amp;H3642,PNIdata!$E$5:$L$263,2,FALSE),"-")</f>
        <v>-</v>
      </c>
      <c r="M3642" s="62"/>
      <c r="N3642" s="62"/>
    </row>
    <row r="3643" spans="2:14" x14ac:dyDescent="0.25">
      <c r="B3643" s="37" t="s">
        <v>299</v>
      </c>
      <c r="C3643" s="38" t="str">
        <f>VLOOKUP(E3643,nusedswatershed,4,FALSE)</f>
        <v>Esc</v>
      </c>
      <c r="D3643" s="39">
        <v>25</v>
      </c>
      <c r="E3643" s="40" t="s">
        <v>403</v>
      </c>
      <c r="F3643" s="40" t="s">
        <v>403</v>
      </c>
      <c r="G3643" s="21" t="s">
        <v>63</v>
      </c>
      <c r="H3643">
        <v>2005</v>
      </c>
      <c r="I3643" s="45" t="s">
        <v>523</v>
      </c>
      <c r="J3643" s="45"/>
      <c r="K3643" s="45"/>
      <c r="L3643" s="62" t="str">
        <f>_xlfn.IFNA(VLOOKUP(E3643&amp;"."&amp;H3643,PNIdata!$E$5:$L$263,2,FALSE),"-")</f>
        <v>-</v>
      </c>
      <c r="M3643" s="62"/>
      <c r="N3643" s="62"/>
    </row>
    <row r="3644" spans="2:14" x14ac:dyDescent="0.25">
      <c r="B3644" s="37" t="s">
        <v>299</v>
      </c>
      <c r="C3644" s="38" t="str">
        <f>VLOOKUP(E3644,nusedswatershed,4,FALSE)</f>
        <v>Esc</v>
      </c>
      <c r="D3644" s="39">
        <v>25</v>
      </c>
      <c r="E3644" s="40" t="s">
        <v>403</v>
      </c>
      <c r="F3644" s="40" t="s">
        <v>403</v>
      </c>
      <c r="G3644" s="21" t="s">
        <v>63</v>
      </c>
      <c r="H3644">
        <v>2004</v>
      </c>
      <c r="I3644" s="45" t="s">
        <v>522</v>
      </c>
      <c r="J3644" s="45"/>
      <c r="K3644" s="45"/>
      <c r="L3644" s="62" t="str">
        <f>_xlfn.IFNA(VLOOKUP(E3644&amp;"."&amp;H3644,PNIdata!$E$5:$L$263,2,FALSE),"-")</f>
        <v>-</v>
      </c>
      <c r="M3644" s="62"/>
      <c r="N3644" s="62"/>
    </row>
    <row r="3645" spans="2:14" x14ac:dyDescent="0.25">
      <c r="B3645" s="37" t="s">
        <v>299</v>
      </c>
      <c r="C3645" s="38" t="str">
        <f>VLOOKUP(E3645,nusedswatershed,4,FALSE)</f>
        <v>Esc</v>
      </c>
      <c r="D3645" s="39">
        <v>25</v>
      </c>
      <c r="E3645" s="40" t="s">
        <v>403</v>
      </c>
      <c r="F3645" s="40" t="s">
        <v>403</v>
      </c>
      <c r="G3645" s="21" t="s">
        <v>63</v>
      </c>
      <c r="H3645">
        <v>2003</v>
      </c>
      <c r="I3645" s="45" t="s">
        <v>523</v>
      </c>
      <c r="J3645" s="45"/>
      <c r="K3645" s="45"/>
      <c r="L3645" s="62" t="str">
        <f>_xlfn.IFNA(VLOOKUP(E3645&amp;"."&amp;H3645,PNIdata!$E$5:$L$263,2,FALSE),"-")</f>
        <v>-</v>
      </c>
      <c r="M3645" s="62"/>
      <c r="N3645" s="62"/>
    </row>
    <row r="3646" spans="2:14" x14ac:dyDescent="0.25">
      <c r="B3646" s="37" t="s">
        <v>299</v>
      </c>
      <c r="C3646" s="38" t="str">
        <f>VLOOKUP(E3646,nusedswatershed,4,FALSE)</f>
        <v>Esc</v>
      </c>
      <c r="D3646" s="39">
        <v>25</v>
      </c>
      <c r="E3646" s="40" t="s">
        <v>403</v>
      </c>
      <c r="F3646" s="40" t="s">
        <v>403</v>
      </c>
      <c r="G3646" s="21" t="s">
        <v>63</v>
      </c>
      <c r="H3646">
        <v>2002</v>
      </c>
      <c r="I3646" s="45">
        <v>23</v>
      </c>
      <c r="J3646" s="45">
        <v>23</v>
      </c>
      <c r="K3646" s="45"/>
      <c r="L3646" s="62" t="str">
        <f>_xlfn.IFNA(VLOOKUP(E3646&amp;"."&amp;H3646,PNIdata!$E$5:$L$263,2,FALSE),"-")</f>
        <v>-</v>
      </c>
      <c r="M3646" s="62"/>
      <c r="N3646" s="62"/>
    </row>
    <row r="3647" spans="2:14" x14ac:dyDescent="0.25">
      <c r="B3647" s="37" t="s">
        <v>299</v>
      </c>
      <c r="C3647" s="38" t="str">
        <f>VLOOKUP(E3647,nusedswatershed,4,FALSE)</f>
        <v>Esc</v>
      </c>
      <c r="D3647" s="39">
        <v>25</v>
      </c>
      <c r="E3647" s="40" t="s">
        <v>403</v>
      </c>
      <c r="F3647" s="40" t="s">
        <v>403</v>
      </c>
      <c r="G3647" s="21" t="s">
        <v>63</v>
      </c>
      <c r="H3647">
        <v>2001</v>
      </c>
      <c r="I3647" s="45">
        <v>4</v>
      </c>
      <c r="J3647" s="45">
        <v>4</v>
      </c>
      <c r="K3647" s="45"/>
      <c r="L3647" s="62" t="str">
        <f>_xlfn.IFNA(VLOOKUP(E3647&amp;"."&amp;H3647,PNIdata!$E$5:$L$263,2,FALSE),"-")</f>
        <v>-</v>
      </c>
      <c r="M3647" s="62"/>
      <c r="N3647" s="62"/>
    </row>
    <row r="3648" spans="2:14" x14ac:dyDescent="0.25">
      <c r="B3648" s="37" t="s">
        <v>299</v>
      </c>
      <c r="C3648" s="38" t="str">
        <f>VLOOKUP(E3648,nusedswatershed,4,FALSE)</f>
        <v>Esc</v>
      </c>
      <c r="D3648" s="39">
        <v>25</v>
      </c>
      <c r="E3648" s="40" t="s">
        <v>403</v>
      </c>
      <c r="F3648" s="40" t="s">
        <v>403</v>
      </c>
      <c r="G3648" s="21" t="s">
        <v>63</v>
      </c>
      <c r="H3648">
        <v>2000</v>
      </c>
      <c r="I3648" s="45">
        <v>3</v>
      </c>
      <c r="J3648" s="45">
        <v>3</v>
      </c>
      <c r="K3648" s="45"/>
      <c r="L3648" s="62" t="str">
        <f>_xlfn.IFNA(VLOOKUP(E3648&amp;"."&amp;H3648,PNIdata!$E$5:$L$263,2,FALSE),"-")</f>
        <v>-</v>
      </c>
      <c r="M3648" s="62"/>
      <c r="N3648" s="62"/>
    </row>
    <row r="3649" spans="2:14" x14ac:dyDescent="0.25">
      <c r="B3649" s="37" t="s">
        <v>299</v>
      </c>
      <c r="C3649" s="38" t="str">
        <f>VLOOKUP(E3649,nusedswatershed,4,FALSE)</f>
        <v>Esc</v>
      </c>
      <c r="D3649" s="39">
        <v>25</v>
      </c>
      <c r="E3649" s="40" t="s">
        <v>403</v>
      </c>
      <c r="F3649" s="40" t="s">
        <v>403</v>
      </c>
      <c r="G3649" s="21" t="s">
        <v>63</v>
      </c>
      <c r="H3649">
        <v>1999</v>
      </c>
      <c r="I3649" s="45">
        <v>2</v>
      </c>
      <c r="J3649" s="45">
        <v>2</v>
      </c>
      <c r="K3649" s="45"/>
      <c r="L3649" s="62" t="str">
        <f>_xlfn.IFNA(VLOOKUP(E3649&amp;"."&amp;H3649,PNIdata!$E$5:$L$263,2,FALSE),"-")</f>
        <v>-</v>
      </c>
      <c r="M3649" s="62"/>
      <c r="N3649" s="62"/>
    </row>
    <row r="3650" spans="2:14" x14ac:dyDescent="0.25">
      <c r="B3650" s="37" t="s">
        <v>299</v>
      </c>
      <c r="C3650" s="38" t="str">
        <f>VLOOKUP(E3650,nusedswatershed,4,FALSE)</f>
        <v>Esc</v>
      </c>
      <c r="D3650" s="39">
        <v>25</v>
      </c>
      <c r="E3650" s="40" t="s">
        <v>403</v>
      </c>
      <c r="F3650" s="40" t="s">
        <v>403</v>
      </c>
      <c r="G3650" s="21" t="s">
        <v>63</v>
      </c>
      <c r="H3650" s="22">
        <v>1998</v>
      </c>
      <c r="I3650" s="45">
        <v>2</v>
      </c>
      <c r="J3650" s="45">
        <v>2</v>
      </c>
      <c r="K3650" s="45"/>
      <c r="L3650" s="62" t="str">
        <f>_xlfn.IFNA(VLOOKUP(E3650&amp;"."&amp;H3650,PNIdata!$E$5:$L$263,2,FALSE),"-")</f>
        <v>-</v>
      </c>
      <c r="M3650" s="62"/>
      <c r="N3650" s="62"/>
    </row>
    <row r="3651" spans="2:14" x14ac:dyDescent="0.25">
      <c r="B3651" s="37" t="s">
        <v>299</v>
      </c>
      <c r="C3651" s="38" t="str">
        <f>VLOOKUP(E3651,nusedswatershed,4,FALSE)</f>
        <v>Esc</v>
      </c>
      <c r="D3651" s="39">
        <v>25</v>
      </c>
      <c r="E3651" s="40" t="s">
        <v>403</v>
      </c>
      <c r="F3651" s="40" t="s">
        <v>403</v>
      </c>
      <c r="G3651" s="21" t="s">
        <v>63</v>
      </c>
      <c r="H3651" s="22">
        <v>1997</v>
      </c>
      <c r="I3651" s="45">
        <v>16</v>
      </c>
      <c r="J3651" s="45">
        <v>16</v>
      </c>
      <c r="K3651" s="45"/>
      <c r="L3651" s="62" t="str">
        <f>_xlfn.IFNA(VLOOKUP(E3651&amp;"."&amp;H3651,PNIdata!$E$5:$L$263,2,FALSE),"-")</f>
        <v>-</v>
      </c>
      <c r="M3651" s="62"/>
      <c r="N3651" s="62"/>
    </row>
    <row r="3652" spans="2:14" x14ac:dyDescent="0.25">
      <c r="B3652" s="37" t="s">
        <v>299</v>
      </c>
      <c r="C3652" s="38" t="str">
        <f>VLOOKUP(E3652,nusedswatershed,4,FALSE)</f>
        <v>Esc</v>
      </c>
      <c r="D3652" s="39">
        <v>25</v>
      </c>
      <c r="E3652" s="40" t="s">
        <v>403</v>
      </c>
      <c r="F3652" s="40" t="s">
        <v>403</v>
      </c>
      <c r="G3652" s="21" t="s">
        <v>63</v>
      </c>
      <c r="H3652" s="22">
        <v>1996</v>
      </c>
      <c r="I3652" s="45">
        <v>4</v>
      </c>
      <c r="J3652" s="45">
        <v>4</v>
      </c>
      <c r="K3652" s="45"/>
      <c r="L3652" s="62" t="str">
        <f>_xlfn.IFNA(VLOOKUP(E3652&amp;"."&amp;H3652,PNIdata!$E$5:$L$263,2,FALSE),"-")</f>
        <v>-</v>
      </c>
      <c r="M3652" s="62"/>
      <c r="N3652" s="62"/>
    </row>
    <row r="3653" spans="2:14" x14ac:dyDescent="0.25">
      <c r="B3653" s="37" t="s">
        <v>299</v>
      </c>
      <c r="C3653" s="38" t="str">
        <f>VLOOKUP(E3653,nusedswatershed,4,FALSE)</f>
        <v>Esc</v>
      </c>
      <c r="D3653" s="39">
        <v>25</v>
      </c>
      <c r="E3653" s="40" t="s">
        <v>403</v>
      </c>
      <c r="F3653" s="40" t="s">
        <v>403</v>
      </c>
      <c r="G3653" s="21" t="s">
        <v>63</v>
      </c>
      <c r="H3653" s="22">
        <v>1995</v>
      </c>
      <c r="I3653" s="45">
        <v>4</v>
      </c>
      <c r="J3653" s="45">
        <v>4</v>
      </c>
      <c r="K3653" s="45"/>
      <c r="L3653" s="62" t="str">
        <f>_xlfn.IFNA(VLOOKUP(E3653&amp;"."&amp;H3653,PNIdata!$E$5:$L$263,2,FALSE),"-")</f>
        <v>-</v>
      </c>
      <c r="M3653" s="62"/>
      <c r="N3653" s="62"/>
    </row>
    <row r="3654" spans="2:14" x14ac:dyDescent="0.25">
      <c r="B3654" s="37" t="s">
        <v>299</v>
      </c>
      <c r="C3654" s="38" t="str">
        <f>VLOOKUP(E3654,nusedswatershed,4,FALSE)</f>
        <v>Esc</v>
      </c>
      <c r="D3654" s="39">
        <v>25</v>
      </c>
      <c r="E3654" s="40" t="s">
        <v>403</v>
      </c>
      <c r="F3654" s="40" t="s">
        <v>403</v>
      </c>
      <c r="G3654" s="21" t="s">
        <v>63</v>
      </c>
      <c r="H3654" s="22">
        <v>1994</v>
      </c>
      <c r="I3654" s="45" t="s">
        <v>527</v>
      </c>
      <c r="J3654" s="45"/>
      <c r="K3654" s="45"/>
      <c r="L3654" s="62" t="str">
        <f>_xlfn.IFNA(VLOOKUP(E3654&amp;"."&amp;H3654,PNIdata!$E$5:$L$263,2,FALSE),"-")</f>
        <v>-</v>
      </c>
      <c r="M3654" s="62"/>
      <c r="N3654" s="62"/>
    </row>
    <row r="3655" spans="2:14" x14ac:dyDescent="0.25">
      <c r="B3655" s="37" t="s">
        <v>299</v>
      </c>
      <c r="C3655" s="38" t="str">
        <f>VLOOKUP(E3655,nusedswatershed,4,FALSE)</f>
        <v>Esc</v>
      </c>
      <c r="D3655" s="39">
        <v>25</v>
      </c>
      <c r="E3655" s="40" t="s">
        <v>403</v>
      </c>
      <c r="F3655" s="40" t="s">
        <v>403</v>
      </c>
      <c r="G3655" s="21" t="s">
        <v>63</v>
      </c>
      <c r="H3655" s="22">
        <v>1993</v>
      </c>
      <c r="I3655" s="45">
        <v>10</v>
      </c>
      <c r="J3655" s="45">
        <v>10</v>
      </c>
      <c r="K3655" s="45"/>
      <c r="L3655" s="62" t="str">
        <f>_xlfn.IFNA(VLOOKUP(E3655&amp;"."&amp;H3655,PNIdata!$E$5:$L$263,2,FALSE),"-")</f>
        <v>-</v>
      </c>
      <c r="M3655" s="62"/>
      <c r="N3655" s="62"/>
    </row>
    <row r="3656" spans="2:14" x14ac:dyDescent="0.25">
      <c r="B3656" s="37" t="s">
        <v>299</v>
      </c>
      <c r="C3656" s="38" t="str">
        <f>VLOOKUP(E3656,nusedswatershed,4,FALSE)</f>
        <v>Esc</v>
      </c>
      <c r="D3656" s="39">
        <v>25</v>
      </c>
      <c r="E3656" s="40" t="s">
        <v>403</v>
      </c>
      <c r="F3656" s="40" t="s">
        <v>403</v>
      </c>
      <c r="G3656" s="21" t="s">
        <v>63</v>
      </c>
      <c r="H3656" s="22">
        <v>1992</v>
      </c>
      <c r="I3656" s="45" t="s">
        <v>523</v>
      </c>
      <c r="J3656" s="45"/>
      <c r="K3656" s="45"/>
      <c r="L3656" s="62" t="str">
        <f>_xlfn.IFNA(VLOOKUP(E3656&amp;"."&amp;H3656,PNIdata!$E$5:$L$263,2,FALSE),"-")</f>
        <v>-</v>
      </c>
      <c r="M3656" s="62"/>
      <c r="N3656" s="62"/>
    </row>
    <row r="3657" spans="2:14" x14ac:dyDescent="0.25">
      <c r="B3657" s="37" t="s">
        <v>299</v>
      </c>
      <c r="C3657" s="38" t="str">
        <f>VLOOKUP(E3657,nusedswatershed,4,FALSE)</f>
        <v>Esc</v>
      </c>
      <c r="D3657" s="39">
        <v>25</v>
      </c>
      <c r="E3657" s="40" t="s">
        <v>403</v>
      </c>
      <c r="F3657" s="40" t="s">
        <v>403</v>
      </c>
      <c r="G3657" s="21" t="s">
        <v>63</v>
      </c>
      <c r="H3657" s="22">
        <v>1991</v>
      </c>
      <c r="I3657" s="45">
        <v>10</v>
      </c>
      <c r="J3657" s="45">
        <v>10</v>
      </c>
      <c r="K3657" s="45"/>
      <c r="L3657" s="62" t="str">
        <f>_xlfn.IFNA(VLOOKUP(E3657&amp;"."&amp;H3657,PNIdata!$E$5:$L$263,2,FALSE),"-")</f>
        <v>-</v>
      </c>
      <c r="M3657" s="62"/>
      <c r="N3657" s="62"/>
    </row>
    <row r="3658" spans="2:14" x14ac:dyDescent="0.25">
      <c r="B3658" s="37" t="s">
        <v>299</v>
      </c>
      <c r="C3658" s="38" t="str">
        <f>VLOOKUP(E3658,nusedswatershed,4,FALSE)</f>
        <v>Esc</v>
      </c>
      <c r="D3658" s="39">
        <v>25</v>
      </c>
      <c r="E3658" s="40" t="s">
        <v>403</v>
      </c>
      <c r="F3658" s="40" t="s">
        <v>403</v>
      </c>
      <c r="G3658" s="21" t="s">
        <v>63</v>
      </c>
      <c r="H3658" s="22">
        <v>1990</v>
      </c>
      <c r="I3658" s="45" t="s">
        <v>527</v>
      </c>
      <c r="J3658" s="45"/>
      <c r="K3658" s="45"/>
      <c r="L3658" s="62" t="str">
        <f>_xlfn.IFNA(VLOOKUP(E3658&amp;"."&amp;H3658,PNIdata!$E$5:$L$263,2,FALSE),"-")</f>
        <v>-</v>
      </c>
      <c r="M3658" s="62"/>
      <c r="N3658" s="62"/>
    </row>
    <row r="3659" spans="2:14" x14ac:dyDescent="0.25">
      <c r="B3659" s="37" t="s">
        <v>299</v>
      </c>
      <c r="C3659" s="38" t="str">
        <f>VLOOKUP(E3659,nusedswatershed,4,FALSE)</f>
        <v>Esc</v>
      </c>
      <c r="D3659" s="39">
        <v>25</v>
      </c>
      <c r="E3659" s="40" t="s">
        <v>403</v>
      </c>
      <c r="F3659" s="40" t="s">
        <v>403</v>
      </c>
      <c r="G3659" s="21" t="s">
        <v>63</v>
      </c>
      <c r="H3659" s="22">
        <v>1989</v>
      </c>
      <c r="I3659" s="45" t="s">
        <v>527</v>
      </c>
      <c r="J3659" s="45"/>
      <c r="K3659" s="45"/>
      <c r="L3659" s="62" t="str">
        <f>_xlfn.IFNA(VLOOKUP(E3659&amp;"."&amp;H3659,PNIdata!$E$5:$L$263,2,FALSE),"-")</f>
        <v>-</v>
      </c>
      <c r="M3659" s="62"/>
      <c r="N3659" s="62"/>
    </row>
    <row r="3660" spans="2:14" x14ac:dyDescent="0.25">
      <c r="B3660" s="37" t="s">
        <v>299</v>
      </c>
      <c r="C3660" s="38" t="str">
        <f>VLOOKUP(E3660,nusedswatershed,4,FALSE)</f>
        <v>Esc</v>
      </c>
      <c r="D3660" s="39">
        <v>25</v>
      </c>
      <c r="E3660" s="40" t="s">
        <v>403</v>
      </c>
      <c r="F3660" s="40" t="s">
        <v>403</v>
      </c>
      <c r="G3660" s="21" t="s">
        <v>63</v>
      </c>
      <c r="H3660" s="22">
        <v>1988</v>
      </c>
      <c r="I3660" s="45" t="s">
        <v>522</v>
      </c>
      <c r="J3660" s="45"/>
      <c r="K3660" s="45"/>
      <c r="L3660" s="62" t="str">
        <f>_xlfn.IFNA(VLOOKUP(E3660&amp;"."&amp;H3660,PNIdata!$E$5:$L$263,2,FALSE),"-")</f>
        <v>-</v>
      </c>
      <c r="M3660" s="62"/>
      <c r="N3660" s="62"/>
    </row>
    <row r="3661" spans="2:14" x14ac:dyDescent="0.25">
      <c r="B3661" s="37" t="s">
        <v>299</v>
      </c>
      <c r="C3661" s="38" t="str">
        <f>VLOOKUP(E3661,nusedswatershed,4,FALSE)</f>
        <v>Esc</v>
      </c>
      <c r="D3661" s="39">
        <v>25</v>
      </c>
      <c r="E3661" s="40" t="s">
        <v>403</v>
      </c>
      <c r="F3661" s="40" t="s">
        <v>403</v>
      </c>
      <c r="G3661" s="21" t="s">
        <v>63</v>
      </c>
      <c r="H3661" s="22">
        <v>1987</v>
      </c>
      <c r="I3661" s="45" t="s">
        <v>527</v>
      </c>
      <c r="J3661" s="45"/>
      <c r="K3661" s="45"/>
      <c r="L3661" s="62" t="str">
        <f>_xlfn.IFNA(VLOOKUP(E3661&amp;"."&amp;H3661,PNIdata!$E$5:$L$263,2,FALSE),"-")</f>
        <v>-</v>
      </c>
      <c r="M3661" s="62"/>
      <c r="N3661" s="62"/>
    </row>
    <row r="3662" spans="2:14" x14ac:dyDescent="0.25">
      <c r="B3662" s="37" t="s">
        <v>299</v>
      </c>
      <c r="C3662" s="38" t="str">
        <f>VLOOKUP(E3662,nusedswatershed,4,FALSE)</f>
        <v>Esc</v>
      </c>
      <c r="D3662" s="39">
        <v>25</v>
      </c>
      <c r="E3662" s="40" t="s">
        <v>403</v>
      </c>
      <c r="F3662" s="40" t="s">
        <v>403</v>
      </c>
      <c r="G3662" s="21" t="s">
        <v>63</v>
      </c>
      <c r="H3662" s="22">
        <v>1986</v>
      </c>
      <c r="I3662" s="45">
        <v>7</v>
      </c>
      <c r="J3662" s="45">
        <v>7</v>
      </c>
      <c r="K3662" s="45"/>
      <c r="L3662" s="62" t="str">
        <f>_xlfn.IFNA(VLOOKUP(E3662&amp;"."&amp;H3662,PNIdata!$E$5:$L$263,2,FALSE),"-")</f>
        <v>-</v>
      </c>
      <c r="M3662" s="62"/>
      <c r="N3662" s="62"/>
    </row>
    <row r="3663" spans="2:14" x14ac:dyDescent="0.25">
      <c r="B3663" s="37" t="s">
        <v>299</v>
      </c>
      <c r="C3663" s="38" t="str">
        <f>VLOOKUP(E3663,nusedswatershed,4,FALSE)</f>
        <v>Esc</v>
      </c>
      <c r="D3663" s="39">
        <v>25</v>
      </c>
      <c r="E3663" s="40" t="s">
        <v>403</v>
      </c>
      <c r="F3663" s="40" t="s">
        <v>403</v>
      </c>
      <c r="G3663" s="21" t="s">
        <v>63</v>
      </c>
      <c r="H3663" s="22">
        <v>1985</v>
      </c>
      <c r="I3663" s="45" t="s">
        <v>522</v>
      </c>
      <c r="J3663" s="45"/>
      <c r="K3663" s="45"/>
      <c r="L3663" s="62" t="str">
        <f>_xlfn.IFNA(VLOOKUP(E3663&amp;"."&amp;H3663,PNIdata!$E$5:$L$263,2,FALSE),"-")</f>
        <v>-</v>
      </c>
      <c r="M3663" s="62"/>
      <c r="N3663" s="62"/>
    </row>
    <row r="3664" spans="2:14" x14ac:dyDescent="0.25">
      <c r="B3664" s="37" t="s">
        <v>299</v>
      </c>
      <c r="C3664" s="38" t="str">
        <f>VLOOKUP(E3664,nusedswatershed,4,FALSE)</f>
        <v>Esc</v>
      </c>
      <c r="D3664" s="39">
        <v>25</v>
      </c>
      <c r="E3664" s="40" t="s">
        <v>403</v>
      </c>
      <c r="F3664" s="40" t="s">
        <v>403</v>
      </c>
      <c r="G3664" s="21" t="s">
        <v>63</v>
      </c>
      <c r="H3664" s="22">
        <v>1984</v>
      </c>
      <c r="I3664" s="45">
        <v>27</v>
      </c>
      <c r="J3664" s="45">
        <v>27</v>
      </c>
      <c r="K3664" s="45"/>
      <c r="L3664" s="62" t="str">
        <f>_xlfn.IFNA(VLOOKUP(E3664&amp;"."&amp;H3664,PNIdata!$E$5:$L$263,2,FALSE),"-")</f>
        <v>-</v>
      </c>
      <c r="M3664" s="62"/>
      <c r="N3664" s="62"/>
    </row>
    <row r="3665" spans="2:14" x14ac:dyDescent="0.25">
      <c r="B3665" s="37" t="s">
        <v>299</v>
      </c>
      <c r="C3665" s="38" t="str">
        <f>VLOOKUP(E3665,nusedswatershed,4,FALSE)</f>
        <v>Esc</v>
      </c>
      <c r="D3665" s="39">
        <v>25</v>
      </c>
      <c r="E3665" s="40" t="s">
        <v>403</v>
      </c>
      <c r="F3665" s="40" t="s">
        <v>403</v>
      </c>
      <c r="G3665" s="21" t="s">
        <v>63</v>
      </c>
      <c r="H3665" s="22">
        <v>1983</v>
      </c>
      <c r="I3665" s="45" t="s">
        <v>527</v>
      </c>
      <c r="J3665" s="45"/>
      <c r="K3665" s="45"/>
      <c r="L3665" s="62" t="str">
        <f>_xlfn.IFNA(VLOOKUP(E3665&amp;"."&amp;H3665,PNIdata!$E$5:$L$263,2,FALSE),"-")</f>
        <v>-</v>
      </c>
      <c r="M3665" s="62"/>
      <c r="N3665" s="62"/>
    </row>
    <row r="3666" spans="2:14" x14ac:dyDescent="0.25">
      <c r="B3666" s="37" t="s">
        <v>299</v>
      </c>
      <c r="C3666" s="38" t="str">
        <f>VLOOKUP(E3666,nusedswatershed,4,FALSE)</f>
        <v>Esc</v>
      </c>
      <c r="D3666" s="39">
        <v>25</v>
      </c>
      <c r="E3666" s="40" t="s">
        <v>403</v>
      </c>
      <c r="F3666" s="40" t="s">
        <v>403</v>
      </c>
      <c r="G3666" s="21" t="s">
        <v>63</v>
      </c>
      <c r="H3666" s="22">
        <v>1982</v>
      </c>
      <c r="I3666" s="45" t="s">
        <v>527</v>
      </c>
      <c r="J3666" s="45"/>
      <c r="K3666" s="45"/>
      <c r="L3666" s="62" t="str">
        <f>_xlfn.IFNA(VLOOKUP(E3666&amp;"."&amp;H3666,PNIdata!$E$5:$L$263,2,FALSE),"-")</f>
        <v>-</v>
      </c>
      <c r="M3666" s="62"/>
      <c r="N3666" s="62"/>
    </row>
    <row r="3667" spans="2:14" x14ac:dyDescent="0.25">
      <c r="B3667" s="37" t="s">
        <v>299</v>
      </c>
      <c r="C3667" s="38" t="str">
        <f>VLOOKUP(E3667,nusedswatershed,4,FALSE)</f>
        <v>Esc</v>
      </c>
      <c r="D3667" s="39">
        <v>25</v>
      </c>
      <c r="E3667" s="40" t="s">
        <v>403</v>
      </c>
      <c r="F3667" s="40" t="s">
        <v>403</v>
      </c>
      <c r="G3667" s="21" t="s">
        <v>63</v>
      </c>
      <c r="H3667" s="22">
        <v>1981</v>
      </c>
      <c r="I3667" s="45">
        <v>10</v>
      </c>
      <c r="J3667" s="45">
        <v>10</v>
      </c>
      <c r="K3667" s="45"/>
      <c r="L3667" s="62" t="str">
        <f>_xlfn.IFNA(VLOOKUP(E3667&amp;"."&amp;H3667,PNIdata!$E$5:$L$263,2,FALSE),"-")</f>
        <v>-</v>
      </c>
      <c r="M3667" s="62"/>
      <c r="N3667" s="62"/>
    </row>
    <row r="3668" spans="2:14" x14ac:dyDescent="0.25">
      <c r="B3668" s="37" t="s">
        <v>299</v>
      </c>
      <c r="C3668" s="38" t="str">
        <f>VLOOKUP(E3668,nusedswatershed,4,FALSE)</f>
        <v>Esc</v>
      </c>
      <c r="D3668" s="39">
        <v>25</v>
      </c>
      <c r="E3668" s="40" t="s">
        <v>403</v>
      </c>
      <c r="F3668" s="40" t="s">
        <v>403</v>
      </c>
      <c r="G3668" s="21" t="s">
        <v>63</v>
      </c>
      <c r="H3668" s="22">
        <v>1980</v>
      </c>
      <c r="I3668" s="45" t="s">
        <v>527</v>
      </c>
      <c r="J3668" s="45"/>
      <c r="K3668" s="45"/>
      <c r="L3668" s="62" t="str">
        <f>_xlfn.IFNA(VLOOKUP(E3668&amp;"."&amp;H3668,PNIdata!$E$5:$L$263,2,FALSE),"-")</f>
        <v>-</v>
      </c>
      <c r="M3668" s="62"/>
      <c r="N3668" s="62"/>
    </row>
    <row r="3669" spans="2:14" x14ac:dyDescent="0.25">
      <c r="B3669" s="37" t="s">
        <v>299</v>
      </c>
      <c r="C3669" s="38" t="str">
        <f>VLOOKUP(E3669,nusedswatershed,4,FALSE)</f>
        <v>Esc</v>
      </c>
      <c r="D3669" s="39">
        <v>25</v>
      </c>
      <c r="E3669" s="40" t="s">
        <v>403</v>
      </c>
      <c r="F3669" s="40" t="s">
        <v>403</v>
      </c>
      <c r="G3669" s="21" t="s">
        <v>63</v>
      </c>
      <c r="H3669" s="22">
        <v>1979</v>
      </c>
      <c r="I3669" s="45">
        <v>40</v>
      </c>
      <c r="J3669" s="45">
        <v>40</v>
      </c>
      <c r="K3669" s="45"/>
      <c r="L3669" s="62" t="str">
        <f>_xlfn.IFNA(VLOOKUP(E3669&amp;"."&amp;H3669,PNIdata!$E$5:$L$263,2,FALSE),"-")</f>
        <v>-</v>
      </c>
      <c r="M3669" s="62"/>
      <c r="N3669" s="62"/>
    </row>
    <row r="3670" spans="2:14" x14ac:dyDescent="0.25">
      <c r="B3670" s="37" t="s">
        <v>299</v>
      </c>
      <c r="C3670" s="38" t="str">
        <f>VLOOKUP(E3670,nusedswatershed,4,FALSE)</f>
        <v>Esc</v>
      </c>
      <c r="D3670" s="39">
        <v>25</v>
      </c>
      <c r="E3670" s="40" t="s">
        <v>403</v>
      </c>
      <c r="F3670" s="40" t="s">
        <v>403</v>
      </c>
      <c r="G3670" s="21" t="s">
        <v>63</v>
      </c>
      <c r="H3670" s="22">
        <v>1978</v>
      </c>
      <c r="I3670" s="45">
        <v>40</v>
      </c>
      <c r="J3670" s="45">
        <v>40</v>
      </c>
      <c r="K3670" s="45"/>
      <c r="L3670" s="62" t="str">
        <f>_xlfn.IFNA(VLOOKUP(E3670&amp;"."&amp;H3670,PNIdata!$E$5:$L$263,2,FALSE),"-")</f>
        <v>-</v>
      </c>
      <c r="M3670" s="62"/>
      <c r="N3670" s="62"/>
    </row>
    <row r="3671" spans="2:14" x14ac:dyDescent="0.25">
      <c r="B3671" s="37" t="s">
        <v>299</v>
      </c>
      <c r="C3671" s="38" t="str">
        <f>VLOOKUP(E3671,nusedswatershed,4,FALSE)</f>
        <v>Esc</v>
      </c>
      <c r="D3671" s="39">
        <v>25</v>
      </c>
      <c r="E3671" s="40" t="s">
        <v>403</v>
      </c>
      <c r="F3671" s="40" t="s">
        <v>403</v>
      </c>
      <c r="G3671" s="21" t="s">
        <v>63</v>
      </c>
      <c r="H3671" s="22">
        <v>1977</v>
      </c>
      <c r="I3671" s="45">
        <v>10</v>
      </c>
      <c r="J3671" s="45">
        <v>10</v>
      </c>
      <c r="K3671" s="45"/>
      <c r="L3671" s="62" t="str">
        <f>_xlfn.IFNA(VLOOKUP(E3671&amp;"."&amp;H3671,PNIdata!$E$5:$L$263,2,FALSE),"-")</f>
        <v>-</v>
      </c>
      <c r="M3671" s="62"/>
      <c r="N3671" s="62"/>
    </row>
    <row r="3672" spans="2:14" x14ac:dyDescent="0.25">
      <c r="B3672" s="37" t="s">
        <v>299</v>
      </c>
      <c r="C3672" s="38" t="str">
        <f>VLOOKUP(E3672,nusedswatershed,4,FALSE)</f>
        <v>Esc</v>
      </c>
      <c r="D3672" s="39">
        <v>25</v>
      </c>
      <c r="E3672" s="40" t="s">
        <v>403</v>
      </c>
      <c r="F3672" s="40" t="s">
        <v>403</v>
      </c>
      <c r="G3672" s="21" t="s">
        <v>63</v>
      </c>
      <c r="H3672" s="22">
        <v>1976</v>
      </c>
      <c r="I3672" s="45" t="s">
        <v>527</v>
      </c>
      <c r="J3672" s="45"/>
      <c r="K3672" s="45"/>
      <c r="L3672" s="62" t="str">
        <f>_xlfn.IFNA(VLOOKUP(E3672&amp;"."&amp;H3672,PNIdata!$E$5:$L$263,2,FALSE),"-")</f>
        <v>-</v>
      </c>
      <c r="M3672" s="62"/>
      <c r="N3672" s="62"/>
    </row>
    <row r="3673" spans="2:14" x14ac:dyDescent="0.25">
      <c r="B3673" s="37" t="s">
        <v>299</v>
      </c>
      <c r="C3673" s="38" t="str">
        <f>VLOOKUP(E3673,nusedswatershed,4,FALSE)</f>
        <v>Esc</v>
      </c>
      <c r="D3673" s="39">
        <v>25</v>
      </c>
      <c r="E3673" s="40" t="s">
        <v>403</v>
      </c>
      <c r="F3673" s="40" t="s">
        <v>403</v>
      </c>
      <c r="G3673" s="21" t="s">
        <v>63</v>
      </c>
      <c r="H3673" s="22">
        <v>1975</v>
      </c>
      <c r="I3673" s="45">
        <v>25</v>
      </c>
      <c r="J3673" s="45">
        <v>25</v>
      </c>
      <c r="K3673" s="45"/>
      <c r="L3673" s="62" t="str">
        <f>_xlfn.IFNA(VLOOKUP(E3673&amp;"."&amp;H3673,PNIdata!$E$5:$L$263,2,FALSE),"-")</f>
        <v>-</v>
      </c>
      <c r="M3673" s="62"/>
      <c r="N3673" s="62"/>
    </row>
    <row r="3674" spans="2:14" x14ac:dyDescent="0.25">
      <c r="B3674" s="37" t="s">
        <v>299</v>
      </c>
      <c r="C3674" s="38" t="str">
        <f>VLOOKUP(E3674,nusedswatershed,4,FALSE)</f>
        <v>Esc</v>
      </c>
      <c r="D3674" s="39">
        <v>25</v>
      </c>
      <c r="E3674" s="40" t="s">
        <v>403</v>
      </c>
      <c r="F3674" s="40" t="s">
        <v>403</v>
      </c>
      <c r="G3674" s="21" t="s">
        <v>63</v>
      </c>
      <c r="H3674" s="22">
        <v>1974</v>
      </c>
      <c r="I3674" s="45">
        <v>25</v>
      </c>
      <c r="J3674" s="45">
        <v>25</v>
      </c>
      <c r="K3674" s="45"/>
      <c r="L3674" s="62" t="str">
        <f>_xlfn.IFNA(VLOOKUP(E3674&amp;"."&amp;H3674,PNIdata!$E$5:$L$263,2,FALSE),"-")</f>
        <v>-</v>
      </c>
      <c r="M3674" s="62"/>
      <c r="N3674" s="62"/>
    </row>
    <row r="3675" spans="2:14" x14ac:dyDescent="0.25">
      <c r="B3675" s="37" t="s">
        <v>299</v>
      </c>
      <c r="C3675" s="38" t="str">
        <f>VLOOKUP(E3675,nusedswatershed,4,FALSE)</f>
        <v>Esc</v>
      </c>
      <c r="D3675" s="39">
        <v>25</v>
      </c>
      <c r="E3675" s="40" t="s">
        <v>403</v>
      </c>
      <c r="F3675" s="40" t="s">
        <v>403</v>
      </c>
      <c r="G3675" s="21" t="s">
        <v>63</v>
      </c>
      <c r="H3675" s="22">
        <v>1973</v>
      </c>
      <c r="I3675" s="45">
        <v>75</v>
      </c>
      <c r="J3675" s="45">
        <v>75</v>
      </c>
      <c r="K3675" s="45"/>
      <c r="L3675" s="62" t="str">
        <f>_xlfn.IFNA(VLOOKUP(E3675&amp;"."&amp;H3675,PNIdata!$E$5:$L$263,2,FALSE),"-")</f>
        <v>-</v>
      </c>
      <c r="M3675" s="62"/>
      <c r="N3675" s="62"/>
    </row>
    <row r="3676" spans="2:14" x14ac:dyDescent="0.25">
      <c r="B3676" s="37" t="s">
        <v>299</v>
      </c>
      <c r="C3676" s="38" t="str">
        <f>VLOOKUP(E3676,nusedswatershed,4,FALSE)</f>
        <v>Esc</v>
      </c>
      <c r="D3676" s="39">
        <v>25</v>
      </c>
      <c r="E3676" s="40" t="s">
        <v>403</v>
      </c>
      <c r="F3676" s="40" t="s">
        <v>403</v>
      </c>
      <c r="G3676" s="21" t="s">
        <v>63</v>
      </c>
      <c r="H3676" s="22">
        <v>1972</v>
      </c>
      <c r="I3676" s="45">
        <v>25</v>
      </c>
      <c r="J3676" s="45">
        <v>25</v>
      </c>
      <c r="K3676" s="45"/>
      <c r="L3676" s="62" t="str">
        <f>_xlfn.IFNA(VLOOKUP(E3676&amp;"."&amp;H3676,PNIdata!$E$5:$L$263,2,FALSE),"-")</f>
        <v>-</v>
      </c>
      <c r="M3676" s="62"/>
      <c r="N3676" s="62"/>
    </row>
    <row r="3677" spans="2:14" x14ac:dyDescent="0.25">
      <c r="B3677" s="37" t="s">
        <v>299</v>
      </c>
      <c r="C3677" s="38" t="str">
        <f>VLOOKUP(E3677,nusedswatershed,4,FALSE)</f>
        <v>Esc</v>
      </c>
      <c r="D3677" s="39">
        <v>25</v>
      </c>
      <c r="E3677" s="40" t="s">
        <v>403</v>
      </c>
      <c r="F3677" s="40" t="s">
        <v>403</v>
      </c>
      <c r="G3677" s="21" t="s">
        <v>63</v>
      </c>
      <c r="H3677" s="22">
        <v>1971</v>
      </c>
      <c r="I3677" s="45">
        <v>25</v>
      </c>
      <c r="J3677" s="45">
        <v>25</v>
      </c>
      <c r="K3677" s="45"/>
      <c r="L3677" s="62" t="str">
        <f>_xlfn.IFNA(VLOOKUP(E3677&amp;"."&amp;H3677,PNIdata!$E$5:$L$263,2,FALSE),"-")</f>
        <v>-</v>
      </c>
      <c r="M3677" s="62"/>
      <c r="N3677" s="62"/>
    </row>
    <row r="3678" spans="2:14" x14ac:dyDescent="0.25">
      <c r="B3678" s="37" t="s">
        <v>299</v>
      </c>
      <c r="C3678" s="38" t="str">
        <f>VLOOKUP(E3678,nusedswatershed,4,FALSE)</f>
        <v>Esc</v>
      </c>
      <c r="D3678" s="39">
        <v>25</v>
      </c>
      <c r="E3678" s="40" t="s">
        <v>403</v>
      </c>
      <c r="F3678" s="40" t="s">
        <v>403</v>
      </c>
      <c r="G3678" s="21" t="s">
        <v>63</v>
      </c>
      <c r="H3678" s="22">
        <v>1970</v>
      </c>
      <c r="I3678" s="45">
        <v>25</v>
      </c>
      <c r="J3678" s="45">
        <v>25</v>
      </c>
      <c r="K3678" s="45"/>
      <c r="L3678" s="62" t="str">
        <f>_xlfn.IFNA(VLOOKUP(E3678&amp;"."&amp;H3678,PNIdata!$E$5:$L$263,2,FALSE),"-")</f>
        <v>-</v>
      </c>
      <c r="M3678" s="62"/>
      <c r="N3678" s="62"/>
    </row>
    <row r="3679" spans="2:14" x14ac:dyDescent="0.25">
      <c r="B3679" s="37" t="s">
        <v>299</v>
      </c>
      <c r="C3679" s="38" t="str">
        <f>VLOOKUP(E3679,nusedswatershed,4,FALSE)</f>
        <v>Esc</v>
      </c>
      <c r="D3679" s="39">
        <v>25</v>
      </c>
      <c r="E3679" s="40" t="s">
        <v>403</v>
      </c>
      <c r="F3679" s="40" t="s">
        <v>403</v>
      </c>
      <c r="G3679" s="21" t="s">
        <v>63</v>
      </c>
      <c r="H3679" s="22">
        <v>1969</v>
      </c>
      <c r="I3679" s="45">
        <v>75</v>
      </c>
      <c r="J3679" s="45">
        <v>75</v>
      </c>
      <c r="K3679" s="45"/>
      <c r="L3679" s="62" t="str">
        <f>_xlfn.IFNA(VLOOKUP(E3679&amp;"."&amp;H3679,PNIdata!$E$5:$L$263,2,FALSE),"-")</f>
        <v>-</v>
      </c>
      <c r="M3679" s="62"/>
      <c r="N3679" s="62"/>
    </row>
    <row r="3680" spans="2:14" x14ac:dyDescent="0.25">
      <c r="B3680" s="37" t="s">
        <v>299</v>
      </c>
      <c r="C3680" s="38" t="str">
        <f>VLOOKUP(E3680,nusedswatershed,4,FALSE)</f>
        <v>Esc</v>
      </c>
      <c r="D3680" s="39">
        <v>25</v>
      </c>
      <c r="E3680" s="40" t="s">
        <v>403</v>
      </c>
      <c r="F3680" s="40" t="s">
        <v>403</v>
      </c>
      <c r="G3680" s="21" t="s">
        <v>63</v>
      </c>
      <c r="H3680" s="22">
        <v>1968</v>
      </c>
      <c r="I3680" s="45">
        <v>75</v>
      </c>
      <c r="J3680" s="45">
        <v>75</v>
      </c>
      <c r="K3680" s="45"/>
      <c r="L3680" s="62" t="str">
        <f>_xlfn.IFNA(VLOOKUP(E3680&amp;"."&amp;H3680,PNIdata!$E$5:$L$263,2,FALSE),"-")</f>
        <v>-</v>
      </c>
      <c r="M3680" s="62"/>
      <c r="N3680" s="62"/>
    </row>
    <row r="3681" spans="2:14" x14ac:dyDescent="0.25">
      <c r="B3681" s="37" t="s">
        <v>299</v>
      </c>
      <c r="C3681" s="38" t="str">
        <f>VLOOKUP(E3681,nusedswatershed,4,FALSE)</f>
        <v>Esc</v>
      </c>
      <c r="D3681" s="39">
        <v>25</v>
      </c>
      <c r="E3681" s="40" t="s">
        <v>403</v>
      </c>
      <c r="F3681" s="40" t="s">
        <v>403</v>
      </c>
      <c r="G3681" s="21" t="s">
        <v>63</v>
      </c>
      <c r="H3681" s="22">
        <v>1967</v>
      </c>
      <c r="I3681" s="45">
        <v>25</v>
      </c>
      <c r="J3681" s="45">
        <v>25</v>
      </c>
      <c r="K3681" s="45"/>
      <c r="L3681" s="62" t="str">
        <f>_xlfn.IFNA(VLOOKUP(E3681&amp;"."&amp;H3681,PNIdata!$E$5:$L$263,2,FALSE),"-")</f>
        <v>-</v>
      </c>
      <c r="M3681" s="62"/>
      <c r="N3681" s="62"/>
    </row>
    <row r="3682" spans="2:14" x14ac:dyDescent="0.25">
      <c r="B3682" s="37" t="s">
        <v>299</v>
      </c>
      <c r="C3682" s="38" t="str">
        <f>VLOOKUP(E3682,nusedswatershed,4,FALSE)</f>
        <v>Esc</v>
      </c>
      <c r="D3682" s="39">
        <v>25</v>
      </c>
      <c r="E3682" s="40" t="s">
        <v>403</v>
      </c>
      <c r="F3682" s="40" t="s">
        <v>403</v>
      </c>
      <c r="G3682" s="21" t="s">
        <v>63</v>
      </c>
      <c r="H3682" s="22">
        <v>1966</v>
      </c>
      <c r="I3682" s="45">
        <v>750</v>
      </c>
      <c r="J3682" s="45">
        <v>750</v>
      </c>
      <c r="K3682" s="45"/>
      <c r="L3682" s="62" t="str">
        <f>_xlfn.IFNA(VLOOKUP(E3682&amp;"."&amp;H3682,PNIdata!$E$5:$L$263,2,FALSE),"-")</f>
        <v>-</v>
      </c>
      <c r="M3682" s="62"/>
      <c r="N3682" s="62"/>
    </row>
    <row r="3683" spans="2:14" x14ac:dyDescent="0.25">
      <c r="B3683" s="37" t="s">
        <v>299</v>
      </c>
      <c r="C3683" s="38" t="str">
        <f>VLOOKUP(E3683,nusedswatershed,4,FALSE)</f>
        <v>Esc</v>
      </c>
      <c r="D3683" s="39">
        <v>25</v>
      </c>
      <c r="E3683" s="40" t="s">
        <v>403</v>
      </c>
      <c r="F3683" s="40" t="s">
        <v>403</v>
      </c>
      <c r="G3683" s="21" t="s">
        <v>63</v>
      </c>
      <c r="H3683" s="22">
        <v>1965</v>
      </c>
      <c r="I3683" s="45">
        <v>750</v>
      </c>
      <c r="J3683" s="45">
        <v>750</v>
      </c>
      <c r="K3683" s="45"/>
      <c r="L3683" s="62" t="str">
        <f>_xlfn.IFNA(VLOOKUP(E3683&amp;"."&amp;H3683,PNIdata!$E$5:$L$263,2,FALSE),"-")</f>
        <v>-</v>
      </c>
      <c r="M3683" s="62"/>
      <c r="N3683" s="62"/>
    </row>
    <row r="3684" spans="2:14" x14ac:dyDescent="0.25">
      <c r="B3684" s="37" t="s">
        <v>299</v>
      </c>
      <c r="C3684" s="38" t="str">
        <f>VLOOKUP(E3684,nusedswatershed,4,FALSE)</f>
        <v>Esc</v>
      </c>
      <c r="D3684" s="39">
        <v>25</v>
      </c>
      <c r="E3684" s="40" t="s">
        <v>403</v>
      </c>
      <c r="F3684" s="40" t="s">
        <v>403</v>
      </c>
      <c r="G3684" s="21" t="s">
        <v>63</v>
      </c>
      <c r="H3684" s="22">
        <v>1964</v>
      </c>
      <c r="I3684" s="45">
        <v>750</v>
      </c>
      <c r="J3684" s="45">
        <v>750</v>
      </c>
      <c r="K3684" s="45"/>
      <c r="L3684" s="62" t="str">
        <f>_xlfn.IFNA(VLOOKUP(E3684&amp;"."&amp;H3684,PNIdata!$E$5:$L$263,2,FALSE),"-")</f>
        <v>-</v>
      </c>
      <c r="M3684" s="62"/>
      <c r="N3684" s="62"/>
    </row>
    <row r="3685" spans="2:14" x14ac:dyDescent="0.25">
      <c r="B3685" s="37" t="s">
        <v>299</v>
      </c>
      <c r="C3685" s="38" t="str">
        <f>VLOOKUP(E3685,nusedswatershed,4,FALSE)</f>
        <v>Esc</v>
      </c>
      <c r="D3685" s="39">
        <v>25</v>
      </c>
      <c r="E3685" s="40" t="s">
        <v>403</v>
      </c>
      <c r="F3685" s="40" t="s">
        <v>403</v>
      </c>
      <c r="G3685" s="21" t="s">
        <v>63</v>
      </c>
      <c r="H3685" s="22">
        <v>1963</v>
      </c>
      <c r="I3685" s="45">
        <v>200</v>
      </c>
      <c r="J3685" s="45">
        <v>200</v>
      </c>
      <c r="K3685" s="45"/>
      <c r="L3685" s="62" t="str">
        <f>_xlfn.IFNA(VLOOKUP(E3685&amp;"."&amp;H3685,PNIdata!$E$5:$L$263,2,FALSE),"-")</f>
        <v>-</v>
      </c>
      <c r="M3685" s="62"/>
      <c r="N3685" s="62"/>
    </row>
    <row r="3686" spans="2:14" x14ac:dyDescent="0.25">
      <c r="B3686" s="37" t="s">
        <v>299</v>
      </c>
      <c r="C3686" s="38" t="str">
        <f>VLOOKUP(E3686,nusedswatershed,4,FALSE)</f>
        <v>Esc</v>
      </c>
      <c r="D3686" s="39">
        <v>25</v>
      </c>
      <c r="E3686" s="40" t="s">
        <v>403</v>
      </c>
      <c r="F3686" s="40" t="s">
        <v>403</v>
      </c>
      <c r="G3686" s="21" t="s">
        <v>63</v>
      </c>
      <c r="H3686" s="22">
        <v>1962</v>
      </c>
      <c r="I3686" s="45">
        <v>200</v>
      </c>
      <c r="J3686" s="45">
        <v>200</v>
      </c>
      <c r="K3686" s="45"/>
      <c r="L3686" s="62" t="str">
        <f>_xlfn.IFNA(VLOOKUP(E3686&amp;"."&amp;H3686,PNIdata!$E$5:$L$263,2,FALSE),"-")</f>
        <v>-</v>
      </c>
      <c r="M3686" s="62"/>
      <c r="N3686" s="62"/>
    </row>
    <row r="3687" spans="2:14" x14ac:dyDescent="0.25">
      <c r="B3687" s="37" t="s">
        <v>299</v>
      </c>
      <c r="C3687" s="38" t="str">
        <f>VLOOKUP(E3687,nusedswatershed,4,FALSE)</f>
        <v>Esc</v>
      </c>
      <c r="D3687" s="39">
        <v>25</v>
      </c>
      <c r="E3687" s="40" t="s">
        <v>403</v>
      </c>
      <c r="F3687" s="40" t="s">
        <v>403</v>
      </c>
      <c r="G3687" s="21" t="s">
        <v>63</v>
      </c>
      <c r="H3687" s="22">
        <v>1961</v>
      </c>
      <c r="I3687" s="45">
        <v>200</v>
      </c>
      <c r="J3687" s="45">
        <v>200</v>
      </c>
      <c r="K3687" s="45"/>
      <c r="L3687" s="62" t="str">
        <f>_xlfn.IFNA(VLOOKUP(E3687&amp;"."&amp;H3687,PNIdata!$E$5:$L$263,2,FALSE),"-")</f>
        <v>-</v>
      </c>
      <c r="M3687" s="62"/>
      <c r="N3687" s="62"/>
    </row>
    <row r="3688" spans="2:14" x14ac:dyDescent="0.25">
      <c r="B3688" s="37" t="s">
        <v>299</v>
      </c>
      <c r="C3688" s="38" t="str">
        <f>VLOOKUP(E3688,nusedswatershed,4,FALSE)</f>
        <v>Esc</v>
      </c>
      <c r="D3688" s="39">
        <v>25</v>
      </c>
      <c r="E3688" s="40" t="s">
        <v>403</v>
      </c>
      <c r="F3688" s="40" t="s">
        <v>403</v>
      </c>
      <c r="G3688" s="21" t="s">
        <v>63</v>
      </c>
      <c r="H3688" s="22">
        <v>1960</v>
      </c>
      <c r="I3688" s="45">
        <v>75</v>
      </c>
      <c r="J3688" s="45">
        <v>75</v>
      </c>
      <c r="K3688" s="45"/>
      <c r="L3688" s="62" t="str">
        <f>_xlfn.IFNA(VLOOKUP(E3688&amp;"."&amp;H3688,PNIdata!$E$5:$L$263,2,FALSE),"-")</f>
        <v>-</v>
      </c>
      <c r="M3688" s="62"/>
      <c r="N3688" s="62"/>
    </row>
    <row r="3689" spans="2:14" x14ac:dyDescent="0.25">
      <c r="B3689" s="37" t="s">
        <v>299</v>
      </c>
      <c r="C3689" s="38" t="str">
        <f>VLOOKUP(E3689,nusedswatershed,4,FALSE)</f>
        <v>Esc</v>
      </c>
      <c r="D3689" s="39">
        <v>25</v>
      </c>
      <c r="E3689" s="40" t="s">
        <v>403</v>
      </c>
      <c r="F3689" s="40" t="s">
        <v>403</v>
      </c>
      <c r="G3689" s="21" t="s">
        <v>63</v>
      </c>
      <c r="H3689" s="22">
        <v>1959</v>
      </c>
      <c r="I3689" s="45">
        <v>75</v>
      </c>
      <c r="J3689" s="45">
        <v>75</v>
      </c>
      <c r="K3689" s="45"/>
      <c r="L3689" s="62" t="str">
        <f>_xlfn.IFNA(VLOOKUP(E3689&amp;"."&amp;H3689,PNIdata!$E$5:$L$263,2,FALSE),"-")</f>
        <v>-</v>
      </c>
      <c r="M3689" s="62"/>
      <c r="N3689" s="62"/>
    </row>
    <row r="3690" spans="2:14" x14ac:dyDescent="0.25">
      <c r="B3690" s="37" t="s">
        <v>299</v>
      </c>
      <c r="C3690" s="38" t="str">
        <f>VLOOKUP(E3690,nusedswatershed,4,FALSE)</f>
        <v>Esc</v>
      </c>
      <c r="D3690" s="39">
        <v>25</v>
      </c>
      <c r="E3690" s="40" t="s">
        <v>403</v>
      </c>
      <c r="F3690" s="40" t="s">
        <v>403</v>
      </c>
      <c r="G3690" s="21" t="s">
        <v>63</v>
      </c>
      <c r="H3690" s="22">
        <v>1958</v>
      </c>
      <c r="I3690" s="45">
        <v>25</v>
      </c>
      <c r="J3690" s="45">
        <v>25</v>
      </c>
      <c r="K3690" s="45"/>
      <c r="L3690" s="62" t="str">
        <f>_xlfn.IFNA(VLOOKUP(E3690&amp;"."&amp;H3690,PNIdata!$E$5:$L$263,2,FALSE),"-")</f>
        <v>-</v>
      </c>
      <c r="M3690" s="62"/>
      <c r="N3690" s="62"/>
    </row>
    <row r="3691" spans="2:14" x14ac:dyDescent="0.25">
      <c r="B3691" s="37" t="s">
        <v>299</v>
      </c>
      <c r="C3691" s="38" t="str">
        <f>VLOOKUP(E3691,nusedswatershed,4,FALSE)</f>
        <v>Esc</v>
      </c>
      <c r="D3691" s="39">
        <v>25</v>
      </c>
      <c r="E3691" s="40" t="s">
        <v>403</v>
      </c>
      <c r="F3691" s="40" t="s">
        <v>403</v>
      </c>
      <c r="G3691" s="21" t="s">
        <v>63</v>
      </c>
      <c r="H3691" s="22">
        <v>1957</v>
      </c>
      <c r="I3691" s="45" t="s">
        <v>522</v>
      </c>
      <c r="J3691" s="45"/>
      <c r="K3691" s="45"/>
      <c r="L3691" s="62" t="str">
        <f>_xlfn.IFNA(VLOOKUP(E3691&amp;"."&amp;H3691,PNIdata!$E$5:$L$263,2,FALSE),"-")</f>
        <v>-</v>
      </c>
      <c r="M3691" s="62"/>
      <c r="N3691" s="62"/>
    </row>
    <row r="3692" spans="2:14" x14ac:dyDescent="0.25">
      <c r="B3692" s="37" t="s">
        <v>299</v>
      </c>
      <c r="C3692" s="38" t="str">
        <f>VLOOKUP(E3692,nusedswatershed,4,FALSE)</f>
        <v>Esc</v>
      </c>
      <c r="D3692" s="39">
        <v>25</v>
      </c>
      <c r="E3692" s="40" t="s">
        <v>403</v>
      </c>
      <c r="F3692" s="40" t="s">
        <v>403</v>
      </c>
      <c r="G3692" s="21" t="s">
        <v>63</v>
      </c>
      <c r="H3692" s="22">
        <v>1956</v>
      </c>
      <c r="I3692" s="45" t="s">
        <v>522</v>
      </c>
      <c r="J3692" s="45"/>
      <c r="K3692" s="45"/>
      <c r="L3692" s="62" t="str">
        <f>_xlfn.IFNA(VLOOKUP(E3692&amp;"."&amp;H3692,PNIdata!$E$5:$L$263,2,FALSE),"-")</f>
        <v>-</v>
      </c>
      <c r="M3692" s="62"/>
      <c r="N3692" s="62"/>
    </row>
    <row r="3693" spans="2:14" x14ac:dyDescent="0.25">
      <c r="B3693" s="37" t="s">
        <v>299</v>
      </c>
      <c r="C3693" s="38" t="str">
        <f>VLOOKUP(E3693,nusedswatershed,4,FALSE)</f>
        <v>Esc</v>
      </c>
      <c r="D3693" s="39">
        <v>25</v>
      </c>
      <c r="E3693" s="40" t="s">
        <v>403</v>
      </c>
      <c r="F3693" s="40" t="s">
        <v>403</v>
      </c>
      <c r="G3693" s="21" t="s">
        <v>63</v>
      </c>
      <c r="H3693" s="22">
        <v>1955</v>
      </c>
      <c r="I3693" s="45" t="s">
        <v>522</v>
      </c>
      <c r="J3693" s="45"/>
      <c r="K3693" s="45"/>
      <c r="L3693" s="62" t="str">
        <f>_xlfn.IFNA(VLOOKUP(E3693&amp;"."&amp;H3693,PNIdata!$E$5:$L$263,2,FALSE),"-")</f>
        <v>-</v>
      </c>
      <c r="M3693" s="62"/>
      <c r="N3693" s="62"/>
    </row>
    <row r="3694" spans="2:14" x14ac:dyDescent="0.25">
      <c r="B3694" s="37" t="s">
        <v>299</v>
      </c>
      <c r="C3694" s="38" t="str">
        <f>VLOOKUP(E3694,nusedswatershed,4,FALSE)</f>
        <v>Esc</v>
      </c>
      <c r="D3694" s="39">
        <v>25</v>
      </c>
      <c r="E3694" s="40" t="s">
        <v>403</v>
      </c>
      <c r="F3694" s="40" t="s">
        <v>403</v>
      </c>
      <c r="G3694" s="21" t="s">
        <v>63</v>
      </c>
      <c r="H3694" s="22">
        <v>1954</v>
      </c>
      <c r="I3694" s="45">
        <v>75</v>
      </c>
      <c r="J3694" s="45">
        <v>75</v>
      </c>
      <c r="K3694" s="45"/>
      <c r="L3694" s="62" t="str">
        <f>_xlfn.IFNA(VLOOKUP(E3694&amp;"."&amp;H3694,PNIdata!$E$5:$L$263,2,FALSE),"-")</f>
        <v>-</v>
      </c>
      <c r="M3694" s="62"/>
      <c r="N3694" s="62"/>
    </row>
    <row r="3695" spans="2:14" x14ac:dyDescent="0.25">
      <c r="B3695" s="37" t="s">
        <v>299</v>
      </c>
      <c r="C3695" s="38" t="str">
        <f>VLOOKUP(E3695,nusedswatershed,4,FALSE)</f>
        <v>Esc</v>
      </c>
      <c r="D3695" s="39">
        <v>25</v>
      </c>
      <c r="E3695" s="40" t="s">
        <v>403</v>
      </c>
      <c r="F3695" s="40" t="s">
        <v>403</v>
      </c>
      <c r="G3695" s="21" t="s">
        <v>63</v>
      </c>
      <c r="H3695" s="22">
        <v>1953</v>
      </c>
      <c r="I3695" s="45">
        <v>400</v>
      </c>
      <c r="J3695" s="45">
        <v>400</v>
      </c>
      <c r="K3695" s="45"/>
      <c r="L3695" s="62" t="str">
        <f>_xlfn.IFNA(VLOOKUP(E3695&amp;"."&amp;H3695,PNIdata!$E$5:$L$263,2,FALSE),"-")</f>
        <v>-</v>
      </c>
      <c r="M3695" s="62"/>
      <c r="N3695" s="62"/>
    </row>
    <row r="3696" spans="2:14" x14ac:dyDescent="0.25">
      <c r="B3696" s="37" t="s">
        <v>24</v>
      </c>
      <c r="C3696" s="38" t="str">
        <f>VLOOKUP(E3696,nusedswatershed,4,FALSE)</f>
        <v>Esc</v>
      </c>
      <c r="D3696" s="39">
        <v>24</v>
      </c>
      <c r="E3696" s="47" t="s">
        <v>291</v>
      </c>
      <c r="F3696" s="47" t="s">
        <v>291</v>
      </c>
      <c r="G3696" s="21" t="s">
        <v>63</v>
      </c>
      <c r="H3696" s="45">
        <v>2023</v>
      </c>
      <c r="I3696" s="45" t="s">
        <v>1430</v>
      </c>
      <c r="J3696" s="45"/>
      <c r="K3696" s="45"/>
      <c r="L3696" s="62" t="str">
        <f>_xlfn.IFNA(VLOOKUP(E3696&amp;"."&amp;H3696,PNIdata!$E$5:$L$263,2,FALSE),"-")</f>
        <v>-</v>
      </c>
      <c r="M3696" s="62"/>
      <c r="N3696" s="62"/>
    </row>
    <row r="3697" spans="2:14" x14ac:dyDescent="0.25">
      <c r="B3697" s="37" t="s">
        <v>24</v>
      </c>
      <c r="C3697" s="38" t="str">
        <f>VLOOKUP(E3697,nusedswatershed,4,FALSE)</f>
        <v>Esc</v>
      </c>
      <c r="D3697" s="39">
        <v>24</v>
      </c>
      <c r="E3697" s="47" t="s">
        <v>291</v>
      </c>
      <c r="F3697" s="47" t="s">
        <v>291</v>
      </c>
      <c r="G3697" s="21" t="s">
        <v>63</v>
      </c>
      <c r="H3697" s="45">
        <v>2022</v>
      </c>
      <c r="I3697" s="45" t="s">
        <v>1430</v>
      </c>
      <c r="J3697" s="45"/>
      <c r="K3697" s="45"/>
      <c r="L3697" s="62" t="str">
        <f>_xlfn.IFNA(VLOOKUP(E3697&amp;"."&amp;H3697,PNIdata!$E$5:$L$263,2,FALSE),"-")</f>
        <v>-</v>
      </c>
      <c r="M3697" s="62"/>
      <c r="N3697" s="62"/>
    </row>
    <row r="3698" spans="2:14" x14ac:dyDescent="0.25">
      <c r="B3698" s="37" t="s">
        <v>24</v>
      </c>
      <c r="C3698" s="38" t="str">
        <f>VLOOKUP(E3698,nusedswatershed,4,FALSE)</f>
        <v>Esc</v>
      </c>
      <c r="D3698" s="39">
        <v>24</v>
      </c>
      <c r="E3698" s="47" t="s">
        <v>291</v>
      </c>
      <c r="F3698" s="47" t="s">
        <v>291</v>
      </c>
      <c r="G3698" s="21" t="s">
        <v>63</v>
      </c>
      <c r="H3698" s="45">
        <v>2021</v>
      </c>
      <c r="I3698" s="45" t="s">
        <v>523</v>
      </c>
      <c r="J3698" s="45"/>
      <c r="K3698" s="45"/>
      <c r="L3698" s="62" t="str">
        <f>_xlfn.IFNA(VLOOKUP(E3698&amp;"."&amp;H3698,PNIdata!$E$5:$L$263,2,FALSE),"-")</f>
        <v>-</v>
      </c>
      <c r="M3698" s="62"/>
      <c r="N3698" s="62"/>
    </row>
    <row r="3699" spans="2:14" x14ac:dyDescent="0.25">
      <c r="B3699" s="37" t="s">
        <v>24</v>
      </c>
      <c r="C3699" s="38" t="str">
        <f>VLOOKUP(E3699,nusedswatershed,4,FALSE)</f>
        <v>Esc</v>
      </c>
      <c r="D3699" s="39">
        <v>24</v>
      </c>
      <c r="E3699" s="47" t="s">
        <v>291</v>
      </c>
      <c r="F3699" s="47" t="s">
        <v>291</v>
      </c>
      <c r="G3699" s="21" t="s">
        <v>63</v>
      </c>
      <c r="H3699" s="45">
        <v>2020</v>
      </c>
      <c r="I3699" s="45" t="s">
        <v>522</v>
      </c>
      <c r="J3699" s="45"/>
      <c r="K3699" s="45"/>
      <c r="L3699" s="62" t="str">
        <f>_xlfn.IFNA(VLOOKUP(E3699&amp;"."&amp;H3699,PNIdata!$E$5:$L$263,2,FALSE),"-")</f>
        <v>-</v>
      </c>
      <c r="M3699" s="62"/>
      <c r="N3699" s="62"/>
    </row>
    <row r="3700" spans="2:14" x14ac:dyDescent="0.25">
      <c r="B3700" s="37" t="s">
        <v>24</v>
      </c>
      <c r="C3700" s="38" t="str">
        <f>VLOOKUP(E3700,nusedswatershed,4,FALSE)</f>
        <v>Esc</v>
      </c>
      <c r="D3700" s="39">
        <v>24</v>
      </c>
      <c r="E3700" s="47" t="s">
        <v>291</v>
      </c>
      <c r="F3700" s="47" t="s">
        <v>291</v>
      </c>
      <c r="G3700" s="21" t="s">
        <v>63</v>
      </c>
      <c r="H3700" s="45">
        <v>2019</v>
      </c>
      <c r="I3700" s="45" t="s">
        <v>523</v>
      </c>
      <c r="J3700" s="45"/>
      <c r="K3700" s="45"/>
      <c r="L3700" s="62" t="str">
        <f>_xlfn.IFNA(VLOOKUP(E3700&amp;"."&amp;H3700,PNIdata!$E$5:$L$263,2,FALSE),"-")</f>
        <v>-</v>
      </c>
      <c r="M3700" s="62"/>
      <c r="N3700" s="62"/>
    </row>
    <row r="3701" spans="2:14" x14ac:dyDescent="0.25">
      <c r="B3701" s="37" t="s">
        <v>24</v>
      </c>
      <c r="C3701" s="38" t="str">
        <f>VLOOKUP(E3701,nusedswatershed,4,FALSE)</f>
        <v>Esc</v>
      </c>
      <c r="D3701" s="39">
        <v>24</v>
      </c>
      <c r="E3701" s="47" t="s">
        <v>291</v>
      </c>
      <c r="F3701" s="47" t="s">
        <v>291</v>
      </c>
      <c r="G3701" s="21" t="s">
        <v>63</v>
      </c>
      <c r="H3701" s="45">
        <v>2018</v>
      </c>
      <c r="I3701" s="45" t="s">
        <v>523</v>
      </c>
      <c r="J3701" s="45"/>
      <c r="K3701" s="45"/>
      <c r="L3701" s="62" t="str">
        <f>_xlfn.IFNA(VLOOKUP(E3701&amp;"."&amp;H3701,PNIdata!$E$5:$L$263,2,FALSE),"-")</f>
        <v>-</v>
      </c>
      <c r="M3701" s="62"/>
      <c r="N3701" s="62"/>
    </row>
    <row r="3702" spans="2:14" x14ac:dyDescent="0.25">
      <c r="B3702" s="37" t="s">
        <v>24</v>
      </c>
      <c r="C3702" s="38" t="str">
        <f>VLOOKUP(E3702,nusedswatershed,4,FALSE)</f>
        <v>Esc</v>
      </c>
      <c r="D3702" s="39">
        <v>24</v>
      </c>
      <c r="E3702" s="47" t="s">
        <v>291</v>
      </c>
      <c r="F3702" s="47" t="s">
        <v>291</v>
      </c>
      <c r="G3702" s="21" t="s">
        <v>63</v>
      </c>
      <c r="H3702" s="45">
        <v>2017</v>
      </c>
      <c r="I3702" s="45" t="s">
        <v>523</v>
      </c>
      <c r="J3702" s="45"/>
      <c r="K3702" s="45"/>
      <c r="L3702" s="62" t="str">
        <f>_xlfn.IFNA(VLOOKUP(E3702&amp;"."&amp;H3702,PNIdata!$E$5:$L$263,2,FALSE),"-")</f>
        <v>-</v>
      </c>
      <c r="M3702" s="62"/>
      <c r="N3702" s="62"/>
    </row>
    <row r="3703" spans="2:14" x14ac:dyDescent="0.25">
      <c r="B3703" s="37" t="s">
        <v>24</v>
      </c>
      <c r="C3703" s="38" t="str">
        <f>VLOOKUP(E3703,nusedswatershed,4,FALSE)</f>
        <v>Esc</v>
      </c>
      <c r="D3703" s="39">
        <v>24</v>
      </c>
      <c r="E3703" s="47" t="s">
        <v>291</v>
      </c>
      <c r="F3703" s="47" t="s">
        <v>291</v>
      </c>
      <c r="G3703" s="21" t="s">
        <v>63</v>
      </c>
      <c r="H3703" s="45">
        <v>2016</v>
      </c>
      <c r="I3703" s="45" t="s">
        <v>523</v>
      </c>
      <c r="J3703" s="45"/>
      <c r="K3703" s="45"/>
      <c r="L3703" s="62" t="str">
        <f>_xlfn.IFNA(VLOOKUP(E3703&amp;"."&amp;H3703,PNIdata!$E$5:$L$263,2,FALSE),"-")</f>
        <v>-</v>
      </c>
      <c r="M3703" s="62"/>
      <c r="N3703" s="62"/>
    </row>
    <row r="3704" spans="2:14" x14ac:dyDescent="0.25">
      <c r="B3704" s="37" t="s">
        <v>24</v>
      </c>
      <c r="C3704" s="38" t="str">
        <f>VLOOKUP(E3704,nusedswatershed,4,FALSE)</f>
        <v>Esc</v>
      </c>
      <c r="D3704" s="39">
        <v>24</v>
      </c>
      <c r="E3704" s="47" t="s">
        <v>291</v>
      </c>
      <c r="F3704" s="47" t="s">
        <v>291</v>
      </c>
      <c r="G3704" s="21" t="s">
        <v>63</v>
      </c>
      <c r="H3704" s="22">
        <v>2015</v>
      </c>
      <c r="I3704" s="45" t="s">
        <v>523</v>
      </c>
      <c r="J3704" s="45"/>
      <c r="K3704" s="45"/>
      <c r="L3704" s="62" t="str">
        <f>_xlfn.IFNA(VLOOKUP(E3704&amp;"."&amp;H3704,PNIdata!$E$5:$L$263,2,FALSE),"-")</f>
        <v>-</v>
      </c>
      <c r="M3704" s="62"/>
      <c r="N3704" s="62"/>
    </row>
    <row r="3705" spans="2:14" x14ac:dyDescent="0.25">
      <c r="B3705" s="37" t="s">
        <v>24</v>
      </c>
      <c r="C3705" s="38" t="str">
        <f>VLOOKUP(E3705,nusedswatershed,4,FALSE)</f>
        <v>Esc</v>
      </c>
      <c r="D3705" s="39">
        <v>24</v>
      </c>
      <c r="E3705" s="47" t="s">
        <v>291</v>
      </c>
      <c r="F3705" s="47" t="s">
        <v>291</v>
      </c>
      <c r="G3705" s="21" t="s">
        <v>63</v>
      </c>
      <c r="H3705" s="22">
        <v>2014</v>
      </c>
      <c r="I3705" s="45" t="s">
        <v>523</v>
      </c>
      <c r="J3705" s="45"/>
      <c r="K3705" s="45"/>
      <c r="L3705" s="62" t="str">
        <f>_xlfn.IFNA(VLOOKUP(E3705&amp;"."&amp;H3705,PNIdata!$E$5:$L$263,2,FALSE),"-")</f>
        <v>-</v>
      </c>
      <c r="M3705" s="62"/>
      <c r="N3705" s="62"/>
    </row>
    <row r="3706" spans="2:14" x14ac:dyDescent="0.25">
      <c r="B3706" s="37" t="s">
        <v>24</v>
      </c>
      <c r="C3706" s="38" t="str">
        <f>VLOOKUP(E3706,nusedswatershed,4,FALSE)</f>
        <v>Esc</v>
      </c>
      <c r="D3706" s="39">
        <v>24</v>
      </c>
      <c r="E3706" s="47" t="s">
        <v>291</v>
      </c>
      <c r="F3706" s="47" t="s">
        <v>291</v>
      </c>
      <c r="G3706" s="21" t="s">
        <v>63</v>
      </c>
      <c r="H3706">
        <v>2013</v>
      </c>
      <c r="I3706" s="45" t="s">
        <v>523</v>
      </c>
      <c r="J3706" s="45"/>
      <c r="K3706" s="45"/>
      <c r="L3706" s="62" t="str">
        <f>_xlfn.IFNA(VLOOKUP(E3706&amp;"."&amp;H3706,PNIdata!$E$5:$L$263,2,FALSE),"-")</f>
        <v>-</v>
      </c>
      <c r="M3706" s="62"/>
      <c r="N3706" s="62"/>
    </row>
    <row r="3707" spans="2:14" x14ac:dyDescent="0.25">
      <c r="B3707" s="37" t="s">
        <v>24</v>
      </c>
      <c r="C3707" s="38" t="str">
        <f>VLOOKUP(E3707,nusedswatershed,4,FALSE)</f>
        <v>Esc</v>
      </c>
      <c r="D3707" s="39">
        <v>24</v>
      </c>
      <c r="E3707" s="47" t="s">
        <v>291</v>
      </c>
      <c r="F3707" s="47" t="s">
        <v>291</v>
      </c>
      <c r="G3707" s="21" t="s">
        <v>63</v>
      </c>
      <c r="H3707" s="22">
        <v>2012</v>
      </c>
      <c r="I3707" s="45" t="s">
        <v>523</v>
      </c>
      <c r="J3707" s="45"/>
      <c r="K3707" s="45"/>
      <c r="L3707" s="62" t="str">
        <f>_xlfn.IFNA(VLOOKUP(E3707&amp;"."&amp;H3707,PNIdata!$E$5:$L$263,2,FALSE),"-")</f>
        <v>-</v>
      </c>
      <c r="M3707" s="62"/>
      <c r="N3707" s="62"/>
    </row>
    <row r="3708" spans="2:14" x14ac:dyDescent="0.25">
      <c r="B3708" s="37" t="s">
        <v>24</v>
      </c>
      <c r="C3708" s="38" t="str">
        <f>VLOOKUP(E3708,nusedswatershed,4,FALSE)</f>
        <v>Esc</v>
      </c>
      <c r="D3708" s="39">
        <v>24</v>
      </c>
      <c r="E3708" s="47" t="s">
        <v>291</v>
      </c>
      <c r="F3708" s="47" t="s">
        <v>291</v>
      </c>
      <c r="G3708" s="21" t="s">
        <v>63</v>
      </c>
      <c r="H3708" s="22">
        <v>2011</v>
      </c>
      <c r="I3708" s="45" t="s">
        <v>523</v>
      </c>
      <c r="J3708" s="45"/>
      <c r="K3708" s="45"/>
      <c r="L3708" s="62" t="str">
        <f>_xlfn.IFNA(VLOOKUP(E3708&amp;"."&amp;H3708,PNIdata!$E$5:$L$263,2,FALSE),"-")</f>
        <v>-</v>
      </c>
      <c r="M3708" s="62"/>
      <c r="N3708" s="62"/>
    </row>
    <row r="3709" spans="2:14" x14ac:dyDescent="0.25">
      <c r="B3709" s="37" t="s">
        <v>24</v>
      </c>
      <c r="C3709" s="38" t="str">
        <f>VLOOKUP(E3709,nusedswatershed,4,FALSE)</f>
        <v>Esc</v>
      </c>
      <c r="D3709" s="39">
        <v>24</v>
      </c>
      <c r="E3709" s="47" t="s">
        <v>291</v>
      </c>
      <c r="F3709" s="47" t="s">
        <v>291</v>
      </c>
      <c r="G3709" s="21" t="s">
        <v>63</v>
      </c>
      <c r="H3709" s="22">
        <v>2010</v>
      </c>
      <c r="I3709" s="45">
        <v>6</v>
      </c>
      <c r="J3709" s="45">
        <v>6</v>
      </c>
      <c r="K3709" s="45"/>
      <c r="L3709" s="62" t="str">
        <f>_xlfn.IFNA(VLOOKUP(E3709&amp;"."&amp;H3709,PNIdata!$E$5:$L$263,2,FALSE),"-")</f>
        <v>-</v>
      </c>
      <c r="M3709" s="62"/>
      <c r="N3709" s="62"/>
    </row>
    <row r="3710" spans="2:14" x14ac:dyDescent="0.25">
      <c r="B3710" s="37" t="s">
        <v>24</v>
      </c>
      <c r="C3710" s="38" t="str">
        <f>VLOOKUP(E3710,nusedswatershed,4,FALSE)</f>
        <v>Esc</v>
      </c>
      <c r="D3710" s="39">
        <v>24</v>
      </c>
      <c r="E3710" s="47" t="s">
        <v>291</v>
      </c>
      <c r="F3710" s="47" t="s">
        <v>291</v>
      </c>
      <c r="G3710" s="21" t="s">
        <v>63</v>
      </c>
      <c r="H3710" s="22">
        <v>2009</v>
      </c>
      <c r="I3710" s="45">
        <v>8</v>
      </c>
      <c r="J3710" s="45">
        <v>8</v>
      </c>
      <c r="K3710" s="45"/>
      <c r="L3710" s="62" t="str">
        <f>_xlfn.IFNA(VLOOKUP(E3710&amp;"."&amp;H3710,PNIdata!$E$5:$L$263,2,FALSE),"-")</f>
        <v>-</v>
      </c>
      <c r="M3710" s="62"/>
      <c r="N3710" s="62"/>
    </row>
    <row r="3711" spans="2:14" x14ac:dyDescent="0.25">
      <c r="B3711" s="37" t="s">
        <v>24</v>
      </c>
      <c r="C3711" s="38" t="str">
        <f>VLOOKUP(E3711,nusedswatershed,4,FALSE)</f>
        <v>Esc</v>
      </c>
      <c r="D3711" s="39">
        <v>24</v>
      </c>
      <c r="E3711" s="47" t="s">
        <v>291</v>
      </c>
      <c r="F3711" s="47" t="s">
        <v>291</v>
      </c>
      <c r="G3711" s="21" t="s">
        <v>63</v>
      </c>
      <c r="H3711">
        <v>2008</v>
      </c>
      <c r="I3711" s="45">
        <v>3</v>
      </c>
      <c r="J3711" s="45">
        <v>3</v>
      </c>
      <c r="K3711" s="45"/>
      <c r="L3711" s="62" t="str">
        <f>_xlfn.IFNA(VLOOKUP(E3711&amp;"."&amp;H3711,PNIdata!$E$5:$L$263,2,FALSE),"-")</f>
        <v>-</v>
      </c>
      <c r="M3711" s="62"/>
      <c r="N3711" s="62"/>
    </row>
    <row r="3712" spans="2:14" x14ac:dyDescent="0.25">
      <c r="B3712" s="37" t="s">
        <v>24</v>
      </c>
      <c r="C3712" s="38" t="str">
        <f>VLOOKUP(E3712,nusedswatershed,4,FALSE)</f>
        <v>Esc</v>
      </c>
      <c r="D3712" s="39">
        <v>24</v>
      </c>
      <c r="E3712" s="47" t="s">
        <v>291</v>
      </c>
      <c r="F3712" s="47" t="s">
        <v>291</v>
      </c>
      <c r="G3712" s="21" t="s">
        <v>63</v>
      </c>
      <c r="H3712">
        <v>2007</v>
      </c>
      <c r="I3712" s="45" t="s">
        <v>523</v>
      </c>
      <c r="J3712" s="45"/>
      <c r="K3712" s="45"/>
      <c r="L3712" s="62" t="str">
        <f>_xlfn.IFNA(VLOOKUP(E3712&amp;"."&amp;H3712,PNIdata!$E$5:$L$263,2,FALSE),"-")</f>
        <v>-</v>
      </c>
      <c r="M3712" s="62"/>
      <c r="N3712" s="62"/>
    </row>
    <row r="3713" spans="2:14" x14ac:dyDescent="0.25">
      <c r="B3713" s="37" t="s">
        <v>24</v>
      </c>
      <c r="C3713" s="38" t="str">
        <f>VLOOKUP(E3713,nusedswatershed,4,FALSE)</f>
        <v>Esc</v>
      </c>
      <c r="D3713" s="39">
        <v>24</v>
      </c>
      <c r="E3713" s="47" t="s">
        <v>291</v>
      </c>
      <c r="F3713" s="47" t="s">
        <v>291</v>
      </c>
      <c r="G3713" s="21" t="s">
        <v>63</v>
      </c>
      <c r="H3713">
        <v>2006</v>
      </c>
      <c r="I3713" s="45" t="s">
        <v>523</v>
      </c>
      <c r="J3713" s="45"/>
      <c r="K3713" s="45"/>
      <c r="L3713" s="62" t="str">
        <f>_xlfn.IFNA(VLOOKUP(E3713&amp;"."&amp;H3713,PNIdata!$E$5:$L$263,2,FALSE),"-")</f>
        <v>-</v>
      </c>
      <c r="M3713" s="62"/>
      <c r="N3713" s="62"/>
    </row>
    <row r="3714" spans="2:14" x14ac:dyDescent="0.25">
      <c r="B3714" s="37" t="s">
        <v>24</v>
      </c>
      <c r="C3714" s="38" t="str">
        <f>VLOOKUP(E3714,nusedswatershed,4,FALSE)</f>
        <v>Esc</v>
      </c>
      <c r="D3714" s="39">
        <v>24</v>
      </c>
      <c r="E3714" s="47" t="s">
        <v>291</v>
      </c>
      <c r="F3714" s="47" t="s">
        <v>291</v>
      </c>
      <c r="G3714" s="21" t="s">
        <v>63</v>
      </c>
      <c r="H3714">
        <v>2005</v>
      </c>
      <c r="I3714" s="45" t="s">
        <v>523</v>
      </c>
      <c r="J3714" s="45"/>
      <c r="K3714" s="45"/>
      <c r="L3714" s="62" t="str">
        <f>_xlfn.IFNA(VLOOKUP(E3714&amp;"."&amp;H3714,PNIdata!$E$5:$L$263,2,FALSE),"-")</f>
        <v>-</v>
      </c>
      <c r="M3714" s="62"/>
      <c r="N3714" s="62"/>
    </row>
    <row r="3715" spans="2:14" x14ac:dyDescent="0.25">
      <c r="B3715" s="37" t="s">
        <v>24</v>
      </c>
      <c r="C3715" s="38" t="str">
        <f>VLOOKUP(E3715,nusedswatershed,4,FALSE)</f>
        <v>Esc</v>
      </c>
      <c r="D3715" s="39">
        <v>24</v>
      </c>
      <c r="E3715" s="47" t="s">
        <v>291</v>
      </c>
      <c r="F3715" s="47" t="s">
        <v>291</v>
      </c>
      <c r="G3715" s="21" t="s">
        <v>63</v>
      </c>
      <c r="H3715">
        <v>2004</v>
      </c>
      <c r="I3715" s="45" t="s">
        <v>523</v>
      </c>
      <c r="J3715" s="45"/>
      <c r="K3715" s="45"/>
      <c r="L3715" s="62" t="str">
        <f>_xlfn.IFNA(VLOOKUP(E3715&amp;"."&amp;H3715,PNIdata!$E$5:$L$263,2,FALSE),"-")</f>
        <v>-</v>
      </c>
      <c r="M3715" s="62"/>
      <c r="N3715" s="62"/>
    </row>
    <row r="3716" spans="2:14" x14ac:dyDescent="0.25">
      <c r="B3716" s="37" t="s">
        <v>24</v>
      </c>
      <c r="C3716" s="38" t="str">
        <f>VLOOKUP(E3716,nusedswatershed,4,FALSE)</f>
        <v>Esc</v>
      </c>
      <c r="D3716" s="39">
        <v>24</v>
      </c>
      <c r="E3716" s="47" t="s">
        <v>291</v>
      </c>
      <c r="F3716" s="47" t="s">
        <v>291</v>
      </c>
      <c r="G3716" s="21" t="s">
        <v>63</v>
      </c>
      <c r="H3716">
        <v>2003</v>
      </c>
      <c r="I3716" s="45" t="s">
        <v>523</v>
      </c>
      <c r="J3716" s="45"/>
      <c r="K3716" s="45"/>
      <c r="L3716" s="62" t="str">
        <f>_xlfn.IFNA(VLOOKUP(E3716&amp;"."&amp;H3716,PNIdata!$E$5:$L$263,2,FALSE),"-")</f>
        <v>-</v>
      </c>
      <c r="M3716" s="62"/>
      <c r="N3716" s="62"/>
    </row>
    <row r="3717" spans="2:14" x14ac:dyDescent="0.25">
      <c r="B3717" s="37" t="s">
        <v>24</v>
      </c>
      <c r="C3717" s="38" t="str">
        <f>VLOOKUP(E3717,nusedswatershed,4,FALSE)</f>
        <v>Esc</v>
      </c>
      <c r="D3717" s="39">
        <v>24</v>
      </c>
      <c r="E3717" s="47" t="s">
        <v>291</v>
      </c>
      <c r="F3717" s="47" t="s">
        <v>291</v>
      </c>
      <c r="G3717" s="21" t="s">
        <v>63</v>
      </c>
      <c r="H3717">
        <v>2002</v>
      </c>
      <c r="I3717" s="45" t="s">
        <v>522</v>
      </c>
      <c r="J3717" s="45"/>
      <c r="K3717" s="45"/>
      <c r="L3717" s="62" t="str">
        <f>_xlfn.IFNA(VLOOKUP(E3717&amp;"."&amp;H3717,PNIdata!$E$5:$L$263,2,FALSE),"-")</f>
        <v>-</v>
      </c>
      <c r="M3717" s="62"/>
      <c r="N3717" s="62"/>
    </row>
    <row r="3718" spans="2:14" x14ac:dyDescent="0.25">
      <c r="B3718" s="37" t="s">
        <v>24</v>
      </c>
      <c r="C3718" s="38" t="str">
        <f>VLOOKUP(E3718,nusedswatershed,4,FALSE)</f>
        <v>Esc</v>
      </c>
      <c r="D3718" s="39">
        <v>24</v>
      </c>
      <c r="E3718" s="47" t="s">
        <v>291</v>
      </c>
      <c r="F3718" s="47" t="s">
        <v>291</v>
      </c>
      <c r="G3718" s="21" t="s">
        <v>63</v>
      </c>
      <c r="H3718">
        <v>2001</v>
      </c>
      <c r="I3718" s="45" t="s">
        <v>522</v>
      </c>
      <c r="J3718" s="45"/>
      <c r="K3718" s="45"/>
      <c r="L3718" s="62" t="str">
        <f>_xlfn.IFNA(VLOOKUP(E3718&amp;"."&amp;H3718,PNIdata!$E$5:$L$263,2,FALSE),"-")</f>
        <v>-</v>
      </c>
      <c r="M3718" s="62"/>
      <c r="N3718" s="62"/>
    </row>
    <row r="3719" spans="2:14" x14ac:dyDescent="0.25">
      <c r="B3719" s="37" t="s">
        <v>24</v>
      </c>
      <c r="C3719" s="38" t="str">
        <f>VLOOKUP(E3719,nusedswatershed,4,FALSE)</f>
        <v>Esc</v>
      </c>
      <c r="D3719" s="39">
        <v>24</v>
      </c>
      <c r="E3719" s="47" t="s">
        <v>291</v>
      </c>
      <c r="F3719" s="47" t="s">
        <v>291</v>
      </c>
      <c r="G3719" s="21" t="s">
        <v>63</v>
      </c>
      <c r="H3719">
        <v>2000</v>
      </c>
      <c r="I3719" s="45" t="s">
        <v>522</v>
      </c>
      <c r="J3719" s="45"/>
      <c r="K3719" s="45"/>
      <c r="L3719" s="62" t="str">
        <f>_xlfn.IFNA(VLOOKUP(E3719&amp;"."&amp;H3719,PNIdata!$E$5:$L$263,2,FALSE),"-")</f>
        <v>-</v>
      </c>
      <c r="M3719" s="62"/>
      <c r="N3719" s="62"/>
    </row>
    <row r="3720" spans="2:14" x14ac:dyDescent="0.25">
      <c r="B3720" s="37" t="s">
        <v>24</v>
      </c>
      <c r="C3720" s="38" t="str">
        <f>VLOOKUP(E3720,nusedswatershed,4,FALSE)</f>
        <v>Esc</v>
      </c>
      <c r="D3720" s="39">
        <v>24</v>
      </c>
      <c r="E3720" s="47" t="s">
        <v>291</v>
      </c>
      <c r="F3720" s="47" t="s">
        <v>291</v>
      </c>
      <c r="G3720" s="21" t="s">
        <v>63</v>
      </c>
      <c r="H3720">
        <v>1999</v>
      </c>
      <c r="I3720" s="45" t="s">
        <v>1430</v>
      </c>
      <c r="J3720" s="45"/>
      <c r="K3720" s="45"/>
      <c r="L3720" s="62" t="str">
        <f>_xlfn.IFNA(VLOOKUP(E3720&amp;"."&amp;H3720,PNIdata!$E$5:$L$263,2,FALSE),"-")</f>
        <v>-</v>
      </c>
      <c r="M3720" s="62"/>
      <c r="N3720" s="62"/>
    </row>
    <row r="3721" spans="2:14" x14ac:dyDescent="0.25">
      <c r="B3721" s="37" t="s">
        <v>24</v>
      </c>
      <c r="C3721" s="38" t="str">
        <f>VLOOKUP(E3721,nusedswatershed,4,FALSE)</f>
        <v>Esc</v>
      </c>
      <c r="D3721" s="39">
        <v>24</v>
      </c>
      <c r="E3721" s="47" t="s">
        <v>291</v>
      </c>
      <c r="F3721" s="47" t="s">
        <v>291</v>
      </c>
      <c r="G3721" s="21" t="s">
        <v>63</v>
      </c>
      <c r="H3721" s="22">
        <v>1998</v>
      </c>
      <c r="I3721" s="45" t="s">
        <v>522</v>
      </c>
      <c r="J3721" s="45"/>
      <c r="K3721" s="45"/>
      <c r="L3721" s="62" t="str">
        <f>_xlfn.IFNA(VLOOKUP(E3721&amp;"."&amp;H3721,PNIdata!$E$5:$L$263,2,FALSE),"-")</f>
        <v>-</v>
      </c>
      <c r="M3721" s="62"/>
      <c r="N3721" s="62"/>
    </row>
    <row r="3722" spans="2:14" x14ac:dyDescent="0.25">
      <c r="B3722" s="37" t="s">
        <v>24</v>
      </c>
      <c r="C3722" s="38" t="str">
        <f>VLOOKUP(E3722,nusedswatershed,4,FALSE)</f>
        <v>Esc</v>
      </c>
      <c r="D3722" s="39">
        <v>24</v>
      </c>
      <c r="E3722" s="47" t="s">
        <v>291</v>
      </c>
      <c r="F3722" s="47" t="s">
        <v>291</v>
      </c>
      <c r="G3722" s="21" t="s">
        <v>63</v>
      </c>
      <c r="H3722" s="22">
        <v>1997</v>
      </c>
      <c r="I3722" s="45" t="s">
        <v>522</v>
      </c>
      <c r="J3722" s="45"/>
      <c r="K3722" s="45"/>
      <c r="L3722" s="62" t="str">
        <f>_xlfn.IFNA(VLOOKUP(E3722&amp;"."&amp;H3722,PNIdata!$E$5:$L$263,2,FALSE),"-")</f>
        <v>-</v>
      </c>
      <c r="M3722" s="62"/>
      <c r="N3722" s="62"/>
    </row>
    <row r="3723" spans="2:14" x14ac:dyDescent="0.25">
      <c r="B3723" s="37" t="s">
        <v>24</v>
      </c>
      <c r="C3723" s="38" t="str">
        <f>VLOOKUP(E3723,nusedswatershed,4,FALSE)</f>
        <v>Esc</v>
      </c>
      <c r="D3723" s="39">
        <v>24</v>
      </c>
      <c r="E3723" s="47" t="s">
        <v>291</v>
      </c>
      <c r="F3723" s="47" t="s">
        <v>291</v>
      </c>
      <c r="G3723" s="21" t="s">
        <v>63</v>
      </c>
      <c r="H3723" s="22">
        <v>1996</v>
      </c>
      <c r="I3723" s="45">
        <v>13</v>
      </c>
      <c r="J3723" s="45">
        <v>13</v>
      </c>
      <c r="K3723" s="45"/>
      <c r="L3723" s="62" t="str">
        <f>_xlfn.IFNA(VLOOKUP(E3723&amp;"."&amp;H3723,PNIdata!$E$5:$L$263,2,FALSE),"-")</f>
        <v>-</v>
      </c>
      <c r="M3723" s="62"/>
      <c r="N3723" s="62"/>
    </row>
    <row r="3724" spans="2:14" x14ac:dyDescent="0.25">
      <c r="B3724" s="37" t="s">
        <v>24</v>
      </c>
      <c r="C3724" s="38" t="str">
        <f>VLOOKUP(E3724,nusedswatershed,4,FALSE)</f>
        <v>Esc</v>
      </c>
      <c r="D3724" s="39">
        <v>24</v>
      </c>
      <c r="E3724" s="47" t="s">
        <v>291</v>
      </c>
      <c r="F3724" s="47" t="s">
        <v>291</v>
      </c>
      <c r="G3724" s="21" t="s">
        <v>63</v>
      </c>
      <c r="H3724" s="22">
        <v>1995</v>
      </c>
      <c r="I3724" s="45">
        <v>20</v>
      </c>
      <c r="J3724" s="45">
        <v>20</v>
      </c>
      <c r="K3724" s="45"/>
      <c r="L3724" s="62" t="str">
        <f>_xlfn.IFNA(VLOOKUP(E3724&amp;"."&amp;H3724,PNIdata!$E$5:$L$263,2,FALSE),"-")</f>
        <v>-</v>
      </c>
      <c r="M3724" s="62"/>
      <c r="N3724" s="62"/>
    </row>
    <row r="3725" spans="2:14" x14ac:dyDescent="0.25">
      <c r="B3725" s="37" t="s">
        <v>24</v>
      </c>
      <c r="C3725" s="38" t="str">
        <f>VLOOKUP(E3725,nusedswatershed,4,FALSE)</f>
        <v>Esc</v>
      </c>
      <c r="D3725" s="39">
        <v>24</v>
      </c>
      <c r="E3725" s="47" t="s">
        <v>291</v>
      </c>
      <c r="F3725" s="47" t="s">
        <v>291</v>
      </c>
      <c r="G3725" s="21" t="s">
        <v>63</v>
      </c>
      <c r="H3725" s="22">
        <v>1994</v>
      </c>
      <c r="I3725" s="45" t="s">
        <v>527</v>
      </c>
      <c r="J3725" s="45"/>
      <c r="K3725" s="45"/>
      <c r="L3725" s="62" t="str">
        <f>_xlfn.IFNA(VLOOKUP(E3725&amp;"."&amp;H3725,PNIdata!$E$5:$L$263,2,FALSE),"-")</f>
        <v>-</v>
      </c>
      <c r="M3725" s="62"/>
      <c r="N3725" s="62"/>
    </row>
    <row r="3726" spans="2:14" x14ac:dyDescent="0.25">
      <c r="B3726" s="37" t="s">
        <v>24</v>
      </c>
      <c r="C3726" s="38" t="str">
        <f>VLOOKUP(E3726,nusedswatershed,4,FALSE)</f>
        <v>Esc</v>
      </c>
      <c r="D3726" s="39">
        <v>24</v>
      </c>
      <c r="E3726" s="47" t="s">
        <v>291</v>
      </c>
      <c r="F3726" s="47" t="s">
        <v>291</v>
      </c>
      <c r="G3726" s="21" t="s">
        <v>63</v>
      </c>
      <c r="H3726" s="22">
        <v>1993</v>
      </c>
      <c r="I3726" s="45" t="s">
        <v>527</v>
      </c>
      <c r="J3726" s="45"/>
      <c r="K3726" s="45"/>
      <c r="L3726" s="62" t="str">
        <f>_xlfn.IFNA(VLOOKUP(E3726&amp;"."&amp;H3726,PNIdata!$E$5:$L$263,2,FALSE),"-")</f>
        <v>-</v>
      </c>
      <c r="M3726" s="62"/>
      <c r="N3726" s="62"/>
    </row>
    <row r="3727" spans="2:14" x14ac:dyDescent="0.25">
      <c r="B3727" s="37" t="s">
        <v>24</v>
      </c>
      <c r="C3727" s="38" t="str">
        <f>VLOOKUP(E3727,nusedswatershed,4,FALSE)</f>
        <v>Esc</v>
      </c>
      <c r="D3727" s="39">
        <v>24</v>
      </c>
      <c r="E3727" s="47" t="s">
        <v>291</v>
      </c>
      <c r="F3727" s="47" t="s">
        <v>291</v>
      </c>
      <c r="G3727" s="21" t="s">
        <v>63</v>
      </c>
      <c r="H3727" s="22">
        <v>1992</v>
      </c>
      <c r="I3727" s="45" t="s">
        <v>527</v>
      </c>
      <c r="J3727" s="45"/>
      <c r="K3727" s="45"/>
      <c r="L3727" s="62" t="str">
        <f>_xlfn.IFNA(VLOOKUP(E3727&amp;"."&amp;H3727,PNIdata!$E$5:$L$263,2,FALSE),"-")</f>
        <v>-</v>
      </c>
      <c r="M3727" s="62"/>
      <c r="N3727" s="62"/>
    </row>
    <row r="3728" spans="2:14" x14ac:dyDescent="0.25">
      <c r="B3728" s="37" t="s">
        <v>24</v>
      </c>
      <c r="C3728" s="38" t="str">
        <f>VLOOKUP(E3728,nusedswatershed,4,FALSE)</f>
        <v>Esc</v>
      </c>
      <c r="D3728" s="39">
        <v>24</v>
      </c>
      <c r="E3728" s="47" t="s">
        <v>291</v>
      </c>
      <c r="F3728" s="47" t="s">
        <v>291</v>
      </c>
      <c r="G3728" s="21" t="s">
        <v>63</v>
      </c>
      <c r="H3728" s="22">
        <v>1991</v>
      </c>
      <c r="I3728" s="45">
        <v>4</v>
      </c>
      <c r="J3728" s="45">
        <v>4</v>
      </c>
      <c r="K3728" s="45"/>
      <c r="L3728" s="62" t="str">
        <f>_xlfn.IFNA(VLOOKUP(E3728&amp;"."&amp;H3728,PNIdata!$E$5:$L$263,2,FALSE),"-")</f>
        <v>-</v>
      </c>
      <c r="M3728" s="62"/>
      <c r="N3728" s="62"/>
    </row>
    <row r="3729" spans="2:14" x14ac:dyDescent="0.25">
      <c r="B3729" s="37" t="s">
        <v>24</v>
      </c>
      <c r="C3729" s="38" t="str">
        <f>VLOOKUP(E3729,nusedswatershed,4,FALSE)</f>
        <v>Esc</v>
      </c>
      <c r="D3729" s="39">
        <v>24</v>
      </c>
      <c r="E3729" s="47" t="s">
        <v>291</v>
      </c>
      <c r="F3729" s="47" t="s">
        <v>291</v>
      </c>
      <c r="G3729" s="21" t="s">
        <v>63</v>
      </c>
      <c r="H3729" s="22">
        <v>1990</v>
      </c>
      <c r="I3729" s="45" t="s">
        <v>527</v>
      </c>
      <c r="J3729" s="45"/>
      <c r="K3729" s="45"/>
      <c r="L3729" s="62" t="str">
        <f>_xlfn.IFNA(VLOOKUP(E3729&amp;"."&amp;H3729,PNIdata!$E$5:$L$263,2,FALSE),"-")</f>
        <v>-</v>
      </c>
      <c r="M3729" s="62"/>
      <c r="N3729" s="62"/>
    </row>
    <row r="3730" spans="2:14" x14ac:dyDescent="0.25">
      <c r="B3730" s="37" t="s">
        <v>24</v>
      </c>
      <c r="C3730" s="38" t="str">
        <f>VLOOKUP(E3730,nusedswatershed,4,FALSE)</f>
        <v>Esc</v>
      </c>
      <c r="D3730" s="39">
        <v>24</v>
      </c>
      <c r="E3730" s="47" t="s">
        <v>291</v>
      </c>
      <c r="F3730" s="47" t="s">
        <v>291</v>
      </c>
      <c r="G3730" s="21" t="s">
        <v>63</v>
      </c>
      <c r="H3730" s="22">
        <v>1989</v>
      </c>
      <c r="I3730" s="45" t="s">
        <v>522</v>
      </c>
      <c r="J3730" s="45"/>
      <c r="K3730" s="45"/>
      <c r="L3730" s="62" t="str">
        <f>_xlfn.IFNA(VLOOKUP(E3730&amp;"."&amp;H3730,PNIdata!$E$5:$L$263,2,FALSE),"-")</f>
        <v>-</v>
      </c>
      <c r="M3730" s="62"/>
      <c r="N3730" s="62"/>
    </row>
    <row r="3731" spans="2:14" x14ac:dyDescent="0.25">
      <c r="B3731" s="37" t="s">
        <v>24</v>
      </c>
      <c r="C3731" s="38" t="str">
        <f>VLOOKUP(E3731,nusedswatershed,4,FALSE)</f>
        <v>Esc</v>
      </c>
      <c r="D3731" s="39">
        <v>24</v>
      </c>
      <c r="E3731" s="47" t="s">
        <v>291</v>
      </c>
      <c r="F3731" s="47" t="s">
        <v>291</v>
      </c>
      <c r="G3731" s="21" t="s">
        <v>63</v>
      </c>
      <c r="H3731" s="22">
        <v>1988</v>
      </c>
      <c r="I3731" s="45">
        <v>10</v>
      </c>
      <c r="J3731" s="45">
        <v>10</v>
      </c>
      <c r="K3731" s="45"/>
      <c r="L3731" s="62" t="str">
        <f>_xlfn.IFNA(VLOOKUP(E3731&amp;"."&amp;H3731,PNIdata!$E$5:$L$263,2,FALSE),"-")</f>
        <v>-</v>
      </c>
      <c r="M3731" s="62"/>
      <c r="N3731" s="62"/>
    </row>
    <row r="3732" spans="2:14" x14ac:dyDescent="0.25">
      <c r="B3732" s="37" t="s">
        <v>24</v>
      </c>
      <c r="C3732" s="38" t="str">
        <f>VLOOKUP(E3732,nusedswatershed,4,FALSE)</f>
        <v>Esc</v>
      </c>
      <c r="D3732" s="39">
        <v>24</v>
      </c>
      <c r="E3732" s="47" t="s">
        <v>291</v>
      </c>
      <c r="F3732" s="47" t="s">
        <v>291</v>
      </c>
      <c r="G3732" s="21" t="s">
        <v>63</v>
      </c>
      <c r="H3732" s="22">
        <v>1987</v>
      </c>
      <c r="I3732" s="45" t="s">
        <v>522</v>
      </c>
      <c r="J3732" s="45"/>
      <c r="K3732" s="45"/>
      <c r="L3732" s="62" t="str">
        <f>_xlfn.IFNA(VLOOKUP(E3732&amp;"."&amp;H3732,PNIdata!$E$5:$L$263,2,FALSE),"-")</f>
        <v>-</v>
      </c>
      <c r="M3732" s="62"/>
      <c r="N3732" s="62"/>
    </row>
    <row r="3733" spans="2:14" x14ac:dyDescent="0.25">
      <c r="B3733" s="37" t="s">
        <v>24</v>
      </c>
      <c r="C3733" s="38" t="str">
        <f>VLOOKUP(E3733,nusedswatershed,4,FALSE)</f>
        <v>Esc</v>
      </c>
      <c r="D3733" s="39">
        <v>24</v>
      </c>
      <c r="E3733" s="47" t="s">
        <v>291</v>
      </c>
      <c r="F3733" s="47" t="s">
        <v>291</v>
      </c>
      <c r="G3733" s="21" t="s">
        <v>63</v>
      </c>
      <c r="H3733" s="22">
        <v>1986</v>
      </c>
      <c r="I3733" s="45">
        <v>40</v>
      </c>
      <c r="J3733" s="45">
        <v>40</v>
      </c>
      <c r="K3733" s="45"/>
      <c r="L3733" s="62" t="str">
        <f>_xlfn.IFNA(VLOOKUP(E3733&amp;"."&amp;H3733,PNIdata!$E$5:$L$263,2,FALSE),"-")</f>
        <v>-</v>
      </c>
      <c r="M3733" s="62"/>
      <c r="N3733" s="62"/>
    </row>
    <row r="3734" spans="2:14" x14ac:dyDescent="0.25">
      <c r="B3734" s="37" t="s">
        <v>24</v>
      </c>
      <c r="C3734" s="38" t="str">
        <f>VLOOKUP(E3734,nusedswatershed,4,FALSE)</f>
        <v>Esc</v>
      </c>
      <c r="D3734" s="39">
        <v>24</v>
      </c>
      <c r="E3734" s="47" t="s">
        <v>291</v>
      </c>
      <c r="F3734" s="47" t="s">
        <v>291</v>
      </c>
      <c r="G3734" s="21" t="s">
        <v>63</v>
      </c>
      <c r="H3734" s="22">
        <v>1985</v>
      </c>
      <c r="I3734" s="45">
        <v>3</v>
      </c>
      <c r="J3734" s="45">
        <v>3</v>
      </c>
      <c r="K3734" s="45"/>
      <c r="L3734" s="62" t="str">
        <f>_xlfn.IFNA(VLOOKUP(E3734&amp;"."&amp;H3734,PNIdata!$E$5:$L$263,2,FALSE),"-")</f>
        <v>-</v>
      </c>
      <c r="M3734" s="62"/>
      <c r="N3734" s="62"/>
    </row>
    <row r="3735" spans="2:14" x14ac:dyDescent="0.25">
      <c r="B3735" s="37" t="s">
        <v>24</v>
      </c>
      <c r="C3735" s="38" t="str">
        <f>VLOOKUP(E3735,nusedswatershed,4,FALSE)</f>
        <v>Esc</v>
      </c>
      <c r="D3735" s="39">
        <v>24</v>
      </c>
      <c r="E3735" s="47" t="s">
        <v>291</v>
      </c>
      <c r="F3735" s="47" t="s">
        <v>291</v>
      </c>
      <c r="G3735" s="21" t="s">
        <v>63</v>
      </c>
      <c r="H3735" s="22">
        <v>1984</v>
      </c>
      <c r="I3735" s="45" t="s">
        <v>527</v>
      </c>
      <c r="J3735" s="45"/>
      <c r="K3735" s="45"/>
      <c r="L3735" s="62" t="str">
        <f>_xlfn.IFNA(VLOOKUP(E3735&amp;"."&amp;H3735,PNIdata!$E$5:$L$263,2,FALSE),"-")</f>
        <v>-</v>
      </c>
      <c r="M3735" s="62"/>
      <c r="N3735" s="62"/>
    </row>
    <row r="3736" spans="2:14" x14ac:dyDescent="0.25">
      <c r="B3736" s="37" t="s">
        <v>24</v>
      </c>
      <c r="C3736" s="38" t="str">
        <f>VLOOKUP(E3736,nusedswatershed,4,FALSE)</f>
        <v>Esc</v>
      </c>
      <c r="D3736" s="39">
        <v>24</v>
      </c>
      <c r="E3736" s="47" t="s">
        <v>291</v>
      </c>
      <c r="F3736" s="47" t="s">
        <v>291</v>
      </c>
      <c r="G3736" s="21" t="s">
        <v>63</v>
      </c>
      <c r="H3736" s="22">
        <v>1983</v>
      </c>
      <c r="I3736" s="45" t="s">
        <v>527</v>
      </c>
      <c r="J3736" s="45"/>
      <c r="K3736" s="45"/>
      <c r="L3736" s="62" t="str">
        <f>_xlfn.IFNA(VLOOKUP(E3736&amp;"."&amp;H3736,PNIdata!$E$5:$L$263,2,FALSE),"-")</f>
        <v>-</v>
      </c>
      <c r="M3736" s="62"/>
      <c r="N3736" s="62"/>
    </row>
    <row r="3737" spans="2:14" x14ac:dyDescent="0.25">
      <c r="B3737" s="37" t="s">
        <v>24</v>
      </c>
      <c r="C3737" s="38" t="str">
        <f>VLOOKUP(E3737,nusedswatershed,4,FALSE)</f>
        <v>Esc</v>
      </c>
      <c r="D3737" s="39">
        <v>24</v>
      </c>
      <c r="E3737" s="47" t="s">
        <v>291</v>
      </c>
      <c r="F3737" s="47" t="s">
        <v>291</v>
      </c>
      <c r="G3737" s="21" t="s">
        <v>63</v>
      </c>
      <c r="H3737" s="22">
        <v>1982</v>
      </c>
      <c r="I3737" s="45" t="s">
        <v>522</v>
      </c>
      <c r="J3737" s="45"/>
      <c r="K3737" s="45"/>
      <c r="L3737" s="62" t="str">
        <f>_xlfn.IFNA(VLOOKUP(E3737&amp;"."&amp;H3737,PNIdata!$E$5:$L$263,2,FALSE),"-")</f>
        <v>-</v>
      </c>
      <c r="M3737" s="62"/>
      <c r="N3737" s="62"/>
    </row>
    <row r="3738" spans="2:14" x14ac:dyDescent="0.25">
      <c r="B3738" s="37" t="s">
        <v>24</v>
      </c>
      <c r="C3738" s="38" t="str">
        <f>VLOOKUP(E3738,nusedswatershed,4,FALSE)</f>
        <v>Esc</v>
      </c>
      <c r="D3738" s="39">
        <v>24</v>
      </c>
      <c r="E3738" s="47" t="s">
        <v>291</v>
      </c>
      <c r="F3738" s="47" t="s">
        <v>291</v>
      </c>
      <c r="G3738" s="21" t="s">
        <v>63</v>
      </c>
      <c r="H3738" s="22">
        <v>1981</v>
      </c>
      <c r="I3738" s="45">
        <v>10</v>
      </c>
      <c r="J3738" s="45">
        <v>10</v>
      </c>
      <c r="K3738" s="45"/>
      <c r="L3738" s="62" t="str">
        <f>_xlfn.IFNA(VLOOKUP(E3738&amp;"."&amp;H3738,PNIdata!$E$5:$L$263,2,FALSE),"-")</f>
        <v>-</v>
      </c>
      <c r="M3738" s="62"/>
      <c r="N3738" s="62"/>
    </row>
    <row r="3739" spans="2:14" x14ac:dyDescent="0.25">
      <c r="B3739" s="37" t="s">
        <v>24</v>
      </c>
      <c r="C3739" s="38" t="str">
        <f>VLOOKUP(E3739,nusedswatershed,4,FALSE)</f>
        <v>Esc</v>
      </c>
      <c r="D3739" s="39">
        <v>24</v>
      </c>
      <c r="E3739" s="47" t="s">
        <v>291</v>
      </c>
      <c r="F3739" s="47" t="s">
        <v>291</v>
      </c>
      <c r="G3739" s="21" t="s">
        <v>63</v>
      </c>
      <c r="H3739" s="22">
        <v>1980</v>
      </c>
      <c r="I3739" s="45" t="s">
        <v>522</v>
      </c>
      <c r="J3739" s="45"/>
      <c r="K3739" s="45"/>
      <c r="L3739" s="62" t="str">
        <f>_xlfn.IFNA(VLOOKUP(E3739&amp;"."&amp;H3739,PNIdata!$E$5:$L$263,2,FALSE),"-")</f>
        <v>-</v>
      </c>
      <c r="M3739" s="62"/>
      <c r="N3739" s="62"/>
    </row>
    <row r="3740" spans="2:14" x14ac:dyDescent="0.25">
      <c r="B3740" s="37" t="s">
        <v>24</v>
      </c>
      <c r="C3740" s="38" t="str">
        <f>VLOOKUP(E3740,nusedswatershed,4,FALSE)</f>
        <v>Esc</v>
      </c>
      <c r="D3740" s="39">
        <v>24</v>
      </c>
      <c r="E3740" s="47" t="s">
        <v>291</v>
      </c>
      <c r="F3740" s="47" t="s">
        <v>291</v>
      </c>
      <c r="G3740" s="21" t="s">
        <v>63</v>
      </c>
      <c r="H3740" s="22">
        <v>1979</v>
      </c>
      <c r="I3740" s="45">
        <v>55</v>
      </c>
      <c r="J3740" s="45">
        <v>55</v>
      </c>
      <c r="K3740" s="45"/>
      <c r="L3740" s="62" t="str">
        <f>_xlfn.IFNA(VLOOKUP(E3740&amp;"."&amp;H3740,PNIdata!$E$5:$L$263,2,FALSE),"-")</f>
        <v>-</v>
      </c>
      <c r="M3740" s="62"/>
      <c r="N3740" s="62"/>
    </row>
    <row r="3741" spans="2:14" x14ac:dyDescent="0.25">
      <c r="B3741" s="37" t="s">
        <v>24</v>
      </c>
      <c r="C3741" s="38" t="str">
        <f>VLOOKUP(E3741,nusedswatershed,4,FALSE)</f>
        <v>Esc</v>
      </c>
      <c r="D3741" s="39">
        <v>24</v>
      </c>
      <c r="E3741" s="47" t="s">
        <v>291</v>
      </c>
      <c r="F3741" s="47" t="s">
        <v>291</v>
      </c>
      <c r="G3741" s="21" t="s">
        <v>63</v>
      </c>
      <c r="H3741" s="22">
        <v>1978</v>
      </c>
      <c r="I3741" s="45">
        <v>15</v>
      </c>
      <c r="J3741" s="45">
        <v>15</v>
      </c>
      <c r="K3741" s="45"/>
      <c r="L3741" s="62" t="str">
        <f>_xlfn.IFNA(VLOOKUP(E3741&amp;"."&amp;H3741,PNIdata!$E$5:$L$263,2,FALSE),"-")</f>
        <v>-</v>
      </c>
      <c r="M3741" s="62"/>
      <c r="N3741" s="62"/>
    </row>
    <row r="3742" spans="2:14" x14ac:dyDescent="0.25">
      <c r="B3742" s="37" t="s">
        <v>24</v>
      </c>
      <c r="C3742" s="38" t="str">
        <f>VLOOKUP(E3742,nusedswatershed,4,FALSE)</f>
        <v>Esc</v>
      </c>
      <c r="D3742" s="39">
        <v>24</v>
      </c>
      <c r="E3742" s="47" t="s">
        <v>291</v>
      </c>
      <c r="F3742" s="47" t="s">
        <v>291</v>
      </c>
      <c r="G3742" s="21" t="s">
        <v>63</v>
      </c>
      <c r="H3742" s="22">
        <v>1977</v>
      </c>
      <c r="I3742" s="45">
        <v>25</v>
      </c>
      <c r="J3742" s="45">
        <v>25</v>
      </c>
      <c r="K3742" s="45"/>
      <c r="L3742" s="62" t="str">
        <f>_xlfn.IFNA(VLOOKUP(E3742&amp;"."&amp;H3742,PNIdata!$E$5:$L$263,2,FALSE),"-")</f>
        <v>-</v>
      </c>
      <c r="M3742" s="62"/>
      <c r="N3742" s="62"/>
    </row>
    <row r="3743" spans="2:14" x14ac:dyDescent="0.25">
      <c r="B3743" s="37" t="s">
        <v>24</v>
      </c>
      <c r="C3743" s="38" t="str">
        <f>VLOOKUP(E3743,nusedswatershed,4,FALSE)</f>
        <v>Esc</v>
      </c>
      <c r="D3743" s="39">
        <v>24</v>
      </c>
      <c r="E3743" s="47" t="s">
        <v>291</v>
      </c>
      <c r="F3743" s="47" t="s">
        <v>291</v>
      </c>
      <c r="G3743" s="21" t="s">
        <v>63</v>
      </c>
      <c r="H3743" s="22">
        <v>1976</v>
      </c>
      <c r="I3743" s="45">
        <v>40</v>
      </c>
      <c r="J3743" s="45">
        <v>40</v>
      </c>
      <c r="K3743" s="45"/>
      <c r="L3743" s="62" t="str">
        <f>_xlfn.IFNA(VLOOKUP(E3743&amp;"."&amp;H3743,PNIdata!$E$5:$L$263,2,FALSE),"-")</f>
        <v>-</v>
      </c>
      <c r="M3743" s="62"/>
      <c r="N3743" s="62"/>
    </row>
    <row r="3744" spans="2:14" x14ac:dyDescent="0.25">
      <c r="B3744" s="37" t="s">
        <v>24</v>
      </c>
      <c r="C3744" s="38" t="str">
        <f>VLOOKUP(E3744,nusedswatershed,4,FALSE)</f>
        <v>Esc</v>
      </c>
      <c r="D3744" s="39">
        <v>24</v>
      </c>
      <c r="E3744" s="47" t="s">
        <v>291</v>
      </c>
      <c r="F3744" s="47" t="s">
        <v>291</v>
      </c>
      <c r="G3744" s="21" t="s">
        <v>63</v>
      </c>
      <c r="H3744" s="22">
        <v>1975</v>
      </c>
      <c r="I3744" s="45">
        <v>25</v>
      </c>
      <c r="J3744" s="45">
        <v>25</v>
      </c>
      <c r="K3744" s="45"/>
      <c r="L3744" s="62" t="str">
        <f>_xlfn.IFNA(VLOOKUP(E3744&amp;"."&amp;H3744,PNIdata!$E$5:$L$263,2,FALSE),"-")</f>
        <v>-</v>
      </c>
      <c r="M3744" s="62"/>
      <c r="N3744" s="62"/>
    </row>
    <row r="3745" spans="2:14" x14ac:dyDescent="0.25">
      <c r="B3745" s="37" t="s">
        <v>24</v>
      </c>
      <c r="C3745" s="38" t="str">
        <f>VLOOKUP(E3745,nusedswatershed,4,FALSE)</f>
        <v>Esc</v>
      </c>
      <c r="D3745" s="39">
        <v>24</v>
      </c>
      <c r="E3745" s="47" t="s">
        <v>291</v>
      </c>
      <c r="F3745" s="47" t="s">
        <v>291</v>
      </c>
      <c r="G3745" s="21" t="s">
        <v>63</v>
      </c>
      <c r="H3745" s="22">
        <v>1974</v>
      </c>
      <c r="I3745" s="45">
        <v>25</v>
      </c>
      <c r="J3745" s="45">
        <v>25</v>
      </c>
      <c r="K3745" s="45"/>
      <c r="L3745" s="62" t="str">
        <f>_xlfn.IFNA(VLOOKUP(E3745&amp;"."&amp;H3745,PNIdata!$E$5:$L$263,2,FALSE),"-")</f>
        <v>-</v>
      </c>
      <c r="M3745" s="62"/>
      <c r="N3745" s="62"/>
    </row>
    <row r="3746" spans="2:14" x14ac:dyDescent="0.25">
      <c r="B3746" s="37" t="s">
        <v>24</v>
      </c>
      <c r="C3746" s="38" t="str">
        <f>VLOOKUP(E3746,nusedswatershed,4,FALSE)</f>
        <v>Esc</v>
      </c>
      <c r="D3746" s="39">
        <v>24</v>
      </c>
      <c r="E3746" s="47" t="s">
        <v>291</v>
      </c>
      <c r="F3746" s="47" t="s">
        <v>291</v>
      </c>
      <c r="G3746" s="21" t="s">
        <v>63</v>
      </c>
      <c r="H3746" s="22">
        <v>1973</v>
      </c>
      <c r="I3746" s="45">
        <v>25</v>
      </c>
      <c r="J3746" s="45">
        <v>25</v>
      </c>
      <c r="K3746" s="45"/>
      <c r="L3746" s="62" t="str">
        <f>_xlfn.IFNA(VLOOKUP(E3746&amp;"."&amp;H3746,PNIdata!$E$5:$L$263,2,FALSE),"-")</f>
        <v>-</v>
      </c>
      <c r="M3746" s="62"/>
      <c r="N3746" s="62"/>
    </row>
    <row r="3747" spans="2:14" x14ac:dyDescent="0.25">
      <c r="B3747" s="37" t="s">
        <v>24</v>
      </c>
      <c r="C3747" s="38" t="str">
        <f>VLOOKUP(E3747,nusedswatershed,4,FALSE)</f>
        <v>Esc</v>
      </c>
      <c r="D3747" s="39">
        <v>24</v>
      </c>
      <c r="E3747" s="47" t="s">
        <v>291</v>
      </c>
      <c r="F3747" s="47" t="s">
        <v>291</v>
      </c>
      <c r="G3747" s="21" t="s">
        <v>63</v>
      </c>
      <c r="H3747" s="22">
        <v>1972</v>
      </c>
      <c r="I3747" s="45">
        <v>75</v>
      </c>
      <c r="J3747" s="45">
        <v>75</v>
      </c>
      <c r="K3747" s="45"/>
      <c r="L3747" s="62" t="str">
        <f>_xlfn.IFNA(VLOOKUP(E3747&amp;"."&amp;H3747,PNIdata!$E$5:$L$263,2,FALSE),"-")</f>
        <v>-</v>
      </c>
      <c r="M3747" s="62"/>
      <c r="N3747" s="62"/>
    </row>
    <row r="3748" spans="2:14" x14ac:dyDescent="0.25">
      <c r="B3748" s="37" t="s">
        <v>24</v>
      </c>
      <c r="C3748" s="38" t="str">
        <f>VLOOKUP(E3748,nusedswatershed,4,FALSE)</f>
        <v>Esc</v>
      </c>
      <c r="D3748" s="39">
        <v>24</v>
      </c>
      <c r="E3748" s="47" t="s">
        <v>291</v>
      </c>
      <c r="F3748" s="47" t="s">
        <v>291</v>
      </c>
      <c r="G3748" s="21" t="s">
        <v>63</v>
      </c>
      <c r="H3748" s="22">
        <v>1971</v>
      </c>
      <c r="I3748" s="45">
        <v>75</v>
      </c>
      <c r="J3748" s="45">
        <v>75</v>
      </c>
      <c r="K3748" s="45"/>
      <c r="L3748" s="62" t="str">
        <f>_xlfn.IFNA(VLOOKUP(E3748&amp;"."&amp;H3748,PNIdata!$E$5:$L$263,2,FALSE),"-")</f>
        <v>-</v>
      </c>
      <c r="M3748" s="62"/>
      <c r="N3748" s="62"/>
    </row>
    <row r="3749" spans="2:14" x14ac:dyDescent="0.25">
      <c r="B3749" s="37" t="s">
        <v>24</v>
      </c>
      <c r="C3749" s="38" t="str">
        <f>VLOOKUP(E3749,nusedswatershed,4,FALSE)</f>
        <v>Esc</v>
      </c>
      <c r="D3749" s="39">
        <v>24</v>
      </c>
      <c r="E3749" s="47" t="s">
        <v>291</v>
      </c>
      <c r="F3749" s="47" t="s">
        <v>291</v>
      </c>
      <c r="G3749" s="21" t="s">
        <v>63</v>
      </c>
      <c r="H3749" s="22">
        <v>1970</v>
      </c>
      <c r="I3749" s="45">
        <v>75</v>
      </c>
      <c r="J3749" s="45">
        <v>75</v>
      </c>
      <c r="K3749" s="45"/>
      <c r="L3749" s="62" t="str">
        <f>_xlfn.IFNA(VLOOKUP(E3749&amp;"."&amp;H3749,PNIdata!$E$5:$L$263,2,FALSE),"-")</f>
        <v>-</v>
      </c>
      <c r="M3749" s="62"/>
      <c r="N3749" s="62"/>
    </row>
    <row r="3750" spans="2:14" x14ac:dyDescent="0.25">
      <c r="B3750" s="37" t="s">
        <v>24</v>
      </c>
      <c r="C3750" s="38" t="str">
        <f>VLOOKUP(E3750,nusedswatershed,4,FALSE)</f>
        <v>Esc</v>
      </c>
      <c r="D3750" s="39">
        <v>24</v>
      </c>
      <c r="E3750" s="47" t="s">
        <v>291</v>
      </c>
      <c r="F3750" s="47" t="s">
        <v>291</v>
      </c>
      <c r="G3750" s="21" t="s">
        <v>63</v>
      </c>
      <c r="H3750" s="22">
        <v>1969</v>
      </c>
      <c r="I3750" s="45">
        <v>25</v>
      </c>
      <c r="J3750" s="45">
        <v>25</v>
      </c>
      <c r="K3750" s="45"/>
      <c r="L3750" s="62" t="str">
        <f>_xlfn.IFNA(VLOOKUP(E3750&amp;"."&amp;H3750,PNIdata!$E$5:$L$263,2,FALSE),"-")</f>
        <v>-</v>
      </c>
      <c r="M3750" s="62"/>
      <c r="N3750" s="62"/>
    </row>
    <row r="3751" spans="2:14" x14ac:dyDescent="0.25">
      <c r="B3751" s="37" t="s">
        <v>24</v>
      </c>
      <c r="C3751" s="38" t="str">
        <f>VLOOKUP(E3751,nusedswatershed,4,FALSE)</f>
        <v>Esc</v>
      </c>
      <c r="D3751" s="39">
        <v>24</v>
      </c>
      <c r="E3751" s="47" t="s">
        <v>291</v>
      </c>
      <c r="F3751" s="47" t="s">
        <v>291</v>
      </c>
      <c r="G3751" s="21" t="s">
        <v>63</v>
      </c>
      <c r="H3751" s="22">
        <v>1968</v>
      </c>
      <c r="I3751" s="45">
        <v>40</v>
      </c>
      <c r="J3751" s="45">
        <v>40</v>
      </c>
      <c r="K3751" s="45"/>
      <c r="L3751" s="62" t="str">
        <f>_xlfn.IFNA(VLOOKUP(E3751&amp;"."&amp;H3751,PNIdata!$E$5:$L$263,2,FALSE),"-")</f>
        <v>-</v>
      </c>
      <c r="M3751" s="62"/>
      <c r="N3751" s="62"/>
    </row>
    <row r="3752" spans="2:14" x14ac:dyDescent="0.25">
      <c r="B3752" s="37" t="s">
        <v>24</v>
      </c>
      <c r="C3752" s="38" t="str">
        <f>VLOOKUP(E3752,nusedswatershed,4,FALSE)</f>
        <v>Esc</v>
      </c>
      <c r="D3752" s="39">
        <v>24</v>
      </c>
      <c r="E3752" s="47" t="s">
        <v>291</v>
      </c>
      <c r="F3752" s="47" t="s">
        <v>291</v>
      </c>
      <c r="G3752" s="21" t="s">
        <v>63</v>
      </c>
      <c r="H3752" s="22">
        <v>1967</v>
      </c>
      <c r="I3752" s="45">
        <v>25</v>
      </c>
      <c r="J3752" s="45">
        <v>25</v>
      </c>
      <c r="K3752" s="45"/>
      <c r="L3752" s="62" t="str">
        <f>_xlfn.IFNA(VLOOKUP(E3752&amp;"."&amp;H3752,PNIdata!$E$5:$L$263,2,FALSE),"-")</f>
        <v>-</v>
      </c>
      <c r="M3752" s="62"/>
      <c r="N3752" s="62"/>
    </row>
    <row r="3753" spans="2:14" x14ac:dyDescent="0.25">
      <c r="B3753" s="37" t="s">
        <v>24</v>
      </c>
      <c r="C3753" s="38" t="str">
        <f>VLOOKUP(E3753,nusedswatershed,4,FALSE)</f>
        <v>Esc</v>
      </c>
      <c r="D3753" s="39">
        <v>24</v>
      </c>
      <c r="E3753" s="47" t="s">
        <v>291</v>
      </c>
      <c r="F3753" s="47" t="s">
        <v>291</v>
      </c>
      <c r="G3753" s="21" t="s">
        <v>63</v>
      </c>
      <c r="H3753" s="22">
        <v>1966</v>
      </c>
      <c r="I3753" s="45" t="s">
        <v>527</v>
      </c>
      <c r="J3753" s="45"/>
      <c r="K3753" s="45"/>
      <c r="L3753" s="62" t="str">
        <f>_xlfn.IFNA(VLOOKUP(E3753&amp;"."&amp;H3753,PNIdata!$E$5:$L$263,2,FALSE),"-")</f>
        <v>-</v>
      </c>
      <c r="M3753" s="62"/>
      <c r="N3753" s="62"/>
    </row>
    <row r="3754" spans="2:14" x14ac:dyDescent="0.25">
      <c r="B3754" s="37" t="s">
        <v>24</v>
      </c>
      <c r="C3754" s="38" t="str">
        <f>VLOOKUP(E3754,nusedswatershed,4,FALSE)</f>
        <v>Esc</v>
      </c>
      <c r="D3754" s="39">
        <v>24</v>
      </c>
      <c r="E3754" s="47" t="s">
        <v>291</v>
      </c>
      <c r="F3754" s="47" t="s">
        <v>291</v>
      </c>
      <c r="G3754" s="21" t="s">
        <v>63</v>
      </c>
      <c r="H3754" s="22">
        <v>1965</v>
      </c>
      <c r="I3754" s="45">
        <v>10</v>
      </c>
      <c r="J3754" s="45">
        <v>10</v>
      </c>
      <c r="K3754" s="45"/>
      <c r="L3754" s="62" t="str">
        <f>_xlfn.IFNA(VLOOKUP(E3754&amp;"."&amp;H3754,PNIdata!$E$5:$L$263,2,FALSE),"-")</f>
        <v>-</v>
      </c>
      <c r="M3754" s="62"/>
      <c r="N3754" s="62"/>
    </row>
    <row r="3755" spans="2:14" x14ac:dyDescent="0.25">
      <c r="B3755" s="37" t="s">
        <v>24</v>
      </c>
      <c r="C3755" s="38" t="str">
        <f>VLOOKUP(E3755,nusedswatershed,4,FALSE)</f>
        <v>Esc</v>
      </c>
      <c r="D3755" s="39">
        <v>24</v>
      </c>
      <c r="E3755" s="47" t="s">
        <v>291</v>
      </c>
      <c r="F3755" s="47" t="s">
        <v>291</v>
      </c>
      <c r="G3755" s="21" t="s">
        <v>63</v>
      </c>
      <c r="H3755" s="22">
        <v>1964</v>
      </c>
      <c r="I3755" s="45">
        <v>80</v>
      </c>
      <c r="J3755" s="45">
        <v>80</v>
      </c>
      <c r="K3755" s="45"/>
      <c r="L3755" s="62" t="str">
        <f>_xlfn.IFNA(VLOOKUP(E3755&amp;"."&amp;H3755,PNIdata!$E$5:$L$263,2,FALSE),"-")</f>
        <v>-</v>
      </c>
      <c r="M3755" s="62"/>
      <c r="N3755" s="62"/>
    </row>
    <row r="3756" spans="2:14" x14ac:dyDescent="0.25">
      <c r="B3756" s="37" t="s">
        <v>24</v>
      </c>
      <c r="C3756" s="38" t="str">
        <f>VLOOKUP(E3756,nusedswatershed,4,FALSE)</f>
        <v>Esc</v>
      </c>
      <c r="D3756" s="39">
        <v>24</v>
      </c>
      <c r="E3756" s="47" t="s">
        <v>291</v>
      </c>
      <c r="F3756" s="47" t="s">
        <v>291</v>
      </c>
      <c r="G3756" s="21" t="s">
        <v>63</v>
      </c>
      <c r="H3756" s="22">
        <v>1963</v>
      </c>
      <c r="I3756" s="45">
        <v>25</v>
      </c>
      <c r="J3756" s="45">
        <v>25</v>
      </c>
      <c r="K3756" s="45"/>
      <c r="L3756" s="62" t="str">
        <f>_xlfn.IFNA(VLOOKUP(E3756&amp;"."&amp;H3756,PNIdata!$E$5:$L$263,2,FALSE),"-")</f>
        <v>-</v>
      </c>
      <c r="M3756" s="62"/>
      <c r="N3756" s="62"/>
    </row>
    <row r="3757" spans="2:14" x14ac:dyDescent="0.25">
      <c r="B3757" s="37" t="s">
        <v>24</v>
      </c>
      <c r="C3757" s="38" t="str">
        <f>VLOOKUP(E3757,nusedswatershed,4,FALSE)</f>
        <v>Esc</v>
      </c>
      <c r="D3757" s="39">
        <v>24</v>
      </c>
      <c r="E3757" s="47" t="s">
        <v>291</v>
      </c>
      <c r="F3757" s="47" t="s">
        <v>291</v>
      </c>
      <c r="G3757" s="21" t="s">
        <v>63</v>
      </c>
      <c r="H3757" s="22">
        <v>1962</v>
      </c>
      <c r="I3757" s="45">
        <v>75</v>
      </c>
      <c r="J3757" s="45">
        <v>75</v>
      </c>
      <c r="K3757" s="45"/>
      <c r="L3757" s="62" t="str">
        <f>_xlfn.IFNA(VLOOKUP(E3757&amp;"."&amp;H3757,PNIdata!$E$5:$L$263,2,FALSE),"-")</f>
        <v>-</v>
      </c>
      <c r="M3757" s="62"/>
      <c r="N3757" s="62"/>
    </row>
    <row r="3758" spans="2:14" x14ac:dyDescent="0.25">
      <c r="B3758" s="37" t="s">
        <v>24</v>
      </c>
      <c r="C3758" s="38" t="str">
        <f>VLOOKUP(E3758,nusedswatershed,4,FALSE)</f>
        <v>Esc</v>
      </c>
      <c r="D3758" s="39">
        <v>24</v>
      </c>
      <c r="E3758" s="47" t="s">
        <v>291</v>
      </c>
      <c r="F3758" s="47" t="s">
        <v>291</v>
      </c>
      <c r="G3758" s="21" t="s">
        <v>63</v>
      </c>
      <c r="H3758" s="22">
        <v>1961</v>
      </c>
      <c r="I3758" s="45">
        <v>75</v>
      </c>
      <c r="J3758" s="45">
        <v>75</v>
      </c>
      <c r="K3758" s="45"/>
      <c r="L3758" s="62" t="str">
        <f>_xlfn.IFNA(VLOOKUP(E3758&amp;"."&amp;H3758,PNIdata!$E$5:$L$263,2,FALSE),"-")</f>
        <v>-</v>
      </c>
      <c r="M3758" s="62"/>
      <c r="N3758" s="62"/>
    </row>
    <row r="3759" spans="2:14" x14ac:dyDescent="0.25">
      <c r="B3759" s="37" t="s">
        <v>24</v>
      </c>
      <c r="C3759" s="38" t="str">
        <f>VLOOKUP(E3759,nusedswatershed,4,FALSE)</f>
        <v>Esc</v>
      </c>
      <c r="D3759" s="39">
        <v>24</v>
      </c>
      <c r="E3759" s="47" t="s">
        <v>291</v>
      </c>
      <c r="F3759" s="47" t="s">
        <v>291</v>
      </c>
      <c r="G3759" s="21" t="s">
        <v>63</v>
      </c>
      <c r="H3759" s="22">
        <v>1960</v>
      </c>
      <c r="I3759" s="45">
        <v>75</v>
      </c>
      <c r="J3759" s="45">
        <v>75</v>
      </c>
      <c r="K3759" s="45"/>
      <c r="L3759" s="62" t="str">
        <f>_xlfn.IFNA(VLOOKUP(E3759&amp;"."&amp;H3759,PNIdata!$E$5:$L$263,2,FALSE),"-")</f>
        <v>-</v>
      </c>
      <c r="M3759" s="62"/>
      <c r="N3759" s="62"/>
    </row>
    <row r="3760" spans="2:14" x14ac:dyDescent="0.25">
      <c r="B3760" s="37" t="s">
        <v>24</v>
      </c>
      <c r="C3760" s="38" t="str">
        <f>VLOOKUP(E3760,nusedswatershed,4,FALSE)</f>
        <v>Esc</v>
      </c>
      <c r="D3760" s="39">
        <v>24</v>
      </c>
      <c r="E3760" s="47" t="s">
        <v>291</v>
      </c>
      <c r="F3760" s="47" t="s">
        <v>291</v>
      </c>
      <c r="G3760" s="21" t="s">
        <v>63</v>
      </c>
      <c r="H3760" s="22">
        <v>1959</v>
      </c>
      <c r="I3760" s="45">
        <v>200</v>
      </c>
      <c r="J3760" s="45">
        <v>200</v>
      </c>
      <c r="K3760" s="45"/>
      <c r="L3760" s="62" t="str">
        <f>_xlfn.IFNA(VLOOKUP(E3760&amp;"."&amp;H3760,PNIdata!$E$5:$L$263,2,FALSE),"-")</f>
        <v>-</v>
      </c>
      <c r="M3760" s="62"/>
      <c r="N3760" s="62"/>
    </row>
    <row r="3761" spans="2:19" x14ac:dyDescent="0.25">
      <c r="B3761" s="37" t="s">
        <v>24</v>
      </c>
      <c r="C3761" s="38" t="str">
        <f>VLOOKUP(E3761,nusedswatershed,4,FALSE)</f>
        <v>Esc</v>
      </c>
      <c r="D3761" s="39">
        <v>24</v>
      </c>
      <c r="E3761" s="47" t="s">
        <v>291</v>
      </c>
      <c r="F3761" s="47" t="s">
        <v>291</v>
      </c>
      <c r="G3761" s="21" t="s">
        <v>63</v>
      </c>
      <c r="H3761" s="22">
        <v>1958</v>
      </c>
      <c r="I3761" s="45">
        <v>75</v>
      </c>
      <c r="J3761" s="45">
        <v>75</v>
      </c>
      <c r="K3761" s="45"/>
      <c r="L3761" s="62" t="str">
        <f>_xlfn.IFNA(VLOOKUP(E3761&amp;"."&amp;H3761,PNIdata!$E$5:$L$263,2,FALSE),"-")</f>
        <v>-</v>
      </c>
      <c r="M3761" s="62"/>
      <c r="N3761" s="62"/>
    </row>
    <row r="3762" spans="2:19" x14ac:dyDescent="0.25">
      <c r="B3762" s="37" t="s">
        <v>24</v>
      </c>
      <c r="C3762" s="38" t="str">
        <f>VLOOKUP(E3762,nusedswatershed,4,FALSE)</f>
        <v>Esc</v>
      </c>
      <c r="D3762" s="39">
        <v>24</v>
      </c>
      <c r="E3762" s="47" t="s">
        <v>291</v>
      </c>
      <c r="F3762" s="47" t="s">
        <v>291</v>
      </c>
      <c r="G3762" s="21" t="s">
        <v>63</v>
      </c>
      <c r="H3762" s="22">
        <v>1957</v>
      </c>
      <c r="I3762" s="45" t="s">
        <v>527</v>
      </c>
      <c r="J3762" s="45"/>
      <c r="K3762" s="45"/>
      <c r="L3762" s="62" t="str">
        <f>_xlfn.IFNA(VLOOKUP(E3762&amp;"."&amp;H3762,PNIdata!$E$5:$L$263,2,FALSE),"-")</f>
        <v>-</v>
      </c>
      <c r="M3762" s="62"/>
      <c r="N3762" s="62"/>
    </row>
    <row r="3763" spans="2:19" x14ac:dyDescent="0.25">
      <c r="B3763" s="37" t="s">
        <v>24</v>
      </c>
      <c r="C3763" s="38" t="str">
        <f>VLOOKUP(E3763,nusedswatershed,4,FALSE)</f>
        <v>Esc</v>
      </c>
      <c r="D3763" s="39">
        <v>24</v>
      </c>
      <c r="E3763" s="47" t="s">
        <v>291</v>
      </c>
      <c r="F3763" s="47" t="s">
        <v>291</v>
      </c>
      <c r="G3763" s="21" t="s">
        <v>63</v>
      </c>
      <c r="H3763" s="22">
        <v>1956</v>
      </c>
      <c r="I3763" s="45" t="s">
        <v>527</v>
      </c>
      <c r="J3763" s="45"/>
      <c r="K3763" s="45"/>
      <c r="L3763" s="62" t="str">
        <f>_xlfn.IFNA(VLOOKUP(E3763&amp;"."&amp;H3763,PNIdata!$E$5:$L$263,2,FALSE),"-")</f>
        <v>-</v>
      </c>
      <c r="M3763" s="62"/>
      <c r="N3763" s="62"/>
    </row>
    <row r="3764" spans="2:19" x14ac:dyDescent="0.25">
      <c r="B3764" s="37" t="s">
        <v>24</v>
      </c>
      <c r="C3764" s="38" t="str">
        <f>VLOOKUP(E3764,nusedswatershed,4,FALSE)</f>
        <v>Esc</v>
      </c>
      <c r="D3764" s="39">
        <v>24</v>
      </c>
      <c r="E3764" s="47" t="s">
        <v>291</v>
      </c>
      <c r="F3764" s="47" t="s">
        <v>291</v>
      </c>
      <c r="G3764" s="21" t="s">
        <v>63</v>
      </c>
      <c r="H3764" s="22">
        <v>1955</v>
      </c>
      <c r="I3764" s="45" t="s">
        <v>527</v>
      </c>
      <c r="J3764" s="45"/>
      <c r="K3764" s="45"/>
      <c r="L3764" s="62" t="str">
        <f>_xlfn.IFNA(VLOOKUP(E3764&amp;"."&amp;H3764,PNIdata!$E$5:$L$263,2,FALSE),"-")</f>
        <v>-</v>
      </c>
      <c r="M3764" s="62"/>
      <c r="N3764" s="62"/>
    </row>
    <row r="3765" spans="2:19" x14ac:dyDescent="0.25">
      <c r="B3765" s="37" t="s">
        <v>24</v>
      </c>
      <c r="C3765" s="38" t="str">
        <f>VLOOKUP(E3765,nusedswatershed,4,FALSE)</f>
        <v>Esc</v>
      </c>
      <c r="D3765" s="39">
        <v>24</v>
      </c>
      <c r="E3765" s="47" t="s">
        <v>291</v>
      </c>
      <c r="F3765" s="47" t="s">
        <v>291</v>
      </c>
      <c r="G3765" s="21" t="s">
        <v>63</v>
      </c>
      <c r="H3765" s="22">
        <v>1954</v>
      </c>
      <c r="I3765" s="45" t="s">
        <v>527</v>
      </c>
      <c r="J3765" s="45"/>
      <c r="K3765" s="45"/>
      <c r="L3765" s="62" t="str">
        <f>_xlfn.IFNA(VLOOKUP(E3765&amp;"."&amp;H3765,PNIdata!$E$5:$L$263,2,FALSE),"-")</f>
        <v>-</v>
      </c>
      <c r="M3765" s="62"/>
      <c r="N3765" s="62"/>
    </row>
    <row r="3766" spans="2:19" x14ac:dyDescent="0.25">
      <c r="B3766" s="37" t="s">
        <v>24</v>
      </c>
      <c r="C3766" s="38" t="str">
        <f>VLOOKUP(E3766,nusedswatershed,4,FALSE)</f>
        <v>Esc</v>
      </c>
      <c r="D3766" s="39">
        <v>24</v>
      </c>
      <c r="E3766" s="47" t="s">
        <v>291</v>
      </c>
      <c r="F3766" s="47" t="s">
        <v>291</v>
      </c>
      <c r="G3766" s="21" t="s">
        <v>63</v>
      </c>
      <c r="H3766" s="22">
        <v>1953</v>
      </c>
      <c r="I3766" s="45" t="s">
        <v>527</v>
      </c>
      <c r="J3766" s="45"/>
      <c r="K3766" s="45"/>
      <c r="L3766" s="62" t="str">
        <f>_xlfn.IFNA(VLOOKUP(E3766&amp;"."&amp;H3766,PNIdata!$E$5:$L$263,2,FALSE),"-")</f>
        <v>-</v>
      </c>
      <c r="M3766" s="62"/>
      <c r="N3766" s="62"/>
    </row>
    <row r="3767" spans="2:19" x14ac:dyDescent="0.25">
      <c r="B3767" s="37" t="s">
        <v>299</v>
      </c>
      <c r="C3767" s="38" t="str">
        <f>VLOOKUP(E3767,nusedswatershed,4,FALSE)</f>
        <v>Ind17</v>
      </c>
      <c r="D3767" s="39">
        <v>25</v>
      </c>
      <c r="E3767" s="40" t="s">
        <v>14</v>
      </c>
      <c r="F3767" s="40" t="s">
        <v>14</v>
      </c>
      <c r="G3767" s="21" t="s">
        <v>63</v>
      </c>
      <c r="H3767" s="45">
        <v>2023</v>
      </c>
      <c r="I3767" s="45" t="s">
        <v>1430</v>
      </c>
      <c r="J3767" s="45"/>
      <c r="K3767" s="45"/>
      <c r="L3767" s="62" t="str">
        <f>_xlfn.IFNA(VLOOKUP(E3767&amp;"."&amp;H3767,PNIdata!$E$5:$L$263,2,FALSE),"-")</f>
        <v>-</v>
      </c>
      <c r="M3767" s="62"/>
      <c r="N3767" s="62"/>
      <c r="S3767" s="64"/>
    </row>
    <row r="3768" spans="2:19" x14ac:dyDescent="0.25">
      <c r="B3768" s="37" t="s">
        <v>299</v>
      </c>
      <c r="C3768" s="38" t="str">
        <f>VLOOKUP(E3768,nusedswatershed,4,FALSE)</f>
        <v>Ind17</v>
      </c>
      <c r="D3768" s="39">
        <v>25</v>
      </c>
      <c r="E3768" s="40" t="s">
        <v>14</v>
      </c>
      <c r="F3768" s="40" t="s">
        <v>14</v>
      </c>
      <c r="G3768" s="21" t="s">
        <v>63</v>
      </c>
      <c r="H3768" s="45">
        <v>2022</v>
      </c>
      <c r="I3768" s="45">
        <v>32</v>
      </c>
      <c r="J3768" s="45">
        <v>32</v>
      </c>
      <c r="K3768" s="45"/>
      <c r="L3768" s="62" t="str">
        <f>_xlfn.IFNA(VLOOKUP(E3768&amp;"."&amp;H3768,PNIdata!$E$5:$L$263,2,FALSE),"-")</f>
        <v>-</v>
      </c>
      <c r="M3768" s="62"/>
      <c r="N3768" s="62"/>
      <c r="S3768" s="64"/>
    </row>
    <row r="3769" spans="2:19" x14ac:dyDescent="0.25">
      <c r="B3769" s="37" t="s">
        <v>299</v>
      </c>
      <c r="C3769" s="38" t="str">
        <f>VLOOKUP(E3769,nusedswatershed,4,FALSE)</f>
        <v>Ind17</v>
      </c>
      <c r="D3769" s="39">
        <v>25</v>
      </c>
      <c r="E3769" s="40" t="s">
        <v>14</v>
      </c>
      <c r="F3769" s="40" t="s">
        <v>14</v>
      </c>
      <c r="G3769" s="21" t="s">
        <v>63</v>
      </c>
      <c r="H3769" s="45">
        <v>2021</v>
      </c>
      <c r="I3769" s="45">
        <v>192</v>
      </c>
      <c r="J3769" s="45">
        <v>192</v>
      </c>
      <c r="K3769" s="45"/>
      <c r="L3769" s="62" t="str">
        <f>_xlfn.IFNA(VLOOKUP(E3769&amp;"."&amp;H3769,PNIdata!$E$5:$L$263,2,FALSE),"-")</f>
        <v>-</v>
      </c>
      <c r="M3769" s="62"/>
      <c r="N3769" s="62"/>
      <c r="S3769" s="64"/>
    </row>
    <row r="3770" spans="2:19" x14ac:dyDescent="0.25">
      <c r="B3770" s="37" t="s">
        <v>299</v>
      </c>
      <c r="C3770" s="38" t="str">
        <f>VLOOKUP(E3770,nusedswatershed,4,FALSE)</f>
        <v>Ind17</v>
      </c>
      <c r="D3770" s="39">
        <v>25</v>
      </c>
      <c r="E3770" s="40" t="s">
        <v>14</v>
      </c>
      <c r="F3770" s="40" t="s">
        <v>14</v>
      </c>
      <c r="G3770" s="21" t="s">
        <v>63</v>
      </c>
      <c r="H3770" s="45">
        <v>2020</v>
      </c>
      <c r="I3770" s="45">
        <v>206</v>
      </c>
      <c r="J3770" s="45">
        <v>206</v>
      </c>
      <c r="K3770" s="45"/>
      <c r="L3770" s="62" t="str">
        <f>_xlfn.IFNA(VLOOKUP(E3770&amp;"."&amp;H3770,PNIdata!$E$5:$L$263,2,FALSE),"-")</f>
        <v>-</v>
      </c>
      <c r="M3770" s="62"/>
      <c r="N3770" s="62"/>
      <c r="S3770" s="64"/>
    </row>
    <row r="3771" spans="2:19" x14ac:dyDescent="0.25">
      <c r="B3771" s="37" t="s">
        <v>299</v>
      </c>
      <c r="C3771" s="38" t="str">
        <f>VLOOKUP(E3771,nusedswatershed,4,FALSE)</f>
        <v>Ind17</v>
      </c>
      <c r="D3771" s="39">
        <v>25</v>
      </c>
      <c r="E3771" s="40" t="s">
        <v>14</v>
      </c>
      <c r="F3771" s="40" t="s">
        <v>14</v>
      </c>
      <c r="G3771" s="21" t="s">
        <v>63</v>
      </c>
      <c r="H3771" s="45">
        <v>2019</v>
      </c>
      <c r="I3771" s="45" t="s">
        <v>524</v>
      </c>
      <c r="J3771" s="45"/>
      <c r="K3771" s="45"/>
      <c r="L3771" s="62" t="str">
        <f>_xlfn.IFNA(VLOOKUP(E3771&amp;"."&amp;H3771,PNIdata!$E$5:$L$263,2,FALSE),"-")</f>
        <v>-</v>
      </c>
      <c r="M3771" s="62"/>
      <c r="N3771" s="62"/>
      <c r="S3771" s="64"/>
    </row>
    <row r="3772" spans="2:19" x14ac:dyDescent="0.25">
      <c r="B3772" s="37" t="s">
        <v>299</v>
      </c>
      <c r="C3772" s="38" t="str">
        <f>VLOOKUP(E3772,nusedswatershed,4,FALSE)</f>
        <v>Ind17</v>
      </c>
      <c r="D3772" s="39">
        <v>25</v>
      </c>
      <c r="E3772" s="40" t="s">
        <v>14</v>
      </c>
      <c r="F3772" s="40" t="s">
        <v>14</v>
      </c>
      <c r="G3772" s="21" t="s">
        <v>63</v>
      </c>
      <c r="H3772" s="45">
        <v>2018</v>
      </c>
      <c r="I3772" s="45">
        <v>567</v>
      </c>
      <c r="J3772" s="45">
        <v>567</v>
      </c>
      <c r="K3772" s="45"/>
      <c r="L3772" s="62" t="str">
        <f>_xlfn.IFNA(VLOOKUP(E3772&amp;"."&amp;H3772,PNIdata!$E$5:$L$263,2,FALSE),"-")</f>
        <v>-</v>
      </c>
      <c r="M3772" s="62"/>
      <c r="N3772" s="62"/>
      <c r="S3772" s="64"/>
    </row>
    <row r="3773" spans="2:19" x14ac:dyDescent="0.25">
      <c r="B3773" s="37" t="s">
        <v>299</v>
      </c>
      <c r="C3773" s="38" t="str">
        <f>VLOOKUP(E3773,nusedswatershed,4,FALSE)</f>
        <v>Ind17</v>
      </c>
      <c r="D3773" s="39">
        <v>25</v>
      </c>
      <c r="E3773" s="40" t="s">
        <v>14</v>
      </c>
      <c r="F3773" s="40" t="s">
        <v>14</v>
      </c>
      <c r="G3773" s="21" t="s">
        <v>63</v>
      </c>
      <c r="H3773" s="45">
        <v>2017</v>
      </c>
      <c r="I3773" s="45">
        <v>500</v>
      </c>
      <c r="J3773" s="45">
        <v>500</v>
      </c>
      <c r="K3773" s="45"/>
      <c r="L3773" s="62" t="str">
        <f>_xlfn.IFNA(VLOOKUP(E3773&amp;"."&amp;H3773,PNIdata!$E$5:$L$263,2,FALSE),"-")</f>
        <v>-</v>
      </c>
      <c r="M3773" s="62"/>
      <c r="N3773" s="62"/>
      <c r="S3773" s="64"/>
    </row>
    <row r="3774" spans="2:19" x14ac:dyDescent="0.25">
      <c r="B3774" s="37" t="s">
        <v>299</v>
      </c>
      <c r="C3774" s="38" t="str">
        <f>VLOOKUP(E3774,nusedswatershed,4,FALSE)</f>
        <v>Ind17</v>
      </c>
      <c r="D3774" s="39">
        <v>25</v>
      </c>
      <c r="E3774" s="40" t="s">
        <v>14</v>
      </c>
      <c r="F3774" s="40" t="s">
        <v>14</v>
      </c>
      <c r="G3774" s="21" t="s">
        <v>63</v>
      </c>
      <c r="H3774" s="45">
        <v>2016</v>
      </c>
      <c r="I3774" s="45">
        <v>376</v>
      </c>
      <c r="J3774" s="45">
        <v>376</v>
      </c>
      <c r="K3774" s="45"/>
      <c r="L3774" s="62" t="str">
        <f>_xlfn.IFNA(VLOOKUP(E3774&amp;"."&amp;H3774,PNIdata!$E$5:$L$263,2,FALSE),"-")</f>
        <v>-</v>
      </c>
      <c r="M3774" s="62"/>
      <c r="N3774" s="62"/>
      <c r="S3774" s="64"/>
    </row>
    <row r="3775" spans="2:19" x14ac:dyDescent="0.25">
      <c r="B3775" s="37" t="s">
        <v>299</v>
      </c>
      <c r="C3775" s="38" t="str">
        <f>VLOOKUP(E3775,nusedswatershed,4,FALSE)</f>
        <v>Ind17</v>
      </c>
      <c r="D3775" s="39">
        <v>25</v>
      </c>
      <c r="E3775" s="40" t="s">
        <v>14</v>
      </c>
      <c r="F3775" s="40" t="s">
        <v>14</v>
      </c>
      <c r="G3775" s="21" t="s">
        <v>63</v>
      </c>
      <c r="H3775" s="22">
        <v>2015</v>
      </c>
      <c r="I3775" s="45">
        <v>266</v>
      </c>
      <c r="J3775" s="45">
        <v>266</v>
      </c>
      <c r="K3775" s="45"/>
      <c r="L3775" s="62" t="str">
        <f>_xlfn.IFNA(VLOOKUP(E3775&amp;"."&amp;H3775,PNIdata!$E$5:$L$263,2,FALSE),"-")</f>
        <v>-</v>
      </c>
      <c r="M3775" s="62"/>
      <c r="N3775" s="62"/>
      <c r="S3775" s="64"/>
    </row>
    <row r="3776" spans="2:19" x14ac:dyDescent="0.25">
      <c r="B3776" s="37" t="s">
        <v>299</v>
      </c>
      <c r="C3776" s="38" t="str">
        <f>VLOOKUP(E3776,nusedswatershed,4,FALSE)</f>
        <v>Ind17</v>
      </c>
      <c r="D3776" s="39">
        <v>25</v>
      </c>
      <c r="E3776" s="40" t="s">
        <v>14</v>
      </c>
      <c r="F3776" s="40" t="s">
        <v>14</v>
      </c>
      <c r="G3776" s="21" t="s">
        <v>63</v>
      </c>
      <c r="H3776" s="22">
        <v>2014</v>
      </c>
      <c r="I3776" s="45">
        <v>64</v>
      </c>
      <c r="J3776" s="45">
        <v>64</v>
      </c>
      <c r="K3776" s="45"/>
      <c r="L3776" s="62" t="str">
        <f>_xlfn.IFNA(VLOOKUP(E3776&amp;"."&amp;H3776,PNIdata!$E$5:$L$263,2,FALSE),"-")</f>
        <v>-</v>
      </c>
      <c r="M3776" s="62"/>
      <c r="N3776" s="62"/>
      <c r="S3776" s="64"/>
    </row>
    <row r="3777" spans="2:19" x14ac:dyDescent="0.25">
      <c r="B3777" s="37" t="s">
        <v>299</v>
      </c>
      <c r="C3777" s="38" t="str">
        <f>VLOOKUP(E3777,nusedswatershed,4,FALSE)</f>
        <v>Ind17</v>
      </c>
      <c r="D3777" s="39">
        <v>25</v>
      </c>
      <c r="E3777" s="40" t="s">
        <v>14</v>
      </c>
      <c r="F3777" s="40" t="s">
        <v>14</v>
      </c>
      <c r="G3777" s="21" t="s">
        <v>63</v>
      </c>
      <c r="H3777">
        <v>2013</v>
      </c>
      <c r="I3777" s="45">
        <v>284</v>
      </c>
      <c r="J3777" s="45">
        <v>284</v>
      </c>
      <c r="K3777" s="45"/>
      <c r="L3777" s="62" t="str">
        <f>_xlfn.IFNA(VLOOKUP(E3777&amp;"."&amp;H3777,PNIdata!$E$5:$L$263,2,FALSE),"-")</f>
        <v>-</v>
      </c>
      <c r="M3777" s="62"/>
      <c r="N3777" s="62"/>
      <c r="S3777" s="64">
        <v>90</v>
      </c>
    </row>
    <row r="3778" spans="2:19" x14ac:dyDescent="0.25">
      <c r="B3778" s="37" t="s">
        <v>299</v>
      </c>
      <c r="C3778" s="38" t="str">
        <f>VLOOKUP(E3778,nusedswatershed,4,FALSE)</f>
        <v>Ind17</v>
      </c>
      <c r="D3778" s="39">
        <v>25</v>
      </c>
      <c r="E3778" s="40" t="s">
        <v>14</v>
      </c>
      <c r="F3778" s="40" t="s">
        <v>14</v>
      </c>
      <c r="G3778" s="21" t="s">
        <v>63</v>
      </c>
      <c r="H3778" s="22">
        <v>2012</v>
      </c>
      <c r="I3778" s="45">
        <v>59</v>
      </c>
      <c r="J3778" s="45">
        <v>59</v>
      </c>
      <c r="K3778" s="45"/>
      <c r="L3778" s="62" t="str">
        <f>_xlfn.IFNA(VLOOKUP(E3778&amp;"."&amp;H3778,PNIdata!$E$5:$L$263,2,FALSE),"-")</f>
        <v>-</v>
      </c>
      <c r="M3778" s="62"/>
      <c r="N3778" s="62"/>
      <c r="S3778" s="64"/>
    </row>
    <row r="3779" spans="2:19" x14ac:dyDescent="0.25">
      <c r="B3779" s="37" t="s">
        <v>299</v>
      </c>
      <c r="C3779" s="38" t="str">
        <f>VLOOKUP(E3779,nusedswatershed,4,FALSE)</f>
        <v>Ind17</v>
      </c>
      <c r="D3779" s="39">
        <v>25</v>
      </c>
      <c r="E3779" s="40" t="s">
        <v>14</v>
      </c>
      <c r="F3779" s="40" t="s">
        <v>14</v>
      </c>
      <c r="G3779" s="21" t="s">
        <v>63</v>
      </c>
      <c r="H3779" s="22">
        <v>2011</v>
      </c>
      <c r="I3779" s="45">
        <v>106</v>
      </c>
      <c r="J3779" s="45">
        <v>106</v>
      </c>
      <c r="K3779" s="45"/>
      <c r="L3779" s="62" t="str">
        <f>_xlfn.IFNA(VLOOKUP(E3779&amp;"."&amp;H3779,PNIdata!$E$5:$L$263,2,FALSE),"-")</f>
        <v>-</v>
      </c>
      <c r="M3779" s="62"/>
      <c r="N3779" s="62"/>
      <c r="S3779" s="64"/>
    </row>
    <row r="3780" spans="2:19" x14ac:dyDescent="0.25">
      <c r="B3780" s="37" t="s">
        <v>299</v>
      </c>
      <c r="C3780" s="38" t="str">
        <f>VLOOKUP(E3780,nusedswatershed,4,FALSE)</f>
        <v>Ind17</v>
      </c>
      <c r="D3780" s="39">
        <v>25</v>
      </c>
      <c r="E3780" s="40" t="s">
        <v>14</v>
      </c>
      <c r="F3780" s="40" t="s">
        <v>14</v>
      </c>
      <c r="G3780" s="21" t="s">
        <v>63</v>
      </c>
      <c r="H3780" s="22">
        <v>2010</v>
      </c>
      <c r="I3780" s="45">
        <v>120</v>
      </c>
      <c r="J3780" s="45">
        <v>120</v>
      </c>
      <c r="K3780" s="45"/>
      <c r="L3780" s="62" t="str">
        <f>_xlfn.IFNA(VLOOKUP(E3780&amp;"."&amp;H3780,PNIdata!$E$5:$L$263,2,FALSE),"-")</f>
        <v>-</v>
      </c>
      <c r="M3780" s="62"/>
      <c r="N3780" s="62"/>
      <c r="S3780" s="64"/>
    </row>
    <row r="3781" spans="2:19" x14ac:dyDescent="0.25">
      <c r="B3781" s="37" t="s">
        <v>299</v>
      </c>
      <c r="C3781" s="38" t="str">
        <f>VLOOKUP(E3781,nusedswatershed,4,FALSE)</f>
        <v>Ind17</v>
      </c>
      <c r="D3781" s="39">
        <v>25</v>
      </c>
      <c r="E3781" s="40" t="s">
        <v>14</v>
      </c>
      <c r="F3781" s="40" t="s">
        <v>14</v>
      </c>
      <c r="G3781" s="21" t="s">
        <v>63</v>
      </c>
      <c r="H3781" s="22">
        <v>2009</v>
      </c>
      <c r="I3781" s="45">
        <v>98</v>
      </c>
      <c r="J3781" s="45">
        <v>98</v>
      </c>
      <c r="K3781" s="45"/>
      <c r="L3781" s="62">
        <f>_xlfn.IFNA(VLOOKUP(E3781&amp;"."&amp;H3781,PNIdata!$E$5:$L$263,2,FALSE),"-")</f>
        <v>0.95833299999999999</v>
      </c>
      <c r="M3781" s="62"/>
      <c r="N3781" s="62"/>
      <c r="S3781" s="64">
        <v>35000</v>
      </c>
    </row>
    <row r="3782" spans="2:19" x14ac:dyDescent="0.25">
      <c r="B3782" s="37" t="s">
        <v>299</v>
      </c>
      <c r="C3782" s="38" t="str">
        <f>VLOOKUP(E3782,nusedswatershed,4,FALSE)</f>
        <v>Ind17</v>
      </c>
      <c r="D3782" s="39">
        <v>25</v>
      </c>
      <c r="E3782" s="40" t="s">
        <v>14</v>
      </c>
      <c r="F3782" s="40" t="s">
        <v>14</v>
      </c>
      <c r="G3782" s="21" t="s">
        <v>63</v>
      </c>
      <c r="H3782">
        <v>2008</v>
      </c>
      <c r="I3782" s="45">
        <v>430</v>
      </c>
      <c r="J3782" s="45">
        <v>430</v>
      </c>
      <c r="K3782" s="45"/>
      <c r="L3782" s="62">
        <f>_xlfn.IFNA(VLOOKUP(E3782&amp;"."&amp;H3782,PNIdata!$E$5:$L$263,2,FALSE),"-")</f>
        <v>0.51219499999999996</v>
      </c>
      <c r="M3782" s="62"/>
      <c r="N3782" s="62"/>
      <c r="S3782" s="64">
        <v>97000</v>
      </c>
    </row>
    <row r="3783" spans="2:19" x14ac:dyDescent="0.25">
      <c r="B3783" s="37" t="s">
        <v>299</v>
      </c>
      <c r="C3783" s="38" t="str">
        <f>VLOOKUP(E3783,nusedswatershed,4,FALSE)</f>
        <v>Ind17</v>
      </c>
      <c r="D3783" s="39">
        <v>25</v>
      </c>
      <c r="E3783" s="40" t="s">
        <v>14</v>
      </c>
      <c r="F3783" s="40" t="s">
        <v>14</v>
      </c>
      <c r="G3783" s="21" t="s">
        <v>63</v>
      </c>
      <c r="H3783">
        <v>2007</v>
      </c>
      <c r="I3783" s="45">
        <v>421</v>
      </c>
      <c r="J3783" s="45">
        <v>421</v>
      </c>
      <c r="K3783" s="45"/>
      <c r="L3783" s="62">
        <f>_xlfn.IFNA(VLOOKUP(E3783&amp;"."&amp;H3783,PNIdata!$E$5:$L$263,2,FALSE),"-")</f>
        <v>0.227273</v>
      </c>
      <c r="M3783" s="62"/>
      <c r="N3783" s="62"/>
      <c r="S3783" s="64">
        <v>33000</v>
      </c>
    </row>
    <row r="3784" spans="2:19" x14ac:dyDescent="0.25">
      <c r="B3784" s="37" t="s">
        <v>299</v>
      </c>
      <c r="C3784" s="38" t="str">
        <f>VLOOKUP(E3784,nusedswatershed,4,FALSE)</f>
        <v>Ind17</v>
      </c>
      <c r="D3784" s="39">
        <v>25</v>
      </c>
      <c r="E3784" s="40" t="s">
        <v>14</v>
      </c>
      <c r="F3784" s="40" t="s">
        <v>14</v>
      </c>
      <c r="G3784" s="21" t="s">
        <v>63</v>
      </c>
      <c r="H3784">
        <v>2006</v>
      </c>
      <c r="I3784" s="45">
        <v>440</v>
      </c>
      <c r="J3784" s="45">
        <v>440</v>
      </c>
      <c r="K3784" s="45"/>
      <c r="L3784" s="62">
        <f>_xlfn.IFNA(VLOOKUP(E3784&amp;"."&amp;H3784,PNIdata!$E$5:$L$263,2,FALSE),"-")</f>
        <v>0.264706</v>
      </c>
      <c r="M3784" s="62"/>
      <c r="N3784" s="62"/>
      <c r="S3784" s="64">
        <v>74000</v>
      </c>
    </row>
    <row r="3785" spans="2:19" x14ac:dyDescent="0.25">
      <c r="B3785" s="37" t="s">
        <v>299</v>
      </c>
      <c r="C3785" s="38" t="str">
        <f>VLOOKUP(E3785,nusedswatershed,4,FALSE)</f>
        <v>Ind17</v>
      </c>
      <c r="D3785" s="39">
        <v>25</v>
      </c>
      <c r="E3785" s="40" t="s">
        <v>14</v>
      </c>
      <c r="F3785" s="40" t="s">
        <v>14</v>
      </c>
      <c r="G3785" s="21" t="s">
        <v>63</v>
      </c>
      <c r="H3785">
        <v>2005</v>
      </c>
      <c r="I3785" s="45">
        <v>41</v>
      </c>
      <c r="J3785" s="45">
        <v>41</v>
      </c>
      <c r="K3785" s="45"/>
      <c r="L3785" s="62">
        <f>_xlfn.IFNA(VLOOKUP(E3785&amp;"."&amp;H3785,PNIdata!$E$5:$L$263,2,FALSE),"-")</f>
        <v>4.4443999999999997E-2</v>
      </c>
      <c r="M3785" s="62"/>
      <c r="N3785" s="62"/>
      <c r="S3785" s="64">
        <v>80000</v>
      </c>
    </row>
    <row r="3786" spans="2:19" x14ac:dyDescent="0.25">
      <c r="B3786" s="37" t="s">
        <v>299</v>
      </c>
      <c r="C3786" s="38" t="str">
        <f>VLOOKUP(E3786,nusedswatershed,4,FALSE)</f>
        <v>Ind17</v>
      </c>
      <c r="D3786" s="39">
        <v>25</v>
      </c>
      <c r="E3786" s="40" t="s">
        <v>14</v>
      </c>
      <c r="F3786" s="40" t="s">
        <v>14</v>
      </c>
      <c r="G3786" s="21" t="s">
        <v>63</v>
      </c>
      <c r="H3786">
        <v>2004</v>
      </c>
      <c r="I3786" s="45">
        <v>393</v>
      </c>
      <c r="J3786" s="45">
        <v>393</v>
      </c>
      <c r="K3786" s="45"/>
      <c r="L3786" s="62">
        <f>_xlfn.IFNA(VLOOKUP(E3786&amp;"."&amp;H3786,PNIdata!$E$5:$L$263,2,FALSE),"-")</f>
        <v>0.41666700000000001</v>
      </c>
      <c r="M3786" s="62"/>
      <c r="N3786" s="62"/>
      <c r="S3786" s="64">
        <v>42000</v>
      </c>
    </row>
    <row r="3787" spans="2:19" x14ac:dyDescent="0.25">
      <c r="B3787" s="37" t="s">
        <v>299</v>
      </c>
      <c r="C3787" s="38" t="str">
        <f>VLOOKUP(E3787,nusedswatershed,4,FALSE)</f>
        <v>Ind17</v>
      </c>
      <c r="D3787" s="39">
        <v>25</v>
      </c>
      <c r="E3787" s="40" t="s">
        <v>14</v>
      </c>
      <c r="F3787" s="40" t="s">
        <v>14</v>
      </c>
      <c r="G3787" s="21" t="s">
        <v>63</v>
      </c>
      <c r="H3787">
        <v>2003</v>
      </c>
      <c r="I3787" s="45">
        <v>69</v>
      </c>
      <c r="J3787" s="45">
        <v>69</v>
      </c>
      <c r="K3787" s="45"/>
      <c r="L3787" s="62" t="str">
        <f>_xlfn.IFNA(VLOOKUP(E3787&amp;"."&amp;H3787,PNIdata!$E$5:$L$263,2,FALSE),"-")</f>
        <v>-</v>
      </c>
      <c r="M3787" s="62"/>
      <c r="N3787" s="62"/>
      <c r="S3787" s="64">
        <v>32000</v>
      </c>
    </row>
    <row r="3788" spans="2:19" x14ac:dyDescent="0.25">
      <c r="B3788" s="37" t="s">
        <v>299</v>
      </c>
      <c r="C3788" s="38" t="str">
        <f>VLOOKUP(E3788,nusedswatershed,4,FALSE)</f>
        <v>Ind17</v>
      </c>
      <c r="D3788" s="39">
        <v>25</v>
      </c>
      <c r="E3788" s="40" t="s">
        <v>14</v>
      </c>
      <c r="F3788" s="40" t="s">
        <v>14</v>
      </c>
      <c r="G3788" s="21" t="s">
        <v>63</v>
      </c>
      <c r="H3788">
        <v>2002</v>
      </c>
      <c r="I3788" s="45">
        <v>148</v>
      </c>
      <c r="J3788" s="45">
        <v>148</v>
      </c>
      <c r="K3788" s="45"/>
      <c r="L3788" s="62" t="str">
        <f>_xlfn.IFNA(VLOOKUP(E3788&amp;"."&amp;H3788,PNIdata!$E$5:$L$263,2,FALSE),"-")</f>
        <v>-</v>
      </c>
      <c r="M3788" s="62"/>
      <c r="N3788" s="62"/>
      <c r="S3788" s="64">
        <v>70000</v>
      </c>
    </row>
    <row r="3789" spans="2:19" x14ac:dyDescent="0.25">
      <c r="B3789" s="37" t="s">
        <v>299</v>
      </c>
      <c r="C3789" s="38" t="str">
        <f>VLOOKUP(E3789,nusedswatershed,4,FALSE)</f>
        <v>Ind17</v>
      </c>
      <c r="D3789" s="39">
        <v>25</v>
      </c>
      <c r="E3789" s="40" t="s">
        <v>14</v>
      </c>
      <c r="F3789" s="40" t="s">
        <v>14</v>
      </c>
      <c r="G3789" s="21" t="s">
        <v>63</v>
      </c>
      <c r="H3789">
        <v>2001</v>
      </c>
      <c r="I3789" s="45">
        <v>100</v>
      </c>
      <c r="J3789" s="45">
        <v>100</v>
      </c>
      <c r="K3789" s="45"/>
      <c r="L3789" s="62" t="str">
        <f>_xlfn.IFNA(VLOOKUP(E3789&amp;"."&amp;H3789,PNIdata!$E$5:$L$263,2,FALSE),"-")</f>
        <v>-</v>
      </c>
      <c r="M3789" s="62"/>
      <c r="N3789" s="62"/>
      <c r="S3789" s="64">
        <v>70000</v>
      </c>
    </row>
    <row r="3790" spans="2:19" x14ac:dyDescent="0.25">
      <c r="B3790" s="37" t="s">
        <v>299</v>
      </c>
      <c r="C3790" s="38" t="str">
        <f>VLOOKUP(E3790,nusedswatershed,4,FALSE)</f>
        <v>Ind17</v>
      </c>
      <c r="D3790" s="39">
        <v>25</v>
      </c>
      <c r="E3790" s="40" t="s">
        <v>14</v>
      </c>
      <c r="F3790" s="40" t="s">
        <v>14</v>
      </c>
      <c r="G3790" s="21" t="s">
        <v>63</v>
      </c>
      <c r="H3790">
        <v>2000</v>
      </c>
      <c r="I3790" s="45">
        <v>55</v>
      </c>
      <c r="J3790" s="45">
        <v>55</v>
      </c>
      <c r="K3790" s="45"/>
      <c r="L3790" s="62" t="str">
        <f>_xlfn.IFNA(VLOOKUP(E3790&amp;"."&amp;H3790,PNIdata!$E$5:$L$263,2,FALSE),"-")</f>
        <v>-</v>
      </c>
      <c r="M3790" s="62"/>
      <c r="N3790" s="62"/>
      <c r="S3790" s="64">
        <v>83526</v>
      </c>
    </row>
    <row r="3791" spans="2:19" x14ac:dyDescent="0.25">
      <c r="B3791" s="37" t="s">
        <v>299</v>
      </c>
      <c r="C3791" s="38" t="str">
        <f>VLOOKUP(E3791,nusedswatershed,4,FALSE)</f>
        <v>Ind17</v>
      </c>
      <c r="D3791" s="39">
        <v>25</v>
      </c>
      <c r="E3791" s="40" t="s">
        <v>14</v>
      </c>
      <c r="F3791" s="40" t="s">
        <v>14</v>
      </c>
      <c r="G3791" s="21" t="s">
        <v>63</v>
      </c>
      <c r="H3791">
        <v>1999</v>
      </c>
      <c r="I3791" s="45">
        <v>686</v>
      </c>
      <c r="J3791" s="45">
        <v>686</v>
      </c>
      <c r="K3791" s="45"/>
      <c r="L3791" s="62" t="str">
        <f>_xlfn.IFNA(VLOOKUP(E3791&amp;"."&amp;H3791,PNIdata!$E$5:$L$263,2,FALSE),"-")</f>
        <v>-</v>
      </c>
      <c r="M3791" s="62"/>
      <c r="N3791" s="62"/>
      <c r="S3791" s="64"/>
    </row>
    <row r="3792" spans="2:19" x14ac:dyDescent="0.25">
      <c r="B3792" s="37" t="s">
        <v>299</v>
      </c>
      <c r="C3792" s="38" t="str">
        <f>VLOOKUP(E3792,nusedswatershed,4,FALSE)</f>
        <v>Ind17</v>
      </c>
      <c r="D3792" s="39">
        <v>25</v>
      </c>
      <c r="E3792" s="40" t="s">
        <v>14</v>
      </c>
      <c r="F3792" s="40" t="s">
        <v>14</v>
      </c>
      <c r="G3792" s="21" t="s">
        <v>63</v>
      </c>
      <c r="H3792" s="22">
        <v>1998</v>
      </c>
      <c r="I3792" s="45">
        <v>674</v>
      </c>
      <c r="J3792" s="45">
        <v>674</v>
      </c>
      <c r="K3792" s="45"/>
      <c r="L3792" s="62" t="str">
        <f>_xlfn.IFNA(VLOOKUP(E3792&amp;"."&amp;H3792,PNIdata!$E$5:$L$263,2,FALSE),"-")</f>
        <v>-</v>
      </c>
      <c r="M3792" s="62"/>
      <c r="N3792" s="62"/>
      <c r="S3792" s="64">
        <v>89000</v>
      </c>
    </row>
    <row r="3793" spans="2:19" x14ac:dyDescent="0.25">
      <c r="B3793" s="37" t="s">
        <v>299</v>
      </c>
      <c r="C3793" s="38" t="str">
        <f>VLOOKUP(E3793,nusedswatershed,4,FALSE)</f>
        <v>Ind17</v>
      </c>
      <c r="D3793" s="39">
        <v>25</v>
      </c>
      <c r="E3793" s="40" t="s">
        <v>14</v>
      </c>
      <c r="F3793" s="40" t="s">
        <v>14</v>
      </c>
      <c r="G3793" s="21" t="s">
        <v>63</v>
      </c>
      <c r="H3793" s="22">
        <v>1997</v>
      </c>
      <c r="I3793" s="45">
        <v>862</v>
      </c>
      <c r="J3793" s="45">
        <v>862</v>
      </c>
      <c r="K3793" s="45"/>
      <c r="L3793" s="62" t="str">
        <f>_xlfn.IFNA(VLOOKUP(E3793&amp;"."&amp;H3793,PNIdata!$E$5:$L$263,2,FALSE),"-")</f>
        <v>-</v>
      </c>
      <c r="M3793" s="62"/>
      <c r="N3793" s="62"/>
      <c r="S3793" s="64">
        <v>75000</v>
      </c>
    </row>
    <row r="3794" spans="2:19" x14ac:dyDescent="0.25">
      <c r="B3794" s="37" t="s">
        <v>299</v>
      </c>
      <c r="C3794" s="38" t="str">
        <f>VLOOKUP(E3794,nusedswatershed,4,FALSE)</f>
        <v>Ind17</v>
      </c>
      <c r="D3794" s="39">
        <v>25</v>
      </c>
      <c r="E3794" s="40" t="s">
        <v>14</v>
      </c>
      <c r="F3794" s="40" t="s">
        <v>14</v>
      </c>
      <c r="G3794" s="21" t="s">
        <v>63</v>
      </c>
      <c r="H3794" s="22">
        <v>1996</v>
      </c>
      <c r="I3794" s="45">
        <v>346</v>
      </c>
      <c r="J3794" s="45">
        <v>346</v>
      </c>
      <c r="K3794" s="45"/>
      <c r="L3794" s="62" t="str">
        <f>_xlfn.IFNA(VLOOKUP(E3794&amp;"."&amp;H3794,PNIdata!$E$5:$L$263,2,FALSE),"-")</f>
        <v>-</v>
      </c>
      <c r="M3794" s="62"/>
      <c r="N3794" s="62"/>
      <c r="S3794" s="64">
        <v>72000</v>
      </c>
    </row>
    <row r="3795" spans="2:19" x14ac:dyDescent="0.25">
      <c r="B3795" s="37" t="s">
        <v>299</v>
      </c>
      <c r="C3795" s="38" t="str">
        <f>VLOOKUP(E3795,nusedswatershed,4,FALSE)</f>
        <v>Ind17</v>
      </c>
      <c r="D3795" s="39">
        <v>25</v>
      </c>
      <c r="E3795" s="40" t="s">
        <v>14</v>
      </c>
      <c r="F3795" s="40" t="s">
        <v>14</v>
      </c>
      <c r="G3795" s="21" t="s">
        <v>63</v>
      </c>
      <c r="H3795" s="22">
        <v>1995</v>
      </c>
      <c r="I3795" s="45">
        <v>157</v>
      </c>
      <c r="J3795" s="45">
        <v>157</v>
      </c>
      <c r="K3795" s="45"/>
      <c r="L3795" s="62" t="str">
        <f>_xlfn.IFNA(VLOOKUP(E3795&amp;"."&amp;H3795,PNIdata!$E$5:$L$263,2,FALSE),"-")</f>
        <v>-</v>
      </c>
      <c r="M3795" s="62"/>
      <c r="N3795" s="62"/>
      <c r="S3795" s="64">
        <v>2000</v>
      </c>
    </row>
    <row r="3796" spans="2:19" x14ac:dyDescent="0.25">
      <c r="B3796" s="37" t="s">
        <v>299</v>
      </c>
      <c r="C3796" s="38" t="str">
        <f>VLOOKUP(E3796,nusedswatershed,4,FALSE)</f>
        <v>Ind17</v>
      </c>
      <c r="D3796" s="39">
        <v>25</v>
      </c>
      <c r="E3796" s="40" t="s">
        <v>14</v>
      </c>
      <c r="F3796" s="40" t="s">
        <v>14</v>
      </c>
      <c r="G3796" s="21" t="s">
        <v>63</v>
      </c>
      <c r="H3796" s="22">
        <v>1994</v>
      </c>
      <c r="I3796" s="45">
        <v>150</v>
      </c>
      <c r="J3796" s="45">
        <v>150</v>
      </c>
      <c r="K3796" s="45"/>
      <c r="L3796" s="62" t="str">
        <f>_xlfn.IFNA(VLOOKUP(E3796&amp;"."&amp;H3796,PNIdata!$E$5:$L$263,2,FALSE),"-")</f>
        <v>-</v>
      </c>
      <c r="M3796" s="62"/>
      <c r="N3796" s="62"/>
      <c r="S3796" s="64">
        <v>98000</v>
      </c>
    </row>
    <row r="3797" spans="2:19" x14ac:dyDescent="0.25">
      <c r="B3797" s="37" t="s">
        <v>299</v>
      </c>
      <c r="C3797" s="38" t="str">
        <f>VLOOKUP(E3797,nusedswatershed,4,FALSE)</f>
        <v>Ind17</v>
      </c>
      <c r="D3797" s="39">
        <v>25</v>
      </c>
      <c r="E3797" s="40" t="s">
        <v>14</v>
      </c>
      <c r="F3797" s="40" t="s">
        <v>14</v>
      </c>
      <c r="G3797" s="21" t="s">
        <v>63</v>
      </c>
      <c r="H3797" s="22">
        <v>1993</v>
      </c>
      <c r="I3797" s="45">
        <v>350</v>
      </c>
      <c r="J3797" s="45">
        <v>350</v>
      </c>
      <c r="K3797" s="45"/>
      <c r="L3797" s="62" t="str">
        <f>_xlfn.IFNA(VLOOKUP(E3797&amp;"."&amp;H3797,PNIdata!$E$5:$L$263,2,FALSE),"-")</f>
        <v>-</v>
      </c>
      <c r="M3797" s="62"/>
      <c r="N3797" s="62"/>
      <c r="S3797" s="64">
        <v>52400</v>
      </c>
    </row>
    <row r="3798" spans="2:19" x14ac:dyDescent="0.25">
      <c r="B3798" s="37" t="s">
        <v>299</v>
      </c>
      <c r="C3798" s="38" t="str">
        <f>VLOOKUP(E3798,nusedswatershed,4,FALSE)</f>
        <v>Ind17</v>
      </c>
      <c r="D3798" s="39">
        <v>25</v>
      </c>
      <c r="E3798" s="40" t="s">
        <v>14</v>
      </c>
      <c r="F3798" s="40" t="s">
        <v>14</v>
      </c>
      <c r="G3798" s="21" t="s">
        <v>63</v>
      </c>
      <c r="H3798" s="22">
        <v>1992</v>
      </c>
      <c r="I3798" s="45">
        <v>550</v>
      </c>
      <c r="J3798" s="45">
        <v>550</v>
      </c>
      <c r="K3798" s="45"/>
      <c r="L3798" s="62" t="str">
        <f>_xlfn.IFNA(VLOOKUP(E3798&amp;"."&amp;H3798,PNIdata!$E$5:$L$263,2,FALSE),"-")</f>
        <v>-</v>
      </c>
      <c r="M3798" s="62"/>
      <c r="N3798" s="62"/>
      <c r="S3798" s="64">
        <v>34750</v>
      </c>
    </row>
    <row r="3799" spans="2:19" x14ac:dyDescent="0.25">
      <c r="B3799" s="37" t="s">
        <v>299</v>
      </c>
      <c r="C3799" s="38" t="str">
        <f>VLOOKUP(E3799,nusedswatershed,4,FALSE)</f>
        <v>Ind17</v>
      </c>
      <c r="D3799" s="39">
        <v>25</v>
      </c>
      <c r="E3799" s="40" t="s">
        <v>14</v>
      </c>
      <c r="F3799" s="40" t="s">
        <v>14</v>
      </c>
      <c r="G3799" s="21" t="s">
        <v>63</v>
      </c>
      <c r="H3799" s="22">
        <v>1991</v>
      </c>
      <c r="I3799" s="45">
        <v>200</v>
      </c>
      <c r="J3799" s="45">
        <v>200</v>
      </c>
      <c r="K3799" s="45"/>
      <c r="L3799" s="62" t="str">
        <f>_xlfn.IFNA(VLOOKUP(E3799&amp;"."&amp;H3799,PNIdata!$E$5:$L$263,2,FALSE),"-")</f>
        <v>-</v>
      </c>
      <c r="M3799" s="62"/>
      <c r="N3799" s="62"/>
      <c r="S3799" s="64">
        <v>48000</v>
      </c>
    </row>
    <row r="3800" spans="2:19" x14ac:dyDescent="0.25">
      <c r="B3800" s="37" t="s">
        <v>299</v>
      </c>
      <c r="C3800" s="38" t="str">
        <f>VLOOKUP(E3800,nusedswatershed,4,FALSE)</f>
        <v>Ind17</v>
      </c>
      <c r="D3800" s="39">
        <v>25</v>
      </c>
      <c r="E3800" s="40" t="s">
        <v>14</v>
      </c>
      <c r="F3800" s="40" t="s">
        <v>14</v>
      </c>
      <c r="G3800" s="21" t="s">
        <v>63</v>
      </c>
      <c r="H3800" s="22">
        <v>1990</v>
      </c>
      <c r="I3800" s="45">
        <v>150</v>
      </c>
      <c r="J3800" s="45">
        <v>150</v>
      </c>
      <c r="K3800" s="45"/>
      <c r="L3800" s="62" t="str">
        <f>_xlfn.IFNA(VLOOKUP(E3800&amp;"."&amp;H3800,PNIdata!$E$5:$L$263,2,FALSE),"-")</f>
        <v>-</v>
      </c>
      <c r="M3800" s="62"/>
      <c r="N3800" s="62"/>
      <c r="S3800" s="64">
        <v>38000</v>
      </c>
    </row>
    <row r="3801" spans="2:19" x14ac:dyDescent="0.25">
      <c r="B3801" s="37" t="s">
        <v>299</v>
      </c>
      <c r="C3801" s="38" t="str">
        <f>VLOOKUP(E3801,nusedswatershed,4,FALSE)</f>
        <v>Ind17</v>
      </c>
      <c r="D3801" s="39">
        <v>25</v>
      </c>
      <c r="E3801" s="40" t="s">
        <v>14</v>
      </c>
      <c r="F3801" s="40" t="s">
        <v>14</v>
      </c>
      <c r="G3801" s="21" t="s">
        <v>63</v>
      </c>
      <c r="H3801" s="22">
        <v>1989</v>
      </c>
      <c r="I3801" s="45">
        <v>225</v>
      </c>
      <c r="J3801" s="45">
        <v>225</v>
      </c>
      <c r="K3801" s="45"/>
      <c r="L3801" s="62" t="str">
        <f>_xlfn.IFNA(VLOOKUP(E3801&amp;"."&amp;H3801,PNIdata!$E$5:$L$263,2,FALSE),"-")</f>
        <v>-</v>
      </c>
      <c r="M3801" s="62"/>
      <c r="N3801" s="62"/>
      <c r="S3801" s="64"/>
    </row>
    <row r="3802" spans="2:19" x14ac:dyDescent="0.25">
      <c r="B3802" s="37" t="s">
        <v>299</v>
      </c>
      <c r="C3802" s="38" t="str">
        <f>VLOOKUP(E3802,nusedswatershed,4,FALSE)</f>
        <v>Ind17</v>
      </c>
      <c r="D3802" s="39">
        <v>25</v>
      </c>
      <c r="E3802" s="40" t="s">
        <v>14</v>
      </c>
      <c r="F3802" s="40" t="s">
        <v>14</v>
      </c>
      <c r="G3802" s="21" t="s">
        <v>63</v>
      </c>
      <c r="H3802" s="22">
        <v>1988</v>
      </c>
      <c r="I3802" s="45">
        <v>1</v>
      </c>
      <c r="J3802" s="45">
        <v>1</v>
      </c>
      <c r="K3802" s="45"/>
      <c r="L3802" s="62" t="str">
        <f>_xlfn.IFNA(VLOOKUP(E3802&amp;"."&amp;H3802,PNIdata!$E$5:$L$263,2,FALSE),"-")</f>
        <v>-</v>
      </c>
      <c r="M3802" s="62"/>
      <c r="N3802" s="62"/>
      <c r="S3802" s="64"/>
    </row>
    <row r="3803" spans="2:19" x14ac:dyDescent="0.25">
      <c r="B3803" s="37" t="s">
        <v>299</v>
      </c>
      <c r="C3803" s="38" t="str">
        <f>VLOOKUP(E3803,nusedswatershed,4,FALSE)</f>
        <v>Ind17</v>
      </c>
      <c r="D3803" s="39">
        <v>25</v>
      </c>
      <c r="E3803" s="40" t="s">
        <v>14</v>
      </c>
      <c r="F3803" s="40" t="s">
        <v>14</v>
      </c>
      <c r="G3803" s="21" t="s">
        <v>63</v>
      </c>
      <c r="H3803" s="22">
        <v>1987</v>
      </c>
      <c r="I3803" s="45">
        <v>75</v>
      </c>
      <c r="J3803" s="45">
        <v>75</v>
      </c>
      <c r="K3803" s="45"/>
      <c r="L3803" s="62" t="str">
        <f>_xlfn.IFNA(VLOOKUP(E3803&amp;"."&amp;H3803,PNIdata!$E$5:$L$263,2,FALSE),"-")</f>
        <v>-</v>
      </c>
      <c r="M3803" s="62"/>
      <c r="N3803" s="62"/>
      <c r="S3803" s="64"/>
    </row>
    <row r="3804" spans="2:19" x14ac:dyDescent="0.25">
      <c r="B3804" s="37" t="s">
        <v>299</v>
      </c>
      <c r="C3804" s="38" t="str">
        <f>VLOOKUP(E3804,nusedswatershed,4,FALSE)</f>
        <v>Ind17</v>
      </c>
      <c r="D3804" s="39">
        <v>25</v>
      </c>
      <c r="E3804" s="40" t="s">
        <v>14</v>
      </c>
      <c r="F3804" s="40" t="s">
        <v>14</v>
      </c>
      <c r="G3804" s="21" t="s">
        <v>63</v>
      </c>
      <c r="H3804" s="22">
        <v>1986</v>
      </c>
      <c r="I3804" s="45" t="s">
        <v>522</v>
      </c>
      <c r="J3804" s="45"/>
      <c r="K3804" s="45"/>
      <c r="L3804" s="62" t="str">
        <f>_xlfn.IFNA(VLOOKUP(E3804&amp;"."&amp;H3804,PNIdata!$E$5:$L$263,2,FALSE),"-")</f>
        <v>-</v>
      </c>
      <c r="M3804" s="62"/>
      <c r="N3804" s="62"/>
      <c r="S3804" s="64"/>
    </row>
    <row r="3805" spans="2:19" x14ac:dyDescent="0.25">
      <c r="B3805" s="37" t="s">
        <v>299</v>
      </c>
      <c r="C3805" s="38" t="str">
        <f>VLOOKUP(E3805,nusedswatershed,4,FALSE)</f>
        <v>Ind17</v>
      </c>
      <c r="D3805" s="39">
        <v>25</v>
      </c>
      <c r="E3805" s="40" t="s">
        <v>14</v>
      </c>
      <c r="F3805" s="40" t="s">
        <v>14</v>
      </c>
      <c r="G3805" s="21" t="s">
        <v>63</v>
      </c>
      <c r="H3805" s="22">
        <v>1985</v>
      </c>
      <c r="I3805" s="45" t="s">
        <v>522</v>
      </c>
      <c r="J3805" s="45"/>
      <c r="K3805" s="45"/>
      <c r="L3805" s="62" t="str">
        <f>_xlfn.IFNA(VLOOKUP(E3805&amp;"."&amp;H3805,PNIdata!$E$5:$L$263,2,FALSE),"-")</f>
        <v>-</v>
      </c>
      <c r="M3805" s="62"/>
      <c r="N3805" s="62"/>
      <c r="S3805" s="64"/>
    </row>
    <row r="3806" spans="2:19" x14ac:dyDescent="0.25">
      <c r="B3806" s="37" t="s">
        <v>299</v>
      </c>
      <c r="C3806" s="38" t="str">
        <f>VLOOKUP(E3806,nusedswatershed,4,FALSE)</f>
        <v>Ind17</v>
      </c>
      <c r="D3806" s="39">
        <v>25</v>
      </c>
      <c r="E3806" s="40" t="s">
        <v>14</v>
      </c>
      <c r="F3806" s="40" t="s">
        <v>14</v>
      </c>
      <c r="G3806" s="21" t="s">
        <v>63</v>
      </c>
      <c r="H3806" s="22">
        <v>1984</v>
      </c>
      <c r="I3806" s="45">
        <v>20</v>
      </c>
      <c r="J3806" s="45">
        <v>20</v>
      </c>
      <c r="K3806" s="45"/>
      <c r="L3806" s="62" t="str">
        <f>_xlfn.IFNA(VLOOKUP(E3806&amp;"."&amp;H3806,PNIdata!$E$5:$L$263,2,FALSE),"-")</f>
        <v>-</v>
      </c>
      <c r="M3806" s="62"/>
      <c r="N3806" s="62"/>
      <c r="S3806" s="64"/>
    </row>
    <row r="3807" spans="2:19" x14ac:dyDescent="0.25">
      <c r="B3807" s="37" t="s">
        <v>299</v>
      </c>
      <c r="C3807" s="38" t="str">
        <f>VLOOKUP(E3807,nusedswatershed,4,FALSE)</f>
        <v>Ind17</v>
      </c>
      <c r="D3807" s="39">
        <v>25</v>
      </c>
      <c r="E3807" s="40" t="s">
        <v>14</v>
      </c>
      <c r="F3807" s="40" t="s">
        <v>14</v>
      </c>
      <c r="G3807" s="21" t="s">
        <v>63</v>
      </c>
      <c r="H3807" s="22">
        <v>1983</v>
      </c>
      <c r="I3807" s="45">
        <v>27</v>
      </c>
      <c r="J3807" s="45">
        <v>27</v>
      </c>
      <c r="K3807" s="45"/>
      <c r="L3807" s="62" t="str">
        <f>_xlfn.IFNA(VLOOKUP(E3807&amp;"."&amp;H3807,PNIdata!$E$5:$L$263,2,FALSE),"-")</f>
        <v>-</v>
      </c>
      <c r="M3807" s="62"/>
      <c r="N3807" s="62"/>
      <c r="S3807" s="64"/>
    </row>
    <row r="3808" spans="2:19" x14ac:dyDescent="0.25">
      <c r="B3808" s="37" t="s">
        <v>299</v>
      </c>
      <c r="C3808" s="38" t="str">
        <f>VLOOKUP(E3808,nusedswatershed,4,FALSE)</f>
        <v>Ind17</v>
      </c>
      <c r="D3808" s="39">
        <v>25</v>
      </c>
      <c r="E3808" s="40" t="s">
        <v>14</v>
      </c>
      <c r="F3808" s="40" t="s">
        <v>14</v>
      </c>
      <c r="G3808" s="21" t="s">
        <v>63</v>
      </c>
      <c r="H3808" s="22">
        <v>1982</v>
      </c>
      <c r="I3808" s="45">
        <v>100</v>
      </c>
      <c r="J3808" s="45">
        <v>100</v>
      </c>
      <c r="K3808" s="45"/>
      <c r="L3808" s="62" t="str">
        <f>_xlfn.IFNA(VLOOKUP(E3808&amp;"."&amp;H3808,PNIdata!$E$5:$L$263,2,FALSE),"-")</f>
        <v>-</v>
      </c>
      <c r="M3808" s="62"/>
      <c r="N3808" s="62"/>
      <c r="S3808" s="64"/>
    </row>
    <row r="3809" spans="2:19" x14ac:dyDescent="0.25">
      <c r="B3809" s="37" t="s">
        <v>299</v>
      </c>
      <c r="C3809" s="38" t="str">
        <f>VLOOKUP(E3809,nusedswatershed,4,FALSE)</f>
        <v>Ind17</v>
      </c>
      <c r="D3809" s="39">
        <v>25</v>
      </c>
      <c r="E3809" s="40" t="s">
        <v>14</v>
      </c>
      <c r="F3809" s="40" t="s">
        <v>14</v>
      </c>
      <c r="G3809" s="21" t="s">
        <v>63</v>
      </c>
      <c r="H3809" s="22">
        <v>1981</v>
      </c>
      <c r="I3809" s="45">
        <v>100</v>
      </c>
      <c r="J3809" s="45">
        <v>100</v>
      </c>
      <c r="K3809" s="45"/>
      <c r="L3809" s="62" t="str">
        <f>_xlfn.IFNA(VLOOKUP(E3809&amp;"."&amp;H3809,PNIdata!$E$5:$L$263,2,FALSE),"-")</f>
        <v>-</v>
      </c>
      <c r="M3809" s="62"/>
      <c r="N3809" s="62"/>
      <c r="S3809" s="64"/>
    </row>
    <row r="3810" spans="2:19" x14ac:dyDescent="0.25">
      <c r="B3810" s="37" t="s">
        <v>299</v>
      </c>
      <c r="C3810" s="38" t="str">
        <f>VLOOKUP(E3810,nusedswatershed,4,FALSE)</f>
        <v>Ind17</v>
      </c>
      <c r="D3810" s="39">
        <v>25</v>
      </c>
      <c r="E3810" s="40" t="s">
        <v>14</v>
      </c>
      <c r="F3810" s="40" t="s">
        <v>14</v>
      </c>
      <c r="G3810" s="21" t="s">
        <v>63</v>
      </c>
      <c r="H3810" s="22">
        <v>1980</v>
      </c>
      <c r="I3810" s="45">
        <v>50</v>
      </c>
      <c r="J3810" s="45">
        <v>50</v>
      </c>
      <c r="K3810" s="45"/>
      <c r="L3810" s="62" t="str">
        <f>_xlfn.IFNA(VLOOKUP(E3810&amp;"."&amp;H3810,PNIdata!$E$5:$L$263,2,FALSE),"-")</f>
        <v>-</v>
      </c>
      <c r="M3810" s="62"/>
      <c r="N3810" s="62"/>
      <c r="S3810" s="64"/>
    </row>
    <row r="3811" spans="2:19" x14ac:dyDescent="0.25">
      <c r="B3811" s="37" t="s">
        <v>299</v>
      </c>
      <c r="C3811" s="38" t="str">
        <f>VLOOKUP(E3811,nusedswatershed,4,FALSE)</f>
        <v>Ind17</v>
      </c>
      <c r="D3811" s="39">
        <v>25</v>
      </c>
      <c r="E3811" s="40" t="s">
        <v>14</v>
      </c>
      <c r="F3811" s="40" t="s">
        <v>14</v>
      </c>
      <c r="G3811" s="21" t="s">
        <v>63</v>
      </c>
      <c r="H3811" s="22">
        <v>1979</v>
      </c>
      <c r="I3811" s="45">
        <v>100</v>
      </c>
      <c r="J3811" s="45">
        <v>100</v>
      </c>
      <c r="K3811" s="45"/>
      <c r="L3811" s="62" t="str">
        <f>_xlfn.IFNA(VLOOKUP(E3811&amp;"."&amp;H3811,PNIdata!$E$5:$L$263,2,FALSE),"-")</f>
        <v>-</v>
      </c>
      <c r="M3811" s="62"/>
      <c r="N3811" s="62"/>
      <c r="S3811" s="64"/>
    </row>
    <row r="3812" spans="2:19" x14ac:dyDescent="0.25">
      <c r="B3812" s="37" t="s">
        <v>299</v>
      </c>
      <c r="C3812" s="38" t="str">
        <f>VLOOKUP(E3812,nusedswatershed,4,FALSE)</f>
        <v>Ind17</v>
      </c>
      <c r="D3812" s="39">
        <v>25</v>
      </c>
      <c r="E3812" s="40" t="s">
        <v>14</v>
      </c>
      <c r="F3812" s="40" t="s">
        <v>14</v>
      </c>
      <c r="G3812" s="21" t="s">
        <v>63</v>
      </c>
      <c r="H3812" s="22">
        <v>1978</v>
      </c>
      <c r="I3812" s="45">
        <v>200</v>
      </c>
      <c r="J3812" s="45">
        <v>200</v>
      </c>
      <c r="K3812" s="45"/>
      <c r="L3812" s="62" t="str">
        <f>_xlfn.IFNA(VLOOKUP(E3812&amp;"."&amp;H3812,PNIdata!$E$5:$L$263,2,FALSE),"-")</f>
        <v>-</v>
      </c>
      <c r="M3812" s="62"/>
      <c r="N3812" s="62"/>
      <c r="S3812" s="64"/>
    </row>
    <row r="3813" spans="2:19" x14ac:dyDescent="0.25">
      <c r="B3813" s="37" t="s">
        <v>299</v>
      </c>
      <c r="C3813" s="38" t="str">
        <f>VLOOKUP(E3813,nusedswatershed,4,FALSE)</f>
        <v>Ind17</v>
      </c>
      <c r="D3813" s="39">
        <v>25</v>
      </c>
      <c r="E3813" s="40" t="s">
        <v>14</v>
      </c>
      <c r="F3813" s="40" t="s">
        <v>14</v>
      </c>
      <c r="G3813" s="21" t="s">
        <v>63</v>
      </c>
      <c r="H3813" s="22">
        <v>1977</v>
      </c>
      <c r="I3813" s="45">
        <v>100</v>
      </c>
      <c r="J3813" s="45">
        <v>100</v>
      </c>
      <c r="K3813" s="45"/>
      <c r="L3813" s="62" t="str">
        <f>_xlfn.IFNA(VLOOKUP(E3813&amp;"."&amp;H3813,PNIdata!$E$5:$L$263,2,FALSE),"-")</f>
        <v>-</v>
      </c>
      <c r="M3813" s="62"/>
      <c r="N3813" s="62"/>
      <c r="S3813" s="64"/>
    </row>
    <row r="3814" spans="2:19" x14ac:dyDescent="0.25">
      <c r="B3814" s="37" t="s">
        <v>299</v>
      </c>
      <c r="C3814" s="38" t="str">
        <f>VLOOKUP(E3814,nusedswatershed,4,FALSE)</f>
        <v>Ind17</v>
      </c>
      <c r="D3814" s="39">
        <v>25</v>
      </c>
      <c r="E3814" s="40" t="s">
        <v>14</v>
      </c>
      <c r="F3814" s="40" t="s">
        <v>14</v>
      </c>
      <c r="G3814" s="21" t="s">
        <v>63</v>
      </c>
      <c r="H3814" s="22">
        <v>1976</v>
      </c>
      <c r="I3814" s="45">
        <v>25</v>
      </c>
      <c r="J3814" s="45">
        <v>25</v>
      </c>
      <c r="K3814" s="45"/>
      <c r="L3814" s="62" t="str">
        <f>_xlfn.IFNA(VLOOKUP(E3814&amp;"."&amp;H3814,PNIdata!$E$5:$L$263,2,FALSE),"-")</f>
        <v>-</v>
      </c>
      <c r="M3814" s="62"/>
      <c r="N3814" s="62"/>
      <c r="S3814" s="64"/>
    </row>
    <row r="3815" spans="2:19" x14ac:dyDescent="0.25">
      <c r="B3815" s="37" t="s">
        <v>299</v>
      </c>
      <c r="C3815" s="38" t="str">
        <f>VLOOKUP(E3815,nusedswatershed,4,FALSE)</f>
        <v>Ind17</v>
      </c>
      <c r="D3815" s="39">
        <v>25</v>
      </c>
      <c r="E3815" s="40" t="s">
        <v>14</v>
      </c>
      <c r="F3815" s="40" t="s">
        <v>14</v>
      </c>
      <c r="G3815" s="21" t="s">
        <v>63</v>
      </c>
      <c r="H3815" s="22">
        <v>1975</v>
      </c>
      <c r="I3815" s="45">
        <v>200</v>
      </c>
      <c r="J3815" s="45">
        <v>200</v>
      </c>
      <c r="K3815" s="45"/>
      <c r="L3815" s="62" t="str">
        <f>_xlfn.IFNA(VLOOKUP(E3815&amp;"."&amp;H3815,PNIdata!$E$5:$L$263,2,FALSE),"-")</f>
        <v>-</v>
      </c>
      <c r="M3815" s="62"/>
      <c r="N3815" s="62"/>
      <c r="S3815" s="64"/>
    </row>
    <row r="3816" spans="2:19" x14ac:dyDescent="0.25">
      <c r="B3816" s="37" t="s">
        <v>299</v>
      </c>
      <c r="C3816" s="38" t="str">
        <f>VLOOKUP(E3816,nusedswatershed,4,FALSE)</f>
        <v>Ind17</v>
      </c>
      <c r="D3816" s="39">
        <v>25</v>
      </c>
      <c r="E3816" s="40" t="s">
        <v>14</v>
      </c>
      <c r="F3816" s="40" t="s">
        <v>14</v>
      </c>
      <c r="G3816" s="21" t="s">
        <v>63</v>
      </c>
      <c r="H3816" s="22">
        <v>1974</v>
      </c>
      <c r="I3816" s="45">
        <v>25</v>
      </c>
      <c r="J3816" s="45">
        <v>25</v>
      </c>
      <c r="K3816" s="45"/>
      <c r="L3816" s="62" t="str">
        <f>_xlfn.IFNA(VLOOKUP(E3816&amp;"."&amp;H3816,PNIdata!$E$5:$L$263,2,FALSE),"-")</f>
        <v>-</v>
      </c>
      <c r="M3816" s="62"/>
      <c r="N3816" s="62"/>
      <c r="S3816" s="64"/>
    </row>
    <row r="3817" spans="2:19" x14ac:dyDescent="0.25">
      <c r="B3817" s="37" t="s">
        <v>299</v>
      </c>
      <c r="C3817" s="38" t="str">
        <f>VLOOKUP(E3817,nusedswatershed,4,FALSE)</f>
        <v>Ind17</v>
      </c>
      <c r="D3817" s="39">
        <v>25</v>
      </c>
      <c r="E3817" s="40" t="s">
        <v>14</v>
      </c>
      <c r="F3817" s="40" t="s">
        <v>14</v>
      </c>
      <c r="G3817" s="21" t="s">
        <v>63</v>
      </c>
      <c r="H3817" s="22">
        <v>1973</v>
      </c>
      <c r="I3817" s="45">
        <v>75</v>
      </c>
      <c r="J3817" s="45">
        <v>75</v>
      </c>
      <c r="K3817" s="45"/>
      <c r="L3817" s="62" t="str">
        <f>_xlfn.IFNA(VLOOKUP(E3817&amp;"."&amp;H3817,PNIdata!$E$5:$L$263,2,FALSE),"-")</f>
        <v>-</v>
      </c>
      <c r="M3817" s="62"/>
      <c r="N3817" s="62"/>
      <c r="S3817" s="64"/>
    </row>
    <row r="3818" spans="2:19" x14ac:dyDescent="0.25">
      <c r="B3818" s="37" t="s">
        <v>299</v>
      </c>
      <c r="C3818" s="38" t="str">
        <f>VLOOKUP(E3818,nusedswatershed,4,FALSE)</f>
        <v>Ind17</v>
      </c>
      <c r="D3818" s="39">
        <v>25</v>
      </c>
      <c r="E3818" s="40" t="s">
        <v>14</v>
      </c>
      <c r="F3818" s="40" t="s">
        <v>14</v>
      </c>
      <c r="G3818" s="21" t="s">
        <v>63</v>
      </c>
      <c r="H3818" s="22">
        <v>1972</v>
      </c>
      <c r="I3818" s="45">
        <v>25</v>
      </c>
      <c r="J3818" s="45">
        <v>25</v>
      </c>
      <c r="K3818" s="45"/>
      <c r="L3818" s="62" t="str">
        <f>_xlfn.IFNA(VLOOKUP(E3818&amp;"."&amp;H3818,PNIdata!$E$5:$L$263,2,FALSE),"-")</f>
        <v>-</v>
      </c>
      <c r="M3818" s="62"/>
      <c r="N3818" s="62"/>
      <c r="S3818" s="64"/>
    </row>
    <row r="3819" spans="2:19" x14ac:dyDescent="0.25">
      <c r="B3819" s="37" t="s">
        <v>299</v>
      </c>
      <c r="C3819" s="38" t="str">
        <f>VLOOKUP(E3819,nusedswatershed,4,FALSE)</f>
        <v>Ind17</v>
      </c>
      <c r="D3819" s="39">
        <v>25</v>
      </c>
      <c r="E3819" s="40" t="s">
        <v>14</v>
      </c>
      <c r="F3819" s="40" t="s">
        <v>14</v>
      </c>
      <c r="G3819" s="21" t="s">
        <v>63</v>
      </c>
      <c r="H3819" s="22">
        <v>1971</v>
      </c>
      <c r="I3819" s="45">
        <v>25</v>
      </c>
      <c r="J3819" s="45">
        <v>25</v>
      </c>
      <c r="K3819" s="45"/>
      <c r="L3819" s="62" t="str">
        <f>_xlfn.IFNA(VLOOKUP(E3819&amp;"."&amp;H3819,PNIdata!$E$5:$L$263,2,FALSE),"-")</f>
        <v>-</v>
      </c>
      <c r="M3819" s="62"/>
      <c r="N3819" s="62"/>
      <c r="S3819" s="64"/>
    </row>
    <row r="3820" spans="2:19" x14ac:dyDescent="0.25">
      <c r="B3820" s="37" t="s">
        <v>299</v>
      </c>
      <c r="C3820" s="38" t="str">
        <f>VLOOKUP(E3820,nusedswatershed,4,FALSE)</f>
        <v>Ind17</v>
      </c>
      <c r="D3820" s="39">
        <v>25</v>
      </c>
      <c r="E3820" s="40" t="s">
        <v>14</v>
      </c>
      <c r="F3820" s="40" t="s">
        <v>14</v>
      </c>
      <c r="G3820" s="21" t="s">
        <v>63</v>
      </c>
      <c r="H3820" s="22">
        <v>1970</v>
      </c>
      <c r="I3820" s="45">
        <v>50</v>
      </c>
      <c r="J3820" s="45">
        <v>50</v>
      </c>
      <c r="K3820" s="45"/>
      <c r="L3820" s="62" t="str">
        <f>_xlfn.IFNA(VLOOKUP(E3820&amp;"."&amp;H3820,PNIdata!$E$5:$L$263,2,FALSE),"-")</f>
        <v>-</v>
      </c>
      <c r="M3820" s="62"/>
      <c r="N3820" s="62"/>
      <c r="S3820" s="64"/>
    </row>
    <row r="3821" spans="2:19" x14ac:dyDescent="0.25">
      <c r="B3821" s="37" t="s">
        <v>299</v>
      </c>
      <c r="C3821" s="38" t="str">
        <f>VLOOKUP(E3821,nusedswatershed,4,FALSE)</f>
        <v>Ind17</v>
      </c>
      <c r="D3821" s="39">
        <v>25</v>
      </c>
      <c r="E3821" s="40" t="s">
        <v>14</v>
      </c>
      <c r="F3821" s="40" t="s">
        <v>14</v>
      </c>
      <c r="G3821" s="21" t="s">
        <v>63</v>
      </c>
      <c r="H3821" s="22">
        <v>1969</v>
      </c>
      <c r="I3821" s="45">
        <v>25</v>
      </c>
      <c r="J3821" s="45">
        <v>25</v>
      </c>
      <c r="K3821" s="45"/>
      <c r="L3821" s="62" t="str">
        <f>_xlfn.IFNA(VLOOKUP(E3821&amp;"."&amp;H3821,PNIdata!$E$5:$L$263,2,FALSE),"-")</f>
        <v>-</v>
      </c>
      <c r="M3821" s="62"/>
      <c r="N3821" s="62"/>
      <c r="S3821" s="64"/>
    </row>
    <row r="3822" spans="2:19" x14ac:dyDescent="0.25">
      <c r="B3822" s="37" t="s">
        <v>299</v>
      </c>
      <c r="C3822" s="38" t="str">
        <f>VLOOKUP(E3822,nusedswatershed,4,FALSE)</f>
        <v>Ind17</v>
      </c>
      <c r="D3822" s="39">
        <v>25</v>
      </c>
      <c r="E3822" s="40" t="s">
        <v>14</v>
      </c>
      <c r="F3822" s="40" t="s">
        <v>14</v>
      </c>
      <c r="G3822" s="21" t="s">
        <v>63</v>
      </c>
      <c r="H3822" s="22">
        <v>1968</v>
      </c>
      <c r="I3822" s="45">
        <v>25</v>
      </c>
      <c r="J3822" s="45">
        <v>25</v>
      </c>
      <c r="K3822" s="45"/>
      <c r="L3822" s="62" t="str">
        <f>_xlfn.IFNA(VLOOKUP(E3822&amp;"."&amp;H3822,PNIdata!$E$5:$L$263,2,FALSE),"-")</f>
        <v>-</v>
      </c>
      <c r="M3822" s="62"/>
      <c r="N3822" s="62"/>
      <c r="S3822" s="64"/>
    </row>
    <row r="3823" spans="2:19" x14ac:dyDescent="0.25">
      <c r="B3823" s="37" t="s">
        <v>299</v>
      </c>
      <c r="C3823" s="38" t="str">
        <f>VLOOKUP(E3823,nusedswatershed,4,FALSE)</f>
        <v>Ind17</v>
      </c>
      <c r="D3823" s="39">
        <v>25</v>
      </c>
      <c r="E3823" s="40" t="s">
        <v>14</v>
      </c>
      <c r="F3823" s="40" t="s">
        <v>14</v>
      </c>
      <c r="G3823" s="21" t="s">
        <v>63</v>
      </c>
      <c r="H3823" s="22">
        <v>1967</v>
      </c>
      <c r="I3823" s="45">
        <v>75</v>
      </c>
      <c r="J3823" s="45">
        <v>75</v>
      </c>
      <c r="K3823" s="45"/>
      <c r="L3823" s="62" t="str">
        <f>_xlfn.IFNA(VLOOKUP(E3823&amp;"."&amp;H3823,PNIdata!$E$5:$L$263,2,FALSE),"-")</f>
        <v>-</v>
      </c>
      <c r="M3823" s="62"/>
      <c r="N3823" s="62"/>
      <c r="S3823" s="64"/>
    </row>
    <row r="3824" spans="2:19" x14ac:dyDescent="0.25">
      <c r="B3824" s="37" t="s">
        <v>299</v>
      </c>
      <c r="C3824" s="38" t="str">
        <f>VLOOKUP(E3824,nusedswatershed,4,FALSE)</f>
        <v>Ind17</v>
      </c>
      <c r="D3824" s="39">
        <v>25</v>
      </c>
      <c r="E3824" s="40" t="s">
        <v>14</v>
      </c>
      <c r="F3824" s="40" t="s">
        <v>14</v>
      </c>
      <c r="G3824" s="21" t="s">
        <v>63</v>
      </c>
      <c r="H3824" s="22">
        <v>1966</v>
      </c>
      <c r="I3824" s="45">
        <v>750</v>
      </c>
      <c r="J3824" s="45">
        <v>750</v>
      </c>
      <c r="K3824" s="45"/>
      <c r="L3824" s="62" t="str">
        <f>_xlfn.IFNA(VLOOKUP(E3824&amp;"."&amp;H3824,PNIdata!$E$5:$L$263,2,FALSE),"-")</f>
        <v>-</v>
      </c>
      <c r="M3824" s="62"/>
      <c r="N3824" s="62"/>
      <c r="S3824" s="64"/>
    </row>
    <row r="3825" spans="2:19" x14ac:dyDescent="0.25">
      <c r="B3825" s="37" t="s">
        <v>299</v>
      </c>
      <c r="C3825" s="38" t="str">
        <f>VLOOKUP(E3825,nusedswatershed,4,FALSE)</f>
        <v>Ind17</v>
      </c>
      <c r="D3825" s="39">
        <v>25</v>
      </c>
      <c r="E3825" s="40" t="s">
        <v>14</v>
      </c>
      <c r="F3825" s="40" t="s">
        <v>14</v>
      </c>
      <c r="G3825" s="21" t="s">
        <v>63</v>
      </c>
      <c r="H3825" s="22">
        <v>1965</v>
      </c>
      <c r="I3825" s="45">
        <v>400</v>
      </c>
      <c r="J3825" s="45">
        <v>400</v>
      </c>
      <c r="K3825" s="45"/>
      <c r="L3825" s="62" t="str">
        <f>_xlfn.IFNA(VLOOKUP(E3825&amp;"."&amp;H3825,PNIdata!$E$5:$L$263,2,FALSE),"-")</f>
        <v>-</v>
      </c>
      <c r="M3825" s="62"/>
      <c r="N3825" s="62"/>
      <c r="S3825" s="64"/>
    </row>
    <row r="3826" spans="2:19" x14ac:dyDescent="0.25">
      <c r="B3826" s="37" t="s">
        <v>299</v>
      </c>
      <c r="C3826" s="38" t="str">
        <f>VLOOKUP(E3826,nusedswatershed,4,FALSE)</f>
        <v>Ind17</v>
      </c>
      <c r="D3826" s="39">
        <v>25</v>
      </c>
      <c r="E3826" s="40" t="s">
        <v>14</v>
      </c>
      <c r="F3826" s="40" t="s">
        <v>14</v>
      </c>
      <c r="G3826" s="21" t="s">
        <v>63</v>
      </c>
      <c r="H3826" s="22">
        <v>1964</v>
      </c>
      <c r="I3826" s="45">
        <v>400</v>
      </c>
      <c r="J3826" s="45">
        <v>400</v>
      </c>
      <c r="K3826" s="45"/>
      <c r="L3826" s="62" t="str">
        <f>_xlfn.IFNA(VLOOKUP(E3826&amp;"."&amp;H3826,PNIdata!$E$5:$L$263,2,FALSE),"-")</f>
        <v>-</v>
      </c>
      <c r="M3826" s="62"/>
      <c r="N3826" s="62"/>
      <c r="S3826" s="64"/>
    </row>
    <row r="3827" spans="2:19" x14ac:dyDescent="0.25">
      <c r="B3827" s="37" t="s">
        <v>299</v>
      </c>
      <c r="C3827" s="38" t="str">
        <f>VLOOKUP(E3827,nusedswatershed,4,FALSE)</f>
        <v>Ind17</v>
      </c>
      <c r="D3827" s="39">
        <v>25</v>
      </c>
      <c r="E3827" s="40" t="s">
        <v>14</v>
      </c>
      <c r="F3827" s="40" t="s">
        <v>14</v>
      </c>
      <c r="G3827" s="21" t="s">
        <v>63</v>
      </c>
      <c r="H3827" s="22">
        <v>1963</v>
      </c>
      <c r="I3827" s="45">
        <v>25</v>
      </c>
      <c r="J3827" s="45">
        <v>25</v>
      </c>
      <c r="K3827" s="45"/>
      <c r="L3827" s="62" t="str">
        <f>_xlfn.IFNA(VLOOKUP(E3827&amp;"."&amp;H3827,PNIdata!$E$5:$L$263,2,FALSE),"-")</f>
        <v>-</v>
      </c>
      <c r="M3827" s="62"/>
      <c r="N3827" s="62"/>
      <c r="S3827" s="64"/>
    </row>
    <row r="3828" spans="2:19" x14ac:dyDescent="0.25">
      <c r="B3828" s="37" t="s">
        <v>299</v>
      </c>
      <c r="C3828" s="38" t="str">
        <f>VLOOKUP(E3828,nusedswatershed,4,FALSE)</f>
        <v>Ind17</v>
      </c>
      <c r="D3828" s="39">
        <v>25</v>
      </c>
      <c r="E3828" s="40" t="s">
        <v>14</v>
      </c>
      <c r="F3828" s="40" t="s">
        <v>14</v>
      </c>
      <c r="G3828" s="21" t="s">
        <v>63</v>
      </c>
      <c r="H3828" s="22">
        <v>1962</v>
      </c>
      <c r="I3828" s="45">
        <v>75</v>
      </c>
      <c r="J3828" s="45">
        <v>75</v>
      </c>
      <c r="K3828" s="45"/>
      <c r="L3828" s="62" t="str">
        <f>_xlfn.IFNA(VLOOKUP(E3828&amp;"."&amp;H3828,PNIdata!$E$5:$L$263,2,FALSE),"-")</f>
        <v>-</v>
      </c>
      <c r="M3828" s="62"/>
      <c r="N3828" s="62"/>
      <c r="S3828" s="64"/>
    </row>
    <row r="3829" spans="2:19" x14ac:dyDescent="0.25">
      <c r="B3829" s="37" t="s">
        <v>299</v>
      </c>
      <c r="C3829" s="38" t="str">
        <f>VLOOKUP(E3829,nusedswatershed,4,FALSE)</f>
        <v>Ind17</v>
      </c>
      <c r="D3829" s="39">
        <v>25</v>
      </c>
      <c r="E3829" s="40" t="s">
        <v>14</v>
      </c>
      <c r="F3829" s="40" t="s">
        <v>14</v>
      </c>
      <c r="G3829" s="21" t="s">
        <v>63</v>
      </c>
      <c r="H3829" s="22">
        <v>1961</v>
      </c>
      <c r="I3829" s="45">
        <v>25</v>
      </c>
      <c r="J3829" s="45">
        <v>25</v>
      </c>
      <c r="K3829" s="45"/>
      <c r="L3829" s="62" t="str">
        <f>_xlfn.IFNA(VLOOKUP(E3829&amp;"."&amp;H3829,PNIdata!$E$5:$L$263,2,FALSE),"-")</f>
        <v>-</v>
      </c>
      <c r="M3829" s="62"/>
      <c r="N3829" s="62"/>
      <c r="S3829" s="64"/>
    </row>
    <row r="3830" spans="2:19" x14ac:dyDescent="0.25">
      <c r="B3830" s="37" t="s">
        <v>299</v>
      </c>
      <c r="C3830" s="38" t="str">
        <f>VLOOKUP(E3830,nusedswatershed,4,FALSE)</f>
        <v>Ind17</v>
      </c>
      <c r="D3830" s="39">
        <v>25</v>
      </c>
      <c r="E3830" s="40" t="s">
        <v>14</v>
      </c>
      <c r="F3830" s="40" t="s">
        <v>14</v>
      </c>
      <c r="G3830" s="21" t="s">
        <v>63</v>
      </c>
      <c r="H3830" s="22">
        <v>1960</v>
      </c>
      <c r="I3830" s="45">
        <v>75</v>
      </c>
      <c r="J3830" s="45">
        <v>75</v>
      </c>
      <c r="K3830" s="45"/>
      <c r="L3830" s="62" t="str">
        <f>_xlfn.IFNA(VLOOKUP(E3830&amp;"."&amp;H3830,PNIdata!$E$5:$L$263,2,FALSE),"-")</f>
        <v>-</v>
      </c>
      <c r="M3830" s="62"/>
      <c r="N3830" s="62"/>
      <c r="S3830" s="64"/>
    </row>
    <row r="3831" spans="2:19" x14ac:dyDescent="0.25">
      <c r="B3831" s="37" t="s">
        <v>299</v>
      </c>
      <c r="C3831" s="38" t="str">
        <f>VLOOKUP(E3831,nusedswatershed,4,FALSE)</f>
        <v>Ind17</v>
      </c>
      <c r="D3831" s="39">
        <v>25</v>
      </c>
      <c r="E3831" s="40" t="s">
        <v>14</v>
      </c>
      <c r="F3831" s="40" t="s">
        <v>14</v>
      </c>
      <c r="G3831" s="21" t="s">
        <v>63</v>
      </c>
      <c r="H3831" s="22">
        <v>1959</v>
      </c>
      <c r="I3831" s="45">
        <v>200</v>
      </c>
      <c r="J3831" s="45">
        <v>200</v>
      </c>
      <c r="K3831" s="45"/>
      <c r="L3831" s="62" t="str">
        <f>_xlfn.IFNA(VLOOKUP(E3831&amp;"."&amp;H3831,PNIdata!$E$5:$L$263,2,FALSE),"-")</f>
        <v>-</v>
      </c>
      <c r="M3831" s="62"/>
      <c r="N3831" s="62"/>
      <c r="S3831" s="64"/>
    </row>
    <row r="3832" spans="2:19" x14ac:dyDescent="0.25">
      <c r="B3832" s="37" t="s">
        <v>299</v>
      </c>
      <c r="C3832" s="38" t="str">
        <f>VLOOKUP(E3832,nusedswatershed,4,FALSE)</f>
        <v>Ind17</v>
      </c>
      <c r="D3832" s="39">
        <v>25</v>
      </c>
      <c r="E3832" s="40" t="s">
        <v>14</v>
      </c>
      <c r="F3832" s="40" t="s">
        <v>14</v>
      </c>
      <c r="G3832" s="21" t="s">
        <v>63</v>
      </c>
      <c r="H3832" s="22">
        <v>1958</v>
      </c>
      <c r="I3832" s="45">
        <v>75</v>
      </c>
      <c r="J3832" s="45">
        <v>75</v>
      </c>
      <c r="K3832" s="45"/>
      <c r="L3832" s="62" t="str">
        <f>_xlfn.IFNA(VLOOKUP(E3832&amp;"."&amp;H3832,PNIdata!$E$5:$L$263,2,FALSE),"-")</f>
        <v>-</v>
      </c>
      <c r="M3832" s="62"/>
      <c r="N3832" s="62"/>
      <c r="S3832" s="64"/>
    </row>
    <row r="3833" spans="2:19" x14ac:dyDescent="0.25">
      <c r="B3833" s="37" t="s">
        <v>299</v>
      </c>
      <c r="C3833" s="38" t="str">
        <f>VLOOKUP(E3833,nusedswatershed,4,FALSE)</f>
        <v>Ind17</v>
      </c>
      <c r="D3833" s="39">
        <v>25</v>
      </c>
      <c r="E3833" s="40" t="s">
        <v>14</v>
      </c>
      <c r="F3833" s="40" t="s">
        <v>14</v>
      </c>
      <c r="G3833" s="21" t="s">
        <v>63</v>
      </c>
      <c r="H3833" s="22">
        <v>1957</v>
      </c>
      <c r="I3833" s="45">
        <v>75</v>
      </c>
      <c r="J3833" s="45">
        <v>75</v>
      </c>
      <c r="K3833" s="45"/>
      <c r="L3833" s="62" t="str">
        <f>_xlfn.IFNA(VLOOKUP(E3833&amp;"."&amp;H3833,PNIdata!$E$5:$L$263,2,FALSE),"-")</f>
        <v>-</v>
      </c>
      <c r="M3833" s="62"/>
      <c r="N3833" s="62"/>
      <c r="S3833" s="64"/>
    </row>
    <row r="3834" spans="2:19" x14ac:dyDescent="0.25">
      <c r="B3834" s="37" t="s">
        <v>299</v>
      </c>
      <c r="C3834" s="38" t="str">
        <f>VLOOKUP(E3834,nusedswatershed,4,FALSE)</f>
        <v>Ind17</v>
      </c>
      <c r="D3834" s="39">
        <v>25</v>
      </c>
      <c r="E3834" s="40" t="s">
        <v>14</v>
      </c>
      <c r="F3834" s="40" t="s">
        <v>14</v>
      </c>
      <c r="G3834" s="21" t="s">
        <v>63</v>
      </c>
      <c r="H3834" s="22">
        <v>1956</v>
      </c>
      <c r="I3834" s="45">
        <v>75</v>
      </c>
      <c r="J3834" s="45">
        <v>75</v>
      </c>
      <c r="K3834" s="45"/>
      <c r="L3834" s="62" t="str">
        <f>_xlfn.IFNA(VLOOKUP(E3834&amp;"."&amp;H3834,PNIdata!$E$5:$L$263,2,FALSE),"-")</f>
        <v>-</v>
      </c>
      <c r="M3834" s="62"/>
      <c r="N3834" s="62"/>
      <c r="S3834" s="64"/>
    </row>
    <row r="3835" spans="2:19" x14ac:dyDescent="0.25">
      <c r="B3835" s="37" t="s">
        <v>299</v>
      </c>
      <c r="C3835" s="38" t="str">
        <f>VLOOKUP(E3835,nusedswatershed,4,FALSE)</f>
        <v>Ind17</v>
      </c>
      <c r="D3835" s="39">
        <v>25</v>
      </c>
      <c r="E3835" s="40" t="s">
        <v>14</v>
      </c>
      <c r="F3835" s="40" t="s">
        <v>14</v>
      </c>
      <c r="G3835" s="21" t="s">
        <v>63</v>
      </c>
      <c r="H3835" s="22">
        <v>1955</v>
      </c>
      <c r="I3835" s="45">
        <v>25</v>
      </c>
      <c r="J3835" s="45">
        <v>25</v>
      </c>
      <c r="K3835" s="45"/>
      <c r="L3835" s="62" t="str">
        <f>_xlfn.IFNA(VLOOKUP(E3835&amp;"."&amp;H3835,PNIdata!$E$5:$L$263,2,FALSE),"-")</f>
        <v>-</v>
      </c>
      <c r="M3835" s="62"/>
      <c r="N3835" s="62"/>
      <c r="S3835" s="64"/>
    </row>
    <row r="3836" spans="2:19" x14ac:dyDescent="0.25">
      <c r="B3836" s="37" t="s">
        <v>299</v>
      </c>
      <c r="C3836" s="38" t="str">
        <f>VLOOKUP(E3836,nusedswatershed,4,FALSE)</f>
        <v>Ind17</v>
      </c>
      <c r="D3836" s="39">
        <v>25</v>
      </c>
      <c r="E3836" s="40" t="s">
        <v>14</v>
      </c>
      <c r="F3836" s="40" t="s">
        <v>14</v>
      </c>
      <c r="G3836" s="21" t="s">
        <v>63</v>
      </c>
      <c r="H3836" s="22">
        <v>1954</v>
      </c>
      <c r="I3836" s="45">
        <v>100</v>
      </c>
      <c r="J3836" s="45">
        <v>100</v>
      </c>
      <c r="K3836" s="45"/>
      <c r="L3836" s="62" t="str">
        <f>_xlfn.IFNA(VLOOKUP(E3836&amp;"."&amp;H3836,PNIdata!$E$5:$L$263,2,FALSE),"-")</f>
        <v>-</v>
      </c>
      <c r="M3836" s="62"/>
      <c r="N3836" s="62"/>
      <c r="S3836" s="64"/>
    </row>
    <row r="3837" spans="2:19" x14ac:dyDescent="0.25">
      <c r="B3837" s="37" t="s">
        <v>299</v>
      </c>
      <c r="C3837" s="38" t="str">
        <f>VLOOKUP(E3837,nusedswatershed,4,FALSE)</f>
        <v>Ind17</v>
      </c>
      <c r="D3837" s="39">
        <v>25</v>
      </c>
      <c r="E3837" s="40" t="s">
        <v>14</v>
      </c>
      <c r="F3837" s="40" t="s">
        <v>14</v>
      </c>
      <c r="G3837" s="21" t="s">
        <v>63</v>
      </c>
      <c r="H3837" s="22">
        <v>1953</v>
      </c>
      <c r="I3837" s="45">
        <v>400</v>
      </c>
      <c r="J3837" s="45">
        <v>400</v>
      </c>
      <c r="K3837" s="45"/>
      <c r="L3837" s="62" t="str">
        <f>_xlfn.IFNA(VLOOKUP(E3837&amp;"."&amp;H3837,PNIdata!$E$5:$L$263,2,FALSE),"-")</f>
        <v>-</v>
      </c>
      <c r="M3837" s="62"/>
      <c r="N3837" s="62"/>
      <c r="S3837" s="64"/>
    </row>
    <row r="3838" spans="2:19" x14ac:dyDescent="0.25">
      <c r="B3838" s="37"/>
      <c r="C3838" s="38"/>
      <c r="D3838" s="39"/>
      <c r="E3838" s="40"/>
      <c r="F3838" s="40"/>
      <c r="G3838" s="21"/>
    </row>
    <row r="3839" spans="2:19" x14ac:dyDescent="0.25">
      <c r="B3839" s="37"/>
      <c r="C3839" s="38"/>
      <c r="D3839" s="39"/>
      <c r="E3839" s="40"/>
      <c r="F3839" s="40"/>
      <c r="G3839" s="21"/>
    </row>
    <row r="3840" spans="2:19" x14ac:dyDescent="0.25">
      <c r="B3840" s="37"/>
      <c r="C3840" s="38"/>
      <c r="D3840" s="39"/>
      <c r="E3840" s="40"/>
      <c r="F3840" s="40"/>
      <c r="G3840" s="21"/>
    </row>
    <row r="3841" spans="2:7" x14ac:dyDescent="0.25">
      <c r="B3841" s="37"/>
      <c r="C3841" s="38"/>
      <c r="D3841" s="39"/>
      <c r="E3841" s="40"/>
      <c r="F3841" s="40"/>
      <c r="G3841" s="21"/>
    </row>
    <row r="3842" spans="2:7" x14ac:dyDescent="0.25">
      <c r="B3842" s="37"/>
      <c r="C3842" s="38"/>
      <c r="D3842" s="39"/>
      <c r="E3842" s="40"/>
      <c r="F3842" s="40"/>
      <c r="G3842" s="21"/>
    </row>
    <row r="3843" spans="2:7" x14ac:dyDescent="0.25">
      <c r="B3843" s="37"/>
      <c r="C3843" s="38"/>
      <c r="D3843" s="39"/>
      <c r="E3843" s="40"/>
      <c r="F3843" s="40"/>
      <c r="G3843" s="21"/>
    </row>
    <row r="3844" spans="2:7" x14ac:dyDescent="0.25">
      <c r="B3844" s="37"/>
      <c r="C3844" s="38"/>
      <c r="D3844" s="39"/>
      <c r="E3844" s="40"/>
      <c r="F3844" s="40"/>
      <c r="G3844" s="21"/>
    </row>
    <row r="3845" spans="2:7" x14ac:dyDescent="0.25">
      <c r="B3845" s="37"/>
      <c r="C3845" s="38"/>
      <c r="D3845" s="39"/>
      <c r="E3845" s="40"/>
      <c r="F3845" s="40"/>
      <c r="G3845" s="21"/>
    </row>
    <row r="3846" spans="2:7" x14ac:dyDescent="0.25">
      <c r="B3846" s="37"/>
      <c r="C3846" s="38"/>
      <c r="D3846" s="39"/>
      <c r="E3846" s="40"/>
      <c r="F3846" s="40"/>
      <c r="G3846" s="21"/>
    </row>
    <row r="3847" spans="2:7" x14ac:dyDescent="0.25">
      <c r="B3847" s="37"/>
      <c r="C3847" s="38"/>
      <c r="D3847" s="39"/>
      <c r="E3847" s="40"/>
      <c r="F3847" s="40"/>
      <c r="G3847" s="21"/>
    </row>
    <row r="3848" spans="2:7" x14ac:dyDescent="0.25">
      <c r="B3848" s="37"/>
      <c r="C3848" s="38"/>
      <c r="D3848" s="39"/>
      <c r="E3848" s="40"/>
      <c r="F3848" s="40"/>
      <c r="G3848" s="21"/>
    </row>
    <row r="3849" spans="2:7" x14ac:dyDescent="0.25">
      <c r="B3849" s="37"/>
      <c r="C3849" s="38"/>
      <c r="D3849" s="39"/>
    </row>
    <row r="3850" spans="2:7" x14ac:dyDescent="0.25">
      <c r="B3850" s="37"/>
      <c r="C3850" s="38"/>
      <c r="D3850" s="39"/>
    </row>
    <row r="3851" spans="2:7" x14ac:dyDescent="0.25">
      <c r="B3851" s="37"/>
      <c r="C3851" s="38"/>
      <c r="D3851" s="39"/>
    </row>
    <row r="3852" spans="2:7" x14ac:dyDescent="0.25">
      <c r="B3852" s="37"/>
      <c r="C3852" s="38"/>
      <c r="D3852" s="39"/>
    </row>
    <row r="3853" spans="2:7" x14ac:dyDescent="0.25">
      <c r="B3853" s="37"/>
      <c r="C3853" s="38"/>
      <c r="D3853" s="39"/>
    </row>
    <row r="3854" spans="2:7" x14ac:dyDescent="0.25">
      <c r="B3854" s="37"/>
    </row>
    <row r="3855" spans="2:7" x14ac:dyDescent="0.25">
      <c r="B3855" s="37"/>
    </row>
    <row r="3856" spans="2:7" x14ac:dyDescent="0.25">
      <c r="B3856" s="37"/>
    </row>
    <row r="3857" spans="2:7" x14ac:dyDescent="0.25">
      <c r="B3857" s="37"/>
    </row>
    <row r="3858" spans="2:7" x14ac:dyDescent="0.25">
      <c r="B3858" s="37"/>
    </row>
    <row r="3859" spans="2:7" x14ac:dyDescent="0.25">
      <c r="B3859" s="37"/>
    </row>
    <row r="3860" spans="2:7" x14ac:dyDescent="0.25">
      <c r="B3860" s="37"/>
    </row>
    <row r="3861" spans="2:7" x14ac:dyDescent="0.25">
      <c r="B3861" s="37"/>
    </row>
    <row r="3862" spans="2:7" x14ac:dyDescent="0.25">
      <c r="B3862" s="37"/>
    </row>
    <row r="3863" spans="2:7" x14ac:dyDescent="0.25">
      <c r="B3863" s="37"/>
    </row>
    <row r="3864" spans="2:7" x14ac:dyDescent="0.25">
      <c r="B3864" s="37"/>
    </row>
    <row r="3865" spans="2:7" x14ac:dyDescent="0.25">
      <c r="B3865" s="37"/>
    </row>
    <row r="3866" spans="2:7" x14ac:dyDescent="0.25">
      <c r="B3866" s="37"/>
    </row>
    <row r="3867" spans="2:7" x14ac:dyDescent="0.25">
      <c r="B3867" s="37"/>
    </row>
    <row r="3868" spans="2:7" x14ac:dyDescent="0.25">
      <c r="B3868" s="37"/>
    </row>
    <row r="3869" spans="2:7" x14ac:dyDescent="0.25">
      <c r="B3869" s="37"/>
    </row>
    <row r="3870" spans="2:7" x14ac:dyDescent="0.25">
      <c r="B3870" s="37"/>
      <c r="C3870" s="38"/>
      <c r="D3870" s="39"/>
      <c r="E3870" s="40"/>
      <c r="F3870" s="40"/>
      <c r="G3870" s="21"/>
    </row>
    <row r="3871" spans="2:7" x14ac:dyDescent="0.25">
      <c r="B3871" s="37"/>
      <c r="C3871" s="38"/>
      <c r="D3871" s="39"/>
      <c r="E3871" s="40"/>
      <c r="F3871" s="40"/>
      <c r="G3871" s="21"/>
    </row>
    <row r="3872" spans="2:7" x14ac:dyDescent="0.25">
      <c r="B3872" s="37"/>
    </row>
    <row r="3873" spans="2:2" x14ac:dyDescent="0.25">
      <c r="B3873" s="37"/>
    </row>
    <row r="3874" spans="2:2" x14ac:dyDescent="0.25">
      <c r="B3874" s="37"/>
    </row>
    <row r="3875" spans="2:2" x14ac:dyDescent="0.25">
      <c r="B3875" s="37"/>
    </row>
    <row r="3876" spans="2:2" x14ac:dyDescent="0.25">
      <c r="B3876" s="37"/>
    </row>
    <row r="3877" spans="2:2" x14ac:dyDescent="0.25">
      <c r="B3877" s="37"/>
    </row>
    <row r="3878" spans="2:2" x14ac:dyDescent="0.25">
      <c r="B3878" s="37"/>
    </row>
    <row r="3879" spans="2:2" x14ac:dyDescent="0.25">
      <c r="B3879" s="37"/>
    </row>
    <row r="3880" spans="2:2" x14ac:dyDescent="0.25">
      <c r="B3880" s="37"/>
    </row>
    <row r="3881" spans="2:2" x14ac:dyDescent="0.25">
      <c r="B3881" s="37"/>
    </row>
    <row r="3882" spans="2:2" x14ac:dyDescent="0.25">
      <c r="B3882" s="37"/>
    </row>
    <row r="3883" spans="2:2" x14ac:dyDescent="0.25">
      <c r="B3883" s="37"/>
    </row>
    <row r="3884" spans="2:2" x14ac:dyDescent="0.25">
      <c r="B3884" s="37"/>
    </row>
    <row r="3885" spans="2:2" x14ac:dyDescent="0.25">
      <c r="B3885" s="37"/>
    </row>
    <row r="3886" spans="2:2" x14ac:dyDescent="0.25">
      <c r="B3886" s="37"/>
    </row>
    <row r="3887" spans="2:2" x14ac:dyDescent="0.25">
      <c r="B3887" s="37"/>
    </row>
    <row r="3888" spans="2:2" x14ac:dyDescent="0.25">
      <c r="B3888" s="37"/>
    </row>
    <row r="3889" spans="2:2" x14ac:dyDescent="0.25">
      <c r="B3889" s="37"/>
    </row>
    <row r="3890" spans="2:2" x14ac:dyDescent="0.25">
      <c r="B3890" s="37"/>
    </row>
    <row r="3891" spans="2:2" x14ac:dyDescent="0.25">
      <c r="B3891" s="37"/>
    </row>
    <row r="3892" spans="2:2" x14ac:dyDescent="0.25">
      <c r="B3892" s="37"/>
    </row>
    <row r="3893" spans="2:2" x14ac:dyDescent="0.25">
      <c r="B3893" s="37"/>
    </row>
    <row r="3894" spans="2:2" x14ac:dyDescent="0.25">
      <c r="B3894" s="37"/>
    </row>
    <row r="3895" spans="2:2" x14ac:dyDescent="0.25">
      <c r="B3895" s="37"/>
    </row>
    <row r="3896" spans="2:2" x14ac:dyDescent="0.25">
      <c r="B3896" s="37"/>
    </row>
    <row r="3897" spans="2:2" x14ac:dyDescent="0.25">
      <c r="B3897" s="37"/>
    </row>
    <row r="3898" spans="2:2" x14ac:dyDescent="0.25">
      <c r="B3898" s="37"/>
    </row>
    <row r="3899" spans="2:2" x14ac:dyDescent="0.25">
      <c r="B3899" s="37"/>
    </row>
    <row r="3900" spans="2:2" x14ac:dyDescent="0.25">
      <c r="B3900" s="37"/>
    </row>
    <row r="3901" spans="2:2" x14ac:dyDescent="0.25">
      <c r="B3901" s="37"/>
    </row>
    <row r="3902" spans="2:2" x14ac:dyDescent="0.25">
      <c r="B3902" s="37"/>
    </row>
    <row r="3903" spans="2:2" x14ac:dyDescent="0.25">
      <c r="B3903" s="37"/>
    </row>
    <row r="3904" spans="2:2" x14ac:dyDescent="0.25">
      <c r="B3904" s="37"/>
    </row>
    <row r="3905" spans="2:2" x14ac:dyDescent="0.25">
      <c r="B3905" s="37"/>
    </row>
    <row r="3906" spans="2:2" x14ac:dyDescent="0.25">
      <c r="B3906" s="37"/>
    </row>
    <row r="3907" spans="2:2" x14ac:dyDescent="0.25">
      <c r="B3907" s="37"/>
    </row>
    <row r="3908" spans="2:2" x14ac:dyDescent="0.25">
      <c r="B3908" s="37"/>
    </row>
    <row r="3909" spans="2:2" x14ac:dyDescent="0.25">
      <c r="B3909" s="37"/>
    </row>
    <row r="3910" spans="2:2" x14ac:dyDescent="0.25">
      <c r="B3910" s="37"/>
    </row>
    <row r="3911" spans="2:2" x14ac:dyDescent="0.25">
      <c r="B3911" s="37"/>
    </row>
    <row r="3912" spans="2:2" x14ac:dyDescent="0.25">
      <c r="B3912" s="37"/>
    </row>
    <row r="3913" spans="2:2" x14ac:dyDescent="0.25">
      <c r="B3913" s="37"/>
    </row>
    <row r="3914" spans="2:2" x14ac:dyDescent="0.25">
      <c r="B3914" s="37"/>
    </row>
    <row r="3915" spans="2:2" x14ac:dyDescent="0.25">
      <c r="B3915" s="37"/>
    </row>
    <row r="3916" spans="2:2" x14ac:dyDescent="0.25">
      <c r="B3916" s="37"/>
    </row>
    <row r="3917" spans="2:2" x14ac:dyDescent="0.25">
      <c r="B3917" s="37"/>
    </row>
    <row r="3918" spans="2:2" x14ac:dyDescent="0.25">
      <c r="B3918" s="37"/>
    </row>
    <row r="3919" spans="2:2" x14ac:dyDescent="0.25">
      <c r="B3919" s="37"/>
    </row>
    <row r="3920" spans="2:2" x14ac:dyDescent="0.25">
      <c r="B3920" s="37"/>
    </row>
    <row r="3921" spans="2:2" x14ac:dyDescent="0.25">
      <c r="B3921" s="37"/>
    </row>
    <row r="3922" spans="2:2" x14ac:dyDescent="0.25">
      <c r="B3922" s="37"/>
    </row>
    <row r="3923" spans="2:2" x14ac:dyDescent="0.25">
      <c r="B3923" s="37"/>
    </row>
    <row r="3924" spans="2:2" x14ac:dyDescent="0.25">
      <c r="B3924" s="37"/>
    </row>
    <row r="3925" spans="2:2" x14ac:dyDescent="0.25">
      <c r="B3925" s="37"/>
    </row>
    <row r="3926" spans="2:2" x14ac:dyDescent="0.25">
      <c r="B3926" s="37"/>
    </row>
    <row r="3927" spans="2:2" x14ac:dyDescent="0.25">
      <c r="B3927" s="37"/>
    </row>
    <row r="3928" spans="2:2" x14ac:dyDescent="0.25">
      <c r="B3928" s="37"/>
    </row>
    <row r="3929" spans="2:2" x14ac:dyDescent="0.25">
      <c r="B3929" s="37"/>
    </row>
    <row r="3930" spans="2:2" x14ac:dyDescent="0.25">
      <c r="B3930" s="37"/>
    </row>
    <row r="3931" spans="2:2" x14ac:dyDescent="0.25">
      <c r="B3931" s="37"/>
    </row>
    <row r="3932" spans="2:2" x14ac:dyDescent="0.25">
      <c r="B3932" s="37"/>
    </row>
    <row r="3933" spans="2:2" x14ac:dyDescent="0.25">
      <c r="B3933" s="37"/>
    </row>
    <row r="3934" spans="2:2" x14ac:dyDescent="0.25">
      <c r="B3934" s="37"/>
    </row>
    <row r="3935" spans="2:2" x14ac:dyDescent="0.25">
      <c r="B3935" s="37"/>
    </row>
    <row r="3936" spans="2:2" x14ac:dyDescent="0.25">
      <c r="B3936" s="37"/>
    </row>
    <row r="3937" spans="2:2" x14ac:dyDescent="0.25">
      <c r="B3937" s="37"/>
    </row>
    <row r="3938" spans="2:2" x14ac:dyDescent="0.25">
      <c r="B3938" s="37"/>
    </row>
    <row r="3939" spans="2:2" x14ac:dyDescent="0.25">
      <c r="B3939" s="37"/>
    </row>
    <row r="3940" spans="2:2" x14ac:dyDescent="0.25">
      <c r="B3940" s="37"/>
    </row>
    <row r="3941" spans="2:2" x14ac:dyDescent="0.25">
      <c r="B3941" s="37"/>
    </row>
    <row r="3942" spans="2:2" x14ac:dyDescent="0.25">
      <c r="B3942" s="37"/>
    </row>
    <row r="3943" spans="2:2" x14ac:dyDescent="0.25">
      <c r="B3943" s="37"/>
    </row>
    <row r="3944" spans="2:2" x14ac:dyDescent="0.25">
      <c r="B3944" s="37"/>
    </row>
    <row r="3945" spans="2:2" x14ac:dyDescent="0.25">
      <c r="B3945" s="37"/>
    </row>
    <row r="3946" spans="2:2" x14ac:dyDescent="0.25">
      <c r="B3946" s="37"/>
    </row>
    <row r="3947" spans="2:2" x14ac:dyDescent="0.25">
      <c r="B3947" s="37"/>
    </row>
    <row r="3948" spans="2:2" x14ac:dyDescent="0.25">
      <c r="B3948" s="37"/>
    </row>
    <row r="3949" spans="2:2" x14ac:dyDescent="0.25">
      <c r="B3949" s="37"/>
    </row>
    <row r="3950" spans="2:2" x14ac:dyDescent="0.25">
      <c r="B3950" s="37"/>
    </row>
    <row r="3951" spans="2:2" x14ac:dyDescent="0.25">
      <c r="B3951" s="37"/>
    </row>
    <row r="3952" spans="2:2" x14ac:dyDescent="0.25">
      <c r="B3952" s="37"/>
    </row>
    <row r="3953" spans="2:2" x14ac:dyDescent="0.25">
      <c r="B3953" s="37"/>
    </row>
    <row r="3954" spans="2:2" x14ac:dyDescent="0.25">
      <c r="B3954" s="37"/>
    </row>
    <row r="3955" spans="2:2" x14ac:dyDescent="0.25">
      <c r="B3955" s="37"/>
    </row>
    <row r="3956" spans="2:2" x14ac:dyDescent="0.25">
      <c r="B3956" s="37"/>
    </row>
    <row r="3957" spans="2:2" x14ac:dyDescent="0.25">
      <c r="B3957" s="37"/>
    </row>
    <row r="3958" spans="2:2" x14ac:dyDescent="0.25">
      <c r="B3958" s="37"/>
    </row>
    <row r="3959" spans="2:2" x14ac:dyDescent="0.25">
      <c r="B3959" s="37"/>
    </row>
    <row r="3960" spans="2:2" x14ac:dyDescent="0.25">
      <c r="B3960" s="37"/>
    </row>
    <row r="3961" spans="2:2" x14ac:dyDescent="0.25">
      <c r="B3961" s="37"/>
    </row>
    <row r="3962" spans="2:2" x14ac:dyDescent="0.25">
      <c r="B3962" s="37"/>
    </row>
    <row r="3963" spans="2:2" x14ac:dyDescent="0.25">
      <c r="B3963" s="37"/>
    </row>
    <row r="3964" spans="2:2" x14ac:dyDescent="0.25">
      <c r="B3964" s="37"/>
    </row>
    <row r="3965" spans="2:2" x14ac:dyDescent="0.25">
      <c r="B3965" s="37"/>
    </row>
    <row r="3966" spans="2:2" x14ac:dyDescent="0.25">
      <c r="B3966" s="37"/>
    </row>
    <row r="3967" spans="2:2" x14ac:dyDescent="0.25">
      <c r="B3967" s="37"/>
    </row>
    <row r="3968" spans="2:2" x14ac:dyDescent="0.25">
      <c r="B3968" s="37"/>
    </row>
    <row r="3969" spans="2:2" x14ac:dyDescent="0.25">
      <c r="B3969" s="37"/>
    </row>
    <row r="3970" spans="2:2" x14ac:dyDescent="0.25">
      <c r="B3970" s="37"/>
    </row>
    <row r="3971" spans="2:2" x14ac:dyDescent="0.25">
      <c r="B3971" s="37"/>
    </row>
    <row r="3972" spans="2:2" x14ac:dyDescent="0.25">
      <c r="B3972" s="37"/>
    </row>
    <row r="3973" spans="2:2" x14ac:dyDescent="0.25">
      <c r="B3973" s="37"/>
    </row>
    <row r="3974" spans="2:2" x14ac:dyDescent="0.25">
      <c r="B3974" s="37"/>
    </row>
    <row r="3975" spans="2:2" x14ac:dyDescent="0.25">
      <c r="B3975" s="37"/>
    </row>
    <row r="3976" spans="2:2" x14ac:dyDescent="0.25">
      <c r="B3976" s="37"/>
    </row>
    <row r="3977" spans="2:2" x14ac:dyDescent="0.25">
      <c r="B3977" s="37"/>
    </row>
    <row r="3978" spans="2:2" x14ac:dyDescent="0.25">
      <c r="B3978" s="37"/>
    </row>
    <row r="3979" spans="2:2" x14ac:dyDescent="0.25">
      <c r="B3979" s="37"/>
    </row>
    <row r="3980" spans="2:2" x14ac:dyDescent="0.25">
      <c r="B3980" s="37"/>
    </row>
    <row r="3981" spans="2:2" x14ac:dyDescent="0.25">
      <c r="B3981" s="37"/>
    </row>
    <row r="3982" spans="2:2" x14ac:dyDescent="0.25">
      <c r="B3982" s="37"/>
    </row>
    <row r="3983" spans="2:2" x14ac:dyDescent="0.25">
      <c r="B3983" s="37"/>
    </row>
    <row r="3984" spans="2:2" x14ac:dyDescent="0.25">
      <c r="B3984" s="37"/>
    </row>
    <row r="3985" spans="2:2" x14ac:dyDescent="0.25">
      <c r="B3985" s="37"/>
    </row>
    <row r="3986" spans="2:2" x14ac:dyDescent="0.25">
      <c r="B3986" s="37"/>
    </row>
    <row r="3987" spans="2:2" x14ac:dyDescent="0.25">
      <c r="B3987" s="37"/>
    </row>
    <row r="3988" spans="2:2" x14ac:dyDescent="0.25">
      <c r="B3988" s="37"/>
    </row>
    <row r="3989" spans="2:2" x14ac:dyDescent="0.25">
      <c r="B3989" s="37"/>
    </row>
    <row r="3990" spans="2:2" x14ac:dyDescent="0.25">
      <c r="B3990" s="37"/>
    </row>
    <row r="3991" spans="2:2" x14ac:dyDescent="0.25">
      <c r="B3991" s="37"/>
    </row>
    <row r="3992" spans="2:2" x14ac:dyDescent="0.25">
      <c r="B3992" s="37"/>
    </row>
    <row r="3993" spans="2:2" x14ac:dyDescent="0.25">
      <c r="B3993" s="37"/>
    </row>
    <row r="3994" spans="2:2" x14ac:dyDescent="0.25">
      <c r="B3994" s="37"/>
    </row>
    <row r="3995" spans="2:2" x14ac:dyDescent="0.25">
      <c r="B3995" s="37"/>
    </row>
    <row r="3996" spans="2:2" x14ac:dyDescent="0.25">
      <c r="B3996" s="37"/>
    </row>
    <row r="3997" spans="2:2" x14ac:dyDescent="0.25">
      <c r="B3997" s="37"/>
    </row>
    <row r="3998" spans="2:2" x14ac:dyDescent="0.25">
      <c r="B3998" s="37"/>
    </row>
    <row r="3999" spans="2:2" x14ac:dyDescent="0.25">
      <c r="B3999" s="37"/>
    </row>
    <row r="4000" spans="2:2" x14ac:dyDescent="0.25">
      <c r="B4000" s="37"/>
    </row>
    <row r="4001" spans="2:2" x14ac:dyDescent="0.25">
      <c r="B4001" s="37"/>
    </row>
    <row r="4002" spans="2:2" x14ac:dyDescent="0.25">
      <c r="B4002" s="37"/>
    </row>
    <row r="4003" spans="2:2" x14ac:dyDescent="0.25">
      <c r="B4003" s="37"/>
    </row>
    <row r="4004" spans="2:2" x14ac:dyDescent="0.25">
      <c r="B4004" s="37"/>
    </row>
    <row r="4005" spans="2:2" x14ac:dyDescent="0.25">
      <c r="B4005" s="37"/>
    </row>
    <row r="4006" spans="2:2" x14ac:dyDescent="0.25">
      <c r="B4006" s="37"/>
    </row>
    <row r="4007" spans="2:2" x14ac:dyDescent="0.25">
      <c r="B4007" s="37"/>
    </row>
    <row r="4008" spans="2:2" x14ac:dyDescent="0.25">
      <c r="B4008" s="37"/>
    </row>
    <row r="4009" spans="2:2" x14ac:dyDescent="0.25">
      <c r="B4009" s="37"/>
    </row>
    <row r="4010" spans="2:2" x14ac:dyDescent="0.25">
      <c r="B4010" s="37"/>
    </row>
    <row r="4011" spans="2:2" x14ac:dyDescent="0.25">
      <c r="B4011" s="37"/>
    </row>
    <row r="4012" spans="2:2" x14ac:dyDescent="0.25">
      <c r="B4012" s="37"/>
    </row>
    <row r="4013" spans="2:2" x14ac:dyDescent="0.25">
      <c r="B4013" s="37"/>
    </row>
    <row r="4014" spans="2:2" x14ac:dyDescent="0.25">
      <c r="B4014" s="37"/>
    </row>
    <row r="4015" spans="2:2" x14ac:dyDescent="0.25">
      <c r="B4015" s="37"/>
    </row>
    <row r="4016" spans="2:2" x14ac:dyDescent="0.25">
      <c r="B4016" s="37"/>
    </row>
    <row r="4017" spans="2:2" x14ac:dyDescent="0.25">
      <c r="B4017" s="37"/>
    </row>
    <row r="4018" spans="2:2" x14ac:dyDescent="0.25">
      <c r="B4018" s="37"/>
    </row>
    <row r="4019" spans="2:2" x14ac:dyDescent="0.25">
      <c r="B4019" s="37"/>
    </row>
    <row r="4020" spans="2:2" x14ac:dyDescent="0.25">
      <c r="B4020" s="37"/>
    </row>
    <row r="4021" spans="2:2" x14ac:dyDescent="0.25">
      <c r="B4021" s="37"/>
    </row>
    <row r="4022" spans="2:2" x14ac:dyDescent="0.25">
      <c r="B4022" s="37"/>
    </row>
    <row r="4023" spans="2:2" x14ac:dyDescent="0.25">
      <c r="B4023" s="37"/>
    </row>
    <row r="4024" spans="2:2" x14ac:dyDescent="0.25">
      <c r="B4024" s="37"/>
    </row>
    <row r="4025" spans="2:2" x14ac:dyDescent="0.25">
      <c r="B4025" s="37"/>
    </row>
    <row r="4026" spans="2:2" x14ac:dyDescent="0.25">
      <c r="B4026" s="37"/>
    </row>
    <row r="4027" spans="2:2" x14ac:dyDescent="0.25">
      <c r="B4027" s="37"/>
    </row>
    <row r="4028" spans="2:2" x14ac:dyDescent="0.25">
      <c r="B4028" s="37"/>
    </row>
    <row r="4029" spans="2:2" x14ac:dyDescent="0.25">
      <c r="B4029" s="37"/>
    </row>
    <row r="4030" spans="2:2" x14ac:dyDescent="0.25">
      <c r="B4030" s="37"/>
    </row>
    <row r="4031" spans="2:2" x14ac:dyDescent="0.25">
      <c r="B4031" s="37"/>
    </row>
    <row r="4032" spans="2:2" x14ac:dyDescent="0.25">
      <c r="B4032" s="37"/>
    </row>
    <row r="4033" spans="2:2" x14ac:dyDescent="0.25">
      <c r="B4033" s="37"/>
    </row>
    <row r="4034" spans="2:2" x14ac:dyDescent="0.25">
      <c r="B4034" s="37"/>
    </row>
    <row r="4035" spans="2:2" x14ac:dyDescent="0.25">
      <c r="B4035" s="37"/>
    </row>
    <row r="4036" spans="2:2" x14ac:dyDescent="0.25">
      <c r="B4036" s="37"/>
    </row>
    <row r="4037" spans="2:2" x14ac:dyDescent="0.25">
      <c r="B4037" s="37"/>
    </row>
    <row r="4038" spans="2:2" x14ac:dyDescent="0.25">
      <c r="B4038" s="37"/>
    </row>
    <row r="4039" spans="2:2" x14ac:dyDescent="0.25">
      <c r="B4039" s="37"/>
    </row>
    <row r="4040" spans="2:2" x14ac:dyDescent="0.25">
      <c r="B4040" s="37"/>
    </row>
    <row r="4041" spans="2:2" x14ac:dyDescent="0.25">
      <c r="B4041" s="37"/>
    </row>
    <row r="4042" spans="2:2" x14ac:dyDescent="0.25">
      <c r="B4042" s="37"/>
    </row>
    <row r="4043" spans="2:2" x14ac:dyDescent="0.25">
      <c r="B4043" s="37"/>
    </row>
    <row r="4044" spans="2:2" x14ac:dyDescent="0.25">
      <c r="B4044" s="37"/>
    </row>
    <row r="4045" spans="2:2" x14ac:dyDescent="0.25">
      <c r="B4045" s="37"/>
    </row>
    <row r="4046" spans="2:2" x14ac:dyDescent="0.25">
      <c r="B4046" s="37"/>
    </row>
    <row r="4047" spans="2:2" x14ac:dyDescent="0.25">
      <c r="B4047" s="37"/>
    </row>
    <row r="4048" spans="2:2" x14ac:dyDescent="0.25">
      <c r="B4048" s="37"/>
    </row>
    <row r="4049" spans="2:2" x14ac:dyDescent="0.25">
      <c r="B4049" s="37"/>
    </row>
    <row r="4050" spans="2:2" x14ac:dyDescent="0.25">
      <c r="B4050" s="37"/>
    </row>
    <row r="4051" spans="2:2" x14ac:dyDescent="0.25">
      <c r="B4051" s="37"/>
    </row>
    <row r="4052" spans="2:2" x14ac:dyDescent="0.25">
      <c r="B4052" s="37"/>
    </row>
    <row r="4053" spans="2:2" x14ac:dyDescent="0.25">
      <c r="B4053" s="37"/>
    </row>
    <row r="4054" spans="2:2" x14ac:dyDescent="0.25">
      <c r="B4054" s="37"/>
    </row>
    <row r="4055" spans="2:2" x14ac:dyDescent="0.25">
      <c r="B4055" s="37"/>
    </row>
    <row r="4056" spans="2:2" x14ac:dyDescent="0.25">
      <c r="B4056" s="37"/>
    </row>
    <row r="4057" spans="2:2" x14ac:dyDescent="0.25">
      <c r="B4057" s="37"/>
    </row>
    <row r="4058" spans="2:2" x14ac:dyDescent="0.25">
      <c r="B4058" s="37"/>
    </row>
    <row r="4059" spans="2:2" x14ac:dyDescent="0.25">
      <c r="B4059" s="37"/>
    </row>
    <row r="4060" spans="2:2" x14ac:dyDescent="0.25">
      <c r="B4060" s="37"/>
    </row>
    <row r="4061" spans="2:2" x14ac:dyDescent="0.25">
      <c r="B4061" s="37"/>
    </row>
    <row r="4062" spans="2:2" x14ac:dyDescent="0.25">
      <c r="B4062" s="37"/>
    </row>
    <row r="4063" spans="2:2" x14ac:dyDescent="0.25">
      <c r="B4063" s="37"/>
    </row>
    <row r="4064" spans="2:2" x14ac:dyDescent="0.25">
      <c r="B4064" s="37"/>
    </row>
    <row r="4065" spans="2:2" x14ac:dyDescent="0.25">
      <c r="B4065" s="37"/>
    </row>
    <row r="4066" spans="2:2" x14ac:dyDescent="0.25">
      <c r="B4066" s="37"/>
    </row>
    <row r="4067" spans="2:2" x14ac:dyDescent="0.25">
      <c r="B4067" s="37"/>
    </row>
    <row r="4068" spans="2:2" x14ac:dyDescent="0.25">
      <c r="B4068" s="37"/>
    </row>
    <row r="4069" spans="2:2" x14ac:dyDescent="0.25">
      <c r="B4069" s="37"/>
    </row>
    <row r="4070" spans="2:2" x14ac:dyDescent="0.25">
      <c r="B4070" s="37"/>
    </row>
    <row r="4071" spans="2:2" x14ac:dyDescent="0.25">
      <c r="B4071" s="37"/>
    </row>
    <row r="4072" spans="2:2" x14ac:dyDescent="0.25">
      <c r="B4072" s="37"/>
    </row>
    <row r="4073" spans="2:2" x14ac:dyDescent="0.25">
      <c r="B4073" s="37"/>
    </row>
    <row r="4074" spans="2:2" x14ac:dyDescent="0.25">
      <c r="B4074" s="37"/>
    </row>
    <row r="4075" spans="2:2" x14ac:dyDescent="0.25">
      <c r="B4075" s="37"/>
    </row>
    <row r="4076" spans="2:2" x14ac:dyDescent="0.25">
      <c r="B4076" s="37"/>
    </row>
    <row r="4077" spans="2:2" x14ac:dyDescent="0.25">
      <c r="B4077" s="37"/>
    </row>
    <row r="4078" spans="2:2" x14ac:dyDescent="0.25">
      <c r="B4078" s="37"/>
    </row>
    <row r="4079" spans="2:2" x14ac:dyDescent="0.25">
      <c r="B4079" s="37"/>
    </row>
    <row r="4080" spans="2:2" x14ac:dyDescent="0.25">
      <c r="B4080" s="37"/>
    </row>
    <row r="4081" spans="2:2" x14ac:dyDescent="0.25">
      <c r="B4081" s="37"/>
    </row>
    <row r="4082" spans="2:2" x14ac:dyDescent="0.25">
      <c r="B4082" s="37"/>
    </row>
    <row r="4083" spans="2:2" x14ac:dyDescent="0.25">
      <c r="B4083" s="37"/>
    </row>
    <row r="4084" spans="2:2" x14ac:dyDescent="0.25">
      <c r="B4084" s="37"/>
    </row>
    <row r="4085" spans="2:2" x14ac:dyDescent="0.25">
      <c r="B4085" s="37"/>
    </row>
    <row r="4086" spans="2:2" x14ac:dyDescent="0.25">
      <c r="B4086" s="37"/>
    </row>
    <row r="4087" spans="2:2" x14ac:dyDescent="0.25">
      <c r="B4087" s="37"/>
    </row>
    <row r="4088" spans="2:2" x14ac:dyDescent="0.25">
      <c r="B4088" s="37"/>
    </row>
    <row r="4089" spans="2:2" x14ac:dyDescent="0.25">
      <c r="B4089" s="37"/>
    </row>
    <row r="4090" spans="2:2" x14ac:dyDescent="0.25">
      <c r="B4090" s="37"/>
    </row>
    <row r="4091" spans="2:2" x14ac:dyDescent="0.25">
      <c r="B4091" s="37"/>
    </row>
    <row r="4092" spans="2:2" x14ac:dyDescent="0.25">
      <c r="B4092" s="37"/>
    </row>
    <row r="4093" spans="2:2" x14ac:dyDescent="0.25">
      <c r="B4093" s="37"/>
    </row>
    <row r="4094" spans="2:2" x14ac:dyDescent="0.25">
      <c r="B4094" s="37"/>
    </row>
    <row r="4095" spans="2:2" x14ac:dyDescent="0.25">
      <c r="B4095" s="37"/>
    </row>
    <row r="4096" spans="2:2" x14ac:dyDescent="0.25">
      <c r="B4096" s="37"/>
    </row>
    <row r="4097" spans="2:2" x14ac:dyDescent="0.25">
      <c r="B4097" s="37"/>
    </row>
    <row r="4098" spans="2:2" x14ac:dyDescent="0.25">
      <c r="B4098" s="37"/>
    </row>
    <row r="4099" spans="2:2" x14ac:dyDescent="0.25">
      <c r="B4099" s="37"/>
    </row>
    <row r="4100" spans="2:2" x14ac:dyDescent="0.25">
      <c r="B4100" s="37"/>
    </row>
    <row r="4101" spans="2:2" x14ac:dyDescent="0.25">
      <c r="B4101" s="37"/>
    </row>
    <row r="4102" spans="2:2" x14ac:dyDescent="0.25">
      <c r="B4102" s="37"/>
    </row>
    <row r="4103" spans="2:2" x14ac:dyDescent="0.25">
      <c r="B4103" s="37"/>
    </row>
    <row r="4104" spans="2:2" x14ac:dyDescent="0.25">
      <c r="B4104" s="37"/>
    </row>
    <row r="4105" spans="2:2" x14ac:dyDescent="0.25">
      <c r="B4105" s="37"/>
    </row>
    <row r="4106" spans="2:2" x14ac:dyDescent="0.25">
      <c r="B4106" s="37"/>
    </row>
    <row r="4107" spans="2:2" x14ac:dyDescent="0.25">
      <c r="B4107" s="37"/>
    </row>
    <row r="4108" spans="2:2" x14ac:dyDescent="0.25">
      <c r="B4108" s="37"/>
    </row>
    <row r="4109" spans="2:2" x14ac:dyDescent="0.25">
      <c r="B4109" s="37"/>
    </row>
    <row r="4110" spans="2:2" x14ac:dyDescent="0.25">
      <c r="B4110" s="37"/>
    </row>
    <row r="4111" spans="2:2" x14ac:dyDescent="0.25">
      <c r="B4111" s="37"/>
    </row>
    <row r="4112" spans="2:2" x14ac:dyDescent="0.25">
      <c r="B4112" s="37"/>
    </row>
    <row r="4113" spans="2:2" x14ac:dyDescent="0.25">
      <c r="B4113" s="37"/>
    </row>
    <row r="4114" spans="2:2" x14ac:dyDescent="0.25">
      <c r="B4114" s="37"/>
    </row>
    <row r="4115" spans="2:2" x14ac:dyDescent="0.25">
      <c r="B4115" s="37"/>
    </row>
    <row r="4116" spans="2:2" x14ac:dyDescent="0.25">
      <c r="B4116" s="37"/>
    </row>
    <row r="4117" spans="2:2" x14ac:dyDescent="0.25">
      <c r="B4117" s="37"/>
    </row>
    <row r="4118" spans="2:2" x14ac:dyDescent="0.25">
      <c r="B4118" s="37"/>
    </row>
    <row r="4119" spans="2:2" x14ac:dyDescent="0.25">
      <c r="B4119" s="37"/>
    </row>
    <row r="4120" spans="2:2" x14ac:dyDescent="0.25">
      <c r="B4120" s="37"/>
    </row>
    <row r="4121" spans="2:2" x14ac:dyDescent="0.25">
      <c r="B4121" s="37"/>
    </row>
    <row r="4122" spans="2:2" x14ac:dyDescent="0.25">
      <c r="B4122" s="37"/>
    </row>
    <row r="4123" spans="2:2" x14ac:dyDescent="0.25">
      <c r="B4123" s="37"/>
    </row>
    <row r="4124" spans="2:2" x14ac:dyDescent="0.25">
      <c r="B4124" s="37"/>
    </row>
    <row r="4125" spans="2:2" x14ac:dyDescent="0.25">
      <c r="B4125" s="37"/>
    </row>
    <row r="4126" spans="2:2" x14ac:dyDescent="0.25">
      <c r="B4126" s="37"/>
    </row>
    <row r="4127" spans="2:2" x14ac:dyDescent="0.25">
      <c r="B4127" s="37"/>
    </row>
    <row r="4128" spans="2:2" x14ac:dyDescent="0.25">
      <c r="B4128" s="37"/>
    </row>
    <row r="4129" spans="2:2" x14ac:dyDescent="0.25">
      <c r="B4129" s="37"/>
    </row>
    <row r="4130" spans="2:2" x14ac:dyDescent="0.25">
      <c r="B4130" s="37"/>
    </row>
    <row r="4131" spans="2:2" x14ac:dyDescent="0.25">
      <c r="B4131" s="37"/>
    </row>
    <row r="4132" spans="2:2" x14ac:dyDescent="0.25">
      <c r="B4132" s="37"/>
    </row>
    <row r="4133" spans="2:2" x14ac:dyDescent="0.25">
      <c r="B4133" s="37"/>
    </row>
    <row r="4134" spans="2:2" x14ac:dyDescent="0.25">
      <c r="B4134" s="37"/>
    </row>
    <row r="4135" spans="2:2" x14ac:dyDescent="0.25">
      <c r="B4135" s="37"/>
    </row>
    <row r="4136" spans="2:2" x14ac:dyDescent="0.25">
      <c r="B4136" s="37"/>
    </row>
    <row r="4137" spans="2:2" x14ac:dyDescent="0.25">
      <c r="B4137" s="37"/>
    </row>
    <row r="4138" spans="2:2" x14ac:dyDescent="0.25">
      <c r="B4138" s="37"/>
    </row>
    <row r="4139" spans="2:2" x14ac:dyDescent="0.25">
      <c r="B4139" s="37"/>
    </row>
    <row r="4140" spans="2:2" x14ac:dyDescent="0.25">
      <c r="B4140" s="37"/>
    </row>
    <row r="4141" spans="2:2" x14ac:dyDescent="0.25">
      <c r="B4141" s="37"/>
    </row>
    <row r="4142" spans="2:2" x14ac:dyDescent="0.25">
      <c r="B4142" s="37"/>
    </row>
    <row r="4143" spans="2:2" x14ac:dyDescent="0.25">
      <c r="B4143" s="37"/>
    </row>
    <row r="4144" spans="2:2" x14ac:dyDescent="0.25">
      <c r="B4144" s="37"/>
    </row>
    <row r="4145" spans="2:2" x14ac:dyDescent="0.25">
      <c r="B4145" s="37"/>
    </row>
    <row r="4146" spans="2:2" x14ac:dyDescent="0.25">
      <c r="B4146" s="37"/>
    </row>
    <row r="4147" spans="2:2" x14ac:dyDescent="0.25">
      <c r="B4147" s="37"/>
    </row>
    <row r="4148" spans="2:2" x14ac:dyDescent="0.25">
      <c r="B4148" s="37"/>
    </row>
    <row r="4149" spans="2:2" x14ac:dyDescent="0.25">
      <c r="B4149" s="37"/>
    </row>
    <row r="4150" spans="2:2" x14ac:dyDescent="0.25">
      <c r="B4150" s="37"/>
    </row>
    <row r="4151" spans="2:2" x14ac:dyDescent="0.25">
      <c r="B4151" s="37"/>
    </row>
    <row r="4152" spans="2:2" x14ac:dyDescent="0.25">
      <c r="B4152" s="37"/>
    </row>
    <row r="4153" spans="2:2" x14ac:dyDescent="0.25">
      <c r="B4153" s="37"/>
    </row>
    <row r="4154" spans="2:2" x14ac:dyDescent="0.25">
      <c r="B4154" s="37"/>
    </row>
    <row r="4155" spans="2:2" x14ac:dyDescent="0.25">
      <c r="B4155" s="37"/>
    </row>
    <row r="4156" spans="2:2" x14ac:dyDescent="0.25">
      <c r="B4156" s="37"/>
    </row>
    <row r="4157" spans="2:2" x14ac:dyDescent="0.25">
      <c r="B4157" s="37"/>
    </row>
    <row r="4158" spans="2:2" x14ac:dyDescent="0.25">
      <c r="B4158" s="37"/>
    </row>
    <row r="4159" spans="2:2" x14ac:dyDescent="0.25">
      <c r="B4159" s="37"/>
    </row>
    <row r="4160" spans="2:2" x14ac:dyDescent="0.25">
      <c r="B4160" s="37"/>
    </row>
    <row r="4161" spans="2:2" x14ac:dyDescent="0.25">
      <c r="B4161" s="37"/>
    </row>
    <row r="4162" spans="2:2" x14ac:dyDescent="0.25">
      <c r="B4162" s="37"/>
    </row>
    <row r="4163" spans="2:2" x14ac:dyDescent="0.25">
      <c r="B4163" s="37"/>
    </row>
    <row r="4164" spans="2:2" x14ac:dyDescent="0.25">
      <c r="B4164" s="37"/>
    </row>
    <row r="4165" spans="2:2" x14ac:dyDescent="0.25">
      <c r="B4165" s="37"/>
    </row>
    <row r="4166" spans="2:2" x14ac:dyDescent="0.25">
      <c r="B4166" s="37"/>
    </row>
    <row r="4167" spans="2:2" x14ac:dyDescent="0.25">
      <c r="B4167" s="37"/>
    </row>
    <row r="4168" spans="2:2" x14ac:dyDescent="0.25">
      <c r="B4168" s="37"/>
    </row>
    <row r="4169" spans="2:2" x14ac:dyDescent="0.25">
      <c r="B4169" s="37"/>
    </row>
    <row r="4170" spans="2:2" x14ac:dyDescent="0.25">
      <c r="B4170" s="37"/>
    </row>
    <row r="4171" spans="2:2" x14ac:dyDescent="0.25">
      <c r="B4171" s="37"/>
    </row>
    <row r="4172" spans="2:2" x14ac:dyDescent="0.25">
      <c r="B4172" s="37"/>
    </row>
    <row r="4173" spans="2:2" x14ac:dyDescent="0.25">
      <c r="B4173" s="37"/>
    </row>
    <row r="4174" spans="2:2" x14ac:dyDescent="0.25">
      <c r="B4174" s="37"/>
    </row>
    <row r="4175" spans="2:2" x14ac:dyDescent="0.25">
      <c r="B4175" s="37"/>
    </row>
    <row r="4176" spans="2:2" x14ac:dyDescent="0.25">
      <c r="B4176" s="37"/>
    </row>
    <row r="4177" spans="2:2" x14ac:dyDescent="0.25">
      <c r="B4177" s="37"/>
    </row>
    <row r="4178" spans="2:2" x14ac:dyDescent="0.25">
      <c r="B4178" s="37"/>
    </row>
    <row r="4179" spans="2:2" x14ac:dyDescent="0.25">
      <c r="B4179" s="37"/>
    </row>
    <row r="4180" spans="2:2" x14ac:dyDescent="0.25">
      <c r="B4180" s="37"/>
    </row>
    <row r="4181" spans="2:2" x14ac:dyDescent="0.25">
      <c r="B4181" s="37"/>
    </row>
    <row r="4182" spans="2:2" x14ac:dyDescent="0.25">
      <c r="B4182" s="37"/>
    </row>
    <row r="4183" spans="2:2" x14ac:dyDescent="0.25">
      <c r="B4183" s="37"/>
    </row>
    <row r="4184" spans="2:2" x14ac:dyDescent="0.25">
      <c r="B4184" s="37"/>
    </row>
    <row r="4185" spans="2:2" x14ac:dyDescent="0.25">
      <c r="B4185" s="37"/>
    </row>
    <row r="4186" spans="2:2" x14ac:dyDescent="0.25">
      <c r="B4186" s="37"/>
    </row>
    <row r="4187" spans="2:2" x14ac:dyDescent="0.25">
      <c r="B4187" s="37"/>
    </row>
    <row r="4188" spans="2:2" x14ac:dyDescent="0.25">
      <c r="B4188" s="37"/>
    </row>
    <row r="4189" spans="2:2" x14ac:dyDescent="0.25">
      <c r="B4189" s="37"/>
    </row>
    <row r="4190" spans="2:2" x14ac:dyDescent="0.25">
      <c r="B4190" s="37"/>
    </row>
    <row r="4191" spans="2:2" x14ac:dyDescent="0.25">
      <c r="B4191" s="37"/>
    </row>
    <row r="4192" spans="2:2" x14ac:dyDescent="0.25">
      <c r="B4192" s="37"/>
    </row>
    <row r="4193" spans="2:2" x14ac:dyDescent="0.25">
      <c r="B4193" s="37"/>
    </row>
    <row r="4194" spans="2:2" x14ac:dyDescent="0.25">
      <c r="B4194" s="37"/>
    </row>
    <row r="4195" spans="2:2" x14ac:dyDescent="0.25">
      <c r="B4195" s="37"/>
    </row>
    <row r="4196" spans="2:2" x14ac:dyDescent="0.25">
      <c r="B4196" s="37"/>
    </row>
    <row r="4197" spans="2:2" x14ac:dyDescent="0.25">
      <c r="B4197" s="37"/>
    </row>
    <row r="4198" spans="2:2" x14ac:dyDescent="0.25">
      <c r="B4198" s="37"/>
    </row>
    <row r="4199" spans="2:2" x14ac:dyDescent="0.25">
      <c r="B4199" s="37"/>
    </row>
    <row r="4200" spans="2:2" x14ac:dyDescent="0.25">
      <c r="B4200" s="37"/>
    </row>
    <row r="4201" spans="2:2" x14ac:dyDescent="0.25">
      <c r="B4201" s="37"/>
    </row>
    <row r="4202" spans="2:2" x14ac:dyDescent="0.25">
      <c r="B4202" s="37"/>
    </row>
    <row r="4203" spans="2:2" x14ac:dyDescent="0.25">
      <c r="B4203" s="37"/>
    </row>
    <row r="4204" spans="2:2" x14ac:dyDescent="0.25">
      <c r="B4204" s="37"/>
    </row>
    <row r="4205" spans="2:2" x14ac:dyDescent="0.25">
      <c r="B4205" s="37"/>
    </row>
    <row r="4206" spans="2:2" x14ac:dyDescent="0.25">
      <c r="B4206" s="37"/>
    </row>
    <row r="4207" spans="2:2" x14ac:dyDescent="0.25">
      <c r="B4207" s="37"/>
    </row>
    <row r="4208" spans="2:2" x14ac:dyDescent="0.25">
      <c r="B4208" s="37"/>
    </row>
    <row r="4209" spans="2:2" x14ac:dyDescent="0.25">
      <c r="B4209" s="37"/>
    </row>
    <row r="4210" spans="2:2" x14ac:dyDescent="0.25">
      <c r="B4210" s="37"/>
    </row>
    <row r="4211" spans="2:2" x14ac:dyDescent="0.25">
      <c r="B4211" s="37"/>
    </row>
    <row r="4212" spans="2:2" x14ac:dyDescent="0.25">
      <c r="B4212" s="37"/>
    </row>
    <row r="4213" spans="2:2" x14ac:dyDescent="0.25">
      <c r="B4213" s="37"/>
    </row>
    <row r="4214" spans="2:2" x14ac:dyDescent="0.25">
      <c r="B4214" s="37"/>
    </row>
    <row r="4215" spans="2:2" x14ac:dyDescent="0.25">
      <c r="B4215" s="37"/>
    </row>
    <row r="4216" spans="2:2" x14ac:dyDescent="0.25">
      <c r="B4216" s="37"/>
    </row>
    <row r="4217" spans="2:2" x14ac:dyDescent="0.25">
      <c r="B4217" s="37"/>
    </row>
    <row r="4218" spans="2:2" x14ac:dyDescent="0.25">
      <c r="B4218" s="37"/>
    </row>
    <row r="4219" spans="2:2" x14ac:dyDescent="0.25">
      <c r="B4219" s="37"/>
    </row>
    <row r="4220" spans="2:2" x14ac:dyDescent="0.25">
      <c r="B4220" s="37"/>
    </row>
    <row r="4221" spans="2:2" x14ac:dyDescent="0.25">
      <c r="B4221" s="37"/>
    </row>
    <row r="4222" spans="2:2" x14ac:dyDescent="0.25">
      <c r="B4222" s="37"/>
    </row>
    <row r="4223" spans="2:2" x14ac:dyDescent="0.25">
      <c r="B4223" s="37"/>
    </row>
    <row r="4224" spans="2:2" x14ac:dyDescent="0.25">
      <c r="B4224" s="37"/>
    </row>
    <row r="4225" spans="2:2" x14ac:dyDescent="0.25">
      <c r="B4225" s="37"/>
    </row>
    <row r="4226" spans="2:2" x14ac:dyDescent="0.25">
      <c r="B4226" s="37"/>
    </row>
    <row r="4227" spans="2:2" x14ac:dyDescent="0.25">
      <c r="B4227" s="37"/>
    </row>
    <row r="4228" spans="2:2" x14ac:dyDescent="0.25">
      <c r="B4228" s="37"/>
    </row>
    <row r="4229" spans="2:2" x14ac:dyDescent="0.25">
      <c r="B4229" s="37"/>
    </row>
    <row r="4230" spans="2:2" x14ac:dyDescent="0.25">
      <c r="B4230" s="37"/>
    </row>
    <row r="4231" spans="2:2" x14ac:dyDescent="0.25">
      <c r="B4231" s="37"/>
    </row>
    <row r="4232" spans="2:2" x14ac:dyDescent="0.25">
      <c r="B4232" s="37"/>
    </row>
    <row r="4233" spans="2:2" x14ac:dyDescent="0.25">
      <c r="B4233" s="37"/>
    </row>
    <row r="4234" spans="2:2" x14ac:dyDescent="0.25">
      <c r="B4234" s="37"/>
    </row>
    <row r="4235" spans="2:2" x14ac:dyDescent="0.25">
      <c r="B4235" s="37"/>
    </row>
    <row r="4236" spans="2:2" x14ac:dyDescent="0.25">
      <c r="B4236" s="37"/>
    </row>
    <row r="4237" spans="2:2" x14ac:dyDescent="0.25">
      <c r="B4237" s="37"/>
    </row>
    <row r="4238" spans="2:2" x14ac:dyDescent="0.25">
      <c r="B4238" s="37"/>
    </row>
    <row r="4239" spans="2:2" x14ac:dyDescent="0.25">
      <c r="B4239" s="37"/>
    </row>
    <row r="4240" spans="2:2" x14ac:dyDescent="0.25">
      <c r="B4240" s="37"/>
    </row>
    <row r="4241" spans="2:2" x14ac:dyDescent="0.25">
      <c r="B4241" s="37"/>
    </row>
    <row r="4242" spans="2:2" x14ac:dyDescent="0.25">
      <c r="B4242" s="37"/>
    </row>
    <row r="4243" spans="2:2" x14ac:dyDescent="0.25">
      <c r="B4243" s="37"/>
    </row>
    <row r="4244" spans="2:2" x14ac:dyDescent="0.25">
      <c r="B4244" s="37"/>
    </row>
    <row r="4245" spans="2:2" x14ac:dyDescent="0.25">
      <c r="B4245" s="37"/>
    </row>
    <row r="4246" spans="2:2" x14ac:dyDescent="0.25">
      <c r="B4246" s="37"/>
    </row>
    <row r="4247" spans="2:2" x14ac:dyDescent="0.25">
      <c r="B4247" s="37"/>
    </row>
    <row r="4248" spans="2:2" x14ac:dyDescent="0.25">
      <c r="B4248" s="37"/>
    </row>
    <row r="4249" spans="2:2" x14ac:dyDescent="0.25">
      <c r="B4249" s="37"/>
    </row>
    <row r="4250" spans="2:2" x14ac:dyDescent="0.25">
      <c r="B4250" s="37"/>
    </row>
    <row r="4251" spans="2:2" x14ac:dyDescent="0.25">
      <c r="B4251" s="37"/>
    </row>
    <row r="4252" spans="2:2" x14ac:dyDescent="0.25">
      <c r="B4252" s="37"/>
    </row>
    <row r="4253" spans="2:2" x14ac:dyDescent="0.25">
      <c r="B4253" s="37"/>
    </row>
    <row r="4254" spans="2:2" x14ac:dyDescent="0.25">
      <c r="B4254" s="37"/>
    </row>
    <row r="4255" spans="2:2" x14ac:dyDescent="0.25">
      <c r="B4255" s="37"/>
    </row>
    <row r="4256" spans="2:2" x14ac:dyDescent="0.25">
      <c r="B4256" s="37"/>
    </row>
    <row r="4257" spans="2:2" x14ac:dyDescent="0.25">
      <c r="B4257" s="37"/>
    </row>
    <row r="4258" spans="2:2" x14ac:dyDescent="0.25">
      <c r="B4258" s="37"/>
    </row>
    <row r="4259" spans="2:2" x14ac:dyDescent="0.25">
      <c r="B4259" s="37"/>
    </row>
    <row r="4260" spans="2:2" x14ac:dyDescent="0.25">
      <c r="B4260" s="37"/>
    </row>
    <row r="4261" spans="2:2" x14ac:dyDescent="0.25">
      <c r="B4261" s="37"/>
    </row>
    <row r="4262" spans="2:2" x14ac:dyDescent="0.25">
      <c r="B4262" s="37"/>
    </row>
    <row r="4263" spans="2:2" x14ac:dyDescent="0.25">
      <c r="B4263" s="37"/>
    </row>
    <row r="4264" spans="2:2" x14ac:dyDescent="0.25">
      <c r="B4264" s="37"/>
    </row>
    <row r="4265" spans="2:2" x14ac:dyDescent="0.25">
      <c r="B4265" s="37"/>
    </row>
    <row r="4266" spans="2:2" x14ac:dyDescent="0.25">
      <c r="B4266" s="37"/>
    </row>
    <row r="4267" spans="2:2" x14ac:dyDescent="0.25">
      <c r="B4267" s="37"/>
    </row>
    <row r="4268" spans="2:2" x14ac:dyDescent="0.25">
      <c r="B4268" s="37"/>
    </row>
    <row r="4269" spans="2:2" x14ac:dyDescent="0.25">
      <c r="B4269" s="37"/>
    </row>
    <row r="4270" spans="2:2" x14ac:dyDescent="0.25">
      <c r="B4270" s="37"/>
    </row>
    <row r="4271" spans="2:2" x14ac:dyDescent="0.25">
      <c r="B4271" s="37"/>
    </row>
    <row r="4272" spans="2:2" x14ac:dyDescent="0.25">
      <c r="B4272" s="37"/>
    </row>
    <row r="4273" spans="2:2" x14ac:dyDescent="0.25">
      <c r="B4273" s="37"/>
    </row>
    <row r="4274" spans="2:2" x14ac:dyDescent="0.25">
      <c r="B4274" s="37"/>
    </row>
    <row r="4275" spans="2:2" x14ac:dyDescent="0.25">
      <c r="B4275" s="37"/>
    </row>
    <row r="4276" spans="2:2" x14ac:dyDescent="0.25">
      <c r="B4276" s="37"/>
    </row>
    <row r="4277" spans="2:2" x14ac:dyDescent="0.25">
      <c r="B4277" s="37"/>
    </row>
    <row r="4278" spans="2:2" x14ac:dyDescent="0.25">
      <c r="B4278" s="37"/>
    </row>
    <row r="4279" spans="2:2" x14ac:dyDescent="0.25">
      <c r="B4279" s="37"/>
    </row>
    <row r="4280" spans="2:2" x14ac:dyDescent="0.25">
      <c r="B4280" s="37"/>
    </row>
    <row r="4281" spans="2:2" x14ac:dyDescent="0.25">
      <c r="B4281" s="37"/>
    </row>
    <row r="4282" spans="2:2" x14ac:dyDescent="0.25">
      <c r="B4282" s="37"/>
    </row>
    <row r="4283" spans="2:2" x14ac:dyDescent="0.25">
      <c r="B4283" s="37"/>
    </row>
    <row r="4284" spans="2:2" x14ac:dyDescent="0.25">
      <c r="B4284" s="37"/>
    </row>
    <row r="4285" spans="2:2" x14ac:dyDescent="0.25">
      <c r="B4285" s="37"/>
    </row>
    <row r="4286" spans="2:2" x14ac:dyDescent="0.25">
      <c r="B4286" s="37"/>
    </row>
    <row r="4287" spans="2:2" x14ac:dyDescent="0.25">
      <c r="B4287" s="37"/>
    </row>
    <row r="4288" spans="2:2" x14ac:dyDescent="0.25">
      <c r="B4288" s="37"/>
    </row>
    <row r="4289" spans="2:2" x14ac:dyDescent="0.25">
      <c r="B4289" s="37"/>
    </row>
    <row r="4290" spans="2:2" x14ac:dyDescent="0.25">
      <c r="B4290" s="37"/>
    </row>
    <row r="4291" spans="2:2" x14ac:dyDescent="0.25">
      <c r="B4291" s="37"/>
    </row>
    <row r="4292" spans="2:2" x14ac:dyDescent="0.25">
      <c r="B4292" s="37"/>
    </row>
    <row r="4293" spans="2:2" x14ac:dyDescent="0.25">
      <c r="B4293" s="37"/>
    </row>
    <row r="4294" spans="2:2" x14ac:dyDescent="0.25">
      <c r="B4294" s="37"/>
    </row>
    <row r="4295" spans="2:2" x14ac:dyDescent="0.25">
      <c r="B4295" s="37"/>
    </row>
    <row r="4296" spans="2:2" x14ac:dyDescent="0.25">
      <c r="B4296" s="37"/>
    </row>
    <row r="4297" spans="2:2" x14ac:dyDescent="0.25">
      <c r="B4297" s="37"/>
    </row>
    <row r="4298" spans="2:2" x14ac:dyDescent="0.25">
      <c r="B4298" s="37"/>
    </row>
    <row r="4299" spans="2:2" x14ac:dyDescent="0.25">
      <c r="B4299" s="37"/>
    </row>
    <row r="4300" spans="2:2" x14ac:dyDescent="0.25">
      <c r="B4300" s="37"/>
    </row>
    <row r="4301" spans="2:2" x14ac:dyDescent="0.25">
      <c r="B4301" s="37"/>
    </row>
    <row r="4302" spans="2:2" x14ac:dyDescent="0.25">
      <c r="B4302" s="37"/>
    </row>
    <row r="4303" spans="2:2" x14ac:dyDescent="0.25">
      <c r="B4303" s="37"/>
    </row>
    <row r="4304" spans="2:2" x14ac:dyDescent="0.25">
      <c r="B4304" s="37"/>
    </row>
    <row r="4305" spans="2:2" x14ac:dyDescent="0.25">
      <c r="B4305" s="37"/>
    </row>
    <row r="4306" spans="2:2" x14ac:dyDescent="0.25">
      <c r="B4306" s="37"/>
    </row>
    <row r="4307" spans="2:2" x14ac:dyDescent="0.25">
      <c r="B4307" s="37"/>
    </row>
    <row r="4308" spans="2:2" x14ac:dyDescent="0.25">
      <c r="B4308" s="37"/>
    </row>
    <row r="4309" spans="2:2" x14ac:dyDescent="0.25">
      <c r="B4309" s="37"/>
    </row>
    <row r="4310" spans="2:2" x14ac:dyDescent="0.25">
      <c r="B4310" s="37"/>
    </row>
    <row r="4311" spans="2:2" x14ac:dyDescent="0.25">
      <c r="B4311" s="37"/>
    </row>
    <row r="4312" spans="2:2" x14ac:dyDescent="0.25">
      <c r="B4312" s="37"/>
    </row>
    <row r="4313" spans="2:2" x14ac:dyDescent="0.25">
      <c r="B4313" s="37"/>
    </row>
    <row r="4314" spans="2:2" x14ac:dyDescent="0.25">
      <c r="B4314" s="37"/>
    </row>
    <row r="4315" spans="2:2" x14ac:dyDescent="0.25">
      <c r="B4315" s="37"/>
    </row>
    <row r="4316" spans="2:2" x14ac:dyDescent="0.25">
      <c r="B4316" s="37"/>
    </row>
    <row r="4317" spans="2:2" x14ac:dyDescent="0.25">
      <c r="B4317" s="37"/>
    </row>
    <row r="4318" spans="2:2" x14ac:dyDescent="0.25">
      <c r="B4318" s="37"/>
    </row>
    <row r="4319" spans="2:2" x14ac:dyDescent="0.25">
      <c r="B4319" s="37"/>
    </row>
    <row r="4320" spans="2:2" x14ac:dyDescent="0.25">
      <c r="B4320" s="37"/>
    </row>
    <row r="4321" spans="2:2" x14ac:dyDescent="0.25">
      <c r="B4321" s="37"/>
    </row>
    <row r="4322" spans="2:2" x14ac:dyDescent="0.25">
      <c r="B4322" s="37"/>
    </row>
    <row r="4323" spans="2:2" x14ac:dyDescent="0.25">
      <c r="B4323" s="37"/>
    </row>
    <row r="4324" spans="2:2" x14ac:dyDescent="0.25">
      <c r="B4324" s="37"/>
    </row>
    <row r="4325" spans="2:2" x14ac:dyDescent="0.25">
      <c r="B4325" s="37"/>
    </row>
    <row r="4326" spans="2:2" x14ac:dyDescent="0.25">
      <c r="B4326" s="37"/>
    </row>
    <row r="4327" spans="2:2" x14ac:dyDescent="0.25">
      <c r="B4327" s="37"/>
    </row>
    <row r="4328" spans="2:2" x14ac:dyDescent="0.25">
      <c r="B4328" s="37"/>
    </row>
    <row r="4329" spans="2:2" x14ac:dyDescent="0.25">
      <c r="B4329" s="37"/>
    </row>
    <row r="4330" spans="2:2" x14ac:dyDescent="0.25">
      <c r="B4330" s="37"/>
    </row>
    <row r="4331" spans="2:2" x14ac:dyDescent="0.25">
      <c r="B4331" s="37"/>
    </row>
    <row r="4332" spans="2:2" x14ac:dyDescent="0.25">
      <c r="B4332" s="37"/>
    </row>
    <row r="4333" spans="2:2" x14ac:dyDescent="0.25">
      <c r="B4333" s="37"/>
    </row>
    <row r="4334" spans="2:2" x14ac:dyDescent="0.25">
      <c r="B4334" s="37"/>
    </row>
    <row r="4335" spans="2:2" x14ac:dyDescent="0.25">
      <c r="B4335" s="37"/>
    </row>
    <row r="4336" spans="2:2" x14ac:dyDescent="0.25">
      <c r="B4336" s="37"/>
    </row>
    <row r="4337" spans="2:2" x14ac:dyDescent="0.25">
      <c r="B4337" s="37"/>
    </row>
    <row r="4338" spans="2:2" x14ac:dyDescent="0.25">
      <c r="B4338" s="37"/>
    </row>
    <row r="4339" spans="2:2" x14ac:dyDescent="0.25">
      <c r="B4339" s="37"/>
    </row>
    <row r="4340" spans="2:2" x14ac:dyDescent="0.25">
      <c r="B4340" s="37"/>
    </row>
    <row r="4341" spans="2:2" x14ac:dyDescent="0.25">
      <c r="B4341" s="37"/>
    </row>
  </sheetData>
  <autoFilter ref="B3:S3837" xr:uid="{9A94640E-B2B8-44D8-8DFC-25974F783F72}">
    <sortState xmlns:xlrd2="http://schemas.microsoft.com/office/spreadsheetml/2017/richdata2" ref="B4:S3837">
      <sortCondition ref="E4:E3837"/>
      <sortCondition ref="F4:F3837"/>
      <sortCondition descending="1" ref="H4:H3837"/>
    </sortState>
  </autoFilter>
  <sortState xmlns:xlrd2="http://schemas.microsoft.com/office/spreadsheetml/2017/richdata2" ref="B4:S3837">
    <sortCondition descending="1" ref="I4:I3837"/>
    <sortCondition ref="D4:D3837"/>
    <sortCondition ref="E4:E3837"/>
  </sortState>
  <mergeCells count="1">
    <mergeCell ref="N2:Q2"/>
  </mergeCells>
  <phoneticPr fontId="16" type="noConversion"/>
  <pageMargins left="0.7" right="0.7" top="0.75" bottom="0.75" header="0.3" footer="0.3"/>
  <pageSetup orientation="portrait" horizontalDpi="0" verticalDpi="0"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FB75E-11F7-4A24-8CDD-0D665EA7A4B8}">
  <dimension ref="B2:S107"/>
  <sheetViews>
    <sheetView workbookViewId="0">
      <selection activeCell="D2" sqref="D2"/>
    </sheetView>
  </sheetViews>
  <sheetFormatPr defaultRowHeight="15" x14ac:dyDescent="0.25"/>
  <cols>
    <col min="1" max="1" width="5.140625" customWidth="1"/>
    <col min="2" max="2" width="27.140625" customWidth="1"/>
    <col min="3" max="3" width="18.85546875" customWidth="1"/>
    <col min="4" max="4" width="27.140625" customWidth="1"/>
    <col min="5" max="5" width="24.7109375" customWidth="1"/>
    <col min="6" max="6" width="7.7109375" customWidth="1"/>
    <col min="7" max="7" width="15.85546875" customWidth="1"/>
    <col min="8" max="8" width="24.7109375" customWidth="1"/>
  </cols>
  <sheetData>
    <row r="2" spans="2:19" x14ac:dyDescent="0.25">
      <c r="D2" t="s">
        <v>1414</v>
      </c>
      <c r="E2" t="s">
        <v>1414</v>
      </c>
    </row>
    <row r="3" spans="2:19" x14ac:dyDescent="0.25">
      <c r="B3" s="60" t="s">
        <v>580</v>
      </c>
      <c r="D3" s="60" t="s">
        <v>1413</v>
      </c>
      <c r="E3" s="60" t="s">
        <v>1412</v>
      </c>
      <c r="F3" t="s">
        <v>581</v>
      </c>
      <c r="G3" t="s">
        <v>582</v>
      </c>
      <c r="I3" t="s">
        <v>583</v>
      </c>
      <c r="M3" t="s">
        <v>584</v>
      </c>
      <c r="P3" t="s">
        <v>585</v>
      </c>
      <c r="R3" t="s">
        <v>586</v>
      </c>
      <c r="S3" t="s">
        <v>587</v>
      </c>
    </row>
    <row r="4" spans="2:19" x14ac:dyDescent="0.25">
      <c r="B4" t="s">
        <v>19</v>
      </c>
      <c r="D4" s="40" t="s">
        <v>83</v>
      </c>
      <c r="E4" t="s">
        <v>83</v>
      </c>
      <c r="F4" s="39">
        <v>20</v>
      </c>
      <c r="G4" s="38" t="s">
        <v>60</v>
      </c>
      <c r="H4" s="38"/>
      <c r="I4" t="s">
        <v>588</v>
      </c>
      <c r="J4" t="s">
        <v>589</v>
      </c>
      <c r="M4" t="s">
        <v>590</v>
      </c>
      <c r="N4" t="s">
        <v>591</v>
      </c>
      <c r="P4" t="s">
        <v>590</v>
      </c>
      <c r="R4">
        <v>2023</v>
      </c>
      <c r="S4" t="s">
        <v>592</v>
      </c>
    </row>
    <row r="5" spans="2:19" x14ac:dyDescent="0.25">
      <c r="B5" t="s">
        <v>15</v>
      </c>
      <c r="D5" s="40" t="s">
        <v>61</v>
      </c>
      <c r="E5" t="s">
        <v>62</v>
      </c>
      <c r="F5" s="39">
        <v>20</v>
      </c>
      <c r="G5" s="38" t="s">
        <v>60</v>
      </c>
      <c r="H5" s="38"/>
      <c r="I5" t="s">
        <v>588</v>
      </c>
      <c r="J5" t="s">
        <v>590</v>
      </c>
      <c r="M5" t="s">
        <v>593</v>
      </c>
      <c r="N5" t="s">
        <v>591</v>
      </c>
      <c r="P5" t="s">
        <v>593</v>
      </c>
      <c r="R5">
        <v>2022</v>
      </c>
      <c r="S5" t="s">
        <v>592</v>
      </c>
    </row>
    <row r="6" spans="2:19" x14ac:dyDescent="0.25">
      <c r="B6" t="s">
        <v>5</v>
      </c>
      <c r="D6" s="40" t="s">
        <v>61</v>
      </c>
      <c r="E6" t="s">
        <v>65</v>
      </c>
      <c r="F6" s="39">
        <v>20</v>
      </c>
      <c r="G6" s="38" t="s">
        <v>60</v>
      </c>
      <c r="H6" s="38"/>
      <c r="I6" t="s">
        <v>588</v>
      </c>
      <c r="J6" t="s">
        <v>594</v>
      </c>
      <c r="M6" t="s">
        <v>595</v>
      </c>
      <c r="N6" t="s">
        <v>591</v>
      </c>
      <c r="P6" t="s">
        <v>595</v>
      </c>
      <c r="R6">
        <v>2021</v>
      </c>
      <c r="S6" t="s">
        <v>592</v>
      </c>
    </row>
    <row r="7" spans="2:19" x14ac:dyDescent="0.25">
      <c r="B7" t="s">
        <v>314</v>
      </c>
      <c r="D7" s="40" t="s">
        <v>61</v>
      </c>
      <c r="E7" t="s">
        <v>74</v>
      </c>
      <c r="F7" s="39">
        <v>20</v>
      </c>
      <c r="G7" s="38" t="s">
        <v>60</v>
      </c>
      <c r="H7" s="38"/>
      <c r="I7" t="s">
        <v>588</v>
      </c>
      <c r="J7" t="s">
        <v>596</v>
      </c>
      <c r="M7" t="s">
        <v>597</v>
      </c>
      <c r="N7" t="s">
        <v>591</v>
      </c>
      <c r="P7" t="s">
        <v>597</v>
      </c>
      <c r="R7">
        <v>2020</v>
      </c>
      <c r="S7" t="s">
        <v>592</v>
      </c>
    </row>
    <row r="8" spans="2:19" x14ac:dyDescent="0.25">
      <c r="B8" t="s">
        <v>25</v>
      </c>
      <c r="D8" s="40" t="s">
        <v>149</v>
      </c>
      <c r="E8" t="s">
        <v>149</v>
      </c>
      <c r="F8" s="39">
        <v>23</v>
      </c>
      <c r="G8" s="38" t="s">
        <v>60</v>
      </c>
      <c r="H8" s="38"/>
      <c r="I8" t="s">
        <v>588</v>
      </c>
      <c r="J8" t="s">
        <v>598</v>
      </c>
      <c r="M8" t="s">
        <v>599</v>
      </c>
      <c r="N8" t="s">
        <v>591</v>
      </c>
      <c r="P8" t="s">
        <v>599</v>
      </c>
      <c r="R8">
        <v>2019</v>
      </c>
      <c r="S8" t="s">
        <v>600</v>
      </c>
    </row>
    <row r="9" spans="2:19" x14ac:dyDescent="0.25">
      <c r="B9" t="s">
        <v>6</v>
      </c>
      <c r="D9" s="40" t="s">
        <v>158</v>
      </c>
      <c r="E9" t="s">
        <v>159</v>
      </c>
      <c r="F9" s="39">
        <v>23</v>
      </c>
      <c r="G9" s="38" t="s">
        <v>60</v>
      </c>
      <c r="H9" s="38"/>
      <c r="I9" t="s">
        <v>588</v>
      </c>
      <c r="J9" t="s">
        <v>595</v>
      </c>
      <c r="M9" t="s">
        <v>601</v>
      </c>
      <c r="N9" t="s">
        <v>591</v>
      </c>
      <c r="P9" t="s">
        <v>601</v>
      </c>
      <c r="R9">
        <v>2018</v>
      </c>
      <c r="S9" t="s">
        <v>600</v>
      </c>
    </row>
    <row r="10" spans="2:19" x14ac:dyDescent="0.25">
      <c r="B10" t="s">
        <v>17</v>
      </c>
      <c r="D10" s="40" t="s">
        <v>169</v>
      </c>
      <c r="E10" t="s">
        <v>169</v>
      </c>
      <c r="F10" s="39">
        <v>23</v>
      </c>
      <c r="G10" s="38" t="s">
        <v>60</v>
      </c>
      <c r="H10" s="38"/>
      <c r="I10" t="s">
        <v>588</v>
      </c>
      <c r="J10" t="s">
        <v>602</v>
      </c>
      <c r="M10" t="s">
        <v>603</v>
      </c>
      <c r="N10" t="s">
        <v>591</v>
      </c>
      <c r="P10" t="s">
        <v>603</v>
      </c>
      <c r="R10">
        <v>2017</v>
      </c>
      <c r="S10" t="s">
        <v>600</v>
      </c>
    </row>
    <row r="11" spans="2:19" x14ac:dyDescent="0.25">
      <c r="B11" t="s">
        <v>447</v>
      </c>
      <c r="D11" s="40" t="s">
        <v>205</v>
      </c>
      <c r="E11" t="s">
        <v>205</v>
      </c>
      <c r="F11" s="39">
        <v>23</v>
      </c>
      <c r="G11" s="38" t="s">
        <v>60</v>
      </c>
      <c r="H11" s="38"/>
      <c r="I11" t="s">
        <v>588</v>
      </c>
      <c r="J11" t="s">
        <v>604</v>
      </c>
      <c r="M11" t="s">
        <v>605</v>
      </c>
      <c r="N11" t="s">
        <v>591</v>
      </c>
      <c r="P11" t="s">
        <v>605</v>
      </c>
      <c r="R11">
        <v>2016</v>
      </c>
      <c r="S11" t="s">
        <v>600</v>
      </c>
    </row>
    <row r="12" spans="2:19" x14ac:dyDescent="0.25">
      <c r="B12" t="s">
        <v>246</v>
      </c>
      <c r="D12" s="40" t="s">
        <v>215</v>
      </c>
      <c r="E12" t="s">
        <v>215</v>
      </c>
      <c r="F12" s="39">
        <v>23</v>
      </c>
      <c r="G12" s="38" t="s">
        <v>60</v>
      </c>
      <c r="H12" s="38"/>
      <c r="I12" t="s">
        <v>588</v>
      </c>
      <c r="J12" t="s">
        <v>606</v>
      </c>
      <c r="M12" t="s">
        <v>607</v>
      </c>
      <c r="N12" t="s">
        <v>591</v>
      </c>
      <c r="P12" t="s">
        <v>607</v>
      </c>
      <c r="R12">
        <v>2015</v>
      </c>
      <c r="S12" t="s">
        <v>600</v>
      </c>
    </row>
    <row r="13" spans="2:19" x14ac:dyDescent="0.25">
      <c r="B13" t="s">
        <v>11</v>
      </c>
      <c r="D13" s="40" t="s">
        <v>25</v>
      </c>
      <c r="E13" t="s">
        <v>25</v>
      </c>
      <c r="F13" s="39">
        <v>24</v>
      </c>
      <c r="G13" s="38" t="s">
        <v>60</v>
      </c>
      <c r="H13" s="38"/>
      <c r="I13" t="s">
        <v>588</v>
      </c>
      <c r="J13" t="s">
        <v>608</v>
      </c>
      <c r="M13" t="s">
        <v>609</v>
      </c>
      <c r="N13" t="s">
        <v>591</v>
      </c>
      <c r="P13" t="s">
        <v>609</v>
      </c>
      <c r="R13">
        <v>2014</v>
      </c>
      <c r="S13" t="s">
        <v>600</v>
      </c>
    </row>
    <row r="14" spans="2:19" x14ac:dyDescent="0.25">
      <c r="B14" t="s">
        <v>7</v>
      </c>
      <c r="D14" s="40" t="s">
        <v>240</v>
      </c>
      <c r="E14" t="s">
        <v>240</v>
      </c>
      <c r="F14" s="39">
        <v>24</v>
      </c>
      <c r="G14" s="38" t="s">
        <v>60</v>
      </c>
      <c r="H14" s="38"/>
      <c r="I14" t="s">
        <v>588</v>
      </c>
      <c r="J14" t="s">
        <v>610</v>
      </c>
      <c r="M14" t="s">
        <v>611</v>
      </c>
      <c r="N14" t="s">
        <v>591</v>
      </c>
      <c r="P14" t="s">
        <v>611</v>
      </c>
      <c r="R14">
        <v>2013</v>
      </c>
      <c r="S14" t="s">
        <v>600</v>
      </c>
    </row>
    <row r="15" spans="2:19" x14ac:dyDescent="0.25">
      <c r="B15" t="s">
        <v>22</v>
      </c>
      <c r="D15" s="40" t="s">
        <v>246</v>
      </c>
      <c r="E15" t="s">
        <v>247</v>
      </c>
      <c r="F15" s="39">
        <v>24</v>
      </c>
      <c r="G15" s="38" t="s">
        <v>60</v>
      </c>
      <c r="H15" s="38"/>
      <c r="I15" t="s">
        <v>588</v>
      </c>
      <c r="J15" t="s">
        <v>612</v>
      </c>
      <c r="M15" t="s">
        <v>613</v>
      </c>
      <c r="N15" t="s">
        <v>591</v>
      </c>
      <c r="P15" t="s">
        <v>613</v>
      </c>
      <c r="R15">
        <v>2012</v>
      </c>
      <c r="S15" t="s">
        <v>600</v>
      </c>
    </row>
    <row r="16" spans="2:19" x14ac:dyDescent="0.25">
      <c r="B16" t="s">
        <v>21</v>
      </c>
      <c r="D16" s="40" t="s">
        <v>270</v>
      </c>
      <c r="E16" t="s">
        <v>270</v>
      </c>
      <c r="F16" s="39">
        <v>24</v>
      </c>
      <c r="G16" s="38" t="s">
        <v>60</v>
      </c>
      <c r="H16" s="38"/>
      <c r="I16" t="s">
        <v>588</v>
      </c>
      <c r="J16" t="s">
        <v>597</v>
      </c>
      <c r="M16" t="s">
        <v>614</v>
      </c>
      <c r="N16" t="s">
        <v>591</v>
      </c>
      <c r="P16" t="s">
        <v>614</v>
      </c>
      <c r="R16">
        <v>2011</v>
      </c>
      <c r="S16" t="s">
        <v>600</v>
      </c>
    </row>
    <row r="17" spans="2:19" x14ac:dyDescent="0.25">
      <c r="B17" t="s">
        <v>16</v>
      </c>
      <c r="D17" s="47" t="s">
        <v>280</v>
      </c>
      <c r="E17" t="s">
        <v>280</v>
      </c>
      <c r="F17" s="39">
        <v>24</v>
      </c>
      <c r="G17" s="38" t="s">
        <v>60</v>
      </c>
      <c r="H17" s="38"/>
      <c r="I17" t="s">
        <v>588</v>
      </c>
      <c r="J17" t="s">
        <v>615</v>
      </c>
      <c r="M17" t="s">
        <v>616</v>
      </c>
      <c r="N17" t="s">
        <v>591</v>
      </c>
      <c r="P17" t="s">
        <v>616</v>
      </c>
      <c r="R17">
        <v>2010</v>
      </c>
      <c r="S17" t="s">
        <v>600</v>
      </c>
    </row>
    <row r="18" spans="2:19" x14ac:dyDescent="0.25">
      <c r="B18" t="s">
        <v>122</v>
      </c>
      <c r="D18" s="47" t="s">
        <v>291</v>
      </c>
      <c r="E18" t="s">
        <v>291</v>
      </c>
      <c r="F18" s="39">
        <v>24</v>
      </c>
      <c r="G18" s="38" t="s">
        <v>60</v>
      </c>
      <c r="H18" s="38"/>
      <c r="I18" t="s">
        <v>588</v>
      </c>
      <c r="J18" t="s">
        <v>617</v>
      </c>
      <c r="M18" t="s">
        <v>618</v>
      </c>
      <c r="N18" t="s">
        <v>591</v>
      </c>
      <c r="P18" t="s">
        <v>618</v>
      </c>
      <c r="R18">
        <v>2009</v>
      </c>
      <c r="S18" t="s">
        <v>619</v>
      </c>
    </row>
    <row r="19" spans="2:19" x14ac:dyDescent="0.25">
      <c r="B19" t="s">
        <v>195</v>
      </c>
      <c r="D19" s="40" t="s">
        <v>321</v>
      </c>
      <c r="E19" t="s">
        <v>321</v>
      </c>
      <c r="F19" s="39">
        <v>25</v>
      </c>
      <c r="G19" s="38" t="s">
        <v>60</v>
      </c>
      <c r="H19" s="38"/>
      <c r="I19" t="s">
        <v>588</v>
      </c>
      <c r="J19" t="s">
        <v>620</v>
      </c>
      <c r="M19" t="s">
        <v>621</v>
      </c>
      <c r="N19" t="s">
        <v>591</v>
      </c>
      <c r="P19" t="s">
        <v>621</v>
      </c>
      <c r="R19">
        <v>2008</v>
      </c>
      <c r="S19" t="s">
        <v>619</v>
      </c>
    </row>
    <row r="20" spans="2:19" x14ac:dyDescent="0.25">
      <c r="B20" t="s">
        <v>9</v>
      </c>
      <c r="D20" s="40" t="s">
        <v>330</v>
      </c>
      <c r="E20" t="s">
        <v>330</v>
      </c>
      <c r="F20" s="39">
        <v>25</v>
      </c>
      <c r="G20" s="38" t="s">
        <v>60</v>
      </c>
      <c r="H20" s="38"/>
      <c r="I20" t="s">
        <v>588</v>
      </c>
      <c r="J20" t="s">
        <v>622</v>
      </c>
      <c r="M20" t="s">
        <v>623</v>
      </c>
      <c r="N20" t="s">
        <v>591</v>
      </c>
      <c r="P20" t="s">
        <v>623</v>
      </c>
      <c r="R20">
        <v>2007</v>
      </c>
      <c r="S20" t="s">
        <v>619</v>
      </c>
    </row>
    <row r="21" spans="2:19" x14ac:dyDescent="0.25">
      <c r="B21" t="s">
        <v>8</v>
      </c>
      <c r="D21" s="40" t="s">
        <v>348</v>
      </c>
      <c r="E21" t="s">
        <v>348</v>
      </c>
      <c r="F21" s="39">
        <v>25</v>
      </c>
      <c r="G21" s="38" t="s">
        <v>60</v>
      </c>
      <c r="H21" s="38"/>
      <c r="I21" t="s">
        <v>588</v>
      </c>
      <c r="J21" t="s">
        <v>601</v>
      </c>
      <c r="M21" t="s">
        <v>624</v>
      </c>
      <c r="N21" t="s">
        <v>591</v>
      </c>
      <c r="P21" t="s">
        <v>624</v>
      </c>
      <c r="R21">
        <v>2006</v>
      </c>
      <c r="S21" t="s">
        <v>619</v>
      </c>
    </row>
    <row r="22" spans="2:19" x14ac:dyDescent="0.25">
      <c r="B22" t="s">
        <v>61</v>
      </c>
      <c r="D22" s="40" t="s">
        <v>358</v>
      </c>
      <c r="E22" t="s">
        <v>358</v>
      </c>
      <c r="F22" s="39">
        <v>25</v>
      </c>
      <c r="G22" s="38" t="s">
        <v>60</v>
      </c>
      <c r="H22" s="38"/>
      <c r="I22" t="s">
        <v>588</v>
      </c>
      <c r="J22" t="s">
        <v>625</v>
      </c>
      <c r="M22" t="s">
        <v>626</v>
      </c>
      <c r="N22" t="s">
        <v>591</v>
      </c>
      <c r="P22" t="s">
        <v>626</v>
      </c>
      <c r="R22">
        <v>2005</v>
      </c>
      <c r="S22" t="s">
        <v>619</v>
      </c>
    </row>
    <row r="23" spans="2:19" x14ac:dyDescent="0.25">
      <c r="B23" t="s">
        <v>377</v>
      </c>
      <c r="D23" s="40" t="s">
        <v>366</v>
      </c>
      <c r="E23" t="s">
        <v>366</v>
      </c>
      <c r="F23" s="39">
        <v>25</v>
      </c>
      <c r="G23" s="38" t="s">
        <v>60</v>
      </c>
      <c r="H23" s="38"/>
      <c r="I23" t="s">
        <v>588</v>
      </c>
      <c r="J23" t="s">
        <v>627</v>
      </c>
      <c r="M23" t="s">
        <v>628</v>
      </c>
      <c r="N23" t="s">
        <v>591</v>
      </c>
      <c r="P23" t="s">
        <v>628</v>
      </c>
      <c r="R23">
        <v>2004</v>
      </c>
      <c r="S23" t="s">
        <v>619</v>
      </c>
    </row>
    <row r="24" spans="2:19" x14ac:dyDescent="0.25">
      <c r="B24" t="s">
        <v>13</v>
      </c>
      <c r="D24" s="40" t="s">
        <v>375</v>
      </c>
      <c r="E24" t="s">
        <v>375</v>
      </c>
      <c r="F24" s="39">
        <v>25</v>
      </c>
      <c r="G24" s="38" t="s">
        <v>60</v>
      </c>
      <c r="H24" s="38"/>
      <c r="I24" t="s">
        <v>588</v>
      </c>
      <c r="J24" t="s">
        <v>629</v>
      </c>
      <c r="M24" t="s">
        <v>630</v>
      </c>
      <c r="N24" t="s">
        <v>591</v>
      </c>
      <c r="P24" t="s">
        <v>630</v>
      </c>
      <c r="R24">
        <v>2003</v>
      </c>
      <c r="S24" t="s">
        <v>619</v>
      </c>
    </row>
    <row r="25" spans="2:19" x14ac:dyDescent="0.25">
      <c r="B25" t="s">
        <v>10</v>
      </c>
      <c r="D25" s="40" t="s">
        <v>377</v>
      </c>
      <c r="E25" t="s">
        <v>377</v>
      </c>
      <c r="F25" s="39">
        <v>25</v>
      </c>
      <c r="G25" s="38" t="s">
        <v>60</v>
      </c>
      <c r="H25" s="38"/>
      <c r="I25" t="s">
        <v>588</v>
      </c>
      <c r="J25" t="s">
        <v>631</v>
      </c>
      <c r="M25" t="s">
        <v>632</v>
      </c>
      <c r="N25" t="s">
        <v>591</v>
      </c>
      <c r="P25" t="s">
        <v>632</v>
      </c>
      <c r="R25">
        <v>2002</v>
      </c>
      <c r="S25" t="s">
        <v>619</v>
      </c>
    </row>
    <row r="26" spans="2:19" x14ac:dyDescent="0.25">
      <c r="B26" t="s">
        <v>395</v>
      </c>
      <c r="D26" s="40" t="s">
        <v>395</v>
      </c>
      <c r="E26" t="s">
        <v>395</v>
      </c>
      <c r="F26" s="39">
        <v>25</v>
      </c>
      <c r="G26" s="38" t="s">
        <v>60</v>
      </c>
      <c r="H26" s="38"/>
      <c r="I26" t="s">
        <v>588</v>
      </c>
      <c r="J26" t="s">
        <v>633</v>
      </c>
      <c r="M26" t="s">
        <v>634</v>
      </c>
      <c r="N26" t="s">
        <v>591</v>
      </c>
      <c r="P26" t="s">
        <v>634</v>
      </c>
      <c r="R26">
        <v>2001</v>
      </c>
      <c r="S26" t="s">
        <v>619</v>
      </c>
    </row>
    <row r="27" spans="2:19" x14ac:dyDescent="0.25">
      <c r="B27" t="s">
        <v>215</v>
      </c>
      <c r="D27" s="40" t="s">
        <v>403</v>
      </c>
      <c r="E27" t="s">
        <v>403</v>
      </c>
      <c r="F27" s="39">
        <v>25</v>
      </c>
      <c r="G27" s="38" t="s">
        <v>60</v>
      </c>
      <c r="H27" s="38"/>
      <c r="I27" t="s">
        <v>588</v>
      </c>
      <c r="J27" t="s">
        <v>635</v>
      </c>
      <c r="M27" t="s">
        <v>636</v>
      </c>
      <c r="N27" t="s">
        <v>591</v>
      </c>
      <c r="P27" t="s">
        <v>636</v>
      </c>
      <c r="R27">
        <v>2000</v>
      </c>
      <c r="S27" t="s">
        <v>619</v>
      </c>
    </row>
    <row r="28" spans="2:19" x14ac:dyDescent="0.25">
      <c r="B28" t="s">
        <v>20</v>
      </c>
      <c r="D28" s="40" t="s">
        <v>435</v>
      </c>
      <c r="E28" t="s">
        <v>435</v>
      </c>
      <c r="F28" s="39">
        <v>26</v>
      </c>
      <c r="G28" s="38" t="s">
        <v>60</v>
      </c>
      <c r="H28" s="38"/>
      <c r="I28" t="s">
        <v>588</v>
      </c>
      <c r="J28" t="s">
        <v>609</v>
      </c>
      <c r="M28" t="s">
        <v>637</v>
      </c>
      <c r="N28" t="s">
        <v>591</v>
      </c>
      <c r="P28" t="s">
        <v>637</v>
      </c>
      <c r="R28">
        <v>1999</v>
      </c>
      <c r="S28" t="s">
        <v>638</v>
      </c>
    </row>
    <row r="29" spans="2:19" x14ac:dyDescent="0.25">
      <c r="B29" t="s">
        <v>14</v>
      </c>
      <c r="D29" s="40" t="s">
        <v>447</v>
      </c>
      <c r="E29" t="s">
        <v>447</v>
      </c>
      <c r="F29" s="39">
        <v>26</v>
      </c>
      <c r="G29" s="38" t="s">
        <v>60</v>
      </c>
      <c r="H29" s="38"/>
      <c r="I29" t="s">
        <v>588</v>
      </c>
      <c r="J29" t="s">
        <v>639</v>
      </c>
      <c r="M29" t="s">
        <v>640</v>
      </c>
      <c r="N29" t="s">
        <v>591</v>
      </c>
      <c r="P29" t="s">
        <v>640</v>
      </c>
      <c r="R29">
        <v>1998</v>
      </c>
      <c r="S29" t="s">
        <v>638</v>
      </c>
    </row>
    <row r="30" spans="2:19" x14ac:dyDescent="0.25">
      <c r="B30" t="s">
        <v>310</v>
      </c>
      <c r="D30" s="40" t="s">
        <v>455</v>
      </c>
      <c r="E30" t="s">
        <v>455</v>
      </c>
      <c r="F30" s="39">
        <v>26</v>
      </c>
      <c r="G30" s="38" t="s">
        <v>60</v>
      </c>
      <c r="H30" s="38"/>
      <c r="I30" t="s">
        <v>588</v>
      </c>
      <c r="J30" t="s">
        <v>641</v>
      </c>
      <c r="M30" t="s">
        <v>642</v>
      </c>
      <c r="N30" t="s">
        <v>643</v>
      </c>
      <c r="R30">
        <v>1997</v>
      </c>
      <c r="S30" t="s">
        <v>638</v>
      </c>
    </row>
    <row r="31" spans="2:19" x14ac:dyDescent="0.25">
      <c r="B31" t="s">
        <v>18</v>
      </c>
      <c r="D31" s="40" t="s">
        <v>462</v>
      </c>
      <c r="E31" t="s">
        <v>462</v>
      </c>
      <c r="F31" s="39">
        <v>26</v>
      </c>
      <c r="G31" s="38" t="s">
        <v>60</v>
      </c>
      <c r="H31" s="38"/>
      <c r="I31" t="s">
        <v>588</v>
      </c>
      <c r="J31" t="s">
        <v>611</v>
      </c>
      <c r="M31" t="s">
        <v>644</v>
      </c>
      <c r="N31" t="s">
        <v>643</v>
      </c>
      <c r="R31">
        <v>1996</v>
      </c>
      <c r="S31" t="s">
        <v>638</v>
      </c>
    </row>
    <row r="32" spans="2:19" x14ac:dyDescent="0.25">
      <c r="B32" t="s">
        <v>321</v>
      </c>
      <c r="D32" s="40" t="s">
        <v>471</v>
      </c>
      <c r="E32" t="s">
        <v>471</v>
      </c>
      <c r="F32" s="39">
        <v>26</v>
      </c>
      <c r="G32" s="38" t="s">
        <v>60</v>
      </c>
      <c r="H32" s="38"/>
      <c r="I32" t="s">
        <v>588</v>
      </c>
      <c r="J32" t="s">
        <v>645</v>
      </c>
      <c r="M32" t="s">
        <v>646</v>
      </c>
      <c r="N32" t="s">
        <v>643</v>
      </c>
      <c r="R32">
        <v>1995</v>
      </c>
      <c r="S32" t="s">
        <v>638</v>
      </c>
    </row>
    <row r="33" spans="2:19" x14ac:dyDescent="0.25">
      <c r="B33" t="s">
        <v>435</v>
      </c>
      <c r="D33" s="40" t="s">
        <v>481</v>
      </c>
      <c r="E33" t="s">
        <v>481</v>
      </c>
      <c r="F33" s="39">
        <v>26</v>
      </c>
      <c r="G33" s="38" t="s">
        <v>60</v>
      </c>
      <c r="H33" s="38"/>
      <c r="I33" t="s">
        <v>588</v>
      </c>
      <c r="J33" t="s">
        <v>647</v>
      </c>
      <c r="M33" t="s">
        <v>648</v>
      </c>
      <c r="N33" t="s">
        <v>649</v>
      </c>
      <c r="R33">
        <v>1994</v>
      </c>
      <c r="S33" t="s">
        <v>638</v>
      </c>
    </row>
    <row r="34" spans="2:19" x14ac:dyDescent="0.25">
      <c r="B34" t="s">
        <v>149</v>
      </c>
      <c r="D34" s="40" t="s">
        <v>122</v>
      </c>
      <c r="E34" t="s">
        <v>123</v>
      </c>
      <c r="F34" s="39">
        <v>22</v>
      </c>
      <c r="G34" s="38" t="s">
        <v>121</v>
      </c>
      <c r="H34" s="38"/>
      <c r="I34" t="s">
        <v>588</v>
      </c>
      <c r="J34" t="s">
        <v>650</v>
      </c>
      <c r="M34" t="s">
        <v>651</v>
      </c>
      <c r="N34" t="s">
        <v>649</v>
      </c>
      <c r="R34">
        <v>1993</v>
      </c>
      <c r="S34" t="s">
        <v>638</v>
      </c>
    </row>
    <row r="35" spans="2:19" x14ac:dyDescent="0.25">
      <c r="B35" t="s">
        <v>330</v>
      </c>
      <c r="D35" s="40" t="s">
        <v>122</v>
      </c>
      <c r="E35" t="s">
        <v>132</v>
      </c>
      <c r="F35" s="39">
        <v>22</v>
      </c>
      <c r="G35" s="38" t="s">
        <v>121</v>
      </c>
      <c r="H35" s="38"/>
      <c r="I35" t="s">
        <v>588</v>
      </c>
      <c r="J35" t="s">
        <v>652</v>
      </c>
      <c r="M35" t="s">
        <v>653</v>
      </c>
      <c r="N35" t="s">
        <v>649</v>
      </c>
      <c r="R35">
        <v>1992</v>
      </c>
      <c r="S35" t="s">
        <v>638</v>
      </c>
    </row>
    <row r="36" spans="2:19" x14ac:dyDescent="0.25">
      <c r="B36" t="s">
        <v>83</v>
      </c>
      <c r="D36" s="40" t="s">
        <v>122</v>
      </c>
      <c r="E36" t="s">
        <v>139</v>
      </c>
      <c r="F36" s="39">
        <v>22</v>
      </c>
      <c r="G36" s="38" t="s">
        <v>121</v>
      </c>
      <c r="H36" s="38"/>
      <c r="I36" t="s">
        <v>588</v>
      </c>
      <c r="J36" t="s">
        <v>654</v>
      </c>
      <c r="M36" t="s">
        <v>655</v>
      </c>
      <c r="N36" t="s">
        <v>649</v>
      </c>
      <c r="R36">
        <v>1991</v>
      </c>
      <c r="S36" t="s">
        <v>638</v>
      </c>
    </row>
    <row r="37" spans="2:19" x14ac:dyDescent="0.25">
      <c r="B37" t="s">
        <v>158</v>
      </c>
      <c r="D37" s="40" t="s">
        <v>195</v>
      </c>
      <c r="E37" t="s">
        <v>195</v>
      </c>
      <c r="F37" s="39">
        <v>23</v>
      </c>
      <c r="G37" s="38" t="s">
        <v>121</v>
      </c>
      <c r="H37" s="38"/>
      <c r="I37" t="s">
        <v>588</v>
      </c>
      <c r="J37" t="s">
        <v>656</v>
      </c>
      <c r="M37" t="s">
        <v>657</v>
      </c>
      <c r="N37" t="s">
        <v>649</v>
      </c>
      <c r="R37">
        <v>1990</v>
      </c>
      <c r="S37" t="s">
        <v>638</v>
      </c>
    </row>
    <row r="38" spans="2:19" x14ac:dyDescent="0.25">
      <c r="B38" t="s">
        <v>240</v>
      </c>
      <c r="D38" s="40" t="s">
        <v>310</v>
      </c>
      <c r="E38" t="s">
        <v>310</v>
      </c>
      <c r="F38" s="39">
        <v>25</v>
      </c>
      <c r="G38" s="38" t="s">
        <v>121</v>
      </c>
      <c r="H38" s="38"/>
      <c r="I38" t="s">
        <v>588</v>
      </c>
      <c r="J38" t="s">
        <v>658</v>
      </c>
      <c r="M38" t="s">
        <v>659</v>
      </c>
      <c r="N38" t="s">
        <v>649</v>
      </c>
      <c r="R38">
        <v>1989</v>
      </c>
      <c r="S38" t="s">
        <v>660</v>
      </c>
    </row>
    <row r="39" spans="2:19" x14ac:dyDescent="0.25">
      <c r="B39" t="s">
        <v>348</v>
      </c>
      <c r="D39" s="40" t="s">
        <v>314</v>
      </c>
      <c r="E39" t="s">
        <v>314</v>
      </c>
      <c r="F39" s="39">
        <v>25</v>
      </c>
      <c r="G39" s="38" t="s">
        <v>121</v>
      </c>
      <c r="H39" s="38"/>
      <c r="I39" t="s">
        <v>588</v>
      </c>
      <c r="J39" t="s">
        <v>661</v>
      </c>
      <c r="M39" t="s">
        <v>662</v>
      </c>
      <c r="N39" t="s">
        <v>649</v>
      </c>
      <c r="R39">
        <v>1988</v>
      </c>
      <c r="S39" t="s">
        <v>660</v>
      </c>
    </row>
    <row r="40" spans="2:19" x14ac:dyDescent="0.25">
      <c r="B40" t="s">
        <v>358</v>
      </c>
      <c r="D40" s="40" t="s">
        <v>9</v>
      </c>
      <c r="E40" t="s">
        <v>111</v>
      </c>
      <c r="F40" s="39">
        <v>20</v>
      </c>
      <c r="G40" s="38" t="s">
        <v>92</v>
      </c>
      <c r="H40" s="38"/>
      <c r="I40" t="s">
        <v>588</v>
      </c>
      <c r="J40" t="s">
        <v>663</v>
      </c>
      <c r="M40" t="s">
        <v>664</v>
      </c>
      <c r="N40" t="s">
        <v>649</v>
      </c>
      <c r="R40">
        <v>1987</v>
      </c>
      <c r="S40" t="s">
        <v>660</v>
      </c>
    </row>
    <row r="41" spans="2:19" x14ac:dyDescent="0.25">
      <c r="B41" t="s">
        <v>455</v>
      </c>
      <c r="D41" s="40" t="s">
        <v>9</v>
      </c>
      <c r="E41" t="s">
        <v>93</v>
      </c>
      <c r="F41" s="39">
        <v>20</v>
      </c>
      <c r="G41" s="38" t="s">
        <v>92</v>
      </c>
      <c r="H41" s="38"/>
      <c r="I41" t="s">
        <v>588</v>
      </c>
      <c r="J41" t="s">
        <v>665</v>
      </c>
      <c r="M41" t="s">
        <v>666</v>
      </c>
      <c r="N41" t="s">
        <v>649</v>
      </c>
      <c r="R41">
        <v>1986</v>
      </c>
      <c r="S41" t="s">
        <v>660</v>
      </c>
    </row>
    <row r="42" spans="2:19" x14ac:dyDescent="0.25">
      <c r="B42" t="s">
        <v>462</v>
      </c>
      <c r="D42" s="40" t="s">
        <v>9</v>
      </c>
      <c r="E42" t="s">
        <v>102</v>
      </c>
      <c r="F42" s="39">
        <v>20</v>
      </c>
      <c r="G42" s="38" t="s">
        <v>92</v>
      </c>
      <c r="H42" s="38"/>
      <c r="I42" t="s">
        <v>588</v>
      </c>
      <c r="J42" t="s">
        <v>628</v>
      </c>
      <c r="M42" t="s">
        <v>667</v>
      </c>
      <c r="N42" t="s">
        <v>649</v>
      </c>
      <c r="R42">
        <v>1985</v>
      </c>
      <c r="S42" t="s">
        <v>660</v>
      </c>
    </row>
    <row r="43" spans="2:19" x14ac:dyDescent="0.25">
      <c r="B43" t="s">
        <v>169</v>
      </c>
      <c r="D43" s="40" t="s">
        <v>16</v>
      </c>
      <c r="E43" t="s">
        <v>16</v>
      </c>
      <c r="F43" s="39">
        <v>23</v>
      </c>
      <c r="G43" s="38" t="s">
        <v>92</v>
      </c>
      <c r="H43" s="38"/>
      <c r="I43" t="s">
        <v>588</v>
      </c>
      <c r="J43" t="s">
        <v>668</v>
      </c>
      <c r="M43" t="s">
        <v>669</v>
      </c>
      <c r="N43" t="s">
        <v>649</v>
      </c>
      <c r="R43">
        <v>1984</v>
      </c>
      <c r="S43" t="s">
        <v>660</v>
      </c>
    </row>
    <row r="44" spans="2:19" x14ac:dyDescent="0.25">
      <c r="B44" t="s">
        <v>366</v>
      </c>
      <c r="D44" s="40" t="s">
        <v>8</v>
      </c>
      <c r="E44" t="s">
        <v>8</v>
      </c>
      <c r="F44" s="39">
        <v>23</v>
      </c>
      <c r="G44" s="38" t="s">
        <v>92</v>
      </c>
      <c r="H44" s="38"/>
      <c r="I44" t="s">
        <v>588</v>
      </c>
      <c r="J44" t="s">
        <v>630</v>
      </c>
      <c r="M44" t="s">
        <v>670</v>
      </c>
      <c r="N44" t="s">
        <v>671</v>
      </c>
      <c r="R44">
        <v>1983</v>
      </c>
      <c r="S44" t="s">
        <v>660</v>
      </c>
    </row>
    <row r="45" spans="2:19" x14ac:dyDescent="0.25">
      <c r="B45" t="s">
        <v>471</v>
      </c>
      <c r="D45" s="48" t="s">
        <v>20</v>
      </c>
      <c r="E45" t="s">
        <v>20</v>
      </c>
      <c r="F45" s="39">
        <v>24</v>
      </c>
      <c r="G45" s="38" t="s">
        <v>92</v>
      </c>
      <c r="H45" s="38"/>
      <c r="I45" t="s">
        <v>588</v>
      </c>
      <c r="J45" t="s">
        <v>672</v>
      </c>
      <c r="M45" t="s">
        <v>673</v>
      </c>
      <c r="N45" t="s">
        <v>671</v>
      </c>
      <c r="R45">
        <v>1982</v>
      </c>
      <c r="S45" t="s">
        <v>660</v>
      </c>
    </row>
    <row r="46" spans="2:19" x14ac:dyDescent="0.25">
      <c r="B46" t="s">
        <v>481</v>
      </c>
      <c r="D46" s="40" t="s">
        <v>5</v>
      </c>
      <c r="E46" t="s">
        <v>5</v>
      </c>
      <c r="F46" s="39">
        <v>25</v>
      </c>
      <c r="G46" s="38" t="s">
        <v>92</v>
      </c>
      <c r="H46" s="38"/>
      <c r="I46" t="s">
        <v>588</v>
      </c>
      <c r="J46" t="s">
        <v>634</v>
      </c>
      <c r="M46" t="s">
        <v>674</v>
      </c>
      <c r="N46" t="s">
        <v>671</v>
      </c>
      <c r="R46">
        <v>1981</v>
      </c>
      <c r="S46" t="s">
        <v>660</v>
      </c>
    </row>
    <row r="47" spans="2:19" x14ac:dyDescent="0.25">
      <c r="B47" t="s">
        <v>375</v>
      </c>
      <c r="D47" s="40" t="s">
        <v>6</v>
      </c>
      <c r="E47" t="s">
        <v>339</v>
      </c>
      <c r="F47" s="39">
        <v>25</v>
      </c>
      <c r="G47" s="38" t="s">
        <v>92</v>
      </c>
      <c r="H47" s="38"/>
      <c r="I47" t="s">
        <v>588</v>
      </c>
      <c r="J47" t="s">
        <v>675</v>
      </c>
      <c r="M47" t="s">
        <v>676</v>
      </c>
      <c r="N47" t="s">
        <v>671</v>
      </c>
      <c r="R47">
        <v>1980</v>
      </c>
      <c r="S47" t="s">
        <v>660</v>
      </c>
    </row>
    <row r="48" spans="2:19" x14ac:dyDescent="0.25">
      <c r="B48" t="s">
        <v>270</v>
      </c>
      <c r="D48" s="40" t="s">
        <v>11</v>
      </c>
      <c r="E48" t="s">
        <v>11</v>
      </c>
      <c r="F48" s="39">
        <v>25</v>
      </c>
      <c r="G48" s="38" t="s">
        <v>92</v>
      </c>
      <c r="H48" s="38"/>
      <c r="I48" t="s">
        <v>588</v>
      </c>
      <c r="J48" t="s">
        <v>677</v>
      </c>
      <c r="M48" t="s">
        <v>678</v>
      </c>
      <c r="N48" t="s">
        <v>671</v>
      </c>
      <c r="R48">
        <v>1979</v>
      </c>
      <c r="S48" t="s">
        <v>679</v>
      </c>
    </row>
    <row r="49" spans="2:19" x14ac:dyDescent="0.25">
      <c r="B49" t="s">
        <v>205</v>
      </c>
      <c r="D49" s="40" t="s">
        <v>13</v>
      </c>
      <c r="E49" t="s">
        <v>13</v>
      </c>
      <c r="F49" s="39">
        <v>25</v>
      </c>
      <c r="G49" s="38" t="s">
        <v>92</v>
      </c>
      <c r="H49" s="38"/>
      <c r="I49" t="s">
        <v>588</v>
      </c>
      <c r="J49" t="s">
        <v>680</v>
      </c>
      <c r="M49" t="s">
        <v>681</v>
      </c>
      <c r="N49" t="s">
        <v>671</v>
      </c>
      <c r="R49">
        <v>1978</v>
      </c>
      <c r="S49" t="s">
        <v>679</v>
      </c>
    </row>
    <row r="50" spans="2:19" x14ac:dyDescent="0.25">
      <c r="B50" t="s">
        <v>280</v>
      </c>
      <c r="D50" s="40" t="s">
        <v>14</v>
      </c>
      <c r="E50" t="s">
        <v>14</v>
      </c>
      <c r="F50" s="39">
        <v>25</v>
      </c>
      <c r="G50" s="38" t="s">
        <v>92</v>
      </c>
      <c r="H50" s="38"/>
      <c r="I50" t="s">
        <v>588</v>
      </c>
      <c r="J50" t="s">
        <v>640</v>
      </c>
      <c r="M50" t="s">
        <v>682</v>
      </c>
      <c r="N50" t="s">
        <v>671</v>
      </c>
      <c r="R50">
        <v>1977</v>
      </c>
      <c r="S50" t="s">
        <v>679</v>
      </c>
    </row>
    <row r="51" spans="2:19" x14ac:dyDescent="0.25">
      <c r="B51" t="s">
        <v>403</v>
      </c>
      <c r="D51" s="40" t="s">
        <v>14</v>
      </c>
      <c r="E51" t="s">
        <v>419</v>
      </c>
      <c r="F51" s="39">
        <v>25</v>
      </c>
      <c r="G51" s="38" t="s">
        <v>92</v>
      </c>
      <c r="H51" s="38"/>
      <c r="I51" t="s">
        <v>683</v>
      </c>
      <c r="M51" t="s">
        <v>684</v>
      </c>
      <c r="N51" t="s">
        <v>671</v>
      </c>
      <c r="R51">
        <v>1976</v>
      </c>
      <c r="S51" t="s">
        <v>679</v>
      </c>
    </row>
    <row r="52" spans="2:19" x14ac:dyDescent="0.25">
      <c r="B52" t="s">
        <v>291</v>
      </c>
      <c r="D52" s="40" t="s">
        <v>7</v>
      </c>
      <c r="E52" t="s">
        <v>7</v>
      </c>
      <c r="F52" s="39">
        <v>27</v>
      </c>
      <c r="G52" s="38" t="s">
        <v>92</v>
      </c>
      <c r="H52" s="38"/>
      <c r="I52" t="s">
        <v>685</v>
      </c>
      <c r="J52" t="s">
        <v>686</v>
      </c>
      <c r="M52" t="s">
        <v>687</v>
      </c>
      <c r="N52" t="s">
        <v>671</v>
      </c>
      <c r="R52">
        <v>1975</v>
      </c>
      <c r="S52" t="s">
        <v>679</v>
      </c>
    </row>
    <row r="53" spans="2:19" x14ac:dyDescent="0.25">
      <c r="D53" s="40" t="s">
        <v>15</v>
      </c>
      <c r="E53" t="s">
        <v>15</v>
      </c>
      <c r="F53" s="39">
        <v>24</v>
      </c>
      <c r="G53" s="38" t="s">
        <v>1411</v>
      </c>
      <c r="H53" s="38"/>
      <c r="I53" t="s">
        <v>685</v>
      </c>
      <c r="J53" t="s">
        <v>688</v>
      </c>
      <c r="M53" t="s">
        <v>689</v>
      </c>
      <c r="N53" t="s">
        <v>671</v>
      </c>
      <c r="R53">
        <v>1974</v>
      </c>
      <c r="S53" t="s">
        <v>679</v>
      </c>
    </row>
    <row r="54" spans="2:19" x14ac:dyDescent="0.25">
      <c r="D54" s="40" t="s">
        <v>22</v>
      </c>
      <c r="E54" t="s">
        <v>22</v>
      </c>
      <c r="F54" s="39">
        <v>24</v>
      </c>
      <c r="G54" s="38" t="s">
        <v>1411</v>
      </c>
      <c r="H54" s="38"/>
      <c r="I54" t="s">
        <v>685</v>
      </c>
      <c r="J54" t="s">
        <v>690</v>
      </c>
      <c r="M54" t="s">
        <v>691</v>
      </c>
      <c r="N54" t="s">
        <v>671</v>
      </c>
      <c r="R54">
        <v>1973</v>
      </c>
      <c r="S54" t="s">
        <v>679</v>
      </c>
    </row>
    <row r="55" spans="2:19" x14ac:dyDescent="0.25">
      <c r="D55" s="40" t="s">
        <v>21</v>
      </c>
      <c r="E55" t="s">
        <v>21</v>
      </c>
      <c r="F55" s="39">
        <v>24</v>
      </c>
      <c r="G55" s="38" t="s">
        <v>1411</v>
      </c>
      <c r="H55" s="38"/>
      <c r="I55" t="s">
        <v>685</v>
      </c>
      <c r="J55" t="s">
        <v>692</v>
      </c>
      <c r="R55">
        <v>1972</v>
      </c>
      <c r="S55" t="s">
        <v>679</v>
      </c>
    </row>
    <row r="56" spans="2:19" x14ac:dyDescent="0.25">
      <c r="D56" s="40" t="s">
        <v>19</v>
      </c>
      <c r="E56" t="s">
        <v>19</v>
      </c>
      <c r="F56" s="39">
        <v>26</v>
      </c>
      <c r="G56" s="38" t="s">
        <v>1411</v>
      </c>
      <c r="H56" s="38"/>
      <c r="I56" t="s">
        <v>685</v>
      </c>
      <c r="J56" t="s">
        <v>693</v>
      </c>
      <c r="R56">
        <v>1971</v>
      </c>
      <c r="S56" t="s">
        <v>679</v>
      </c>
    </row>
    <row r="57" spans="2:19" x14ac:dyDescent="0.25">
      <c r="D57" s="40" t="s">
        <v>17</v>
      </c>
      <c r="E57" t="s">
        <v>17</v>
      </c>
      <c r="F57" s="39">
        <v>26</v>
      </c>
      <c r="G57" s="38" t="s">
        <v>1411</v>
      </c>
      <c r="H57" s="38"/>
      <c r="I57" t="s">
        <v>685</v>
      </c>
      <c r="J57" t="s">
        <v>593</v>
      </c>
      <c r="R57">
        <v>1970</v>
      </c>
      <c r="S57" t="s">
        <v>679</v>
      </c>
    </row>
    <row r="58" spans="2:19" x14ac:dyDescent="0.25">
      <c r="D58" s="40" t="s">
        <v>10</v>
      </c>
      <c r="E58" t="s">
        <v>10</v>
      </c>
      <c r="F58" s="39">
        <v>26</v>
      </c>
      <c r="G58" s="38" t="s">
        <v>1411</v>
      </c>
      <c r="H58" s="38"/>
      <c r="I58" t="s">
        <v>685</v>
      </c>
      <c r="J58" t="s">
        <v>694</v>
      </c>
      <c r="R58">
        <v>1969</v>
      </c>
      <c r="S58" t="s">
        <v>695</v>
      </c>
    </row>
    <row r="59" spans="2:19" ht="25.5" x14ac:dyDescent="0.25">
      <c r="D59" s="40" t="s">
        <v>18</v>
      </c>
      <c r="E59" t="s">
        <v>18</v>
      </c>
      <c r="F59" s="39">
        <v>27</v>
      </c>
      <c r="G59" s="38" t="s">
        <v>1411</v>
      </c>
      <c r="H59" s="38"/>
      <c r="I59" t="s">
        <v>685</v>
      </c>
      <c r="J59" t="s">
        <v>696</v>
      </c>
      <c r="R59">
        <v>1968</v>
      </c>
      <c r="S59" t="s">
        <v>695</v>
      </c>
    </row>
    <row r="60" spans="2:19" x14ac:dyDescent="0.25">
      <c r="I60" t="s">
        <v>685</v>
      </c>
      <c r="J60" t="s">
        <v>697</v>
      </c>
      <c r="R60">
        <v>1967</v>
      </c>
      <c r="S60" t="s">
        <v>695</v>
      </c>
    </row>
    <row r="61" spans="2:19" x14ac:dyDescent="0.25">
      <c r="I61" t="s">
        <v>685</v>
      </c>
      <c r="J61" t="s">
        <v>698</v>
      </c>
      <c r="R61">
        <v>1966</v>
      </c>
      <c r="S61" t="s">
        <v>695</v>
      </c>
    </row>
    <row r="62" spans="2:19" x14ac:dyDescent="0.25">
      <c r="I62" t="s">
        <v>685</v>
      </c>
      <c r="J62" t="s">
        <v>699</v>
      </c>
      <c r="R62">
        <v>1965</v>
      </c>
      <c r="S62" t="s">
        <v>695</v>
      </c>
    </row>
    <row r="63" spans="2:19" x14ac:dyDescent="0.25">
      <c r="I63" t="s">
        <v>685</v>
      </c>
      <c r="J63" t="s">
        <v>700</v>
      </c>
      <c r="R63">
        <v>1964</v>
      </c>
      <c r="S63" t="s">
        <v>695</v>
      </c>
    </row>
    <row r="64" spans="2:19" x14ac:dyDescent="0.25">
      <c r="I64" t="s">
        <v>685</v>
      </c>
      <c r="J64" t="s">
        <v>599</v>
      </c>
      <c r="R64">
        <v>1963</v>
      </c>
      <c r="S64" t="s">
        <v>695</v>
      </c>
    </row>
    <row r="65" spans="9:19" x14ac:dyDescent="0.25">
      <c r="I65" t="s">
        <v>685</v>
      </c>
      <c r="J65" t="s">
        <v>701</v>
      </c>
      <c r="R65">
        <v>1962</v>
      </c>
      <c r="S65" t="s">
        <v>695</v>
      </c>
    </row>
    <row r="66" spans="9:19" x14ac:dyDescent="0.25">
      <c r="I66" t="s">
        <v>685</v>
      </c>
      <c r="J66" t="s">
        <v>702</v>
      </c>
      <c r="R66">
        <v>1961</v>
      </c>
      <c r="S66" t="s">
        <v>695</v>
      </c>
    </row>
    <row r="67" spans="9:19" x14ac:dyDescent="0.25">
      <c r="I67" t="s">
        <v>685</v>
      </c>
      <c r="J67" t="s">
        <v>703</v>
      </c>
      <c r="R67">
        <v>1960</v>
      </c>
      <c r="S67" t="s">
        <v>695</v>
      </c>
    </row>
    <row r="68" spans="9:19" x14ac:dyDescent="0.25">
      <c r="I68" t="s">
        <v>685</v>
      </c>
      <c r="J68" t="s">
        <v>704</v>
      </c>
      <c r="R68">
        <v>1959</v>
      </c>
      <c r="S68" t="s">
        <v>705</v>
      </c>
    </row>
    <row r="69" spans="9:19" x14ac:dyDescent="0.25">
      <c r="I69" t="s">
        <v>685</v>
      </c>
      <c r="J69" t="s">
        <v>706</v>
      </c>
      <c r="R69">
        <v>1958</v>
      </c>
      <c r="S69" t="s">
        <v>705</v>
      </c>
    </row>
    <row r="70" spans="9:19" x14ac:dyDescent="0.25">
      <c r="I70" t="s">
        <v>685</v>
      </c>
      <c r="J70" t="s">
        <v>707</v>
      </c>
      <c r="R70">
        <v>1957</v>
      </c>
      <c r="S70" t="s">
        <v>705</v>
      </c>
    </row>
    <row r="71" spans="9:19" x14ac:dyDescent="0.25">
      <c r="I71" t="s">
        <v>685</v>
      </c>
      <c r="J71" t="s">
        <v>708</v>
      </c>
      <c r="R71">
        <v>1956</v>
      </c>
      <c r="S71" t="s">
        <v>705</v>
      </c>
    </row>
    <row r="72" spans="9:19" x14ac:dyDescent="0.25">
      <c r="I72" t="s">
        <v>685</v>
      </c>
      <c r="J72" t="s">
        <v>709</v>
      </c>
      <c r="R72">
        <v>1955</v>
      </c>
      <c r="S72" t="s">
        <v>705</v>
      </c>
    </row>
    <row r="73" spans="9:19" x14ac:dyDescent="0.25">
      <c r="I73" t="s">
        <v>685</v>
      </c>
      <c r="J73" t="s">
        <v>710</v>
      </c>
      <c r="R73">
        <v>1954</v>
      </c>
      <c r="S73" t="s">
        <v>705</v>
      </c>
    </row>
    <row r="74" spans="9:19" x14ac:dyDescent="0.25">
      <c r="I74" t="s">
        <v>685</v>
      </c>
      <c r="J74" t="s">
        <v>711</v>
      </c>
      <c r="R74">
        <v>1953</v>
      </c>
      <c r="S74" t="s">
        <v>705</v>
      </c>
    </row>
    <row r="75" spans="9:19" x14ac:dyDescent="0.25">
      <c r="I75" t="s">
        <v>685</v>
      </c>
      <c r="J75" t="s">
        <v>712</v>
      </c>
    </row>
    <row r="76" spans="9:19" x14ac:dyDescent="0.25">
      <c r="I76" t="s">
        <v>685</v>
      </c>
      <c r="J76" t="s">
        <v>713</v>
      </c>
    </row>
    <row r="77" spans="9:19" x14ac:dyDescent="0.25">
      <c r="I77" t="s">
        <v>685</v>
      </c>
      <c r="J77" t="s">
        <v>714</v>
      </c>
    </row>
    <row r="78" spans="9:19" x14ac:dyDescent="0.25">
      <c r="I78" t="s">
        <v>685</v>
      </c>
      <c r="J78" t="s">
        <v>715</v>
      </c>
    </row>
    <row r="79" spans="9:19" x14ac:dyDescent="0.25">
      <c r="I79" t="s">
        <v>685</v>
      </c>
      <c r="J79" t="s">
        <v>716</v>
      </c>
    </row>
    <row r="80" spans="9:19" x14ac:dyDescent="0.25">
      <c r="I80" t="s">
        <v>685</v>
      </c>
      <c r="J80" t="s">
        <v>717</v>
      </c>
    </row>
    <row r="81" spans="9:10" x14ac:dyDescent="0.25">
      <c r="I81" t="s">
        <v>685</v>
      </c>
      <c r="J81" t="s">
        <v>718</v>
      </c>
    </row>
    <row r="82" spans="9:10" x14ac:dyDescent="0.25">
      <c r="I82" t="s">
        <v>685</v>
      </c>
      <c r="J82" t="s">
        <v>719</v>
      </c>
    </row>
    <row r="83" spans="9:10" x14ac:dyDescent="0.25">
      <c r="I83" t="s">
        <v>685</v>
      </c>
      <c r="J83" t="s">
        <v>616</v>
      </c>
    </row>
    <row r="84" spans="9:10" x14ac:dyDescent="0.25">
      <c r="I84" t="s">
        <v>685</v>
      </c>
      <c r="J84" t="s">
        <v>720</v>
      </c>
    </row>
    <row r="85" spans="9:10" x14ac:dyDescent="0.25">
      <c r="I85" t="s">
        <v>685</v>
      </c>
      <c r="J85" t="s">
        <v>618</v>
      </c>
    </row>
    <row r="86" spans="9:10" x14ac:dyDescent="0.25">
      <c r="I86" t="s">
        <v>685</v>
      </c>
      <c r="J86" t="s">
        <v>721</v>
      </c>
    </row>
    <row r="87" spans="9:10" x14ac:dyDescent="0.25">
      <c r="I87" t="s">
        <v>685</v>
      </c>
      <c r="J87" t="s">
        <v>722</v>
      </c>
    </row>
    <row r="88" spans="9:10" x14ac:dyDescent="0.25">
      <c r="I88" t="s">
        <v>685</v>
      </c>
      <c r="J88" t="s">
        <v>723</v>
      </c>
    </row>
    <row r="89" spans="9:10" x14ac:dyDescent="0.25">
      <c r="I89" t="s">
        <v>685</v>
      </c>
      <c r="J89" t="s">
        <v>724</v>
      </c>
    </row>
    <row r="90" spans="9:10" x14ac:dyDescent="0.25">
      <c r="I90" t="s">
        <v>685</v>
      </c>
      <c r="J90" t="s">
        <v>725</v>
      </c>
    </row>
    <row r="91" spans="9:10" x14ac:dyDescent="0.25">
      <c r="I91" t="s">
        <v>685</v>
      </c>
      <c r="J91" t="s">
        <v>621</v>
      </c>
    </row>
    <row r="92" spans="9:10" x14ac:dyDescent="0.25">
      <c r="I92" t="s">
        <v>685</v>
      </c>
      <c r="J92" t="s">
        <v>726</v>
      </c>
    </row>
    <row r="93" spans="9:10" x14ac:dyDescent="0.25">
      <c r="I93" t="s">
        <v>685</v>
      </c>
      <c r="J93" t="s">
        <v>623</v>
      </c>
    </row>
    <row r="94" spans="9:10" x14ac:dyDescent="0.25">
      <c r="I94" t="s">
        <v>685</v>
      </c>
      <c r="J94" t="s">
        <v>624</v>
      </c>
    </row>
    <row r="95" spans="9:10" x14ac:dyDescent="0.25">
      <c r="I95" t="s">
        <v>685</v>
      </c>
      <c r="J95" t="s">
        <v>727</v>
      </c>
    </row>
    <row r="96" spans="9:10" x14ac:dyDescent="0.25">
      <c r="I96" t="s">
        <v>685</v>
      </c>
      <c r="J96" t="s">
        <v>728</v>
      </c>
    </row>
    <row r="97" spans="9:10" x14ac:dyDescent="0.25">
      <c r="I97" t="s">
        <v>685</v>
      </c>
      <c r="J97" t="s">
        <v>626</v>
      </c>
    </row>
    <row r="98" spans="9:10" x14ac:dyDescent="0.25">
      <c r="I98" t="s">
        <v>685</v>
      </c>
      <c r="J98" t="s">
        <v>729</v>
      </c>
    </row>
    <row r="99" spans="9:10" x14ac:dyDescent="0.25">
      <c r="I99" t="s">
        <v>685</v>
      </c>
      <c r="J99" t="s">
        <v>730</v>
      </c>
    </row>
    <row r="100" spans="9:10" x14ac:dyDescent="0.25">
      <c r="I100" t="s">
        <v>685</v>
      </c>
      <c r="J100" t="s">
        <v>731</v>
      </c>
    </row>
    <row r="101" spans="9:10" x14ac:dyDescent="0.25">
      <c r="I101" t="s">
        <v>685</v>
      </c>
      <c r="J101" t="s">
        <v>732</v>
      </c>
    </row>
    <row r="102" spans="9:10" x14ac:dyDescent="0.25">
      <c r="I102" t="s">
        <v>685</v>
      </c>
      <c r="J102" t="s">
        <v>733</v>
      </c>
    </row>
    <row r="103" spans="9:10" x14ac:dyDescent="0.25">
      <c r="I103" t="s">
        <v>685</v>
      </c>
      <c r="J103" t="s">
        <v>734</v>
      </c>
    </row>
    <row r="104" spans="9:10" x14ac:dyDescent="0.25">
      <c r="I104" t="s">
        <v>685</v>
      </c>
      <c r="J104" t="s">
        <v>636</v>
      </c>
    </row>
    <row r="105" spans="9:10" x14ac:dyDescent="0.25">
      <c r="I105" t="s">
        <v>685</v>
      </c>
      <c r="J105" t="s">
        <v>637</v>
      </c>
    </row>
    <row r="106" spans="9:10" x14ac:dyDescent="0.25">
      <c r="I106" t="s">
        <v>685</v>
      </c>
      <c r="J106" t="s">
        <v>735</v>
      </c>
    </row>
    <row r="107" spans="9:10" x14ac:dyDescent="0.25">
      <c r="I107" t="s">
        <v>685</v>
      </c>
      <c r="J107" t="s">
        <v>736</v>
      </c>
    </row>
  </sheetData>
  <sortState xmlns:xlrd2="http://schemas.microsoft.com/office/spreadsheetml/2017/richdata2" ref="D4:G59">
    <sortCondition ref="G4:G59"/>
    <sortCondition ref="F4:F59"/>
    <sortCondition ref="D4:D59"/>
  </sortState>
  <phoneticPr fontId="16" type="noConversion"/>
  <pageMargins left="0.7" right="0.7" top="0.75" bottom="0.75" header="0.3" footer="0.3"/>
  <pageSetup orientation="portrait" horizontalDpi="0" verticalDpi="0"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E4867-2BA6-4686-AA23-8E8F4A7C760C}">
  <dimension ref="A1:M786"/>
  <sheetViews>
    <sheetView workbookViewId="0">
      <selection activeCell="E4" sqref="E4"/>
    </sheetView>
  </sheetViews>
  <sheetFormatPr defaultRowHeight="15" x14ac:dyDescent="0.25"/>
  <cols>
    <col min="1" max="1" width="21" bestFit="1" customWidth="1"/>
    <col min="2" max="2" width="8.140625" customWidth="1"/>
    <col min="3" max="3" width="21" customWidth="1"/>
    <col min="4" max="4" width="9.140625" customWidth="1"/>
    <col min="5" max="5" width="28.7109375" customWidth="1"/>
    <col min="6" max="8" width="12" bestFit="1" customWidth="1"/>
    <col min="9" max="9" width="14.7109375" bestFit="1" customWidth="1"/>
    <col min="10" max="10" width="13.28515625" bestFit="1" customWidth="1"/>
    <col min="11" max="12" width="12" bestFit="1" customWidth="1"/>
  </cols>
  <sheetData>
    <row r="1" spans="1:13" x14ac:dyDescent="0.25">
      <c r="A1" t="s">
        <v>737</v>
      </c>
    </row>
    <row r="2" spans="1:13" x14ac:dyDescent="0.25">
      <c r="C2" s="61" t="s">
        <v>738</v>
      </c>
    </row>
    <row r="3" spans="1:13" x14ac:dyDescent="0.25">
      <c r="A3" s="61"/>
      <c r="C3">
        <f>_xlfn.IFNA(VLOOKUP(A3,'name-change'!$A$4:$B$29,2,FALSE),A3)</f>
        <v>0</v>
      </c>
      <c r="D3" t="e">
        <f>VLOOKUP(A3,'name-change'!$M$4:$N$54,2,FALSE)</f>
        <v>#N/A</v>
      </c>
      <c r="E3" t="str">
        <f>C3&amp;"."&amp;B3</f>
        <v>0.</v>
      </c>
    </row>
    <row r="4" spans="1:13" x14ac:dyDescent="0.25">
      <c r="A4" t="s">
        <v>739</v>
      </c>
      <c r="B4" t="s">
        <v>740</v>
      </c>
      <c r="C4" s="60" t="s">
        <v>741</v>
      </c>
      <c r="D4" s="60" t="s">
        <v>742</v>
      </c>
      <c r="E4" t="s">
        <v>743</v>
      </c>
      <c r="F4" t="s">
        <v>516</v>
      </c>
      <c r="G4" t="s">
        <v>744</v>
      </c>
      <c r="H4" t="s">
        <v>745</v>
      </c>
      <c r="I4" t="s">
        <v>746</v>
      </c>
      <c r="J4" t="s">
        <v>747</v>
      </c>
      <c r="K4" t="s">
        <v>517</v>
      </c>
      <c r="L4" t="s">
        <v>748</v>
      </c>
      <c r="M4" t="s">
        <v>749</v>
      </c>
    </row>
    <row r="5" spans="1:13" x14ac:dyDescent="0.25">
      <c r="A5" t="s">
        <v>611</v>
      </c>
      <c r="B5">
        <v>2005</v>
      </c>
      <c r="C5" t="s">
        <v>7</v>
      </c>
      <c r="D5" t="s">
        <v>591</v>
      </c>
      <c r="E5" t="s">
        <v>750</v>
      </c>
      <c r="F5">
        <v>1</v>
      </c>
      <c r="G5">
        <v>0</v>
      </c>
      <c r="H5">
        <v>0</v>
      </c>
      <c r="I5">
        <v>0</v>
      </c>
      <c r="J5" t="s">
        <v>751</v>
      </c>
      <c r="K5">
        <v>1</v>
      </c>
      <c r="L5">
        <v>1</v>
      </c>
    </row>
    <row r="6" spans="1:13" x14ac:dyDescent="0.25">
      <c r="A6" t="s">
        <v>611</v>
      </c>
      <c r="B6">
        <v>2006</v>
      </c>
      <c r="C6" t="s">
        <v>7</v>
      </c>
      <c r="D6" t="s">
        <v>591</v>
      </c>
      <c r="E6" t="s">
        <v>752</v>
      </c>
      <c r="F6">
        <v>1</v>
      </c>
      <c r="G6">
        <v>0</v>
      </c>
      <c r="H6">
        <v>0</v>
      </c>
      <c r="I6">
        <v>0</v>
      </c>
      <c r="J6" t="s">
        <v>751</v>
      </c>
      <c r="K6">
        <v>1</v>
      </c>
      <c r="L6">
        <v>1</v>
      </c>
    </row>
    <row r="7" spans="1:13" x14ac:dyDescent="0.25">
      <c r="A7" t="s">
        <v>611</v>
      </c>
      <c r="B7">
        <v>2008</v>
      </c>
      <c r="C7" t="s">
        <v>7</v>
      </c>
      <c r="D7" t="s">
        <v>591</v>
      </c>
      <c r="E7" t="s">
        <v>753</v>
      </c>
      <c r="F7">
        <v>0.98941800000000002</v>
      </c>
      <c r="G7">
        <v>1.0581999999999999E-2</v>
      </c>
      <c r="H7">
        <v>0</v>
      </c>
      <c r="I7">
        <v>0</v>
      </c>
      <c r="J7" t="s">
        <v>751</v>
      </c>
      <c r="K7">
        <v>0.989417989</v>
      </c>
      <c r="L7">
        <v>0.989417989</v>
      </c>
    </row>
    <row r="8" spans="1:13" x14ac:dyDescent="0.25">
      <c r="A8" t="s">
        <v>611</v>
      </c>
      <c r="B8">
        <v>2009</v>
      </c>
      <c r="C8" t="s">
        <v>7</v>
      </c>
      <c r="D8" t="s">
        <v>591</v>
      </c>
      <c r="E8" t="s">
        <v>754</v>
      </c>
      <c r="F8">
        <v>0.81632700000000002</v>
      </c>
      <c r="G8">
        <v>0.183673</v>
      </c>
      <c r="H8">
        <v>0</v>
      </c>
      <c r="I8">
        <v>0</v>
      </c>
      <c r="J8" t="s">
        <v>751</v>
      </c>
      <c r="K8">
        <v>0.81632653099999997</v>
      </c>
      <c r="L8">
        <v>0.81632653099999997</v>
      </c>
    </row>
    <row r="9" spans="1:13" x14ac:dyDescent="0.25">
      <c r="A9" t="s">
        <v>611</v>
      </c>
      <c r="B9">
        <v>2012</v>
      </c>
      <c r="C9" t="s">
        <v>7</v>
      </c>
      <c r="D9" t="s">
        <v>591</v>
      </c>
      <c r="E9" t="s">
        <v>755</v>
      </c>
      <c r="F9">
        <v>0.90983599999999998</v>
      </c>
      <c r="G9">
        <v>9.0163999999999994E-2</v>
      </c>
      <c r="H9">
        <v>0</v>
      </c>
      <c r="I9">
        <v>0</v>
      </c>
      <c r="J9" t="s">
        <v>751</v>
      </c>
      <c r="K9">
        <v>0.91232876699999998</v>
      </c>
      <c r="L9">
        <v>0.91232876699999998</v>
      </c>
    </row>
    <row r="10" spans="1:13" x14ac:dyDescent="0.25">
      <c r="A10" t="s">
        <v>611</v>
      </c>
      <c r="B10">
        <v>2013</v>
      </c>
      <c r="C10" t="s">
        <v>7</v>
      </c>
      <c r="D10" t="s">
        <v>591</v>
      </c>
      <c r="E10" t="s">
        <v>756</v>
      </c>
      <c r="F10">
        <v>1</v>
      </c>
      <c r="G10">
        <v>0</v>
      </c>
      <c r="H10">
        <v>0</v>
      </c>
      <c r="I10">
        <v>0</v>
      </c>
      <c r="J10" t="s">
        <v>751</v>
      </c>
      <c r="K10" s="60">
        <v>1</v>
      </c>
      <c r="M10" s="60" t="s">
        <v>757</v>
      </c>
    </row>
    <row r="11" spans="1:13" x14ac:dyDescent="0.25">
      <c r="A11" t="s">
        <v>611</v>
      </c>
      <c r="B11">
        <v>2015</v>
      </c>
      <c r="C11" t="s">
        <v>7</v>
      </c>
      <c r="D11" t="s">
        <v>591</v>
      </c>
      <c r="E11" t="s">
        <v>758</v>
      </c>
      <c r="F11">
        <v>1</v>
      </c>
      <c r="G11">
        <v>0</v>
      </c>
      <c r="H11">
        <v>0</v>
      </c>
      <c r="I11">
        <v>0</v>
      </c>
      <c r="J11" t="s">
        <v>751</v>
      </c>
      <c r="K11" s="60">
        <v>1</v>
      </c>
      <c r="M11" s="60" t="s">
        <v>757</v>
      </c>
    </row>
    <row r="12" spans="1:13" x14ac:dyDescent="0.25">
      <c r="A12" t="s">
        <v>611</v>
      </c>
      <c r="B12">
        <v>2016</v>
      </c>
      <c r="C12" t="s">
        <v>7</v>
      </c>
      <c r="D12" t="s">
        <v>591</v>
      </c>
      <c r="E12" t="s">
        <v>759</v>
      </c>
      <c r="F12">
        <v>0.74385999999999997</v>
      </c>
      <c r="G12">
        <v>0.24912300000000001</v>
      </c>
      <c r="H12">
        <v>7.0179999999999999E-3</v>
      </c>
      <c r="I12">
        <v>7.0179999999999999E-3</v>
      </c>
      <c r="J12" t="s">
        <v>751</v>
      </c>
      <c r="K12">
        <v>0.75177305000000005</v>
      </c>
      <c r="L12">
        <v>0.75714285699999995</v>
      </c>
    </row>
    <row r="13" spans="1:13" x14ac:dyDescent="0.25">
      <c r="A13" t="s">
        <v>611</v>
      </c>
      <c r="B13">
        <v>2019</v>
      </c>
      <c r="C13" t="s">
        <v>7</v>
      </c>
      <c r="D13" t="s">
        <v>591</v>
      </c>
      <c r="E13" t="s">
        <v>760</v>
      </c>
      <c r="F13">
        <v>0.99516899999999997</v>
      </c>
      <c r="G13">
        <v>4.8310000000000002E-3</v>
      </c>
      <c r="H13">
        <v>0</v>
      </c>
      <c r="I13">
        <v>0</v>
      </c>
      <c r="J13" t="s">
        <v>751</v>
      </c>
      <c r="K13" s="60">
        <v>0.99</v>
      </c>
      <c r="M13" s="60" t="s">
        <v>757</v>
      </c>
    </row>
    <row r="14" spans="1:13" x14ac:dyDescent="0.25">
      <c r="A14" t="s">
        <v>590</v>
      </c>
      <c r="B14">
        <v>2015</v>
      </c>
      <c r="C14" t="s">
        <v>19</v>
      </c>
      <c r="D14" t="s">
        <v>591</v>
      </c>
      <c r="E14" t="s">
        <v>761</v>
      </c>
      <c r="F14">
        <v>0.47222199999999998</v>
      </c>
      <c r="G14">
        <v>0</v>
      </c>
      <c r="H14">
        <v>0.52777799999999997</v>
      </c>
      <c r="I14">
        <v>2.7778000000000001E-2</v>
      </c>
      <c r="J14" t="s">
        <v>751</v>
      </c>
    </row>
    <row r="15" spans="1:13" x14ac:dyDescent="0.25">
      <c r="A15" t="s">
        <v>590</v>
      </c>
      <c r="B15">
        <v>2016</v>
      </c>
      <c r="C15" t="s">
        <v>19</v>
      </c>
      <c r="D15" t="s">
        <v>591</v>
      </c>
      <c r="E15" t="s">
        <v>762</v>
      </c>
      <c r="F15">
        <v>0.75</v>
      </c>
      <c r="G15">
        <v>0</v>
      </c>
      <c r="H15">
        <v>0.25</v>
      </c>
      <c r="I15">
        <v>0</v>
      </c>
      <c r="J15" t="s">
        <v>751</v>
      </c>
    </row>
    <row r="16" spans="1:13" x14ac:dyDescent="0.25">
      <c r="A16" t="s">
        <v>603</v>
      </c>
      <c r="B16">
        <v>2009</v>
      </c>
      <c r="C16" t="s">
        <v>17</v>
      </c>
      <c r="D16" t="s">
        <v>591</v>
      </c>
      <c r="E16" t="s">
        <v>763</v>
      </c>
      <c r="F16">
        <v>0.85714299999999999</v>
      </c>
      <c r="G16">
        <v>0</v>
      </c>
      <c r="H16">
        <v>0.14285700000000001</v>
      </c>
      <c r="I16">
        <v>0</v>
      </c>
      <c r="J16" t="s">
        <v>751</v>
      </c>
    </row>
    <row r="17" spans="1:13" x14ac:dyDescent="0.25">
      <c r="A17" t="s">
        <v>603</v>
      </c>
      <c r="B17">
        <v>2010</v>
      </c>
      <c r="C17" t="s">
        <v>17</v>
      </c>
      <c r="D17" t="s">
        <v>591</v>
      </c>
      <c r="E17" t="s">
        <v>764</v>
      </c>
      <c r="F17">
        <v>1</v>
      </c>
      <c r="G17">
        <v>0</v>
      </c>
      <c r="H17">
        <v>0</v>
      </c>
      <c r="I17">
        <v>0</v>
      </c>
      <c r="J17" t="s">
        <v>751</v>
      </c>
    </row>
    <row r="18" spans="1:13" x14ac:dyDescent="0.25">
      <c r="A18" t="s">
        <v>603</v>
      </c>
      <c r="B18">
        <v>2012</v>
      </c>
      <c r="C18" t="s">
        <v>17</v>
      </c>
      <c r="D18" t="s">
        <v>591</v>
      </c>
      <c r="E18" t="s">
        <v>765</v>
      </c>
      <c r="F18" s="60">
        <v>1</v>
      </c>
      <c r="G18">
        <v>0</v>
      </c>
      <c r="H18">
        <v>1</v>
      </c>
      <c r="I18">
        <v>1</v>
      </c>
      <c r="J18" t="s">
        <v>751</v>
      </c>
      <c r="M18" s="60" t="s">
        <v>766</v>
      </c>
    </row>
    <row r="19" spans="1:13" x14ac:dyDescent="0.25">
      <c r="A19" t="s">
        <v>603</v>
      </c>
      <c r="B19">
        <v>2014</v>
      </c>
      <c r="C19" t="s">
        <v>17</v>
      </c>
      <c r="D19" t="s">
        <v>591</v>
      </c>
      <c r="E19" t="s">
        <v>767</v>
      </c>
      <c r="F19">
        <v>0.5</v>
      </c>
      <c r="G19">
        <v>0</v>
      </c>
      <c r="H19">
        <v>0.5</v>
      </c>
      <c r="I19">
        <v>0.1</v>
      </c>
      <c r="J19" t="s">
        <v>751</v>
      </c>
      <c r="M19" s="60" t="s">
        <v>768</v>
      </c>
    </row>
    <row r="20" spans="1:13" x14ac:dyDescent="0.25">
      <c r="A20" t="s">
        <v>603</v>
      </c>
      <c r="B20">
        <v>2015</v>
      </c>
      <c r="C20" t="s">
        <v>17</v>
      </c>
      <c r="D20" t="s">
        <v>591</v>
      </c>
      <c r="E20" t="s">
        <v>769</v>
      </c>
      <c r="F20">
        <v>0.96428599999999998</v>
      </c>
      <c r="G20">
        <v>0</v>
      </c>
      <c r="H20">
        <v>3.5714000000000003E-2</v>
      </c>
      <c r="I20">
        <v>0</v>
      </c>
      <c r="J20" t="s">
        <v>751</v>
      </c>
    </row>
    <row r="21" spans="1:13" x14ac:dyDescent="0.25">
      <c r="A21" t="s">
        <v>603</v>
      </c>
      <c r="B21">
        <v>2016</v>
      </c>
      <c r="C21" t="s">
        <v>17</v>
      </c>
      <c r="D21" t="s">
        <v>591</v>
      </c>
      <c r="E21" t="s">
        <v>770</v>
      </c>
      <c r="F21">
        <v>1</v>
      </c>
      <c r="G21">
        <v>0</v>
      </c>
      <c r="H21">
        <v>0</v>
      </c>
      <c r="I21">
        <v>0</v>
      </c>
      <c r="J21" t="s">
        <v>751</v>
      </c>
    </row>
    <row r="22" spans="1:13" x14ac:dyDescent="0.25">
      <c r="A22" t="s">
        <v>603</v>
      </c>
      <c r="B22">
        <v>2017</v>
      </c>
      <c r="C22" t="s">
        <v>17</v>
      </c>
      <c r="D22" t="s">
        <v>591</v>
      </c>
      <c r="E22" t="s">
        <v>771</v>
      </c>
      <c r="F22">
        <v>1</v>
      </c>
      <c r="G22">
        <v>0</v>
      </c>
      <c r="H22">
        <v>0</v>
      </c>
      <c r="I22">
        <v>0</v>
      </c>
      <c r="J22" t="s">
        <v>751</v>
      </c>
    </row>
    <row r="23" spans="1:13" x14ac:dyDescent="0.25">
      <c r="A23" t="s">
        <v>605</v>
      </c>
      <c r="B23">
        <v>2015</v>
      </c>
      <c r="C23" t="s">
        <v>447</v>
      </c>
      <c r="D23" t="s">
        <v>591</v>
      </c>
      <c r="E23" t="s">
        <v>772</v>
      </c>
      <c r="F23">
        <v>0.4</v>
      </c>
      <c r="G23">
        <v>0</v>
      </c>
      <c r="H23">
        <v>0.6</v>
      </c>
      <c r="I23">
        <v>0</v>
      </c>
      <c r="J23" t="s">
        <v>751</v>
      </c>
    </row>
    <row r="24" spans="1:13" x14ac:dyDescent="0.25">
      <c r="A24" t="s">
        <v>632</v>
      </c>
      <c r="B24">
        <v>2013</v>
      </c>
      <c r="C24" t="s">
        <v>10</v>
      </c>
      <c r="D24" t="s">
        <v>591</v>
      </c>
      <c r="E24" t="s">
        <v>773</v>
      </c>
      <c r="F24" s="60">
        <f>AVERAGE(F25:F28)</f>
        <v>0.59850800000000004</v>
      </c>
      <c r="G24">
        <v>0</v>
      </c>
      <c r="H24">
        <v>1</v>
      </c>
      <c r="I24">
        <v>0</v>
      </c>
      <c r="J24" t="s">
        <v>751</v>
      </c>
    </row>
    <row r="25" spans="1:13" x14ac:dyDescent="0.25">
      <c r="A25" t="s">
        <v>632</v>
      </c>
      <c r="B25">
        <v>2014</v>
      </c>
      <c r="C25" t="s">
        <v>10</v>
      </c>
      <c r="D25" t="s">
        <v>591</v>
      </c>
      <c r="E25" t="s">
        <v>774</v>
      </c>
      <c r="F25">
        <v>1</v>
      </c>
      <c r="G25">
        <v>0</v>
      </c>
      <c r="H25">
        <v>0</v>
      </c>
      <c r="I25">
        <v>0</v>
      </c>
      <c r="J25" t="s">
        <v>751</v>
      </c>
    </row>
    <row r="26" spans="1:13" x14ac:dyDescent="0.25">
      <c r="A26" t="s">
        <v>632</v>
      </c>
      <c r="B26">
        <v>2015</v>
      </c>
      <c r="C26" t="s">
        <v>10</v>
      </c>
      <c r="D26" t="s">
        <v>591</v>
      </c>
      <c r="E26" t="s">
        <v>775</v>
      </c>
      <c r="F26">
        <v>0.55000000000000004</v>
      </c>
      <c r="G26">
        <v>0</v>
      </c>
      <c r="H26">
        <v>0.45</v>
      </c>
      <c r="I26">
        <v>0</v>
      </c>
      <c r="J26" t="s">
        <v>751</v>
      </c>
    </row>
    <row r="27" spans="1:13" x14ac:dyDescent="0.25">
      <c r="A27" t="s">
        <v>632</v>
      </c>
      <c r="B27">
        <v>2016</v>
      </c>
      <c r="C27" t="s">
        <v>10</v>
      </c>
      <c r="D27" t="s">
        <v>591</v>
      </c>
      <c r="E27" t="s">
        <v>776</v>
      </c>
      <c r="F27">
        <v>0.55172399999999999</v>
      </c>
      <c r="G27">
        <v>0</v>
      </c>
      <c r="H27">
        <v>0.44827600000000001</v>
      </c>
      <c r="I27">
        <v>0</v>
      </c>
      <c r="J27" t="s">
        <v>751</v>
      </c>
    </row>
    <row r="28" spans="1:13" x14ac:dyDescent="0.25">
      <c r="A28" t="s">
        <v>632</v>
      </c>
      <c r="B28">
        <v>2017</v>
      </c>
      <c r="C28" t="s">
        <v>10</v>
      </c>
      <c r="D28" t="s">
        <v>591</v>
      </c>
      <c r="E28" t="s">
        <v>777</v>
      </c>
      <c r="F28">
        <v>0.29230800000000001</v>
      </c>
      <c r="G28">
        <v>0</v>
      </c>
      <c r="H28">
        <v>0.70769199999999999</v>
      </c>
      <c r="I28">
        <v>0</v>
      </c>
      <c r="J28" t="s">
        <v>751</v>
      </c>
    </row>
    <row r="29" spans="1:13" x14ac:dyDescent="0.25">
      <c r="A29" t="s">
        <v>597</v>
      </c>
      <c r="B29">
        <v>1998</v>
      </c>
      <c r="C29" t="s">
        <v>314</v>
      </c>
      <c r="D29" t="s">
        <v>591</v>
      </c>
      <c r="E29" t="s">
        <v>778</v>
      </c>
      <c r="F29">
        <v>0.29357800000000001</v>
      </c>
      <c r="G29">
        <v>0.70642199999999999</v>
      </c>
      <c r="H29">
        <v>0</v>
      </c>
      <c r="I29">
        <v>0</v>
      </c>
      <c r="J29" t="s">
        <v>751</v>
      </c>
      <c r="K29">
        <v>0.29166666699999999</v>
      </c>
      <c r="L29">
        <v>0.29166666699999999</v>
      </c>
    </row>
    <row r="30" spans="1:13" x14ac:dyDescent="0.25">
      <c r="A30" t="s">
        <v>597</v>
      </c>
      <c r="B30">
        <v>1999</v>
      </c>
      <c r="C30" t="s">
        <v>314</v>
      </c>
      <c r="D30" t="s">
        <v>591</v>
      </c>
      <c r="E30" t="s">
        <v>779</v>
      </c>
      <c r="F30">
        <v>6.0241000000000003E-2</v>
      </c>
      <c r="G30">
        <v>0.92369500000000004</v>
      </c>
      <c r="H30">
        <v>1.6063999999999998E-2</v>
      </c>
      <c r="I30">
        <v>1.2048E-2</v>
      </c>
      <c r="J30" t="s">
        <v>751</v>
      </c>
      <c r="K30">
        <v>7.0422534999999994E-2</v>
      </c>
      <c r="L30">
        <v>7.0422534999999994E-2</v>
      </c>
    </row>
    <row r="31" spans="1:13" x14ac:dyDescent="0.25">
      <c r="A31" t="s">
        <v>597</v>
      </c>
      <c r="B31">
        <v>2000</v>
      </c>
      <c r="C31" t="s">
        <v>314</v>
      </c>
      <c r="D31" t="s">
        <v>591</v>
      </c>
      <c r="E31" t="s">
        <v>780</v>
      </c>
      <c r="F31">
        <v>1.9608E-2</v>
      </c>
      <c r="G31">
        <v>0.98039200000000004</v>
      </c>
      <c r="H31">
        <v>0</v>
      </c>
      <c r="I31">
        <v>0</v>
      </c>
      <c r="J31" t="s">
        <v>751</v>
      </c>
      <c r="K31">
        <v>1.9607843E-2</v>
      </c>
      <c r="L31">
        <v>1.9607843E-2</v>
      </c>
    </row>
    <row r="32" spans="1:13" x14ac:dyDescent="0.25">
      <c r="A32" t="s">
        <v>597</v>
      </c>
      <c r="B32">
        <v>2001</v>
      </c>
      <c r="C32" t="s">
        <v>314</v>
      </c>
      <c r="D32" t="s">
        <v>591</v>
      </c>
      <c r="E32" t="s">
        <v>781</v>
      </c>
      <c r="F32">
        <v>2.7030000000000001E-3</v>
      </c>
      <c r="G32">
        <v>0.99729699999999999</v>
      </c>
      <c r="H32">
        <v>0</v>
      </c>
      <c r="I32">
        <v>0</v>
      </c>
      <c r="J32" t="s">
        <v>751</v>
      </c>
      <c r="K32">
        <v>2.7027029999999999E-3</v>
      </c>
      <c r="L32">
        <v>2.7027029999999999E-3</v>
      </c>
    </row>
    <row r="33" spans="1:12" x14ac:dyDescent="0.25">
      <c r="A33" t="s">
        <v>597</v>
      </c>
      <c r="B33">
        <v>2002</v>
      </c>
      <c r="C33" t="s">
        <v>314</v>
      </c>
      <c r="D33" t="s">
        <v>591</v>
      </c>
      <c r="E33" t="s">
        <v>782</v>
      </c>
      <c r="F33">
        <v>9.5689999999999994E-3</v>
      </c>
      <c r="G33">
        <v>0.99043099999999995</v>
      </c>
      <c r="H33">
        <v>0</v>
      </c>
      <c r="I33">
        <v>0</v>
      </c>
      <c r="J33" t="s">
        <v>751</v>
      </c>
      <c r="K33">
        <v>7.9351079999999997E-3</v>
      </c>
      <c r="L33">
        <v>7.9351079999999997E-3</v>
      </c>
    </row>
    <row r="34" spans="1:12" x14ac:dyDescent="0.25">
      <c r="A34" t="s">
        <v>597</v>
      </c>
      <c r="B34">
        <v>2004</v>
      </c>
      <c r="C34" t="s">
        <v>314</v>
      </c>
      <c r="D34" t="s">
        <v>591</v>
      </c>
      <c r="E34" t="s">
        <v>783</v>
      </c>
      <c r="F34" s="60">
        <f>AVERAGE(F32:F33,F35)</f>
        <v>7.424E-3</v>
      </c>
      <c r="G34">
        <v>1</v>
      </c>
      <c r="H34">
        <v>0</v>
      </c>
      <c r="I34">
        <v>0</v>
      </c>
      <c r="J34" t="s">
        <v>751</v>
      </c>
      <c r="K34">
        <v>0</v>
      </c>
      <c r="L34">
        <v>0</v>
      </c>
    </row>
    <row r="35" spans="1:12" x14ac:dyDescent="0.25">
      <c r="A35" t="s">
        <v>597</v>
      </c>
      <c r="B35">
        <v>2005</v>
      </c>
      <c r="C35" t="s">
        <v>314</v>
      </c>
      <c r="D35" t="s">
        <v>591</v>
      </c>
      <c r="E35" t="s">
        <v>784</v>
      </c>
      <c r="F35">
        <v>0.01</v>
      </c>
      <c r="G35">
        <v>0.99</v>
      </c>
      <c r="H35">
        <v>0</v>
      </c>
      <c r="I35">
        <v>0</v>
      </c>
      <c r="J35" t="s">
        <v>751</v>
      </c>
      <c r="K35">
        <v>0.01</v>
      </c>
      <c r="L35">
        <v>0.01</v>
      </c>
    </row>
    <row r="36" spans="1:12" x14ac:dyDescent="0.25">
      <c r="A36" t="s">
        <v>597</v>
      </c>
      <c r="B36">
        <v>2006</v>
      </c>
      <c r="C36" t="s">
        <v>314</v>
      </c>
      <c r="D36" t="s">
        <v>591</v>
      </c>
      <c r="E36" t="s">
        <v>785</v>
      </c>
      <c r="F36" s="60">
        <f>AVERAGE(F35,F37:F38)</f>
        <v>2.3410999999999998E-2</v>
      </c>
      <c r="G36">
        <v>1</v>
      </c>
      <c r="H36">
        <v>0</v>
      </c>
      <c r="I36">
        <v>0</v>
      </c>
      <c r="J36" t="s">
        <v>751</v>
      </c>
      <c r="K36">
        <v>0</v>
      </c>
      <c r="L36">
        <v>0</v>
      </c>
    </row>
    <row r="37" spans="1:12" x14ac:dyDescent="0.25">
      <c r="A37" t="s">
        <v>597</v>
      </c>
      <c r="B37">
        <v>2007</v>
      </c>
      <c r="C37" t="s">
        <v>314</v>
      </c>
      <c r="D37" t="s">
        <v>591</v>
      </c>
      <c r="E37" t="s">
        <v>786</v>
      </c>
      <c r="F37">
        <v>1.9417E-2</v>
      </c>
      <c r="G37">
        <v>0.98058299999999998</v>
      </c>
      <c r="H37">
        <v>0</v>
      </c>
      <c r="I37">
        <v>0</v>
      </c>
      <c r="J37" t="s">
        <v>751</v>
      </c>
      <c r="K37">
        <v>1.9417475999999999E-2</v>
      </c>
      <c r="L37">
        <v>1.9417475999999999E-2</v>
      </c>
    </row>
    <row r="38" spans="1:12" x14ac:dyDescent="0.25">
      <c r="A38" t="s">
        <v>597</v>
      </c>
      <c r="B38">
        <v>2008</v>
      </c>
      <c r="C38" t="s">
        <v>314</v>
      </c>
      <c r="D38" t="s">
        <v>591</v>
      </c>
      <c r="E38" t="s">
        <v>787</v>
      </c>
      <c r="F38">
        <v>4.0815999999999998E-2</v>
      </c>
      <c r="G38">
        <v>0.92857100000000004</v>
      </c>
      <c r="H38">
        <v>3.0612E-2</v>
      </c>
      <c r="I38">
        <v>0</v>
      </c>
      <c r="J38" t="s">
        <v>751</v>
      </c>
      <c r="K38">
        <v>4.0816326999999999E-2</v>
      </c>
      <c r="L38">
        <v>4.2105262999999997E-2</v>
      </c>
    </row>
    <row r="39" spans="1:12" x14ac:dyDescent="0.25">
      <c r="A39" t="s">
        <v>597</v>
      </c>
      <c r="B39">
        <v>2009</v>
      </c>
      <c r="C39" t="s">
        <v>314</v>
      </c>
      <c r="D39" t="s">
        <v>591</v>
      </c>
      <c r="E39" t="s">
        <v>788</v>
      </c>
      <c r="F39">
        <v>1.7340999999999999E-2</v>
      </c>
      <c r="G39">
        <v>0.98265899999999995</v>
      </c>
      <c r="H39">
        <v>0</v>
      </c>
      <c r="I39">
        <v>0</v>
      </c>
      <c r="J39" t="s">
        <v>751</v>
      </c>
      <c r="K39">
        <v>1.7341039999999999E-2</v>
      </c>
      <c r="L39">
        <v>1.7341039999999999E-2</v>
      </c>
    </row>
    <row r="40" spans="1:12" x14ac:dyDescent="0.25">
      <c r="A40" t="s">
        <v>597</v>
      </c>
      <c r="B40">
        <v>2010</v>
      </c>
      <c r="C40" t="s">
        <v>314</v>
      </c>
      <c r="D40" t="s">
        <v>591</v>
      </c>
      <c r="E40" t="s">
        <v>789</v>
      </c>
      <c r="F40">
        <v>2.027E-2</v>
      </c>
      <c r="G40">
        <v>0.96621599999999996</v>
      </c>
      <c r="H40">
        <v>1.3514E-2</v>
      </c>
      <c r="I40">
        <v>0</v>
      </c>
      <c r="J40" t="s">
        <v>751</v>
      </c>
      <c r="K40">
        <v>2.027027E-2</v>
      </c>
      <c r="L40">
        <v>2.0547945000000001E-2</v>
      </c>
    </row>
    <row r="41" spans="1:12" x14ac:dyDescent="0.25">
      <c r="A41" t="s">
        <v>597</v>
      </c>
      <c r="B41">
        <v>2011</v>
      </c>
      <c r="C41" t="s">
        <v>314</v>
      </c>
      <c r="D41" t="s">
        <v>591</v>
      </c>
      <c r="E41" t="s">
        <v>790</v>
      </c>
      <c r="F41">
        <v>0.03</v>
      </c>
      <c r="G41">
        <v>0.93</v>
      </c>
      <c r="H41">
        <v>0.04</v>
      </c>
      <c r="I41">
        <v>0</v>
      </c>
      <c r="J41" t="s">
        <v>751</v>
      </c>
      <c r="K41">
        <v>0.03</v>
      </c>
      <c r="L41">
        <v>3.125E-2</v>
      </c>
    </row>
    <row r="42" spans="1:12" x14ac:dyDescent="0.25">
      <c r="A42" t="s">
        <v>597</v>
      </c>
      <c r="B42">
        <v>2012</v>
      </c>
      <c r="C42" t="s">
        <v>314</v>
      </c>
      <c r="D42" t="s">
        <v>591</v>
      </c>
      <c r="E42" t="s">
        <v>791</v>
      </c>
      <c r="F42">
        <v>3.4483E-2</v>
      </c>
      <c r="G42">
        <v>0.94827600000000001</v>
      </c>
      <c r="H42">
        <v>1.7240999999999999E-2</v>
      </c>
      <c r="I42">
        <v>2.4629999999999999E-3</v>
      </c>
      <c r="J42" t="s">
        <v>751</v>
      </c>
      <c r="K42">
        <v>3.4482759000000002E-2</v>
      </c>
      <c r="L42">
        <v>3.5087719000000003E-2</v>
      </c>
    </row>
    <row r="43" spans="1:12" x14ac:dyDescent="0.25">
      <c r="A43" t="s">
        <v>597</v>
      </c>
      <c r="B43">
        <v>2013</v>
      </c>
      <c r="C43" t="s">
        <v>314</v>
      </c>
      <c r="D43" t="s">
        <v>591</v>
      </c>
      <c r="E43" t="s">
        <v>792</v>
      </c>
      <c r="F43">
        <v>9.2809999999999993E-3</v>
      </c>
      <c r="G43">
        <v>0.98143899999999995</v>
      </c>
      <c r="H43">
        <v>9.2809999999999993E-3</v>
      </c>
      <c r="I43">
        <v>0</v>
      </c>
      <c r="J43" t="s">
        <v>751</v>
      </c>
      <c r="K43">
        <v>9.2807419999999998E-3</v>
      </c>
      <c r="L43">
        <v>9.3676809999999992E-3</v>
      </c>
    </row>
    <row r="44" spans="1:12" x14ac:dyDescent="0.25">
      <c r="A44" t="s">
        <v>597</v>
      </c>
      <c r="B44">
        <v>2014</v>
      </c>
      <c r="C44" t="s">
        <v>314</v>
      </c>
      <c r="D44" t="s">
        <v>591</v>
      </c>
      <c r="E44" t="s">
        <v>793</v>
      </c>
      <c r="F44">
        <v>6.711E-3</v>
      </c>
      <c r="G44">
        <v>0.97650999999999999</v>
      </c>
      <c r="H44">
        <v>1.6778999999999999E-2</v>
      </c>
      <c r="I44">
        <v>0</v>
      </c>
      <c r="J44" t="s">
        <v>751</v>
      </c>
      <c r="K44">
        <v>6.7114089999999998E-3</v>
      </c>
      <c r="L44">
        <v>6.8259389999999996E-3</v>
      </c>
    </row>
    <row r="45" spans="1:12" x14ac:dyDescent="0.25">
      <c r="A45" t="s">
        <v>597</v>
      </c>
      <c r="B45">
        <v>2015</v>
      </c>
      <c r="C45" t="s">
        <v>314</v>
      </c>
      <c r="D45" t="s">
        <v>591</v>
      </c>
      <c r="E45" t="s">
        <v>794</v>
      </c>
      <c r="F45">
        <v>1.3514E-2</v>
      </c>
      <c r="G45">
        <v>0.98310799999999998</v>
      </c>
      <c r="H45">
        <v>3.3779999999999999E-3</v>
      </c>
      <c r="I45">
        <v>0</v>
      </c>
      <c r="J45" t="s">
        <v>751</v>
      </c>
      <c r="K45">
        <v>1.3513514000000001E-2</v>
      </c>
      <c r="L45">
        <v>1.3559322E-2</v>
      </c>
    </row>
    <row r="46" spans="1:12" x14ac:dyDescent="0.25">
      <c r="A46" t="s">
        <v>597</v>
      </c>
      <c r="B46">
        <v>2016</v>
      </c>
      <c r="C46" t="s">
        <v>314</v>
      </c>
      <c r="D46" t="s">
        <v>591</v>
      </c>
      <c r="E46" t="s">
        <v>795</v>
      </c>
      <c r="F46">
        <v>2.3569E-2</v>
      </c>
      <c r="G46">
        <v>0.96633000000000002</v>
      </c>
      <c r="H46">
        <v>1.0101000000000001E-2</v>
      </c>
      <c r="I46">
        <v>0</v>
      </c>
      <c r="J46" t="s">
        <v>751</v>
      </c>
      <c r="K46">
        <v>2.3569024000000001E-2</v>
      </c>
      <c r="L46">
        <v>2.3809523999999999E-2</v>
      </c>
    </row>
    <row r="47" spans="1:12" x14ac:dyDescent="0.25">
      <c r="A47" t="s">
        <v>597</v>
      </c>
      <c r="B47">
        <v>2017</v>
      </c>
      <c r="C47" t="s">
        <v>314</v>
      </c>
      <c r="D47" t="s">
        <v>591</v>
      </c>
      <c r="E47" t="s">
        <v>796</v>
      </c>
      <c r="F47">
        <v>2.3316E-2</v>
      </c>
      <c r="G47">
        <v>0.95854899999999998</v>
      </c>
      <c r="H47">
        <v>1.8134999999999998E-2</v>
      </c>
      <c r="I47">
        <v>1.0363000000000001E-2</v>
      </c>
      <c r="J47" t="s">
        <v>751</v>
      </c>
      <c r="K47">
        <v>2.3316061999999999E-2</v>
      </c>
      <c r="L47">
        <v>2.3746702000000001E-2</v>
      </c>
    </row>
    <row r="48" spans="1:12" x14ac:dyDescent="0.25">
      <c r="A48" t="s">
        <v>597</v>
      </c>
      <c r="B48">
        <v>2018</v>
      </c>
      <c r="C48" t="s">
        <v>314</v>
      </c>
      <c r="D48" t="s">
        <v>591</v>
      </c>
      <c r="E48" t="s">
        <v>797</v>
      </c>
      <c r="F48">
        <v>3.3223000000000003E-2</v>
      </c>
      <c r="G48">
        <v>0.966777</v>
      </c>
      <c r="H48">
        <v>0</v>
      </c>
      <c r="I48">
        <v>0</v>
      </c>
      <c r="J48" t="s">
        <v>751</v>
      </c>
    </row>
    <row r="49" spans="1:12" x14ac:dyDescent="0.25">
      <c r="A49" t="s">
        <v>597</v>
      </c>
      <c r="B49">
        <v>2019</v>
      </c>
      <c r="C49" t="s">
        <v>314</v>
      </c>
      <c r="D49" t="s">
        <v>591</v>
      </c>
      <c r="E49" t="s">
        <v>798</v>
      </c>
      <c r="F49">
        <v>1.7750999999999999E-2</v>
      </c>
      <c r="G49">
        <v>0.96745599999999998</v>
      </c>
      <c r="H49">
        <v>1.4793000000000001E-2</v>
      </c>
      <c r="I49">
        <v>5.9170000000000004E-3</v>
      </c>
      <c r="J49" t="s">
        <v>751</v>
      </c>
    </row>
    <row r="50" spans="1:12" x14ac:dyDescent="0.25">
      <c r="A50" t="s">
        <v>597</v>
      </c>
      <c r="B50">
        <v>2020</v>
      </c>
      <c r="C50" t="s">
        <v>314</v>
      </c>
      <c r="D50" t="s">
        <v>591</v>
      </c>
      <c r="E50" t="s">
        <v>799</v>
      </c>
      <c r="F50">
        <v>9.4039999999999992E-3</v>
      </c>
      <c r="G50">
        <v>0.98432600000000003</v>
      </c>
      <c r="H50">
        <v>6.2700000000000004E-3</v>
      </c>
      <c r="I50">
        <v>3.1350000000000002E-3</v>
      </c>
      <c r="J50" t="s">
        <v>751</v>
      </c>
    </row>
    <row r="51" spans="1:12" x14ac:dyDescent="0.25">
      <c r="A51" t="s">
        <v>597</v>
      </c>
      <c r="B51">
        <v>2021</v>
      </c>
      <c r="C51" t="s">
        <v>314</v>
      </c>
      <c r="D51" t="s">
        <v>591</v>
      </c>
      <c r="E51" t="s">
        <v>800</v>
      </c>
      <c r="F51">
        <v>8.7460000000000003E-3</v>
      </c>
      <c r="G51">
        <v>0.98833800000000005</v>
      </c>
      <c r="H51">
        <v>2.9150000000000001E-3</v>
      </c>
      <c r="I51">
        <v>2.9150000000000001E-3</v>
      </c>
      <c r="J51" t="s">
        <v>751</v>
      </c>
    </row>
    <row r="52" spans="1:12" x14ac:dyDescent="0.25">
      <c r="A52" t="s">
        <v>595</v>
      </c>
      <c r="B52">
        <v>2004</v>
      </c>
      <c r="C52" t="s">
        <v>5</v>
      </c>
      <c r="D52" t="s">
        <v>591</v>
      </c>
      <c r="E52" t="s">
        <v>801</v>
      </c>
      <c r="F52">
        <v>0.92437000000000002</v>
      </c>
      <c r="G52">
        <v>0</v>
      </c>
      <c r="H52">
        <v>7.5630000000000003E-2</v>
      </c>
      <c r="I52">
        <v>0</v>
      </c>
      <c r="J52" t="s">
        <v>751</v>
      </c>
      <c r="K52">
        <v>0.92436974800000005</v>
      </c>
      <c r="L52">
        <v>1</v>
      </c>
    </row>
    <row r="53" spans="1:12" x14ac:dyDescent="0.25">
      <c r="A53" t="s">
        <v>595</v>
      </c>
      <c r="B53">
        <v>2005</v>
      </c>
      <c r="C53" t="s">
        <v>5</v>
      </c>
      <c r="D53" t="s">
        <v>591</v>
      </c>
      <c r="E53" t="s">
        <v>802</v>
      </c>
      <c r="F53">
        <v>0.78</v>
      </c>
      <c r="G53">
        <v>0</v>
      </c>
      <c r="H53">
        <v>0.22</v>
      </c>
      <c r="I53">
        <v>0.06</v>
      </c>
      <c r="J53" t="s">
        <v>751</v>
      </c>
      <c r="K53">
        <v>0.78</v>
      </c>
      <c r="L53">
        <v>1</v>
      </c>
    </row>
    <row r="54" spans="1:12" x14ac:dyDescent="0.25">
      <c r="A54" t="s">
        <v>595</v>
      </c>
      <c r="B54">
        <v>2006</v>
      </c>
      <c r="C54" t="s">
        <v>5</v>
      </c>
      <c r="D54" t="s">
        <v>591</v>
      </c>
      <c r="E54" t="s">
        <v>803</v>
      </c>
      <c r="F54">
        <v>0.368421</v>
      </c>
      <c r="G54">
        <v>0.45263199999999998</v>
      </c>
      <c r="H54">
        <v>0.17894699999999999</v>
      </c>
      <c r="I54">
        <v>0</v>
      </c>
      <c r="J54" t="s">
        <v>751</v>
      </c>
      <c r="K54">
        <v>0.368421053</v>
      </c>
      <c r="L54">
        <v>0.448717949</v>
      </c>
    </row>
    <row r="55" spans="1:12" x14ac:dyDescent="0.25">
      <c r="A55" t="s">
        <v>595</v>
      </c>
      <c r="B55">
        <v>2007</v>
      </c>
      <c r="C55" t="s">
        <v>5</v>
      </c>
      <c r="D55" t="s">
        <v>591</v>
      </c>
      <c r="E55" t="s">
        <v>804</v>
      </c>
      <c r="F55">
        <v>0.26388899999999998</v>
      </c>
      <c r="G55">
        <v>0.66666700000000001</v>
      </c>
      <c r="H55">
        <v>6.9444000000000006E-2</v>
      </c>
      <c r="I55">
        <v>6.9439999999999997E-3</v>
      </c>
      <c r="J55" t="s">
        <v>751</v>
      </c>
      <c r="K55">
        <v>0.26388888900000002</v>
      </c>
      <c r="L55">
        <v>0.28358209000000001</v>
      </c>
    </row>
    <row r="56" spans="1:12" x14ac:dyDescent="0.25">
      <c r="A56" t="s">
        <v>595</v>
      </c>
      <c r="B56">
        <v>2008</v>
      </c>
      <c r="C56" t="s">
        <v>5</v>
      </c>
      <c r="D56" t="s">
        <v>591</v>
      </c>
      <c r="E56" t="s">
        <v>805</v>
      </c>
      <c r="F56">
        <v>0.23</v>
      </c>
      <c r="G56">
        <v>0.77</v>
      </c>
      <c r="H56">
        <v>0</v>
      </c>
      <c r="I56">
        <v>0</v>
      </c>
      <c r="J56" t="s">
        <v>751</v>
      </c>
      <c r="K56">
        <v>0.23</v>
      </c>
      <c r="L56">
        <v>0.23</v>
      </c>
    </row>
    <row r="57" spans="1:12" x14ac:dyDescent="0.25">
      <c r="A57" t="s">
        <v>595</v>
      </c>
      <c r="B57">
        <v>2009</v>
      </c>
      <c r="C57" t="s">
        <v>5</v>
      </c>
      <c r="D57" t="s">
        <v>591</v>
      </c>
      <c r="E57" t="s">
        <v>806</v>
      </c>
      <c r="F57">
        <v>7.0921999999999999E-2</v>
      </c>
      <c r="G57">
        <v>0.63120600000000004</v>
      </c>
      <c r="H57">
        <v>0.29787200000000003</v>
      </c>
      <c r="I57">
        <v>3.5460000000000001E-3</v>
      </c>
      <c r="J57" t="s">
        <v>751</v>
      </c>
      <c r="K57">
        <v>7.0921986000000006E-2</v>
      </c>
      <c r="L57">
        <v>0.101010101</v>
      </c>
    </row>
    <row r="58" spans="1:12" x14ac:dyDescent="0.25">
      <c r="A58" t="s">
        <v>595</v>
      </c>
      <c r="B58">
        <v>2010</v>
      </c>
      <c r="C58" t="s">
        <v>5</v>
      </c>
      <c r="D58" t="s">
        <v>591</v>
      </c>
      <c r="E58" t="s">
        <v>807</v>
      </c>
      <c r="F58">
        <v>5.7471000000000001E-2</v>
      </c>
      <c r="G58">
        <v>0.84195399999999998</v>
      </c>
      <c r="H58">
        <v>0.100575</v>
      </c>
      <c r="I58">
        <v>0</v>
      </c>
      <c r="J58" t="s">
        <v>751</v>
      </c>
      <c r="K58">
        <v>4.1713641000000003E-2</v>
      </c>
      <c r="L58">
        <v>4.7390330000000001E-2</v>
      </c>
    </row>
    <row r="59" spans="1:12" x14ac:dyDescent="0.25">
      <c r="A59" t="s">
        <v>595</v>
      </c>
      <c r="B59">
        <v>2011</v>
      </c>
      <c r="C59" t="s">
        <v>5</v>
      </c>
      <c r="D59" t="s">
        <v>591</v>
      </c>
      <c r="E59" t="s">
        <v>808</v>
      </c>
      <c r="F59">
        <v>2.2304999999999998E-2</v>
      </c>
      <c r="G59">
        <v>0.97397800000000001</v>
      </c>
      <c r="H59">
        <v>3.7169999999999998E-3</v>
      </c>
      <c r="I59">
        <v>3.7169999999999998E-3</v>
      </c>
      <c r="J59" t="s">
        <v>751</v>
      </c>
      <c r="K59">
        <v>1.6081644999999999E-2</v>
      </c>
      <c r="L59">
        <v>2.2388216999999998E-2</v>
      </c>
    </row>
    <row r="60" spans="1:12" x14ac:dyDescent="0.25">
      <c r="A60" t="s">
        <v>595</v>
      </c>
      <c r="B60">
        <v>2012</v>
      </c>
      <c r="C60" t="s">
        <v>5</v>
      </c>
      <c r="D60" t="s">
        <v>591</v>
      </c>
      <c r="E60" t="s">
        <v>809</v>
      </c>
      <c r="F60">
        <v>4.0346E-2</v>
      </c>
      <c r="G60">
        <v>0.95100899999999999</v>
      </c>
      <c r="H60">
        <v>8.6459999999999992E-3</v>
      </c>
      <c r="I60">
        <v>2.882E-3</v>
      </c>
      <c r="J60" t="s">
        <v>751</v>
      </c>
      <c r="K60">
        <v>2.8378978999999999E-2</v>
      </c>
      <c r="L60">
        <v>2.8734637E-2</v>
      </c>
    </row>
    <row r="61" spans="1:12" x14ac:dyDescent="0.25">
      <c r="A61" t="s">
        <v>595</v>
      </c>
      <c r="B61">
        <v>2013</v>
      </c>
      <c r="C61" t="s">
        <v>5</v>
      </c>
      <c r="D61" t="s">
        <v>591</v>
      </c>
      <c r="E61" t="s">
        <v>810</v>
      </c>
      <c r="F61">
        <v>4.6392000000000003E-2</v>
      </c>
      <c r="G61">
        <v>0.85395200000000004</v>
      </c>
      <c r="H61">
        <v>9.9655999999999995E-2</v>
      </c>
      <c r="I61">
        <v>0</v>
      </c>
      <c r="J61" t="s">
        <v>751</v>
      </c>
      <c r="K61">
        <v>4.3232947000000001E-2</v>
      </c>
      <c r="L61">
        <v>4.7806959000000003E-2</v>
      </c>
    </row>
    <row r="62" spans="1:12" x14ac:dyDescent="0.25">
      <c r="A62" t="s">
        <v>595</v>
      </c>
      <c r="B62">
        <v>2014</v>
      </c>
      <c r="C62" t="s">
        <v>5</v>
      </c>
      <c r="D62" t="s">
        <v>591</v>
      </c>
      <c r="E62" t="s">
        <v>811</v>
      </c>
      <c r="F62">
        <v>8.3333000000000004E-2</v>
      </c>
      <c r="G62">
        <v>0.68402799999999997</v>
      </c>
      <c r="H62">
        <v>0.23263900000000001</v>
      </c>
      <c r="I62">
        <v>0</v>
      </c>
      <c r="J62" t="s">
        <v>751</v>
      </c>
      <c r="K62">
        <v>9.0909090999999997E-2</v>
      </c>
      <c r="L62">
        <v>0.113924051</v>
      </c>
    </row>
    <row r="63" spans="1:12" x14ac:dyDescent="0.25">
      <c r="A63" t="s">
        <v>595</v>
      </c>
      <c r="B63">
        <v>2015</v>
      </c>
      <c r="C63" t="s">
        <v>5</v>
      </c>
      <c r="D63" t="s">
        <v>591</v>
      </c>
      <c r="E63" t="s">
        <v>812</v>
      </c>
      <c r="F63">
        <v>0.15330199999999999</v>
      </c>
      <c r="G63">
        <v>0.44339600000000001</v>
      </c>
      <c r="H63">
        <v>0.40330199999999999</v>
      </c>
      <c r="I63">
        <v>1.4151E-2</v>
      </c>
      <c r="J63" t="s">
        <v>751</v>
      </c>
      <c r="K63">
        <v>0.16633161399999999</v>
      </c>
      <c r="L63">
        <v>0.29350298800000002</v>
      </c>
    </row>
    <row r="64" spans="1:12" x14ac:dyDescent="0.25">
      <c r="A64" t="s">
        <v>595</v>
      </c>
      <c r="B64">
        <v>2016</v>
      </c>
      <c r="C64" t="s">
        <v>5</v>
      </c>
      <c r="D64" t="s">
        <v>591</v>
      </c>
      <c r="E64" t="s">
        <v>813</v>
      </c>
      <c r="F64">
        <v>0.186441</v>
      </c>
      <c r="G64">
        <v>0.682203</v>
      </c>
      <c r="H64">
        <v>0.131356</v>
      </c>
      <c r="I64">
        <v>4.2370000000000003E-3</v>
      </c>
      <c r="J64" t="s">
        <v>751</v>
      </c>
      <c r="K64">
        <v>0.176669675</v>
      </c>
      <c r="L64">
        <v>0.20556576500000001</v>
      </c>
    </row>
    <row r="65" spans="1:12" x14ac:dyDescent="0.25">
      <c r="A65" t="s">
        <v>595</v>
      </c>
      <c r="B65">
        <v>2017</v>
      </c>
      <c r="C65" t="s">
        <v>5</v>
      </c>
      <c r="D65" t="s">
        <v>591</v>
      </c>
      <c r="E65" t="s">
        <v>814</v>
      </c>
      <c r="F65">
        <v>0.244224</v>
      </c>
      <c r="G65">
        <v>0.62706300000000004</v>
      </c>
      <c r="H65">
        <v>0.12871299999999999</v>
      </c>
      <c r="I65">
        <v>1.6501999999999999E-2</v>
      </c>
      <c r="J65" t="s">
        <v>751</v>
      </c>
      <c r="K65">
        <v>0.24909141700000001</v>
      </c>
      <c r="L65">
        <v>0.29709903300000001</v>
      </c>
    </row>
    <row r="66" spans="1:12" x14ac:dyDescent="0.25">
      <c r="A66" t="s">
        <v>595</v>
      </c>
      <c r="B66">
        <v>2018</v>
      </c>
      <c r="C66" t="s">
        <v>5</v>
      </c>
      <c r="D66" t="s">
        <v>591</v>
      </c>
      <c r="E66" t="s">
        <v>815</v>
      </c>
      <c r="F66">
        <v>0.10169499999999999</v>
      </c>
      <c r="G66">
        <v>0.32203399999999999</v>
      </c>
      <c r="H66">
        <v>0.57627099999999998</v>
      </c>
      <c r="I66">
        <v>7.3445999999999997E-2</v>
      </c>
      <c r="J66" t="s">
        <v>751</v>
      </c>
    </row>
    <row r="67" spans="1:12" x14ac:dyDescent="0.25">
      <c r="A67" t="s">
        <v>595</v>
      </c>
      <c r="B67">
        <v>2019</v>
      </c>
      <c r="C67" t="s">
        <v>5</v>
      </c>
      <c r="D67" t="s">
        <v>591</v>
      </c>
      <c r="E67" t="s">
        <v>816</v>
      </c>
      <c r="F67">
        <v>5.9700999999999997E-2</v>
      </c>
      <c r="G67">
        <v>0.925373</v>
      </c>
      <c r="H67">
        <v>1.4925000000000001E-2</v>
      </c>
      <c r="I67">
        <v>0</v>
      </c>
      <c r="J67" t="s">
        <v>751</v>
      </c>
    </row>
    <row r="68" spans="1:12" x14ac:dyDescent="0.25">
      <c r="A68" t="s">
        <v>595</v>
      </c>
      <c r="B68">
        <v>2020</v>
      </c>
      <c r="C68" t="s">
        <v>5</v>
      </c>
      <c r="D68" t="s">
        <v>591</v>
      </c>
      <c r="E68" t="s">
        <v>817</v>
      </c>
      <c r="F68">
        <v>0.05</v>
      </c>
      <c r="G68">
        <v>0.87272700000000003</v>
      </c>
      <c r="H68">
        <v>7.7272999999999994E-2</v>
      </c>
      <c r="I68">
        <v>2.2727000000000001E-2</v>
      </c>
      <c r="J68" t="s">
        <v>751</v>
      </c>
    </row>
    <row r="69" spans="1:12" x14ac:dyDescent="0.25">
      <c r="A69" t="s">
        <v>595</v>
      </c>
      <c r="B69">
        <v>2021</v>
      </c>
      <c r="C69" t="s">
        <v>5</v>
      </c>
      <c r="D69" t="s">
        <v>591</v>
      </c>
      <c r="E69" t="s">
        <v>818</v>
      </c>
      <c r="F69">
        <v>8.0692E-2</v>
      </c>
      <c r="G69">
        <v>0.69164300000000001</v>
      </c>
      <c r="H69">
        <v>0.22766600000000001</v>
      </c>
      <c r="I69">
        <v>0.103746</v>
      </c>
      <c r="J69" t="s">
        <v>751</v>
      </c>
    </row>
    <row r="70" spans="1:12" x14ac:dyDescent="0.25">
      <c r="A70" t="s">
        <v>601</v>
      </c>
      <c r="B70">
        <v>2005</v>
      </c>
      <c r="C70" t="s">
        <v>6</v>
      </c>
      <c r="D70" t="s">
        <v>591</v>
      </c>
      <c r="E70" t="s">
        <v>819</v>
      </c>
      <c r="F70">
        <v>0.4</v>
      </c>
      <c r="G70">
        <v>0.05</v>
      </c>
      <c r="H70">
        <v>0.55000000000000004</v>
      </c>
      <c r="I70">
        <v>0.55000000000000004</v>
      </c>
      <c r="J70" t="s">
        <v>751</v>
      </c>
      <c r="K70">
        <v>0.35294117600000002</v>
      </c>
      <c r="L70">
        <v>0.85714285700000004</v>
      </c>
    </row>
    <row r="71" spans="1:12" x14ac:dyDescent="0.25">
      <c r="A71" t="s">
        <v>601</v>
      </c>
      <c r="B71">
        <v>2011</v>
      </c>
      <c r="C71" t="s">
        <v>6</v>
      </c>
      <c r="D71" t="s">
        <v>591</v>
      </c>
      <c r="E71" t="s">
        <v>820</v>
      </c>
      <c r="F71">
        <v>9.8591999999999999E-2</v>
      </c>
      <c r="G71">
        <v>7.0422999999999999E-2</v>
      </c>
      <c r="H71">
        <v>0.830986</v>
      </c>
      <c r="I71">
        <v>0.81690099999999999</v>
      </c>
      <c r="J71" t="s">
        <v>751</v>
      </c>
      <c r="K71">
        <v>9.8591549000000001E-2</v>
      </c>
      <c r="L71">
        <v>0.58333333300000001</v>
      </c>
    </row>
    <row r="72" spans="1:12" x14ac:dyDescent="0.25">
      <c r="A72" t="s">
        <v>601</v>
      </c>
      <c r="B72">
        <v>2012</v>
      </c>
      <c r="C72" t="s">
        <v>6</v>
      </c>
      <c r="D72" t="s">
        <v>591</v>
      </c>
      <c r="E72" t="s">
        <v>821</v>
      </c>
      <c r="F72">
        <v>0.29220800000000002</v>
      </c>
      <c r="G72">
        <v>0.20129900000000001</v>
      </c>
      <c r="H72">
        <v>0.506494</v>
      </c>
      <c r="I72">
        <v>0.506494</v>
      </c>
      <c r="J72" t="s">
        <v>751</v>
      </c>
      <c r="K72">
        <v>0.29220779200000002</v>
      </c>
      <c r="L72">
        <v>0.59210526299999999</v>
      </c>
    </row>
    <row r="73" spans="1:12" x14ac:dyDescent="0.25">
      <c r="A73" t="s">
        <v>601</v>
      </c>
      <c r="B73">
        <v>2013</v>
      </c>
      <c r="C73" t="s">
        <v>6</v>
      </c>
      <c r="D73" t="s">
        <v>591</v>
      </c>
      <c r="E73" t="s">
        <v>822</v>
      </c>
      <c r="F73">
        <v>0.30285699999999999</v>
      </c>
      <c r="G73">
        <v>0.165714</v>
      </c>
      <c r="H73">
        <v>0.53142900000000004</v>
      </c>
      <c r="I73">
        <v>0.53142900000000004</v>
      </c>
      <c r="J73" t="s">
        <v>751</v>
      </c>
      <c r="K73">
        <v>0.302857143</v>
      </c>
      <c r="L73">
        <v>0.64634146299999995</v>
      </c>
    </row>
    <row r="74" spans="1:12" x14ac:dyDescent="0.25">
      <c r="A74" t="s">
        <v>601</v>
      </c>
      <c r="B74">
        <v>2015</v>
      </c>
      <c r="C74" t="s">
        <v>6</v>
      </c>
      <c r="D74" t="s">
        <v>591</v>
      </c>
      <c r="E74" t="s">
        <v>823</v>
      </c>
      <c r="F74">
        <v>0.26373600000000003</v>
      </c>
      <c r="G74">
        <v>0.18681300000000001</v>
      </c>
      <c r="H74">
        <v>0.54945100000000002</v>
      </c>
      <c r="I74">
        <v>0.54945100000000002</v>
      </c>
      <c r="J74" t="s">
        <v>751</v>
      </c>
      <c r="K74">
        <v>0.263736264</v>
      </c>
      <c r="L74">
        <v>0.58536585399999996</v>
      </c>
    </row>
    <row r="75" spans="1:12" x14ac:dyDescent="0.25">
      <c r="A75" t="s">
        <v>601</v>
      </c>
      <c r="B75">
        <v>2016</v>
      </c>
      <c r="C75" t="s">
        <v>6</v>
      </c>
      <c r="D75" t="s">
        <v>591</v>
      </c>
      <c r="E75" t="s">
        <v>824</v>
      </c>
      <c r="F75">
        <v>0.22556399999999999</v>
      </c>
      <c r="G75">
        <v>0.27819500000000003</v>
      </c>
      <c r="H75">
        <v>0.49624099999999999</v>
      </c>
      <c r="I75">
        <v>0.43985000000000002</v>
      </c>
      <c r="J75" t="s">
        <v>751</v>
      </c>
      <c r="K75">
        <v>0.22556391000000001</v>
      </c>
      <c r="L75">
        <v>0.44776119399999997</v>
      </c>
    </row>
    <row r="76" spans="1:12" x14ac:dyDescent="0.25">
      <c r="A76" t="s">
        <v>601</v>
      </c>
      <c r="B76">
        <v>2018</v>
      </c>
      <c r="C76" t="s">
        <v>6</v>
      </c>
      <c r="D76" t="s">
        <v>591</v>
      </c>
      <c r="E76" t="s">
        <v>825</v>
      </c>
      <c r="F76" s="60">
        <f>AVERAGE(F74:F75,F77:F78)</f>
        <v>0.22985375</v>
      </c>
      <c r="G76">
        <v>0</v>
      </c>
      <c r="H76">
        <v>1</v>
      </c>
      <c r="I76">
        <v>1</v>
      </c>
      <c r="J76" t="s">
        <v>751</v>
      </c>
    </row>
    <row r="77" spans="1:12" x14ac:dyDescent="0.25">
      <c r="A77" t="s">
        <v>601</v>
      </c>
      <c r="B77">
        <v>2019</v>
      </c>
      <c r="C77" t="s">
        <v>6</v>
      </c>
      <c r="D77" t="s">
        <v>591</v>
      </c>
      <c r="E77" t="s">
        <v>826</v>
      </c>
      <c r="F77">
        <v>0.30844199999999999</v>
      </c>
      <c r="G77">
        <v>0.25</v>
      </c>
      <c r="H77">
        <v>0.44155800000000001</v>
      </c>
      <c r="I77">
        <v>0.39610400000000001</v>
      </c>
      <c r="J77" t="s">
        <v>751</v>
      </c>
    </row>
    <row r="78" spans="1:12" x14ac:dyDescent="0.25">
      <c r="A78" t="s">
        <v>601</v>
      </c>
      <c r="B78">
        <v>2020</v>
      </c>
      <c r="C78" t="s">
        <v>6</v>
      </c>
      <c r="D78" t="s">
        <v>591</v>
      </c>
      <c r="E78" t="s">
        <v>827</v>
      </c>
      <c r="F78">
        <v>0.121673</v>
      </c>
      <c r="G78">
        <v>0.33840300000000001</v>
      </c>
      <c r="H78">
        <v>0.53992399999999996</v>
      </c>
      <c r="I78">
        <v>0.50950600000000001</v>
      </c>
      <c r="J78" t="s">
        <v>751</v>
      </c>
    </row>
    <row r="79" spans="1:12" x14ac:dyDescent="0.25">
      <c r="A79" t="s">
        <v>609</v>
      </c>
      <c r="B79">
        <v>2006</v>
      </c>
      <c r="C79" t="s">
        <v>11</v>
      </c>
      <c r="D79" t="s">
        <v>591</v>
      </c>
      <c r="E79" t="s">
        <v>828</v>
      </c>
      <c r="F79">
        <v>0.65</v>
      </c>
      <c r="G79">
        <v>0</v>
      </c>
      <c r="H79">
        <v>0.35</v>
      </c>
      <c r="I79">
        <v>0</v>
      </c>
      <c r="J79" t="s">
        <v>751</v>
      </c>
      <c r="K79">
        <v>0.65</v>
      </c>
      <c r="L79">
        <v>1</v>
      </c>
    </row>
    <row r="80" spans="1:12" x14ac:dyDescent="0.25">
      <c r="A80" t="s">
        <v>609</v>
      </c>
      <c r="B80">
        <v>2007</v>
      </c>
      <c r="C80" t="s">
        <v>11</v>
      </c>
      <c r="D80" t="s">
        <v>591</v>
      </c>
      <c r="E80" t="s">
        <v>829</v>
      </c>
      <c r="F80">
        <v>0.731707</v>
      </c>
      <c r="G80">
        <v>0</v>
      </c>
      <c r="H80">
        <v>0.268293</v>
      </c>
      <c r="I80">
        <v>0</v>
      </c>
      <c r="J80" t="s">
        <v>751</v>
      </c>
      <c r="K80">
        <v>0.73170731700000002</v>
      </c>
      <c r="L80">
        <v>1</v>
      </c>
    </row>
    <row r="81" spans="1:12" x14ac:dyDescent="0.25">
      <c r="A81" t="s">
        <v>609</v>
      </c>
      <c r="B81">
        <v>2009</v>
      </c>
      <c r="C81" t="s">
        <v>11</v>
      </c>
      <c r="D81" t="s">
        <v>591</v>
      </c>
      <c r="E81" t="s">
        <v>830</v>
      </c>
      <c r="F81">
        <v>0.59615399999999996</v>
      </c>
      <c r="G81">
        <v>0</v>
      </c>
      <c r="H81">
        <v>0.40384599999999998</v>
      </c>
      <c r="I81">
        <v>0</v>
      </c>
      <c r="J81" t="s">
        <v>751</v>
      </c>
      <c r="K81">
        <v>0.59615384599999999</v>
      </c>
      <c r="L81">
        <v>1</v>
      </c>
    </row>
    <row r="82" spans="1:12" x14ac:dyDescent="0.25">
      <c r="A82" t="s">
        <v>609</v>
      </c>
      <c r="B82">
        <v>2012</v>
      </c>
      <c r="C82" t="s">
        <v>11</v>
      </c>
      <c r="D82" t="s">
        <v>591</v>
      </c>
      <c r="E82" t="s">
        <v>831</v>
      </c>
      <c r="F82">
        <v>0.18518499999999999</v>
      </c>
      <c r="G82">
        <v>0.40740700000000002</v>
      </c>
      <c r="H82">
        <v>0.40740700000000002</v>
      </c>
      <c r="I82">
        <v>0</v>
      </c>
      <c r="J82" t="s">
        <v>751</v>
      </c>
      <c r="K82">
        <v>0.185185185</v>
      </c>
      <c r="L82">
        <v>0.3125</v>
      </c>
    </row>
    <row r="83" spans="1:12" x14ac:dyDescent="0.25">
      <c r="A83" t="s">
        <v>609</v>
      </c>
      <c r="B83">
        <v>2013</v>
      </c>
      <c r="C83" t="s">
        <v>11</v>
      </c>
      <c r="D83" t="s">
        <v>591</v>
      </c>
      <c r="E83" t="s">
        <v>832</v>
      </c>
      <c r="F83">
        <v>0.5</v>
      </c>
      <c r="G83">
        <v>0.29787200000000003</v>
      </c>
      <c r="H83">
        <v>0.202128</v>
      </c>
      <c r="I83">
        <v>1.0638E-2</v>
      </c>
      <c r="J83" t="s">
        <v>751</v>
      </c>
      <c r="K83">
        <v>0.5</v>
      </c>
      <c r="L83">
        <v>0.62666666699999996</v>
      </c>
    </row>
    <row r="84" spans="1:12" x14ac:dyDescent="0.25">
      <c r="A84" t="s">
        <v>609</v>
      </c>
      <c r="B84">
        <v>2014</v>
      </c>
      <c r="C84" t="s">
        <v>11</v>
      </c>
      <c r="D84" t="s">
        <v>591</v>
      </c>
      <c r="E84" t="s">
        <v>833</v>
      </c>
      <c r="F84">
        <v>0.77193000000000001</v>
      </c>
      <c r="G84">
        <v>1.7544000000000001E-2</v>
      </c>
      <c r="H84">
        <v>0.21052599999999999</v>
      </c>
      <c r="I84">
        <v>0</v>
      </c>
      <c r="J84" t="s">
        <v>751</v>
      </c>
      <c r="K84">
        <v>0.77192982499999996</v>
      </c>
      <c r="L84">
        <v>0.97777777799999999</v>
      </c>
    </row>
    <row r="85" spans="1:12" x14ac:dyDescent="0.25">
      <c r="A85" t="s">
        <v>609</v>
      </c>
      <c r="B85">
        <v>2015</v>
      </c>
      <c r="C85" t="s">
        <v>11</v>
      </c>
      <c r="D85" t="s">
        <v>591</v>
      </c>
      <c r="E85" t="s">
        <v>834</v>
      </c>
      <c r="F85">
        <v>0.36799999999999999</v>
      </c>
      <c r="G85">
        <v>0.248</v>
      </c>
      <c r="H85">
        <v>0.38400000000000001</v>
      </c>
      <c r="I85">
        <v>0</v>
      </c>
      <c r="J85" t="s">
        <v>751</v>
      </c>
      <c r="K85">
        <v>0.36799999999999999</v>
      </c>
      <c r="L85">
        <v>0.59740259699999998</v>
      </c>
    </row>
    <row r="86" spans="1:12" x14ac:dyDescent="0.25">
      <c r="A86" t="s">
        <v>609</v>
      </c>
      <c r="B86">
        <v>2016</v>
      </c>
      <c r="C86" t="s">
        <v>11</v>
      </c>
      <c r="D86" t="s">
        <v>591</v>
      </c>
      <c r="E86" t="s">
        <v>835</v>
      </c>
      <c r="F86">
        <v>0.188889</v>
      </c>
      <c r="G86">
        <v>0.52222199999999996</v>
      </c>
      <c r="H86">
        <v>0.28888900000000001</v>
      </c>
      <c r="I86">
        <v>2.2221999999999999E-2</v>
      </c>
      <c r="J86" t="s">
        <v>751</v>
      </c>
      <c r="K86">
        <v>0.188888889</v>
      </c>
      <c r="L86">
        <v>0.265625</v>
      </c>
    </row>
    <row r="87" spans="1:12" x14ac:dyDescent="0.25">
      <c r="A87" t="s">
        <v>609</v>
      </c>
      <c r="B87">
        <v>2017</v>
      </c>
      <c r="C87" t="s">
        <v>11</v>
      </c>
      <c r="D87" t="s">
        <v>591</v>
      </c>
      <c r="E87" t="s">
        <v>836</v>
      </c>
      <c r="F87">
        <v>0.26262600000000003</v>
      </c>
      <c r="G87">
        <v>0.37373699999999999</v>
      </c>
      <c r="H87">
        <v>0.36363600000000001</v>
      </c>
      <c r="I87">
        <v>0</v>
      </c>
      <c r="J87" t="s">
        <v>751</v>
      </c>
      <c r="K87">
        <v>0.26262626300000003</v>
      </c>
      <c r="L87">
        <v>0.41269841299999999</v>
      </c>
    </row>
    <row r="88" spans="1:12" x14ac:dyDescent="0.25">
      <c r="A88" t="s">
        <v>609</v>
      </c>
      <c r="B88">
        <v>2018</v>
      </c>
      <c r="C88" t="s">
        <v>11</v>
      </c>
      <c r="D88" t="s">
        <v>591</v>
      </c>
      <c r="E88" t="s">
        <v>837</v>
      </c>
      <c r="F88">
        <v>0.36458299999999999</v>
      </c>
      <c r="G88">
        <v>0.38541700000000001</v>
      </c>
      <c r="H88">
        <v>0.25</v>
      </c>
      <c r="I88">
        <v>1.0416999999999999E-2</v>
      </c>
      <c r="J88" t="s">
        <v>751</v>
      </c>
    </row>
    <row r="89" spans="1:12" x14ac:dyDescent="0.25">
      <c r="A89" t="s">
        <v>609</v>
      </c>
      <c r="B89">
        <v>2019</v>
      </c>
      <c r="C89" t="s">
        <v>11</v>
      </c>
      <c r="D89" t="s">
        <v>591</v>
      </c>
      <c r="E89" t="s">
        <v>838</v>
      </c>
      <c r="F89">
        <v>6.7308000000000007E-2</v>
      </c>
      <c r="G89">
        <v>0.75</v>
      </c>
      <c r="H89">
        <v>0.18269199999999999</v>
      </c>
      <c r="I89">
        <v>9.6150000000000003E-3</v>
      </c>
      <c r="J89" t="s">
        <v>751</v>
      </c>
    </row>
    <row r="90" spans="1:12" x14ac:dyDescent="0.25">
      <c r="A90" t="s">
        <v>609</v>
      </c>
      <c r="B90">
        <v>2020</v>
      </c>
      <c r="C90" t="s">
        <v>11</v>
      </c>
      <c r="D90" t="s">
        <v>591</v>
      </c>
      <c r="E90" t="s">
        <v>839</v>
      </c>
      <c r="F90">
        <v>0.265957</v>
      </c>
      <c r="G90">
        <v>0.47872300000000001</v>
      </c>
      <c r="H90">
        <v>0.25531900000000002</v>
      </c>
      <c r="I90">
        <v>0</v>
      </c>
      <c r="J90" t="s">
        <v>751</v>
      </c>
    </row>
    <row r="91" spans="1:12" x14ac:dyDescent="0.25">
      <c r="A91" t="s">
        <v>609</v>
      </c>
      <c r="B91">
        <v>2021</v>
      </c>
      <c r="C91" t="s">
        <v>11</v>
      </c>
      <c r="D91" t="s">
        <v>591</v>
      </c>
      <c r="E91" t="s">
        <v>840</v>
      </c>
      <c r="F91">
        <v>0.216667</v>
      </c>
      <c r="G91">
        <v>0.45</v>
      </c>
      <c r="H91">
        <v>0.33333299999999999</v>
      </c>
      <c r="I91">
        <v>1.6667000000000001E-2</v>
      </c>
      <c r="J91" t="s">
        <v>751</v>
      </c>
    </row>
    <row r="92" spans="1:12" x14ac:dyDescent="0.25">
      <c r="A92" t="s">
        <v>628</v>
      </c>
      <c r="B92">
        <v>2002</v>
      </c>
      <c r="C92" t="s">
        <v>377</v>
      </c>
      <c r="D92" t="s">
        <v>591</v>
      </c>
      <c r="E92" t="s">
        <v>841</v>
      </c>
      <c r="F92" s="60">
        <f>AVERAGE(F94,F93,F96)</f>
        <v>0.42857133333333336</v>
      </c>
      <c r="G92">
        <v>0</v>
      </c>
      <c r="H92">
        <v>1</v>
      </c>
      <c r="I92">
        <v>0</v>
      </c>
      <c r="J92" t="s">
        <v>751</v>
      </c>
    </row>
    <row r="93" spans="1:12" x14ac:dyDescent="0.25">
      <c r="A93" t="s">
        <v>628</v>
      </c>
      <c r="B93">
        <v>2005</v>
      </c>
      <c r="C93" t="s">
        <v>377</v>
      </c>
      <c r="D93" t="s">
        <v>591</v>
      </c>
      <c r="E93" t="s">
        <v>842</v>
      </c>
      <c r="F93">
        <v>0.28571400000000002</v>
      </c>
      <c r="G93">
        <v>0</v>
      </c>
      <c r="H93">
        <v>0.71428599999999998</v>
      </c>
      <c r="I93">
        <v>0.14285700000000001</v>
      </c>
      <c r="J93" t="s">
        <v>751</v>
      </c>
      <c r="K93">
        <v>0.28571428599999998</v>
      </c>
      <c r="L93">
        <v>1</v>
      </c>
    </row>
    <row r="94" spans="1:12" x14ac:dyDescent="0.25">
      <c r="A94" t="s">
        <v>628</v>
      </c>
      <c r="B94">
        <v>2010</v>
      </c>
      <c r="C94" t="s">
        <v>377</v>
      </c>
      <c r="D94" t="s">
        <v>591</v>
      </c>
      <c r="E94" t="s">
        <v>843</v>
      </c>
      <c r="F94">
        <v>5.5556000000000001E-2</v>
      </c>
      <c r="G94">
        <v>5.5556000000000001E-2</v>
      </c>
      <c r="H94">
        <v>0.88888900000000004</v>
      </c>
      <c r="I94">
        <v>0</v>
      </c>
      <c r="J94" t="s">
        <v>751</v>
      </c>
      <c r="K94">
        <v>5.5555555999999999E-2</v>
      </c>
      <c r="L94">
        <v>0.5</v>
      </c>
    </row>
    <row r="95" spans="1:12" x14ac:dyDescent="0.25">
      <c r="A95" t="s">
        <v>628</v>
      </c>
      <c r="B95">
        <v>2012</v>
      </c>
      <c r="C95" t="s">
        <v>377</v>
      </c>
      <c r="D95" t="s">
        <v>591</v>
      </c>
      <c r="E95" t="s">
        <v>844</v>
      </c>
      <c r="F95">
        <v>0.16666700000000001</v>
      </c>
      <c r="G95">
        <v>0</v>
      </c>
      <c r="H95">
        <v>0.83333299999999999</v>
      </c>
      <c r="I95">
        <v>0</v>
      </c>
      <c r="J95" t="s">
        <v>751</v>
      </c>
      <c r="K95">
        <v>0.16666666699999999</v>
      </c>
      <c r="L95">
        <v>1</v>
      </c>
    </row>
    <row r="96" spans="1:12" x14ac:dyDescent="0.25">
      <c r="A96" t="s">
        <v>630</v>
      </c>
      <c r="B96">
        <v>2004</v>
      </c>
      <c r="C96" t="s">
        <v>13</v>
      </c>
      <c r="D96" t="s">
        <v>591</v>
      </c>
      <c r="E96" t="s">
        <v>845</v>
      </c>
      <c r="F96">
        <v>0.94444399999999995</v>
      </c>
      <c r="G96">
        <v>0</v>
      </c>
      <c r="H96">
        <v>5.5556000000000001E-2</v>
      </c>
      <c r="I96">
        <v>0</v>
      </c>
      <c r="J96" t="s">
        <v>751</v>
      </c>
      <c r="K96">
        <v>0.94444444400000005</v>
      </c>
      <c r="L96">
        <v>1</v>
      </c>
    </row>
    <row r="97" spans="1:12" x14ac:dyDescent="0.25">
      <c r="A97" t="s">
        <v>630</v>
      </c>
      <c r="B97">
        <v>2005</v>
      </c>
      <c r="C97" t="s">
        <v>13</v>
      </c>
      <c r="D97" t="s">
        <v>591</v>
      </c>
      <c r="E97" t="s">
        <v>846</v>
      </c>
      <c r="F97">
        <v>1</v>
      </c>
      <c r="G97">
        <v>0</v>
      </c>
      <c r="H97">
        <v>0</v>
      </c>
      <c r="I97">
        <v>0</v>
      </c>
      <c r="J97" t="s">
        <v>751</v>
      </c>
      <c r="K97">
        <v>1</v>
      </c>
      <c r="L97">
        <v>1</v>
      </c>
    </row>
    <row r="98" spans="1:12" x14ac:dyDescent="0.25">
      <c r="A98" t="s">
        <v>630</v>
      </c>
      <c r="B98">
        <v>2006</v>
      </c>
      <c r="C98" t="s">
        <v>13</v>
      </c>
      <c r="D98" t="s">
        <v>591</v>
      </c>
      <c r="E98" t="s">
        <v>847</v>
      </c>
      <c r="F98">
        <v>0.82352899999999996</v>
      </c>
      <c r="G98">
        <v>0.117647</v>
      </c>
      <c r="H98">
        <v>5.8824000000000001E-2</v>
      </c>
      <c r="I98">
        <v>0</v>
      </c>
      <c r="J98" t="s">
        <v>751</v>
      </c>
      <c r="K98">
        <v>0.82352941199999996</v>
      </c>
      <c r="L98">
        <v>0.875</v>
      </c>
    </row>
    <row r="99" spans="1:12" x14ac:dyDescent="0.25">
      <c r="A99" t="s">
        <v>630</v>
      </c>
      <c r="B99">
        <v>2008</v>
      </c>
      <c r="C99" t="s">
        <v>13</v>
      </c>
      <c r="D99" t="s">
        <v>591</v>
      </c>
      <c r="E99" t="s">
        <v>848</v>
      </c>
      <c r="F99">
        <v>0.214286</v>
      </c>
      <c r="G99">
        <v>0.67857100000000004</v>
      </c>
      <c r="H99">
        <v>0.107143</v>
      </c>
      <c r="I99">
        <v>0</v>
      </c>
      <c r="J99" t="s">
        <v>751</v>
      </c>
      <c r="K99">
        <v>0.21428571399999999</v>
      </c>
      <c r="L99">
        <v>0.24</v>
      </c>
    </row>
    <row r="100" spans="1:12" x14ac:dyDescent="0.25">
      <c r="A100" t="s">
        <v>630</v>
      </c>
      <c r="B100">
        <v>2009</v>
      </c>
      <c r="C100" t="s">
        <v>13</v>
      </c>
      <c r="D100" t="s">
        <v>591</v>
      </c>
      <c r="E100" t="s">
        <v>849</v>
      </c>
      <c r="F100">
        <v>0.17543900000000001</v>
      </c>
      <c r="G100">
        <v>0.754386</v>
      </c>
      <c r="H100">
        <v>7.0175000000000001E-2</v>
      </c>
      <c r="I100">
        <v>0</v>
      </c>
      <c r="J100" t="s">
        <v>751</v>
      </c>
      <c r="K100">
        <v>0.175438596</v>
      </c>
      <c r="L100">
        <v>0.188679245</v>
      </c>
    </row>
    <row r="101" spans="1:12" x14ac:dyDescent="0.25">
      <c r="A101" t="s">
        <v>630</v>
      </c>
      <c r="B101">
        <v>2010</v>
      </c>
      <c r="C101" t="s">
        <v>13</v>
      </c>
      <c r="D101" t="s">
        <v>591</v>
      </c>
      <c r="E101" t="s">
        <v>850</v>
      </c>
      <c r="F101">
        <v>0.85714299999999999</v>
      </c>
      <c r="G101">
        <v>4.7619000000000002E-2</v>
      </c>
      <c r="H101">
        <v>9.5238000000000003E-2</v>
      </c>
      <c r="I101">
        <v>0</v>
      </c>
      <c r="J101" t="s">
        <v>751</v>
      </c>
      <c r="K101">
        <v>0.85714285700000004</v>
      </c>
      <c r="L101">
        <v>0.94736842099999996</v>
      </c>
    </row>
    <row r="102" spans="1:12" x14ac:dyDescent="0.25">
      <c r="A102" t="s">
        <v>630</v>
      </c>
      <c r="B102">
        <v>2013</v>
      </c>
      <c r="C102" t="s">
        <v>13</v>
      </c>
      <c r="D102" t="s">
        <v>591</v>
      </c>
      <c r="E102" t="s">
        <v>851</v>
      </c>
      <c r="F102">
        <v>0.25</v>
      </c>
      <c r="G102">
        <v>0.5</v>
      </c>
      <c r="H102">
        <v>0.25</v>
      </c>
      <c r="I102">
        <v>0</v>
      </c>
      <c r="J102" t="s">
        <v>751</v>
      </c>
      <c r="K102">
        <v>0.25</v>
      </c>
      <c r="L102">
        <v>0.33333333300000001</v>
      </c>
    </row>
    <row r="103" spans="1:12" x14ac:dyDescent="0.25">
      <c r="A103" t="s">
        <v>630</v>
      </c>
      <c r="B103">
        <v>2014</v>
      </c>
      <c r="C103" t="s">
        <v>13</v>
      </c>
      <c r="D103" t="s">
        <v>591</v>
      </c>
      <c r="E103" t="s">
        <v>852</v>
      </c>
      <c r="F103">
        <v>1</v>
      </c>
      <c r="G103">
        <v>0</v>
      </c>
      <c r="H103">
        <v>0</v>
      </c>
      <c r="I103">
        <v>0</v>
      </c>
      <c r="J103" t="s">
        <v>751</v>
      </c>
      <c r="K103">
        <v>1</v>
      </c>
      <c r="L103">
        <v>1</v>
      </c>
    </row>
    <row r="104" spans="1:12" x14ac:dyDescent="0.25">
      <c r="A104" t="s">
        <v>630</v>
      </c>
      <c r="B104">
        <v>2015</v>
      </c>
      <c r="C104" t="s">
        <v>13</v>
      </c>
      <c r="D104" t="s">
        <v>591</v>
      </c>
      <c r="E104" t="s">
        <v>853</v>
      </c>
      <c r="F104">
        <v>0.4</v>
      </c>
      <c r="G104">
        <v>0</v>
      </c>
      <c r="H104">
        <v>0.6</v>
      </c>
      <c r="I104">
        <v>0</v>
      </c>
      <c r="J104" t="s">
        <v>751</v>
      </c>
      <c r="K104">
        <v>0.4</v>
      </c>
      <c r="L104">
        <v>1</v>
      </c>
    </row>
    <row r="105" spans="1:12" x14ac:dyDescent="0.25">
      <c r="A105" t="s">
        <v>630</v>
      </c>
      <c r="B105">
        <v>2016</v>
      </c>
      <c r="C105" t="s">
        <v>13</v>
      </c>
      <c r="D105" t="s">
        <v>591</v>
      </c>
      <c r="E105" t="s">
        <v>854</v>
      </c>
      <c r="F105">
        <v>0.27500000000000002</v>
      </c>
      <c r="G105">
        <v>0</v>
      </c>
      <c r="H105">
        <v>0.72499999999999998</v>
      </c>
      <c r="I105">
        <v>0</v>
      </c>
      <c r="J105" t="s">
        <v>751</v>
      </c>
      <c r="K105">
        <v>0.27500000000000002</v>
      </c>
      <c r="L105">
        <v>1</v>
      </c>
    </row>
    <row r="106" spans="1:12" x14ac:dyDescent="0.25">
      <c r="A106" t="s">
        <v>630</v>
      </c>
      <c r="B106">
        <v>2017</v>
      </c>
      <c r="C106" t="s">
        <v>13</v>
      </c>
      <c r="D106" t="s">
        <v>591</v>
      </c>
      <c r="E106" t="s">
        <v>855</v>
      </c>
      <c r="F106">
        <v>0.42307699999999998</v>
      </c>
      <c r="G106">
        <v>8.9744000000000004E-2</v>
      </c>
      <c r="H106">
        <v>0.48717899999999997</v>
      </c>
      <c r="I106">
        <v>3.8462000000000003E-2</v>
      </c>
      <c r="J106" t="s">
        <v>751</v>
      </c>
      <c r="K106">
        <v>0.42307692299999999</v>
      </c>
      <c r="L106">
        <v>0.82499999999999996</v>
      </c>
    </row>
    <row r="107" spans="1:12" x14ac:dyDescent="0.25">
      <c r="A107" t="s">
        <v>630</v>
      </c>
      <c r="B107">
        <v>2018</v>
      </c>
      <c r="C107" t="s">
        <v>13</v>
      </c>
      <c r="D107" t="s">
        <v>591</v>
      </c>
      <c r="E107" t="s">
        <v>856</v>
      </c>
      <c r="F107">
        <v>0.20535700000000001</v>
      </c>
      <c r="G107">
        <v>0.33035700000000001</v>
      </c>
      <c r="H107">
        <v>0.46428599999999998</v>
      </c>
      <c r="I107">
        <v>1.7857000000000001E-2</v>
      </c>
      <c r="J107" t="s">
        <v>751</v>
      </c>
    </row>
    <row r="108" spans="1:12" x14ac:dyDescent="0.25">
      <c r="A108" t="s">
        <v>630</v>
      </c>
      <c r="B108">
        <v>2019</v>
      </c>
      <c r="C108" t="s">
        <v>13</v>
      </c>
      <c r="D108" t="s">
        <v>591</v>
      </c>
      <c r="E108" t="s">
        <v>857</v>
      </c>
      <c r="F108">
        <v>2.6315999999999999E-2</v>
      </c>
      <c r="G108">
        <v>0.57894699999999999</v>
      </c>
      <c r="H108">
        <v>0.394737</v>
      </c>
      <c r="I108">
        <v>2.6315999999999999E-2</v>
      </c>
      <c r="J108" t="s">
        <v>751</v>
      </c>
    </row>
    <row r="109" spans="1:12" x14ac:dyDescent="0.25">
      <c r="A109" t="s">
        <v>630</v>
      </c>
      <c r="B109">
        <v>2020</v>
      </c>
      <c r="C109" t="s">
        <v>13</v>
      </c>
      <c r="D109" t="s">
        <v>591</v>
      </c>
      <c r="E109" t="s">
        <v>858</v>
      </c>
      <c r="F109">
        <v>6.0241000000000003E-2</v>
      </c>
      <c r="G109">
        <v>0.67469900000000005</v>
      </c>
      <c r="H109">
        <v>0.26506000000000002</v>
      </c>
      <c r="I109">
        <v>0</v>
      </c>
      <c r="J109" t="s">
        <v>751</v>
      </c>
    </row>
    <row r="110" spans="1:12" x14ac:dyDescent="0.25">
      <c r="A110" t="s">
        <v>630</v>
      </c>
      <c r="B110">
        <v>2021</v>
      </c>
      <c r="C110" t="s">
        <v>13</v>
      </c>
      <c r="D110" t="s">
        <v>591</v>
      </c>
      <c r="E110" t="s">
        <v>859</v>
      </c>
      <c r="F110">
        <v>0.1</v>
      </c>
      <c r="G110">
        <v>0.61818200000000001</v>
      </c>
      <c r="H110">
        <v>0.28181800000000001</v>
      </c>
      <c r="I110">
        <v>9.0910000000000001E-3</v>
      </c>
      <c r="J110" t="s">
        <v>751</v>
      </c>
    </row>
    <row r="111" spans="1:12" x14ac:dyDescent="0.25">
      <c r="A111" t="s">
        <v>634</v>
      </c>
      <c r="B111">
        <v>2001</v>
      </c>
      <c r="C111" t="s">
        <v>395</v>
      </c>
      <c r="D111" t="s">
        <v>591</v>
      </c>
      <c r="E111" t="s">
        <v>860</v>
      </c>
      <c r="F111" s="60">
        <f>AVERAGE(F113,F112)</f>
        <v>2.8445499999999999E-2</v>
      </c>
      <c r="G111">
        <v>0</v>
      </c>
      <c r="H111">
        <v>1</v>
      </c>
      <c r="I111">
        <v>0.04</v>
      </c>
      <c r="J111" t="s">
        <v>751</v>
      </c>
    </row>
    <row r="112" spans="1:12" x14ac:dyDescent="0.25">
      <c r="A112" t="s">
        <v>634</v>
      </c>
      <c r="B112">
        <v>2002</v>
      </c>
      <c r="C112" t="s">
        <v>395</v>
      </c>
      <c r="D112" t="s">
        <v>591</v>
      </c>
      <c r="E112" t="s">
        <v>861</v>
      </c>
      <c r="F112">
        <v>2.5641000000000001E-2</v>
      </c>
      <c r="G112">
        <v>0</v>
      </c>
      <c r="H112">
        <v>0.97435899999999998</v>
      </c>
      <c r="I112">
        <v>0</v>
      </c>
      <c r="J112" t="s">
        <v>751</v>
      </c>
      <c r="K112">
        <v>2.5641026000000001E-2</v>
      </c>
      <c r="L112">
        <v>1</v>
      </c>
    </row>
    <row r="113" spans="1:12" x14ac:dyDescent="0.25">
      <c r="A113" t="s">
        <v>634</v>
      </c>
      <c r="B113">
        <v>2003</v>
      </c>
      <c r="C113" t="s">
        <v>395</v>
      </c>
      <c r="D113" t="s">
        <v>591</v>
      </c>
      <c r="E113" t="s">
        <v>862</v>
      </c>
      <c r="F113">
        <v>3.125E-2</v>
      </c>
      <c r="G113">
        <v>0</v>
      </c>
      <c r="H113">
        <v>0.96875</v>
      </c>
      <c r="I113">
        <v>0</v>
      </c>
      <c r="J113" t="s">
        <v>751</v>
      </c>
      <c r="K113">
        <v>3.125E-2</v>
      </c>
      <c r="L113">
        <v>1</v>
      </c>
    </row>
    <row r="114" spans="1:12" x14ac:dyDescent="0.25">
      <c r="A114" t="s">
        <v>634</v>
      </c>
      <c r="B114">
        <v>2008</v>
      </c>
      <c r="C114" t="s">
        <v>395</v>
      </c>
      <c r="D114" t="s">
        <v>591</v>
      </c>
      <c r="E114" t="s">
        <v>863</v>
      </c>
      <c r="F114">
        <v>0.1875</v>
      </c>
      <c r="G114">
        <v>0.4375</v>
      </c>
      <c r="H114">
        <v>0.375</v>
      </c>
      <c r="I114">
        <v>0</v>
      </c>
      <c r="J114" t="s">
        <v>751</v>
      </c>
      <c r="K114">
        <v>0.1875</v>
      </c>
      <c r="L114">
        <v>0.3</v>
      </c>
    </row>
    <row r="115" spans="1:12" x14ac:dyDescent="0.25">
      <c r="A115" t="s">
        <v>634</v>
      </c>
      <c r="B115">
        <v>2010</v>
      </c>
      <c r="C115" t="s">
        <v>395</v>
      </c>
      <c r="D115" t="s">
        <v>591</v>
      </c>
      <c r="E115" t="s">
        <v>864</v>
      </c>
      <c r="F115">
        <v>0.121212</v>
      </c>
      <c r="G115">
        <v>0.30303000000000002</v>
      </c>
      <c r="H115">
        <v>0.57575799999999999</v>
      </c>
      <c r="I115">
        <v>0</v>
      </c>
      <c r="J115" t="s">
        <v>751</v>
      </c>
      <c r="K115">
        <v>0.12121212100000001</v>
      </c>
      <c r="L115">
        <v>0.28571428599999998</v>
      </c>
    </row>
    <row r="116" spans="1:12" x14ac:dyDescent="0.25">
      <c r="A116" t="s">
        <v>634</v>
      </c>
      <c r="B116">
        <v>2012</v>
      </c>
      <c r="C116" t="s">
        <v>395</v>
      </c>
      <c r="D116" t="s">
        <v>591</v>
      </c>
      <c r="E116" t="s">
        <v>865</v>
      </c>
      <c r="F116">
        <v>0.05</v>
      </c>
      <c r="G116">
        <v>0.3</v>
      </c>
      <c r="H116">
        <v>0.65</v>
      </c>
      <c r="I116">
        <v>0</v>
      </c>
      <c r="J116" t="s">
        <v>751</v>
      </c>
      <c r="K116">
        <v>0.05</v>
      </c>
      <c r="L116">
        <v>0.14285714299999999</v>
      </c>
    </row>
    <row r="117" spans="1:12" x14ac:dyDescent="0.25">
      <c r="A117" t="s">
        <v>634</v>
      </c>
      <c r="B117">
        <v>2013</v>
      </c>
      <c r="C117" t="s">
        <v>395</v>
      </c>
      <c r="D117" t="s">
        <v>591</v>
      </c>
      <c r="E117" t="s">
        <v>866</v>
      </c>
      <c r="F117" s="60">
        <f>AVERAGE(F116,F115)</f>
        <v>8.5606000000000002E-2</v>
      </c>
      <c r="G117">
        <v>3.3333000000000002E-2</v>
      </c>
      <c r="H117">
        <v>0.96666700000000005</v>
      </c>
      <c r="I117">
        <v>0</v>
      </c>
      <c r="J117" t="s">
        <v>751</v>
      </c>
      <c r="K117">
        <v>0</v>
      </c>
      <c r="L117">
        <v>0</v>
      </c>
    </row>
    <row r="118" spans="1:12" x14ac:dyDescent="0.25">
      <c r="A118" t="s">
        <v>640</v>
      </c>
      <c r="B118">
        <v>2004</v>
      </c>
      <c r="C118" t="s">
        <v>14</v>
      </c>
      <c r="D118" t="s">
        <v>591</v>
      </c>
      <c r="E118" t="s">
        <v>867</v>
      </c>
      <c r="F118">
        <v>0.41666700000000001</v>
      </c>
      <c r="G118">
        <v>0.58333299999999999</v>
      </c>
      <c r="H118">
        <v>0</v>
      </c>
      <c r="I118">
        <v>0</v>
      </c>
      <c r="J118" t="s">
        <v>751</v>
      </c>
    </row>
    <row r="119" spans="1:12" x14ac:dyDescent="0.25">
      <c r="A119" t="s">
        <v>640</v>
      </c>
      <c r="B119">
        <v>2005</v>
      </c>
      <c r="C119" t="s">
        <v>14</v>
      </c>
      <c r="D119" t="s">
        <v>591</v>
      </c>
      <c r="E119" t="s">
        <v>868</v>
      </c>
      <c r="F119">
        <v>4.4443999999999997E-2</v>
      </c>
      <c r="G119">
        <v>0.82222200000000001</v>
      </c>
      <c r="H119">
        <v>0.13333300000000001</v>
      </c>
      <c r="I119">
        <v>8.8888999999999996E-2</v>
      </c>
      <c r="J119" t="s">
        <v>751</v>
      </c>
    </row>
    <row r="120" spans="1:12" x14ac:dyDescent="0.25">
      <c r="A120" t="s">
        <v>640</v>
      </c>
      <c r="B120">
        <v>2006</v>
      </c>
      <c r="C120" t="s">
        <v>14</v>
      </c>
      <c r="D120" t="s">
        <v>591</v>
      </c>
      <c r="E120" t="s">
        <v>869</v>
      </c>
      <c r="F120">
        <v>0.264706</v>
      </c>
      <c r="G120">
        <v>0.52941199999999999</v>
      </c>
      <c r="H120">
        <v>0.20588200000000001</v>
      </c>
      <c r="I120">
        <v>2.9412000000000001E-2</v>
      </c>
      <c r="J120" t="s">
        <v>751</v>
      </c>
    </row>
    <row r="121" spans="1:12" x14ac:dyDescent="0.25">
      <c r="A121" t="s">
        <v>640</v>
      </c>
      <c r="B121">
        <v>2007</v>
      </c>
      <c r="C121" t="s">
        <v>14</v>
      </c>
      <c r="D121" t="s">
        <v>591</v>
      </c>
      <c r="E121" t="s">
        <v>870</v>
      </c>
      <c r="F121">
        <v>0.227273</v>
      </c>
      <c r="G121">
        <v>0.59090900000000002</v>
      </c>
      <c r="H121">
        <v>0.18181800000000001</v>
      </c>
      <c r="I121">
        <v>0.18181800000000001</v>
      </c>
      <c r="J121" t="s">
        <v>751</v>
      </c>
    </row>
    <row r="122" spans="1:12" x14ac:dyDescent="0.25">
      <c r="A122" t="s">
        <v>640</v>
      </c>
      <c r="B122">
        <v>2008</v>
      </c>
      <c r="C122" t="s">
        <v>14</v>
      </c>
      <c r="D122" t="s">
        <v>591</v>
      </c>
      <c r="E122" t="s">
        <v>871</v>
      </c>
      <c r="F122">
        <v>0.51219499999999996</v>
      </c>
      <c r="G122">
        <v>0.46341500000000002</v>
      </c>
      <c r="H122">
        <v>2.4389999999999998E-2</v>
      </c>
      <c r="I122">
        <v>0</v>
      </c>
      <c r="J122" t="s">
        <v>751</v>
      </c>
    </row>
    <row r="123" spans="1:12" x14ac:dyDescent="0.25">
      <c r="A123" t="s">
        <v>640</v>
      </c>
      <c r="B123">
        <v>2009</v>
      </c>
      <c r="C123" t="s">
        <v>14</v>
      </c>
      <c r="D123" t="s">
        <v>591</v>
      </c>
      <c r="E123" t="s">
        <v>872</v>
      </c>
      <c r="F123">
        <v>0.95833299999999999</v>
      </c>
      <c r="G123">
        <v>0</v>
      </c>
      <c r="H123">
        <v>4.1667000000000003E-2</v>
      </c>
      <c r="I123">
        <v>4.1667000000000003E-2</v>
      </c>
      <c r="J123" t="s">
        <v>751</v>
      </c>
    </row>
    <row r="124" spans="1:12" x14ac:dyDescent="0.25">
      <c r="A124" t="s">
        <v>593</v>
      </c>
      <c r="B124">
        <v>2014</v>
      </c>
      <c r="C124" t="s">
        <v>15</v>
      </c>
      <c r="D124" t="s">
        <v>591</v>
      </c>
      <c r="E124" t="s">
        <v>873</v>
      </c>
      <c r="F124">
        <v>0.75</v>
      </c>
      <c r="G124">
        <v>0</v>
      </c>
      <c r="H124">
        <v>0.25</v>
      </c>
      <c r="I124">
        <v>0</v>
      </c>
      <c r="J124" t="s">
        <v>751</v>
      </c>
    </row>
    <row r="125" spans="1:12" x14ac:dyDescent="0.25">
      <c r="A125" t="s">
        <v>593</v>
      </c>
      <c r="B125">
        <v>2015</v>
      </c>
      <c r="C125" t="s">
        <v>15</v>
      </c>
      <c r="D125" t="s">
        <v>591</v>
      </c>
      <c r="E125" t="s">
        <v>874</v>
      </c>
      <c r="F125">
        <v>0.8</v>
      </c>
      <c r="G125">
        <v>0</v>
      </c>
      <c r="H125">
        <v>0.2</v>
      </c>
      <c r="I125">
        <v>0.2</v>
      </c>
      <c r="J125" t="s">
        <v>751</v>
      </c>
      <c r="K125">
        <v>0.8</v>
      </c>
      <c r="L125">
        <v>1</v>
      </c>
    </row>
    <row r="126" spans="1:12" x14ac:dyDescent="0.25">
      <c r="A126" t="s">
        <v>593</v>
      </c>
      <c r="B126">
        <v>2016</v>
      </c>
      <c r="C126" t="s">
        <v>15</v>
      </c>
      <c r="D126" t="s">
        <v>591</v>
      </c>
      <c r="E126" t="s">
        <v>875</v>
      </c>
      <c r="F126">
        <v>0.66666700000000001</v>
      </c>
      <c r="G126">
        <v>0</v>
      </c>
      <c r="H126">
        <v>0.33333299999999999</v>
      </c>
      <c r="I126">
        <v>0.33333299999999999</v>
      </c>
      <c r="J126" t="s">
        <v>751</v>
      </c>
    </row>
    <row r="127" spans="1:12" x14ac:dyDescent="0.25">
      <c r="A127" t="s">
        <v>593</v>
      </c>
      <c r="B127">
        <v>2017</v>
      </c>
      <c r="C127" t="s">
        <v>15</v>
      </c>
      <c r="D127" t="s">
        <v>591</v>
      </c>
      <c r="E127" t="s">
        <v>876</v>
      </c>
      <c r="F127">
        <v>0.90909099999999998</v>
      </c>
      <c r="G127">
        <v>0</v>
      </c>
      <c r="H127">
        <v>9.0909000000000004E-2</v>
      </c>
      <c r="I127">
        <v>9.0909000000000004E-2</v>
      </c>
      <c r="J127" t="s">
        <v>751</v>
      </c>
      <c r="K127">
        <v>0.909090909</v>
      </c>
      <c r="L127">
        <v>1</v>
      </c>
    </row>
    <row r="128" spans="1:12" x14ac:dyDescent="0.25">
      <c r="A128" t="s">
        <v>593</v>
      </c>
      <c r="B128">
        <v>2018</v>
      </c>
      <c r="C128" t="s">
        <v>15</v>
      </c>
      <c r="D128" t="s">
        <v>591</v>
      </c>
      <c r="E128" t="s">
        <v>877</v>
      </c>
      <c r="F128">
        <v>0.96666700000000005</v>
      </c>
      <c r="G128">
        <v>0</v>
      </c>
      <c r="H128">
        <v>3.3333000000000002E-2</v>
      </c>
      <c r="I128">
        <v>3.3333000000000002E-2</v>
      </c>
      <c r="J128" t="s">
        <v>751</v>
      </c>
    </row>
    <row r="129" spans="1:10" x14ac:dyDescent="0.25">
      <c r="A129" t="s">
        <v>593</v>
      </c>
      <c r="B129">
        <v>2019</v>
      </c>
      <c r="C129" t="s">
        <v>15</v>
      </c>
      <c r="D129" t="s">
        <v>591</v>
      </c>
      <c r="E129" t="s">
        <v>878</v>
      </c>
      <c r="F129">
        <v>0.68181800000000004</v>
      </c>
      <c r="G129">
        <v>0</v>
      </c>
      <c r="H129">
        <v>0.31818200000000002</v>
      </c>
      <c r="I129">
        <v>9.0909000000000004E-2</v>
      </c>
      <c r="J129" t="s">
        <v>751</v>
      </c>
    </row>
    <row r="130" spans="1:10" x14ac:dyDescent="0.25">
      <c r="A130" t="s">
        <v>593</v>
      </c>
      <c r="B130">
        <v>2020</v>
      </c>
      <c r="C130" t="s">
        <v>15</v>
      </c>
      <c r="D130" t="s">
        <v>591</v>
      </c>
      <c r="E130" t="s">
        <v>879</v>
      </c>
      <c r="F130">
        <v>1</v>
      </c>
      <c r="G130">
        <v>0</v>
      </c>
      <c r="H130">
        <v>0</v>
      </c>
      <c r="I130">
        <v>0</v>
      </c>
      <c r="J130" t="s">
        <v>751</v>
      </c>
    </row>
    <row r="131" spans="1:10" x14ac:dyDescent="0.25">
      <c r="A131" t="s">
        <v>593</v>
      </c>
      <c r="B131">
        <v>2021</v>
      </c>
      <c r="C131" t="s">
        <v>15</v>
      </c>
      <c r="D131" t="s">
        <v>591</v>
      </c>
      <c r="E131" t="s">
        <v>880</v>
      </c>
      <c r="F131">
        <v>1</v>
      </c>
      <c r="G131">
        <v>0</v>
      </c>
      <c r="H131">
        <v>0</v>
      </c>
      <c r="I131">
        <v>0</v>
      </c>
      <c r="J131" t="s">
        <v>751</v>
      </c>
    </row>
    <row r="132" spans="1:10" x14ac:dyDescent="0.25">
      <c r="A132" t="s">
        <v>599</v>
      </c>
      <c r="B132">
        <v>2011</v>
      </c>
      <c r="C132" t="s">
        <v>25</v>
      </c>
      <c r="D132" t="s">
        <v>591</v>
      </c>
      <c r="E132" t="s">
        <v>881</v>
      </c>
      <c r="F132">
        <v>1</v>
      </c>
      <c r="G132">
        <v>0</v>
      </c>
      <c r="H132">
        <v>0</v>
      </c>
      <c r="I132">
        <v>0</v>
      </c>
      <c r="J132" t="s">
        <v>751</v>
      </c>
    </row>
    <row r="133" spans="1:10" x14ac:dyDescent="0.25">
      <c r="A133" t="s">
        <v>599</v>
      </c>
      <c r="B133">
        <v>2014</v>
      </c>
      <c r="C133" t="s">
        <v>25</v>
      </c>
      <c r="D133" t="s">
        <v>591</v>
      </c>
      <c r="E133" t="s">
        <v>882</v>
      </c>
      <c r="F133">
        <v>1</v>
      </c>
      <c r="G133">
        <v>0</v>
      </c>
      <c r="H133">
        <v>0</v>
      </c>
      <c r="I133">
        <v>0</v>
      </c>
      <c r="J133" t="s">
        <v>751</v>
      </c>
    </row>
    <row r="134" spans="1:10" x14ac:dyDescent="0.25">
      <c r="A134" t="s">
        <v>599</v>
      </c>
      <c r="B134">
        <v>2015</v>
      </c>
      <c r="C134" t="s">
        <v>25</v>
      </c>
      <c r="D134" t="s">
        <v>591</v>
      </c>
      <c r="E134" t="s">
        <v>883</v>
      </c>
      <c r="F134">
        <v>1</v>
      </c>
      <c r="G134">
        <v>0</v>
      </c>
      <c r="H134">
        <v>0</v>
      </c>
      <c r="I134">
        <v>0</v>
      </c>
      <c r="J134" t="s">
        <v>751</v>
      </c>
    </row>
    <row r="135" spans="1:10" x14ac:dyDescent="0.25">
      <c r="A135" t="s">
        <v>599</v>
      </c>
      <c r="B135">
        <v>2016</v>
      </c>
      <c r="C135" t="s">
        <v>25</v>
      </c>
      <c r="D135" t="s">
        <v>591</v>
      </c>
      <c r="E135" t="s">
        <v>884</v>
      </c>
      <c r="F135">
        <v>0.90909099999999998</v>
      </c>
      <c r="G135">
        <v>0</v>
      </c>
      <c r="H135">
        <v>9.0909000000000004E-2</v>
      </c>
      <c r="I135">
        <v>9.0909000000000004E-2</v>
      </c>
      <c r="J135" t="s">
        <v>751</v>
      </c>
    </row>
    <row r="136" spans="1:10" x14ac:dyDescent="0.25">
      <c r="A136" t="s">
        <v>599</v>
      </c>
      <c r="B136">
        <v>2017</v>
      </c>
      <c r="C136" t="s">
        <v>25</v>
      </c>
      <c r="D136" t="s">
        <v>591</v>
      </c>
      <c r="E136" t="s">
        <v>885</v>
      </c>
      <c r="F136">
        <v>1</v>
      </c>
      <c r="G136">
        <v>0</v>
      </c>
      <c r="H136">
        <v>0</v>
      </c>
      <c r="I136">
        <v>0</v>
      </c>
      <c r="J136" t="s">
        <v>751</v>
      </c>
    </row>
    <row r="137" spans="1:10" x14ac:dyDescent="0.25">
      <c r="A137" t="s">
        <v>599</v>
      </c>
      <c r="B137">
        <v>2019</v>
      </c>
      <c r="C137" t="s">
        <v>25</v>
      </c>
      <c r="D137" t="s">
        <v>591</v>
      </c>
      <c r="E137" t="s">
        <v>886</v>
      </c>
      <c r="F137">
        <v>0.88888900000000004</v>
      </c>
      <c r="G137">
        <v>0</v>
      </c>
      <c r="H137">
        <v>0.111111</v>
      </c>
      <c r="I137">
        <v>0.111111</v>
      </c>
      <c r="J137" t="s">
        <v>751</v>
      </c>
    </row>
    <row r="138" spans="1:10" x14ac:dyDescent="0.25">
      <c r="A138" t="s">
        <v>599</v>
      </c>
      <c r="B138">
        <v>2020</v>
      </c>
      <c r="C138" t="s">
        <v>25</v>
      </c>
      <c r="D138" t="s">
        <v>591</v>
      </c>
      <c r="E138" t="s">
        <v>887</v>
      </c>
      <c r="F138">
        <v>1</v>
      </c>
      <c r="G138">
        <v>0</v>
      </c>
      <c r="H138">
        <v>0</v>
      </c>
      <c r="I138">
        <v>0</v>
      </c>
      <c r="J138" t="s">
        <v>751</v>
      </c>
    </row>
    <row r="139" spans="1:10" x14ac:dyDescent="0.25">
      <c r="A139" t="s">
        <v>613</v>
      </c>
      <c r="B139">
        <v>2015</v>
      </c>
      <c r="C139" t="s">
        <v>22</v>
      </c>
      <c r="D139" t="s">
        <v>591</v>
      </c>
      <c r="E139" t="s">
        <v>888</v>
      </c>
      <c r="F139">
        <v>0.33333299999999999</v>
      </c>
      <c r="G139">
        <v>0</v>
      </c>
      <c r="H139">
        <v>0.66666700000000001</v>
      </c>
      <c r="I139">
        <v>0.66666700000000001</v>
      </c>
      <c r="J139" t="s">
        <v>751</v>
      </c>
    </row>
    <row r="140" spans="1:10" x14ac:dyDescent="0.25">
      <c r="A140" t="s">
        <v>613</v>
      </c>
      <c r="B140">
        <v>2017</v>
      </c>
      <c r="C140" t="s">
        <v>22</v>
      </c>
      <c r="D140" t="s">
        <v>591</v>
      </c>
      <c r="E140" t="s">
        <v>889</v>
      </c>
      <c r="F140">
        <v>0.5</v>
      </c>
      <c r="G140">
        <v>0</v>
      </c>
      <c r="H140">
        <v>0.5</v>
      </c>
      <c r="I140">
        <v>0.5</v>
      </c>
      <c r="J140" t="s">
        <v>751</v>
      </c>
    </row>
    <row r="141" spans="1:10" x14ac:dyDescent="0.25">
      <c r="A141" t="s">
        <v>614</v>
      </c>
      <c r="B141">
        <v>2010</v>
      </c>
      <c r="C141" t="s">
        <v>21</v>
      </c>
      <c r="D141" t="s">
        <v>591</v>
      </c>
      <c r="E141" t="s">
        <v>890</v>
      </c>
      <c r="F141">
        <v>0.45454499999999998</v>
      </c>
      <c r="G141">
        <v>0</v>
      </c>
      <c r="H141">
        <v>0.54545500000000002</v>
      </c>
      <c r="I141">
        <v>0.54545500000000002</v>
      </c>
      <c r="J141" t="s">
        <v>751</v>
      </c>
    </row>
    <row r="142" spans="1:10" x14ac:dyDescent="0.25">
      <c r="A142" t="s">
        <v>614</v>
      </c>
      <c r="B142">
        <v>2011</v>
      </c>
      <c r="C142" t="s">
        <v>21</v>
      </c>
      <c r="D142" t="s">
        <v>591</v>
      </c>
      <c r="E142" t="s">
        <v>891</v>
      </c>
      <c r="F142">
        <v>1</v>
      </c>
      <c r="G142">
        <v>0</v>
      </c>
      <c r="H142">
        <v>0</v>
      </c>
      <c r="I142">
        <v>0</v>
      </c>
      <c r="J142" t="s">
        <v>751</v>
      </c>
    </row>
    <row r="143" spans="1:10" x14ac:dyDescent="0.25">
      <c r="A143" t="s">
        <v>614</v>
      </c>
      <c r="B143">
        <v>2017</v>
      </c>
      <c r="C143" t="s">
        <v>21</v>
      </c>
      <c r="D143" t="s">
        <v>591</v>
      </c>
      <c r="E143" t="s">
        <v>892</v>
      </c>
      <c r="F143">
        <v>1</v>
      </c>
      <c r="G143">
        <v>0</v>
      </c>
      <c r="H143">
        <v>0</v>
      </c>
      <c r="I143">
        <v>0</v>
      </c>
      <c r="J143" t="s">
        <v>751</v>
      </c>
    </row>
    <row r="144" spans="1:10" x14ac:dyDescent="0.25">
      <c r="A144" t="s">
        <v>637</v>
      </c>
      <c r="B144">
        <v>2011</v>
      </c>
      <c r="C144" t="s">
        <v>20</v>
      </c>
      <c r="D144" t="s">
        <v>591</v>
      </c>
      <c r="E144" t="s">
        <v>893</v>
      </c>
      <c r="F144">
        <v>1</v>
      </c>
      <c r="G144">
        <v>0</v>
      </c>
      <c r="H144">
        <v>0</v>
      </c>
      <c r="I144">
        <v>0</v>
      </c>
      <c r="J144" t="s">
        <v>751</v>
      </c>
    </row>
    <row r="145" spans="1:12" x14ac:dyDescent="0.25">
      <c r="A145" t="s">
        <v>637</v>
      </c>
      <c r="B145">
        <v>2014</v>
      </c>
      <c r="C145" t="s">
        <v>20</v>
      </c>
      <c r="D145" t="s">
        <v>591</v>
      </c>
      <c r="E145" t="s">
        <v>894</v>
      </c>
      <c r="F145">
        <v>1</v>
      </c>
      <c r="G145">
        <v>0</v>
      </c>
      <c r="H145">
        <v>0</v>
      </c>
      <c r="I145">
        <v>0</v>
      </c>
      <c r="J145" t="s">
        <v>751</v>
      </c>
    </row>
    <row r="146" spans="1:12" x14ac:dyDescent="0.25">
      <c r="A146" t="s">
        <v>637</v>
      </c>
      <c r="B146">
        <v>2015</v>
      </c>
      <c r="C146" t="s">
        <v>20</v>
      </c>
      <c r="D146" t="s">
        <v>591</v>
      </c>
      <c r="E146" t="s">
        <v>895</v>
      </c>
      <c r="F146">
        <v>1</v>
      </c>
      <c r="G146">
        <v>0</v>
      </c>
      <c r="H146">
        <v>0</v>
      </c>
      <c r="I146">
        <v>0</v>
      </c>
      <c r="J146" t="s">
        <v>751</v>
      </c>
    </row>
    <row r="147" spans="1:12" x14ac:dyDescent="0.25">
      <c r="A147" t="s">
        <v>637</v>
      </c>
      <c r="B147">
        <v>2016</v>
      </c>
      <c r="C147" t="s">
        <v>20</v>
      </c>
      <c r="D147" t="s">
        <v>591</v>
      </c>
      <c r="E147" t="s">
        <v>896</v>
      </c>
      <c r="F147">
        <v>1</v>
      </c>
      <c r="G147">
        <v>0</v>
      </c>
      <c r="H147">
        <v>0</v>
      </c>
      <c r="I147">
        <v>0</v>
      </c>
      <c r="J147" t="s">
        <v>751</v>
      </c>
    </row>
    <row r="148" spans="1:12" x14ac:dyDescent="0.25">
      <c r="A148" t="s">
        <v>637</v>
      </c>
      <c r="B148">
        <v>2017</v>
      </c>
      <c r="C148" t="s">
        <v>20</v>
      </c>
      <c r="D148" t="s">
        <v>591</v>
      </c>
      <c r="E148" t="s">
        <v>897</v>
      </c>
      <c r="F148">
        <v>1</v>
      </c>
      <c r="G148">
        <v>0</v>
      </c>
      <c r="H148">
        <v>0</v>
      </c>
      <c r="I148">
        <v>0</v>
      </c>
      <c r="J148" t="s">
        <v>751</v>
      </c>
      <c r="K148">
        <v>1</v>
      </c>
      <c r="L148">
        <v>1</v>
      </c>
    </row>
    <row r="149" spans="1:12" x14ac:dyDescent="0.25">
      <c r="A149" t="s">
        <v>637</v>
      </c>
      <c r="B149">
        <v>2018</v>
      </c>
      <c r="C149" t="s">
        <v>20</v>
      </c>
      <c r="D149" t="s">
        <v>591</v>
      </c>
      <c r="E149" t="s">
        <v>898</v>
      </c>
      <c r="F149">
        <v>1</v>
      </c>
      <c r="G149">
        <v>0</v>
      </c>
      <c r="H149">
        <v>0</v>
      </c>
      <c r="I149">
        <v>0</v>
      </c>
      <c r="J149" t="s">
        <v>751</v>
      </c>
    </row>
    <row r="150" spans="1:12" x14ac:dyDescent="0.25">
      <c r="A150" t="s">
        <v>637</v>
      </c>
      <c r="B150">
        <v>2019</v>
      </c>
      <c r="C150" t="s">
        <v>20</v>
      </c>
      <c r="D150" t="s">
        <v>591</v>
      </c>
      <c r="E150" t="s">
        <v>899</v>
      </c>
      <c r="F150">
        <v>0.66666700000000001</v>
      </c>
      <c r="G150">
        <v>0</v>
      </c>
      <c r="H150">
        <v>0.33333299999999999</v>
      </c>
      <c r="I150">
        <v>0</v>
      </c>
      <c r="J150" t="s">
        <v>751</v>
      </c>
    </row>
    <row r="151" spans="1:12" x14ac:dyDescent="0.25">
      <c r="A151" t="s">
        <v>637</v>
      </c>
      <c r="B151">
        <v>2020</v>
      </c>
      <c r="C151" t="s">
        <v>20</v>
      </c>
      <c r="D151" t="s">
        <v>591</v>
      </c>
      <c r="E151" t="s">
        <v>900</v>
      </c>
      <c r="F151">
        <v>1</v>
      </c>
      <c r="G151">
        <v>0</v>
      </c>
      <c r="H151">
        <v>0</v>
      </c>
      <c r="I151">
        <v>0</v>
      </c>
      <c r="J151" t="s">
        <v>751</v>
      </c>
    </row>
    <row r="152" spans="1:12" x14ac:dyDescent="0.25">
      <c r="A152" t="s">
        <v>637</v>
      </c>
      <c r="B152">
        <v>2021</v>
      </c>
      <c r="C152" t="s">
        <v>20</v>
      </c>
      <c r="D152" t="s">
        <v>591</v>
      </c>
      <c r="E152" t="s">
        <v>901</v>
      </c>
      <c r="F152">
        <v>1</v>
      </c>
      <c r="G152">
        <v>0</v>
      </c>
      <c r="H152">
        <v>0</v>
      </c>
      <c r="I152">
        <v>0</v>
      </c>
      <c r="J152" t="s">
        <v>751</v>
      </c>
    </row>
    <row r="153" spans="1:12" x14ac:dyDescent="0.25">
      <c r="A153" t="s">
        <v>621</v>
      </c>
      <c r="B153">
        <v>1998</v>
      </c>
      <c r="C153" t="s">
        <v>195</v>
      </c>
      <c r="D153" t="s">
        <v>591</v>
      </c>
      <c r="E153" t="s">
        <v>902</v>
      </c>
      <c r="F153">
        <v>8.7248000000000006E-2</v>
      </c>
      <c r="G153">
        <v>0.91107400000000005</v>
      </c>
      <c r="H153">
        <v>1.678E-3</v>
      </c>
      <c r="I153">
        <v>0</v>
      </c>
      <c r="J153" t="s">
        <v>751</v>
      </c>
      <c r="K153">
        <v>0</v>
      </c>
      <c r="L153">
        <v>0</v>
      </c>
    </row>
    <row r="154" spans="1:12" x14ac:dyDescent="0.25">
      <c r="A154" t="s">
        <v>621</v>
      </c>
      <c r="B154">
        <v>1999</v>
      </c>
      <c r="C154" t="s">
        <v>195</v>
      </c>
      <c r="D154" t="s">
        <v>591</v>
      </c>
      <c r="E154" t="s">
        <v>903</v>
      </c>
      <c r="F154">
        <v>6.8750000000000006E-2</v>
      </c>
      <c r="G154">
        <v>0.93125000000000002</v>
      </c>
      <c r="H154">
        <v>0</v>
      </c>
      <c r="I154">
        <v>0</v>
      </c>
      <c r="J154" t="s">
        <v>751</v>
      </c>
      <c r="K154">
        <v>1.4886165E-2</v>
      </c>
      <c r="L154">
        <v>1.4886165E-2</v>
      </c>
    </row>
    <row r="155" spans="1:12" x14ac:dyDescent="0.25">
      <c r="A155" t="s">
        <v>621</v>
      </c>
      <c r="B155">
        <v>2000</v>
      </c>
      <c r="C155" t="s">
        <v>195</v>
      </c>
      <c r="D155" t="s">
        <v>591</v>
      </c>
      <c r="E155" t="s">
        <v>904</v>
      </c>
      <c r="F155">
        <v>8.0389000000000002E-2</v>
      </c>
      <c r="G155">
        <v>0.91961099999999996</v>
      </c>
      <c r="H155">
        <v>0</v>
      </c>
      <c r="I155">
        <v>0</v>
      </c>
      <c r="J155" t="s">
        <v>751</v>
      </c>
      <c r="K155">
        <v>2.0407864000000001E-2</v>
      </c>
      <c r="L155">
        <v>2.0407864000000001E-2</v>
      </c>
    </row>
    <row r="156" spans="1:12" x14ac:dyDescent="0.25">
      <c r="A156" t="s">
        <v>621</v>
      </c>
      <c r="B156">
        <v>2001</v>
      </c>
      <c r="C156" t="s">
        <v>195</v>
      </c>
      <c r="D156" t="s">
        <v>591</v>
      </c>
      <c r="E156" t="s">
        <v>905</v>
      </c>
      <c r="F156">
        <v>2.6246999999999999E-2</v>
      </c>
      <c r="G156">
        <v>0.97112900000000002</v>
      </c>
      <c r="H156">
        <v>2.6250000000000002E-3</v>
      </c>
      <c r="I156">
        <v>0</v>
      </c>
      <c r="J156" t="s">
        <v>751</v>
      </c>
      <c r="K156">
        <v>2.0018530000000001E-3</v>
      </c>
      <c r="L156">
        <v>2.0052389999999998E-3</v>
      </c>
    </row>
    <row r="157" spans="1:12" x14ac:dyDescent="0.25">
      <c r="A157" t="s">
        <v>621</v>
      </c>
      <c r="B157">
        <v>2002</v>
      </c>
      <c r="C157" t="s">
        <v>195</v>
      </c>
      <c r="D157" t="s">
        <v>591</v>
      </c>
      <c r="E157" t="s">
        <v>906</v>
      </c>
      <c r="F157">
        <v>4.3427E-2</v>
      </c>
      <c r="G157">
        <v>0.955399</v>
      </c>
      <c r="H157">
        <v>1.1739999999999999E-3</v>
      </c>
      <c r="I157">
        <v>0</v>
      </c>
      <c r="J157" t="s">
        <v>751</v>
      </c>
      <c r="K157">
        <v>0</v>
      </c>
      <c r="L157">
        <v>0</v>
      </c>
    </row>
    <row r="158" spans="1:12" x14ac:dyDescent="0.25">
      <c r="A158" t="s">
        <v>621</v>
      </c>
      <c r="B158">
        <v>2003</v>
      </c>
      <c r="C158" t="s">
        <v>195</v>
      </c>
      <c r="D158" t="s">
        <v>591</v>
      </c>
      <c r="E158" t="s">
        <v>907</v>
      </c>
      <c r="F158">
        <v>5.8386E-2</v>
      </c>
      <c r="G158">
        <v>0.93949000000000005</v>
      </c>
      <c r="H158">
        <v>2.1229999999999999E-3</v>
      </c>
      <c r="I158">
        <v>0</v>
      </c>
      <c r="J158" t="s">
        <v>751</v>
      </c>
      <c r="K158">
        <v>4.574435E-3</v>
      </c>
      <c r="L158">
        <v>4.5929830000000001E-3</v>
      </c>
    </row>
    <row r="159" spans="1:12" x14ac:dyDescent="0.25">
      <c r="A159" t="s">
        <v>621</v>
      </c>
      <c r="B159">
        <v>2004</v>
      </c>
      <c r="C159" t="s">
        <v>195</v>
      </c>
      <c r="D159" t="s">
        <v>591</v>
      </c>
      <c r="E159" t="s">
        <v>908</v>
      </c>
      <c r="F159">
        <v>4.9260999999999999E-2</v>
      </c>
      <c r="G159">
        <v>0.950739</v>
      </c>
      <c r="H159">
        <v>0</v>
      </c>
      <c r="I159">
        <v>0</v>
      </c>
      <c r="J159" t="s">
        <v>751</v>
      </c>
      <c r="K159">
        <v>0</v>
      </c>
      <c r="L159">
        <v>0</v>
      </c>
    </row>
    <row r="160" spans="1:12" x14ac:dyDescent="0.25">
      <c r="A160" t="s">
        <v>621</v>
      </c>
      <c r="B160">
        <v>2005</v>
      </c>
      <c r="C160" t="s">
        <v>195</v>
      </c>
      <c r="D160" t="s">
        <v>591</v>
      </c>
      <c r="E160" t="s">
        <v>909</v>
      </c>
      <c r="F160">
        <v>3.8990999999999998E-2</v>
      </c>
      <c r="G160">
        <v>0.961009</v>
      </c>
      <c r="H160">
        <v>0</v>
      </c>
      <c r="I160">
        <v>0</v>
      </c>
      <c r="J160" t="s">
        <v>751</v>
      </c>
      <c r="K160">
        <v>1.8395017999999999E-2</v>
      </c>
      <c r="L160">
        <v>1.8395017999999999E-2</v>
      </c>
    </row>
    <row r="161" spans="1:12" x14ac:dyDescent="0.25">
      <c r="A161" t="s">
        <v>621</v>
      </c>
      <c r="B161">
        <v>2006</v>
      </c>
      <c r="C161" t="s">
        <v>195</v>
      </c>
      <c r="D161" t="s">
        <v>591</v>
      </c>
      <c r="E161" t="s">
        <v>910</v>
      </c>
      <c r="F161">
        <v>3.0825999999999999E-2</v>
      </c>
      <c r="G161">
        <v>0.96917399999999998</v>
      </c>
      <c r="H161">
        <v>0</v>
      </c>
      <c r="I161">
        <v>0</v>
      </c>
      <c r="J161" t="s">
        <v>751</v>
      </c>
      <c r="K161">
        <v>0</v>
      </c>
      <c r="L161">
        <v>0</v>
      </c>
    </row>
    <row r="162" spans="1:12" x14ac:dyDescent="0.25">
      <c r="A162" t="s">
        <v>621</v>
      </c>
      <c r="B162">
        <v>2007</v>
      </c>
      <c r="C162" t="s">
        <v>195</v>
      </c>
      <c r="D162" t="s">
        <v>591</v>
      </c>
      <c r="E162" t="s">
        <v>911</v>
      </c>
      <c r="F162">
        <v>5.7175999999999998E-2</v>
      </c>
      <c r="G162">
        <v>0.94165699999999997</v>
      </c>
      <c r="H162">
        <v>1.1670000000000001E-3</v>
      </c>
      <c r="I162">
        <v>0</v>
      </c>
      <c r="J162" t="s">
        <v>751</v>
      </c>
      <c r="K162">
        <v>3.1331592999999998E-2</v>
      </c>
      <c r="L162">
        <v>3.1331592999999998E-2</v>
      </c>
    </row>
    <row r="163" spans="1:12" x14ac:dyDescent="0.25">
      <c r="A163" t="s">
        <v>621</v>
      </c>
      <c r="B163">
        <v>2008</v>
      </c>
      <c r="C163" t="s">
        <v>195</v>
      </c>
      <c r="D163" t="s">
        <v>591</v>
      </c>
      <c r="E163" t="s">
        <v>912</v>
      </c>
      <c r="F163">
        <v>8.5460999999999995E-2</v>
      </c>
      <c r="G163">
        <v>0.91453899999999999</v>
      </c>
      <c r="H163">
        <v>0</v>
      </c>
      <c r="I163">
        <v>0</v>
      </c>
      <c r="J163" t="s">
        <v>751</v>
      </c>
      <c r="K163">
        <v>3.2728973000000001E-2</v>
      </c>
      <c r="L163">
        <v>3.2728973000000001E-2</v>
      </c>
    </row>
    <row r="164" spans="1:12" x14ac:dyDescent="0.25">
      <c r="A164" t="s">
        <v>621</v>
      </c>
      <c r="B164">
        <v>2009</v>
      </c>
      <c r="C164" t="s">
        <v>195</v>
      </c>
      <c r="D164" t="s">
        <v>591</v>
      </c>
      <c r="E164" t="s">
        <v>913</v>
      </c>
      <c r="F164">
        <v>3.0380000000000001E-2</v>
      </c>
      <c r="G164">
        <v>0.96202500000000002</v>
      </c>
      <c r="H164">
        <v>7.5950000000000002E-3</v>
      </c>
      <c r="I164">
        <v>0</v>
      </c>
      <c r="J164" t="s">
        <v>751</v>
      </c>
      <c r="K164">
        <v>2.9632040000000001E-3</v>
      </c>
      <c r="L164">
        <v>2.986902E-3</v>
      </c>
    </row>
    <row r="165" spans="1:12" x14ac:dyDescent="0.25">
      <c r="A165" t="s">
        <v>621</v>
      </c>
      <c r="B165">
        <v>2010</v>
      </c>
      <c r="C165" t="s">
        <v>195</v>
      </c>
      <c r="D165" t="s">
        <v>591</v>
      </c>
      <c r="E165" t="s">
        <v>914</v>
      </c>
      <c r="F165">
        <v>4.1389000000000002E-2</v>
      </c>
      <c r="G165">
        <v>0.95727600000000002</v>
      </c>
      <c r="H165">
        <v>1.335E-3</v>
      </c>
      <c r="I165">
        <v>0</v>
      </c>
      <c r="J165" t="s">
        <v>751</v>
      </c>
      <c r="K165">
        <v>1.1686578E-2</v>
      </c>
      <c r="L165">
        <v>1.1721683E-2</v>
      </c>
    </row>
    <row r="166" spans="1:12" x14ac:dyDescent="0.25">
      <c r="A166" t="s">
        <v>621</v>
      </c>
      <c r="B166">
        <v>2011</v>
      </c>
      <c r="C166" t="s">
        <v>195</v>
      </c>
      <c r="D166" t="s">
        <v>591</v>
      </c>
      <c r="E166" t="s">
        <v>915</v>
      </c>
      <c r="F166">
        <v>3.8911000000000001E-2</v>
      </c>
      <c r="G166">
        <v>0.96108899999999997</v>
      </c>
      <c r="H166">
        <v>0</v>
      </c>
      <c r="I166">
        <v>0</v>
      </c>
      <c r="J166" t="s">
        <v>751</v>
      </c>
      <c r="K166">
        <v>0</v>
      </c>
      <c r="L166">
        <v>0</v>
      </c>
    </row>
    <row r="167" spans="1:12" x14ac:dyDescent="0.25">
      <c r="A167" t="s">
        <v>621</v>
      </c>
      <c r="B167">
        <v>2012</v>
      </c>
      <c r="C167" t="s">
        <v>195</v>
      </c>
      <c r="D167" t="s">
        <v>591</v>
      </c>
      <c r="E167" t="s">
        <v>916</v>
      </c>
      <c r="F167">
        <v>9.3508999999999995E-2</v>
      </c>
      <c r="G167">
        <v>0.90429000000000004</v>
      </c>
      <c r="H167">
        <v>2.2000000000000001E-3</v>
      </c>
      <c r="I167">
        <v>2.2000000000000001E-3</v>
      </c>
      <c r="J167" t="s">
        <v>751</v>
      </c>
      <c r="K167">
        <v>9.0586420000000004E-3</v>
      </c>
      <c r="L167">
        <v>9.1047920000000004E-3</v>
      </c>
    </row>
    <row r="168" spans="1:12" x14ac:dyDescent="0.25">
      <c r="A168" t="s">
        <v>621</v>
      </c>
      <c r="B168">
        <v>2013</v>
      </c>
      <c r="C168" t="s">
        <v>195</v>
      </c>
      <c r="D168" t="s">
        <v>591</v>
      </c>
      <c r="E168" t="s">
        <v>917</v>
      </c>
      <c r="F168">
        <v>0.111111</v>
      </c>
      <c r="G168">
        <v>0.88888900000000004</v>
      </c>
      <c r="H168">
        <v>0</v>
      </c>
      <c r="I168">
        <v>0</v>
      </c>
      <c r="J168" t="s">
        <v>751</v>
      </c>
      <c r="K168">
        <v>4.7014860000000004E-3</v>
      </c>
      <c r="L168">
        <v>4.7014860000000004E-3</v>
      </c>
    </row>
    <row r="169" spans="1:12" x14ac:dyDescent="0.25">
      <c r="A169" t="s">
        <v>621</v>
      </c>
      <c r="B169">
        <v>2014</v>
      </c>
      <c r="C169" t="s">
        <v>195</v>
      </c>
      <c r="D169" t="s">
        <v>591</v>
      </c>
      <c r="E169" t="s">
        <v>918</v>
      </c>
      <c r="F169">
        <v>5.4945000000000001E-2</v>
      </c>
      <c r="G169">
        <v>0.94505499999999998</v>
      </c>
      <c r="H169">
        <v>0</v>
      </c>
      <c r="I169">
        <v>0</v>
      </c>
      <c r="J169" t="s">
        <v>751</v>
      </c>
      <c r="K169">
        <v>0</v>
      </c>
      <c r="L169">
        <v>0</v>
      </c>
    </row>
    <row r="170" spans="1:12" x14ac:dyDescent="0.25">
      <c r="A170" t="s">
        <v>621</v>
      </c>
      <c r="B170">
        <v>2015</v>
      </c>
      <c r="C170" t="s">
        <v>195</v>
      </c>
      <c r="D170" t="s">
        <v>591</v>
      </c>
      <c r="E170" t="s">
        <v>919</v>
      </c>
      <c r="F170">
        <v>0.13377900000000001</v>
      </c>
      <c r="G170">
        <v>0.86287599999999998</v>
      </c>
      <c r="H170">
        <v>3.3440000000000002E-3</v>
      </c>
      <c r="I170">
        <v>1.1150000000000001E-3</v>
      </c>
      <c r="J170" t="s">
        <v>751</v>
      </c>
      <c r="K170">
        <v>8.8772750000000004E-3</v>
      </c>
      <c r="L170">
        <v>8.8772750000000004E-3</v>
      </c>
    </row>
    <row r="171" spans="1:12" x14ac:dyDescent="0.25">
      <c r="A171" t="s">
        <v>621</v>
      </c>
      <c r="B171">
        <v>2016</v>
      </c>
      <c r="C171" t="s">
        <v>195</v>
      </c>
      <c r="D171" t="s">
        <v>591</v>
      </c>
      <c r="E171" t="s">
        <v>920</v>
      </c>
      <c r="F171">
        <v>7.6826000000000005E-2</v>
      </c>
      <c r="G171">
        <v>0.920655</v>
      </c>
      <c r="H171">
        <v>2.519E-3</v>
      </c>
      <c r="I171">
        <v>2.519E-3</v>
      </c>
      <c r="J171" t="s">
        <v>751</v>
      </c>
      <c r="K171">
        <v>0</v>
      </c>
      <c r="L171">
        <v>0</v>
      </c>
    </row>
    <row r="172" spans="1:12" x14ac:dyDescent="0.25">
      <c r="A172" t="s">
        <v>621</v>
      </c>
      <c r="B172">
        <v>2017</v>
      </c>
      <c r="C172" t="s">
        <v>195</v>
      </c>
      <c r="D172" t="s">
        <v>591</v>
      </c>
      <c r="E172" t="s">
        <v>921</v>
      </c>
      <c r="F172">
        <v>8.1508999999999998E-2</v>
      </c>
      <c r="G172">
        <v>0.91362500000000002</v>
      </c>
      <c r="H172">
        <v>4.8659999999999997E-3</v>
      </c>
      <c r="I172">
        <v>1.217E-3</v>
      </c>
      <c r="J172" t="s">
        <v>751</v>
      </c>
      <c r="K172">
        <v>1.0281458E-2</v>
      </c>
      <c r="L172">
        <v>1.0358736E-2</v>
      </c>
    </row>
    <row r="173" spans="1:12" x14ac:dyDescent="0.25">
      <c r="A173" t="s">
        <v>621</v>
      </c>
      <c r="B173">
        <v>2018</v>
      </c>
      <c r="C173" t="s">
        <v>195</v>
      </c>
      <c r="D173" t="s">
        <v>591</v>
      </c>
      <c r="E173" t="s">
        <v>922</v>
      </c>
      <c r="F173">
        <v>0.119718</v>
      </c>
      <c r="G173">
        <v>0.88028200000000001</v>
      </c>
      <c r="H173">
        <v>0</v>
      </c>
      <c r="I173">
        <v>0</v>
      </c>
      <c r="J173" t="s">
        <v>751</v>
      </c>
    </row>
    <row r="174" spans="1:12" x14ac:dyDescent="0.25">
      <c r="A174" t="s">
        <v>621</v>
      </c>
      <c r="B174">
        <v>2019</v>
      </c>
      <c r="C174" t="s">
        <v>195</v>
      </c>
      <c r="D174" t="s">
        <v>591</v>
      </c>
      <c r="E174" t="s">
        <v>923</v>
      </c>
      <c r="F174">
        <v>0.17485500000000001</v>
      </c>
      <c r="G174">
        <v>0.82514500000000002</v>
      </c>
      <c r="H174">
        <v>0</v>
      </c>
      <c r="I174">
        <v>0</v>
      </c>
      <c r="J174" t="s">
        <v>751</v>
      </c>
    </row>
    <row r="175" spans="1:12" x14ac:dyDescent="0.25">
      <c r="A175" t="s">
        <v>621</v>
      </c>
      <c r="B175">
        <v>2020</v>
      </c>
      <c r="C175" t="s">
        <v>195</v>
      </c>
      <c r="D175" t="s">
        <v>591</v>
      </c>
      <c r="E175" t="s">
        <v>924</v>
      </c>
      <c r="F175">
        <v>0.22883999999999999</v>
      </c>
      <c r="G175">
        <v>0.76175499999999996</v>
      </c>
      <c r="H175">
        <v>9.4039999999999992E-3</v>
      </c>
      <c r="I175">
        <v>0</v>
      </c>
      <c r="J175" t="s">
        <v>751</v>
      </c>
    </row>
    <row r="176" spans="1:12" x14ac:dyDescent="0.25">
      <c r="A176" t="s">
        <v>621</v>
      </c>
      <c r="B176">
        <v>2021</v>
      </c>
      <c r="C176" t="s">
        <v>195</v>
      </c>
      <c r="D176" t="s">
        <v>591</v>
      </c>
      <c r="E176" t="s">
        <v>925</v>
      </c>
      <c r="F176">
        <v>0.36310700000000001</v>
      </c>
      <c r="G176">
        <v>0.63689300000000004</v>
      </c>
      <c r="H176">
        <v>0</v>
      </c>
      <c r="I176">
        <v>0</v>
      </c>
      <c r="J176" t="s">
        <v>751</v>
      </c>
    </row>
    <row r="177" spans="1:12" x14ac:dyDescent="0.25">
      <c r="A177" t="s">
        <v>616</v>
      </c>
      <c r="B177">
        <v>1999</v>
      </c>
      <c r="C177" t="s">
        <v>16</v>
      </c>
      <c r="D177" t="s">
        <v>591</v>
      </c>
      <c r="E177" t="s">
        <v>926</v>
      </c>
      <c r="F177">
        <v>0.98823499999999997</v>
      </c>
      <c r="G177">
        <v>0</v>
      </c>
      <c r="H177">
        <v>1.1764999999999999E-2</v>
      </c>
      <c r="I177">
        <v>0</v>
      </c>
      <c r="J177" t="s">
        <v>751</v>
      </c>
      <c r="K177">
        <v>0.98823529399999999</v>
      </c>
      <c r="L177">
        <v>1</v>
      </c>
    </row>
    <row r="178" spans="1:12" x14ac:dyDescent="0.25">
      <c r="A178" t="s">
        <v>616</v>
      </c>
      <c r="B178">
        <v>2000</v>
      </c>
      <c r="C178" t="s">
        <v>16</v>
      </c>
      <c r="D178" t="s">
        <v>591</v>
      </c>
      <c r="E178" t="s">
        <v>927</v>
      </c>
      <c r="F178">
        <v>0.66666700000000001</v>
      </c>
      <c r="G178">
        <v>0.33333299999999999</v>
      </c>
      <c r="H178">
        <v>0</v>
      </c>
      <c r="I178">
        <v>0</v>
      </c>
      <c r="J178" t="s">
        <v>751</v>
      </c>
    </row>
    <row r="179" spans="1:12" x14ac:dyDescent="0.25">
      <c r="A179" t="s">
        <v>616</v>
      </c>
      <c r="B179">
        <v>2001</v>
      </c>
      <c r="C179" t="s">
        <v>16</v>
      </c>
      <c r="D179" t="s">
        <v>591</v>
      </c>
      <c r="E179" t="s">
        <v>928</v>
      </c>
      <c r="F179">
        <v>0.4</v>
      </c>
      <c r="G179">
        <v>0.4</v>
      </c>
      <c r="H179">
        <v>0.2</v>
      </c>
      <c r="I179">
        <v>0</v>
      </c>
      <c r="J179" t="s">
        <v>751</v>
      </c>
      <c r="K179">
        <v>0.4</v>
      </c>
      <c r="L179">
        <v>0.4</v>
      </c>
    </row>
    <row r="180" spans="1:12" x14ac:dyDescent="0.25">
      <c r="A180" t="s">
        <v>616</v>
      </c>
      <c r="B180">
        <v>2002</v>
      </c>
      <c r="C180" t="s">
        <v>16</v>
      </c>
      <c r="D180" t="s">
        <v>591</v>
      </c>
      <c r="E180" t="s">
        <v>929</v>
      </c>
      <c r="F180">
        <v>0.31707299999999999</v>
      </c>
      <c r="G180">
        <v>0.126829</v>
      </c>
      <c r="H180">
        <v>0.55609799999999998</v>
      </c>
      <c r="I180">
        <v>4.8780000000000004E-3</v>
      </c>
      <c r="J180" t="s">
        <v>751</v>
      </c>
      <c r="K180">
        <v>0.31707317099999999</v>
      </c>
      <c r="L180">
        <v>0.32500000000000001</v>
      </c>
    </row>
    <row r="181" spans="1:12" x14ac:dyDescent="0.25">
      <c r="A181" t="s">
        <v>616</v>
      </c>
      <c r="B181">
        <v>2003</v>
      </c>
      <c r="C181" t="s">
        <v>16</v>
      </c>
      <c r="D181" t="s">
        <v>591</v>
      </c>
      <c r="E181" t="s">
        <v>930</v>
      </c>
      <c r="F181">
        <v>0.34482800000000002</v>
      </c>
      <c r="G181">
        <v>0.34482800000000002</v>
      </c>
      <c r="H181">
        <v>0.31034499999999998</v>
      </c>
      <c r="I181">
        <v>0</v>
      </c>
      <c r="J181" t="s">
        <v>751</v>
      </c>
      <c r="K181">
        <v>0.36448598100000001</v>
      </c>
      <c r="L181">
        <v>0.367643312</v>
      </c>
    </row>
    <row r="182" spans="1:12" x14ac:dyDescent="0.25">
      <c r="A182" t="s">
        <v>616</v>
      </c>
      <c r="B182">
        <v>2004</v>
      </c>
      <c r="C182" t="s">
        <v>16</v>
      </c>
      <c r="D182" t="s">
        <v>591</v>
      </c>
      <c r="E182" t="s">
        <v>931</v>
      </c>
      <c r="F182">
        <v>0.282051</v>
      </c>
      <c r="G182">
        <v>0.70256399999999997</v>
      </c>
      <c r="H182">
        <v>1.5384999999999999E-2</v>
      </c>
      <c r="I182">
        <v>0</v>
      </c>
      <c r="J182" t="s">
        <v>751</v>
      </c>
      <c r="K182">
        <v>0.29885057500000001</v>
      </c>
      <c r="L182">
        <v>0.30409356700000001</v>
      </c>
    </row>
    <row r="183" spans="1:12" x14ac:dyDescent="0.25">
      <c r="A183" t="s">
        <v>616</v>
      </c>
      <c r="B183">
        <v>2005</v>
      </c>
      <c r="C183" t="s">
        <v>16</v>
      </c>
      <c r="D183" t="s">
        <v>591</v>
      </c>
      <c r="E183" t="s">
        <v>932</v>
      </c>
      <c r="F183">
        <v>0.5</v>
      </c>
      <c r="G183">
        <v>0.44444400000000001</v>
      </c>
      <c r="H183">
        <v>5.5556000000000001E-2</v>
      </c>
      <c r="I183">
        <v>0</v>
      </c>
      <c r="J183" t="s">
        <v>751</v>
      </c>
      <c r="K183">
        <v>0.5</v>
      </c>
      <c r="L183">
        <v>0.5</v>
      </c>
    </row>
    <row r="184" spans="1:12" x14ac:dyDescent="0.25">
      <c r="A184" t="s">
        <v>616</v>
      </c>
      <c r="B184">
        <v>2006</v>
      </c>
      <c r="C184" t="s">
        <v>16</v>
      </c>
      <c r="D184" t="s">
        <v>591</v>
      </c>
      <c r="E184" t="s">
        <v>933</v>
      </c>
      <c r="F184">
        <v>0.190909</v>
      </c>
      <c r="G184">
        <v>0.71818199999999999</v>
      </c>
      <c r="H184">
        <v>9.0909000000000004E-2</v>
      </c>
      <c r="I184">
        <v>9.0910000000000001E-3</v>
      </c>
      <c r="J184" t="s">
        <v>751</v>
      </c>
      <c r="K184">
        <v>0.22028878199999999</v>
      </c>
      <c r="L184">
        <v>0.23187841000000001</v>
      </c>
    </row>
    <row r="185" spans="1:12" x14ac:dyDescent="0.25">
      <c r="A185" t="s">
        <v>616</v>
      </c>
      <c r="B185">
        <v>2008</v>
      </c>
      <c r="C185" t="s">
        <v>16</v>
      </c>
      <c r="D185" t="s">
        <v>591</v>
      </c>
      <c r="E185" t="s">
        <v>934</v>
      </c>
      <c r="F185">
        <v>0.58333299999999999</v>
      </c>
      <c r="G185">
        <v>0.41666700000000001</v>
      </c>
      <c r="H185">
        <v>0</v>
      </c>
      <c r="I185">
        <v>0</v>
      </c>
      <c r="J185" t="s">
        <v>751</v>
      </c>
      <c r="K185">
        <v>0.58333333300000001</v>
      </c>
      <c r="L185">
        <v>0.58333333300000001</v>
      </c>
    </row>
    <row r="186" spans="1:12" x14ac:dyDescent="0.25">
      <c r="A186" t="s">
        <v>616</v>
      </c>
      <c r="B186">
        <v>2009</v>
      </c>
      <c r="C186" t="s">
        <v>16</v>
      </c>
      <c r="D186" t="s">
        <v>591</v>
      </c>
      <c r="E186" t="s">
        <v>935</v>
      </c>
      <c r="F186">
        <v>0.8</v>
      </c>
      <c r="G186">
        <v>0.2</v>
      </c>
      <c r="H186">
        <v>0</v>
      </c>
      <c r="I186">
        <v>0</v>
      </c>
      <c r="J186" t="s">
        <v>751</v>
      </c>
      <c r="K186">
        <v>0.75</v>
      </c>
      <c r="L186">
        <v>0.75</v>
      </c>
    </row>
    <row r="187" spans="1:12" x14ac:dyDescent="0.25">
      <c r="A187" t="s">
        <v>616</v>
      </c>
      <c r="B187">
        <v>2010</v>
      </c>
      <c r="C187" t="s">
        <v>16</v>
      </c>
      <c r="D187" t="s">
        <v>591</v>
      </c>
      <c r="E187" t="s">
        <v>936</v>
      </c>
      <c r="F187">
        <v>0.48</v>
      </c>
      <c r="G187">
        <v>0.36</v>
      </c>
      <c r="H187">
        <v>0.16</v>
      </c>
      <c r="I187">
        <v>0</v>
      </c>
      <c r="J187" t="s">
        <v>751</v>
      </c>
      <c r="K187">
        <v>0.48</v>
      </c>
      <c r="L187">
        <v>0.571428571</v>
      </c>
    </row>
    <row r="188" spans="1:12" x14ac:dyDescent="0.25">
      <c r="A188" t="s">
        <v>616</v>
      </c>
      <c r="B188">
        <v>2012</v>
      </c>
      <c r="C188" t="s">
        <v>16</v>
      </c>
      <c r="D188" t="s">
        <v>591</v>
      </c>
      <c r="E188" t="s">
        <v>937</v>
      </c>
      <c r="F188">
        <v>0.75</v>
      </c>
      <c r="G188">
        <v>0.17499999999999999</v>
      </c>
      <c r="H188">
        <v>7.4999999999999997E-2</v>
      </c>
      <c r="I188">
        <v>0</v>
      </c>
      <c r="J188" t="s">
        <v>751</v>
      </c>
      <c r="K188">
        <v>0.75</v>
      </c>
      <c r="L188">
        <v>0.81081081099999996</v>
      </c>
    </row>
    <row r="189" spans="1:12" x14ac:dyDescent="0.25">
      <c r="A189" t="s">
        <v>616</v>
      </c>
      <c r="B189">
        <v>2013</v>
      </c>
      <c r="C189" t="s">
        <v>16</v>
      </c>
      <c r="D189" t="s">
        <v>591</v>
      </c>
      <c r="E189" t="s">
        <v>938</v>
      </c>
      <c r="F189">
        <v>0.82142899999999996</v>
      </c>
      <c r="G189">
        <v>0.17857100000000001</v>
      </c>
      <c r="H189">
        <v>0</v>
      </c>
      <c r="I189">
        <v>0</v>
      </c>
      <c r="J189" t="s">
        <v>751</v>
      </c>
      <c r="K189">
        <v>0.81481481499999997</v>
      </c>
      <c r="L189">
        <v>0.81481481499999997</v>
      </c>
    </row>
    <row r="190" spans="1:12" x14ac:dyDescent="0.25">
      <c r="A190" t="s">
        <v>616</v>
      </c>
      <c r="B190">
        <v>2014</v>
      </c>
      <c r="C190" t="s">
        <v>16</v>
      </c>
      <c r="D190" t="s">
        <v>591</v>
      </c>
      <c r="E190" t="s">
        <v>939</v>
      </c>
      <c r="F190">
        <v>0.63636400000000004</v>
      </c>
      <c r="G190">
        <v>9.0909000000000004E-2</v>
      </c>
      <c r="H190">
        <v>0.272727</v>
      </c>
      <c r="I190">
        <v>0</v>
      </c>
      <c r="J190" t="s">
        <v>751</v>
      </c>
      <c r="K190">
        <v>0.63636363600000001</v>
      </c>
      <c r="L190">
        <v>0.875</v>
      </c>
    </row>
    <row r="191" spans="1:12" x14ac:dyDescent="0.25">
      <c r="A191" t="s">
        <v>616</v>
      </c>
      <c r="B191">
        <v>2015</v>
      </c>
      <c r="C191" t="s">
        <v>16</v>
      </c>
      <c r="D191" t="s">
        <v>591</v>
      </c>
      <c r="E191" t="s">
        <v>940</v>
      </c>
      <c r="F191">
        <v>0.75555600000000001</v>
      </c>
      <c r="G191">
        <v>6.6667000000000004E-2</v>
      </c>
      <c r="H191">
        <v>0.17777799999999999</v>
      </c>
      <c r="I191">
        <v>0.13333300000000001</v>
      </c>
      <c r="J191" t="s">
        <v>751</v>
      </c>
      <c r="K191">
        <v>0.75555555600000002</v>
      </c>
      <c r="L191">
        <v>0.918918919</v>
      </c>
    </row>
    <row r="192" spans="1:12" x14ac:dyDescent="0.25">
      <c r="A192" t="s">
        <v>616</v>
      </c>
      <c r="B192">
        <v>2016</v>
      </c>
      <c r="C192" t="s">
        <v>16</v>
      </c>
      <c r="D192" t="s">
        <v>591</v>
      </c>
      <c r="E192" t="s">
        <v>941</v>
      </c>
      <c r="F192">
        <v>0.64788699999999999</v>
      </c>
      <c r="G192">
        <v>0.23943700000000001</v>
      </c>
      <c r="H192">
        <v>0.112676</v>
      </c>
      <c r="I192">
        <v>5.6337999999999999E-2</v>
      </c>
      <c r="J192" t="s">
        <v>751</v>
      </c>
      <c r="K192">
        <v>0.64788732400000004</v>
      </c>
      <c r="L192">
        <v>0.73015872999999998</v>
      </c>
    </row>
    <row r="193" spans="1:12" x14ac:dyDescent="0.25">
      <c r="A193" t="s">
        <v>616</v>
      </c>
      <c r="B193">
        <v>2017</v>
      </c>
      <c r="C193" t="s">
        <v>16</v>
      </c>
      <c r="D193" t="s">
        <v>591</v>
      </c>
      <c r="E193" t="s">
        <v>942</v>
      </c>
      <c r="F193">
        <v>0.57291700000000001</v>
      </c>
      <c r="G193">
        <v>0.375</v>
      </c>
      <c r="H193">
        <v>5.2082999999999997E-2</v>
      </c>
      <c r="I193">
        <v>2.0833000000000001E-2</v>
      </c>
      <c r="J193" t="s">
        <v>751</v>
      </c>
      <c r="K193">
        <v>0.58333333300000001</v>
      </c>
      <c r="L193">
        <v>0.60869565199999998</v>
      </c>
    </row>
    <row r="194" spans="1:12" x14ac:dyDescent="0.25">
      <c r="A194" t="s">
        <v>616</v>
      </c>
      <c r="B194">
        <v>2018</v>
      </c>
      <c r="C194" t="s">
        <v>16</v>
      </c>
      <c r="D194" t="s">
        <v>591</v>
      </c>
      <c r="E194" t="s">
        <v>943</v>
      </c>
      <c r="F194">
        <v>0.75</v>
      </c>
      <c r="G194">
        <v>0.25</v>
      </c>
      <c r="H194">
        <v>0</v>
      </c>
      <c r="I194">
        <v>0</v>
      </c>
      <c r="J194" t="s">
        <v>751</v>
      </c>
    </row>
    <row r="195" spans="1:12" x14ac:dyDescent="0.25">
      <c r="A195" t="s">
        <v>616</v>
      </c>
      <c r="B195">
        <v>2019</v>
      </c>
      <c r="C195" t="s">
        <v>16</v>
      </c>
      <c r="D195" t="s">
        <v>591</v>
      </c>
      <c r="E195" t="s">
        <v>944</v>
      </c>
      <c r="F195">
        <v>0.32727299999999998</v>
      </c>
      <c r="G195">
        <v>0.50909099999999996</v>
      </c>
      <c r="H195">
        <v>0.163636</v>
      </c>
      <c r="I195">
        <v>3.6364E-2</v>
      </c>
      <c r="J195" t="s">
        <v>751</v>
      </c>
    </row>
    <row r="196" spans="1:12" x14ac:dyDescent="0.25">
      <c r="A196" t="s">
        <v>616</v>
      </c>
      <c r="B196">
        <v>2020</v>
      </c>
      <c r="C196" t="s">
        <v>16</v>
      </c>
      <c r="D196" t="s">
        <v>591</v>
      </c>
      <c r="E196" t="s">
        <v>945</v>
      </c>
      <c r="F196">
        <v>0.93103400000000003</v>
      </c>
      <c r="G196">
        <v>3.4483E-2</v>
      </c>
      <c r="H196">
        <v>3.4483E-2</v>
      </c>
      <c r="I196">
        <v>1.7240999999999999E-2</v>
      </c>
      <c r="J196" t="s">
        <v>751</v>
      </c>
    </row>
    <row r="197" spans="1:12" x14ac:dyDescent="0.25">
      <c r="A197" t="s">
        <v>616</v>
      </c>
      <c r="B197">
        <v>2021</v>
      </c>
      <c r="C197" t="s">
        <v>16</v>
      </c>
      <c r="D197" t="s">
        <v>591</v>
      </c>
      <c r="E197" t="s">
        <v>946</v>
      </c>
      <c r="F197">
        <v>0.92307700000000004</v>
      </c>
      <c r="G197">
        <v>0</v>
      </c>
      <c r="H197">
        <v>7.6923000000000005E-2</v>
      </c>
      <c r="I197">
        <v>0</v>
      </c>
      <c r="J197" t="s">
        <v>751</v>
      </c>
    </row>
    <row r="198" spans="1:12" x14ac:dyDescent="0.25">
      <c r="A198" t="s">
        <v>624</v>
      </c>
      <c r="B198">
        <v>1998</v>
      </c>
      <c r="C198" t="s">
        <v>8</v>
      </c>
      <c r="D198" t="s">
        <v>591</v>
      </c>
      <c r="E198" t="s">
        <v>947</v>
      </c>
      <c r="F198">
        <v>0.88235300000000005</v>
      </c>
      <c r="G198">
        <v>5.8824000000000001E-2</v>
      </c>
      <c r="H198">
        <v>5.8824000000000001E-2</v>
      </c>
      <c r="I198">
        <v>0</v>
      </c>
      <c r="J198" t="s">
        <v>751</v>
      </c>
      <c r="K198">
        <v>0.18292682900000001</v>
      </c>
      <c r="L198">
        <v>0.185185185</v>
      </c>
    </row>
    <row r="199" spans="1:12" x14ac:dyDescent="0.25">
      <c r="A199" t="s">
        <v>624</v>
      </c>
      <c r="B199">
        <v>1999</v>
      </c>
      <c r="C199" t="s">
        <v>8</v>
      </c>
      <c r="D199" t="s">
        <v>591</v>
      </c>
      <c r="E199" t="s">
        <v>948</v>
      </c>
      <c r="F199">
        <v>0.92105300000000001</v>
      </c>
      <c r="G199">
        <v>2.6315999999999999E-2</v>
      </c>
      <c r="H199">
        <v>5.2631999999999998E-2</v>
      </c>
      <c r="I199">
        <v>0</v>
      </c>
      <c r="J199" t="s">
        <v>751</v>
      </c>
      <c r="K199">
        <v>0.204678363</v>
      </c>
      <c r="L199">
        <v>0.207100592</v>
      </c>
    </row>
    <row r="200" spans="1:12" x14ac:dyDescent="0.25">
      <c r="A200" t="s">
        <v>624</v>
      </c>
      <c r="B200">
        <v>2000</v>
      </c>
      <c r="C200" t="s">
        <v>8</v>
      </c>
      <c r="D200" t="s">
        <v>591</v>
      </c>
      <c r="E200" t="s">
        <v>949</v>
      </c>
      <c r="F200">
        <v>0.27433600000000002</v>
      </c>
      <c r="G200">
        <v>0.69911500000000004</v>
      </c>
      <c r="H200">
        <v>2.6549E-2</v>
      </c>
      <c r="I200">
        <v>0</v>
      </c>
      <c r="J200" t="s">
        <v>751</v>
      </c>
      <c r="K200">
        <v>0.22463768100000001</v>
      </c>
      <c r="L200">
        <v>0.22962963</v>
      </c>
    </row>
    <row r="201" spans="1:12" x14ac:dyDescent="0.25">
      <c r="A201" t="s">
        <v>624</v>
      </c>
      <c r="B201">
        <v>2001</v>
      </c>
      <c r="C201" t="s">
        <v>8</v>
      </c>
      <c r="D201" t="s">
        <v>591</v>
      </c>
      <c r="E201" t="s">
        <v>950</v>
      </c>
      <c r="F201">
        <v>0.14438500000000001</v>
      </c>
      <c r="G201">
        <v>0.83957199999999998</v>
      </c>
      <c r="H201">
        <v>1.6043000000000002E-2</v>
      </c>
      <c r="I201">
        <v>0</v>
      </c>
      <c r="J201" t="s">
        <v>751</v>
      </c>
      <c r="K201">
        <v>0.126168224</v>
      </c>
      <c r="L201">
        <v>0.127962085</v>
      </c>
    </row>
    <row r="202" spans="1:12" x14ac:dyDescent="0.25">
      <c r="A202" t="s">
        <v>624</v>
      </c>
      <c r="B202">
        <v>2002</v>
      </c>
      <c r="C202" t="s">
        <v>8</v>
      </c>
      <c r="D202" t="s">
        <v>591</v>
      </c>
      <c r="E202" t="s">
        <v>951</v>
      </c>
      <c r="F202">
        <v>0.121212</v>
      </c>
      <c r="G202">
        <v>0.85521899999999995</v>
      </c>
      <c r="H202">
        <v>2.3569E-2</v>
      </c>
      <c r="I202">
        <v>0</v>
      </c>
      <c r="J202" t="s">
        <v>751</v>
      </c>
      <c r="K202">
        <v>0.12383049</v>
      </c>
      <c r="L202">
        <v>0.12634641899999999</v>
      </c>
    </row>
    <row r="203" spans="1:12" x14ac:dyDescent="0.25">
      <c r="A203" t="s">
        <v>624</v>
      </c>
      <c r="B203">
        <v>2003</v>
      </c>
      <c r="C203" t="s">
        <v>8</v>
      </c>
      <c r="D203" t="s">
        <v>591</v>
      </c>
      <c r="E203" t="s">
        <v>952</v>
      </c>
      <c r="F203">
        <v>9.0909000000000004E-2</v>
      </c>
      <c r="G203">
        <v>0.81818199999999996</v>
      </c>
      <c r="H203">
        <v>9.0909000000000004E-2</v>
      </c>
      <c r="I203">
        <v>0</v>
      </c>
      <c r="J203" t="s">
        <v>751</v>
      </c>
      <c r="K203">
        <v>9.0909090999999997E-2</v>
      </c>
      <c r="L203">
        <v>0.1</v>
      </c>
    </row>
    <row r="204" spans="1:12" x14ac:dyDescent="0.25">
      <c r="A204" t="s">
        <v>624</v>
      </c>
      <c r="B204">
        <v>2004</v>
      </c>
      <c r="C204" t="s">
        <v>8</v>
      </c>
      <c r="D204" t="s">
        <v>591</v>
      </c>
      <c r="E204" t="s">
        <v>953</v>
      </c>
      <c r="F204">
        <v>0.15151500000000001</v>
      </c>
      <c r="G204">
        <v>0.77777799999999997</v>
      </c>
      <c r="H204">
        <v>7.0707000000000006E-2</v>
      </c>
      <c r="I204">
        <v>0</v>
      </c>
      <c r="J204" t="s">
        <v>751</v>
      </c>
      <c r="K204">
        <v>0.15151515199999999</v>
      </c>
      <c r="L204">
        <v>0.16304347799999999</v>
      </c>
    </row>
    <row r="205" spans="1:12" x14ac:dyDescent="0.25">
      <c r="A205" t="s">
        <v>624</v>
      </c>
      <c r="B205">
        <v>2005</v>
      </c>
      <c r="C205" t="s">
        <v>8</v>
      </c>
      <c r="D205" t="s">
        <v>591</v>
      </c>
      <c r="E205" t="s">
        <v>954</v>
      </c>
      <c r="F205">
        <v>9.7403000000000003E-2</v>
      </c>
      <c r="G205">
        <v>0.90259699999999998</v>
      </c>
      <c r="H205">
        <v>0</v>
      </c>
      <c r="I205">
        <v>0</v>
      </c>
      <c r="J205" t="s">
        <v>751</v>
      </c>
      <c r="K205">
        <v>0.113636364</v>
      </c>
      <c r="L205">
        <v>0.113636364</v>
      </c>
    </row>
    <row r="206" spans="1:12" x14ac:dyDescent="0.25">
      <c r="A206" t="s">
        <v>624</v>
      </c>
      <c r="B206">
        <v>2006</v>
      </c>
      <c r="C206" t="s">
        <v>8</v>
      </c>
      <c r="D206" t="s">
        <v>591</v>
      </c>
      <c r="E206" t="s">
        <v>955</v>
      </c>
      <c r="F206">
        <v>6.5326999999999996E-2</v>
      </c>
      <c r="G206">
        <v>0.91457299999999997</v>
      </c>
      <c r="H206">
        <v>2.0101000000000001E-2</v>
      </c>
      <c r="I206">
        <v>0</v>
      </c>
      <c r="J206" t="s">
        <v>751</v>
      </c>
      <c r="K206">
        <v>6.5326632999999995E-2</v>
      </c>
      <c r="L206">
        <v>6.6666666999999999E-2</v>
      </c>
    </row>
    <row r="207" spans="1:12" x14ac:dyDescent="0.25">
      <c r="A207" t="s">
        <v>624</v>
      </c>
      <c r="B207">
        <v>2007</v>
      </c>
      <c r="C207" t="s">
        <v>8</v>
      </c>
      <c r="D207" t="s">
        <v>591</v>
      </c>
      <c r="E207" t="s">
        <v>956</v>
      </c>
      <c r="F207">
        <v>2.5381000000000001E-2</v>
      </c>
      <c r="G207">
        <v>0.97461900000000001</v>
      </c>
      <c r="H207">
        <v>0</v>
      </c>
      <c r="I207">
        <v>0</v>
      </c>
      <c r="J207" t="s">
        <v>751</v>
      </c>
      <c r="K207">
        <v>2.5380711E-2</v>
      </c>
      <c r="L207">
        <v>2.5380711E-2</v>
      </c>
    </row>
    <row r="208" spans="1:12" x14ac:dyDescent="0.25">
      <c r="A208" t="s">
        <v>624</v>
      </c>
      <c r="B208">
        <v>2008</v>
      </c>
      <c r="C208" t="s">
        <v>8</v>
      </c>
      <c r="D208" t="s">
        <v>591</v>
      </c>
      <c r="E208" t="s">
        <v>957</v>
      </c>
      <c r="F208">
        <v>0.11790399999999999</v>
      </c>
      <c r="G208">
        <v>0.88209599999999999</v>
      </c>
      <c r="H208">
        <v>0</v>
      </c>
      <c r="I208">
        <v>0</v>
      </c>
      <c r="J208" t="s">
        <v>751</v>
      </c>
      <c r="K208">
        <v>0.11790393</v>
      </c>
      <c r="L208">
        <v>0.11790393</v>
      </c>
    </row>
    <row r="209" spans="1:12" x14ac:dyDescent="0.25">
      <c r="A209" t="s">
        <v>624</v>
      </c>
      <c r="B209">
        <v>2009</v>
      </c>
      <c r="C209" t="s">
        <v>8</v>
      </c>
      <c r="D209" t="s">
        <v>591</v>
      </c>
      <c r="E209" t="s">
        <v>958</v>
      </c>
      <c r="F209">
        <v>0.22123899999999999</v>
      </c>
      <c r="G209">
        <v>0.756637</v>
      </c>
      <c r="H209">
        <v>2.2124000000000001E-2</v>
      </c>
      <c r="I209">
        <v>0</v>
      </c>
      <c r="J209" t="s">
        <v>751</v>
      </c>
      <c r="K209">
        <v>0.21834061099999999</v>
      </c>
      <c r="L209">
        <v>0.22321428600000001</v>
      </c>
    </row>
    <row r="210" spans="1:12" x14ac:dyDescent="0.25">
      <c r="A210" t="s">
        <v>624</v>
      </c>
      <c r="B210">
        <v>2010</v>
      </c>
      <c r="C210" t="s">
        <v>8</v>
      </c>
      <c r="D210" t="s">
        <v>591</v>
      </c>
      <c r="E210" t="s">
        <v>959</v>
      </c>
      <c r="F210">
        <v>8.9286000000000004E-2</v>
      </c>
      <c r="G210">
        <v>0.875</v>
      </c>
      <c r="H210">
        <v>3.5714000000000003E-2</v>
      </c>
      <c r="I210">
        <v>0</v>
      </c>
      <c r="J210" t="s">
        <v>751</v>
      </c>
      <c r="K210">
        <v>8.8757396000000002E-2</v>
      </c>
      <c r="L210">
        <v>9.2024540000000002E-2</v>
      </c>
    </row>
    <row r="211" spans="1:12" x14ac:dyDescent="0.25">
      <c r="A211" t="s">
        <v>624</v>
      </c>
      <c r="B211">
        <v>2011</v>
      </c>
      <c r="C211" t="s">
        <v>8</v>
      </c>
      <c r="D211" t="s">
        <v>591</v>
      </c>
      <c r="E211" t="s">
        <v>960</v>
      </c>
      <c r="F211">
        <v>8.4576999999999999E-2</v>
      </c>
      <c r="G211">
        <v>0.91044800000000004</v>
      </c>
      <c r="H211">
        <v>4.9750000000000003E-3</v>
      </c>
      <c r="I211">
        <v>0</v>
      </c>
      <c r="J211" t="s">
        <v>751</v>
      </c>
      <c r="K211">
        <v>8.4577113999999995E-2</v>
      </c>
      <c r="L211">
        <v>8.5000000000000006E-2</v>
      </c>
    </row>
    <row r="212" spans="1:12" x14ac:dyDescent="0.25">
      <c r="A212" t="s">
        <v>624</v>
      </c>
      <c r="B212">
        <v>2012</v>
      </c>
      <c r="C212" t="s">
        <v>8</v>
      </c>
      <c r="D212" t="s">
        <v>591</v>
      </c>
      <c r="E212" t="s">
        <v>961</v>
      </c>
      <c r="F212">
        <v>0.18279599999999999</v>
      </c>
      <c r="G212">
        <v>0.79928299999999997</v>
      </c>
      <c r="H212">
        <v>1.7920999999999999E-2</v>
      </c>
      <c r="I212">
        <v>0</v>
      </c>
      <c r="J212" t="s">
        <v>751</v>
      </c>
      <c r="K212">
        <v>0.18279569900000001</v>
      </c>
      <c r="L212">
        <v>0.18613138700000001</v>
      </c>
    </row>
    <row r="213" spans="1:12" x14ac:dyDescent="0.25">
      <c r="A213" t="s">
        <v>624</v>
      </c>
      <c r="B213">
        <v>2013</v>
      </c>
      <c r="C213" t="s">
        <v>8</v>
      </c>
      <c r="D213" t="s">
        <v>591</v>
      </c>
      <c r="E213" t="s">
        <v>962</v>
      </c>
      <c r="F213">
        <v>0.21897800000000001</v>
      </c>
      <c r="G213">
        <v>0.64598500000000003</v>
      </c>
      <c r="H213">
        <v>0.13503599999999999</v>
      </c>
      <c r="I213">
        <v>3.65E-3</v>
      </c>
      <c r="J213" t="s">
        <v>751</v>
      </c>
      <c r="K213">
        <v>0.21763141699999999</v>
      </c>
      <c r="L213">
        <v>0.22960725100000001</v>
      </c>
    </row>
    <row r="214" spans="1:12" x14ac:dyDescent="0.25">
      <c r="A214" t="s">
        <v>624</v>
      </c>
      <c r="B214">
        <v>2014</v>
      </c>
      <c r="C214" t="s">
        <v>8</v>
      </c>
      <c r="D214" t="s">
        <v>591</v>
      </c>
      <c r="E214" t="s">
        <v>963</v>
      </c>
      <c r="F214">
        <v>0.159664</v>
      </c>
      <c r="G214">
        <v>0.80672299999999997</v>
      </c>
      <c r="H214">
        <v>3.3612999999999997E-2</v>
      </c>
      <c r="I214">
        <v>0</v>
      </c>
      <c r="J214" t="s">
        <v>751</v>
      </c>
      <c r="K214">
        <v>0.15966386599999999</v>
      </c>
      <c r="L214">
        <v>0.16521739099999999</v>
      </c>
    </row>
    <row r="215" spans="1:12" x14ac:dyDescent="0.25">
      <c r="A215" t="s">
        <v>624</v>
      </c>
      <c r="B215">
        <v>2015</v>
      </c>
      <c r="C215" t="s">
        <v>8</v>
      </c>
      <c r="D215" t="s">
        <v>591</v>
      </c>
      <c r="E215" t="s">
        <v>964</v>
      </c>
      <c r="F215">
        <v>0.19858200000000001</v>
      </c>
      <c r="G215">
        <v>0.76241099999999995</v>
      </c>
      <c r="H215">
        <v>3.9007E-2</v>
      </c>
      <c r="I215">
        <v>1.0638E-2</v>
      </c>
      <c r="J215" t="s">
        <v>751</v>
      </c>
      <c r="K215">
        <v>0.19858155999999999</v>
      </c>
      <c r="L215">
        <v>0.20664206600000001</v>
      </c>
    </row>
    <row r="216" spans="1:12" x14ac:dyDescent="0.25">
      <c r="A216" t="s">
        <v>624</v>
      </c>
      <c r="B216">
        <v>2016</v>
      </c>
      <c r="C216" t="s">
        <v>8</v>
      </c>
      <c r="D216" t="s">
        <v>591</v>
      </c>
      <c r="E216" t="s">
        <v>965</v>
      </c>
      <c r="F216">
        <v>0.156584</v>
      </c>
      <c r="G216">
        <v>0.84341600000000005</v>
      </c>
      <c r="H216">
        <v>0</v>
      </c>
      <c r="I216">
        <v>0</v>
      </c>
      <c r="J216" t="s">
        <v>751</v>
      </c>
      <c r="K216">
        <v>0.15658363</v>
      </c>
      <c r="L216">
        <v>0.15658363</v>
      </c>
    </row>
    <row r="217" spans="1:12" x14ac:dyDescent="0.25">
      <c r="A217" t="s">
        <v>624</v>
      </c>
      <c r="B217">
        <v>2017</v>
      </c>
      <c r="C217" t="s">
        <v>8</v>
      </c>
      <c r="D217" t="s">
        <v>591</v>
      </c>
      <c r="E217" t="s">
        <v>966</v>
      </c>
      <c r="F217">
        <v>0.15044199999999999</v>
      </c>
      <c r="G217">
        <v>0.83480799999999999</v>
      </c>
      <c r="H217">
        <v>1.4749E-2</v>
      </c>
      <c r="I217">
        <v>2.9499999999999999E-3</v>
      </c>
      <c r="J217" t="s">
        <v>751</v>
      </c>
      <c r="K217">
        <v>0.151155395</v>
      </c>
      <c r="L217">
        <v>0.156256849</v>
      </c>
    </row>
    <row r="218" spans="1:12" x14ac:dyDescent="0.25">
      <c r="A218" t="s">
        <v>624</v>
      </c>
      <c r="B218">
        <v>2019</v>
      </c>
      <c r="C218" t="s">
        <v>8</v>
      </c>
      <c r="D218" t="s">
        <v>591</v>
      </c>
      <c r="E218" t="s">
        <v>967</v>
      </c>
      <c r="F218">
        <v>5.7500000000000002E-2</v>
      </c>
      <c r="G218">
        <v>0.90749999999999997</v>
      </c>
      <c r="H218">
        <v>3.5000000000000003E-2</v>
      </c>
      <c r="I218">
        <v>2.5000000000000001E-3</v>
      </c>
      <c r="J218" t="s">
        <v>751</v>
      </c>
    </row>
    <row r="219" spans="1:12" x14ac:dyDescent="0.25">
      <c r="A219" t="s">
        <v>624</v>
      </c>
      <c r="B219">
        <v>2020</v>
      </c>
      <c r="C219" t="s">
        <v>8</v>
      </c>
      <c r="D219" t="s">
        <v>591</v>
      </c>
      <c r="E219" t="s">
        <v>968</v>
      </c>
      <c r="F219">
        <v>5.9289000000000001E-2</v>
      </c>
      <c r="G219">
        <v>0.92490099999999997</v>
      </c>
      <c r="H219">
        <v>1.5810000000000001E-2</v>
      </c>
      <c r="I219">
        <v>0</v>
      </c>
      <c r="J219" t="s">
        <v>751</v>
      </c>
    </row>
    <row r="220" spans="1:12" x14ac:dyDescent="0.25">
      <c r="A220" t="s">
        <v>624</v>
      </c>
      <c r="B220">
        <v>2021</v>
      </c>
      <c r="C220" t="s">
        <v>8</v>
      </c>
      <c r="D220" t="s">
        <v>591</v>
      </c>
      <c r="E220" t="s">
        <v>969</v>
      </c>
      <c r="F220">
        <v>8.5106000000000001E-2</v>
      </c>
      <c r="G220">
        <v>0.88753800000000005</v>
      </c>
      <c r="H220">
        <v>2.7355999999999998E-2</v>
      </c>
      <c r="I220">
        <v>0</v>
      </c>
      <c r="J220" t="s">
        <v>751</v>
      </c>
    </row>
    <row r="221" spans="1:12" x14ac:dyDescent="0.25">
      <c r="A221" t="s">
        <v>636</v>
      </c>
      <c r="B221">
        <v>2015</v>
      </c>
      <c r="C221" t="s">
        <v>215</v>
      </c>
      <c r="D221" t="s">
        <v>591</v>
      </c>
      <c r="E221" t="s">
        <v>970</v>
      </c>
      <c r="F221">
        <v>0.93103400000000003</v>
      </c>
      <c r="G221">
        <v>0</v>
      </c>
      <c r="H221">
        <v>6.8966E-2</v>
      </c>
      <c r="I221">
        <v>6.8966E-2</v>
      </c>
      <c r="J221" t="s">
        <v>751</v>
      </c>
    </row>
    <row r="222" spans="1:12" x14ac:dyDescent="0.25">
      <c r="A222" t="s">
        <v>636</v>
      </c>
      <c r="B222">
        <v>2016</v>
      </c>
      <c r="C222" t="s">
        <v>215</v>
      </c>
      <c r="D222" t="s">
        <v>591</v>
      </c>
      <c r="E222" t="s">
        <v>971</v>
      </c>
      <c r="F222">
        <v>0.95238100000000003</v>
      </c>
      <c r="G222">
        <v>0</v>
      </c>
      <c r="H222">
        <v>4.7619000000000002E-2</v>
      </c>
      <c r="I222">
        <v>4.7619000000000002E-2</v>
      </c>
      <c r="J222" t="s">
        <v>751</v>
      </c>
      <c r="K222">
        <v>0.94736842099999996</v>
      </c>
      <c r="L222">
        <v>1</v>
      </c>
    </row>
    <row r="223" spans="1:12" x14ac:dyDescent="0.25">
      <c r="A223" t="s">
        <v>618</v>
      </c>
      <c r="B223">
        <v>1998</v>
      </c>
      <c r="C223" t="s">
        <v>122</v>
      </c>
      <c r="D223" t="s">
        <v>591</v>
      </c>
      <c r="E223" t="s">
        <v>972</v>
      </c>
      <c r="F223">
        <v>0.26666699999999999</v>
      </c>
      <c r="G223">
        <v>0.73333300000000001</v>
      </c>
      <c r="H223">
        <v>0</v>
      </c>
      <c r="I223">
        <v>0</v>
      </c>
      <c r="J223" t="s">
        <v>751</v>
      </c>
      <c r="K223">
        <v>4.0816326999999999E-2</v>
      </c>
      <c r="L223">
        <v>4.0816326999999999E-2</v>
      </c>
    </row>
    <row r="224" spans="1:12" x14ac:dyDescent="0.25">
      <c r="A224" t="s">
        <v>618</v>
      </c>
      <c r="B224">
        <v>1999</v>
      </c>
      <c r="C224" t="s">
        <v>122</v>
      </c>
      <c r="D224" t="s">
        <v>591</v>
      </c>
      <c r="E224" t="s">
        <v>973</v>
      </c>
      <c r="F224">
        <v>6.2068999999999999E-2</v>
      </c>
      <c r="G224">
        <v>0.91724099999999997</v>
      </c>
      <c r="H224">
        <v>2.069E-2</v>
      </c>
      <c r="I224">
        <v>0</v>
      </c>
      <c r="J224" t="s">
        <v>751</v>
      </c>
      <c r="K224">
        <v>4.9450549000000003E-2</v>
      </c>
      <c r="L224">
        <v>4.9450549000000003E-2</v>
      </c>
    </row>
    <row r="225" spans="1:12" x14ac:dyDescent="0.25">
      <c r="A225" t="s">
        <v>618</v>
      </c>
      <c r="B225">
        <v>2000</v>
      </c>
      <c r="C225" t="s">
        <v>122</v>
      </c>
      <c r="D225" t="s">
        <v>591</v>
      </c>
      <c r="E225" t="s">
        <v>974</v>
      </c>
      <c r="F225">
        <v>0.355072</v>
      </c>
      <c r="G225">
        <v>0.64492799999999995</v>
      </c>
      <c r="H225">
        <v>0</v>
      </c>
      <c r="I225">
        <v>0</v>
      </c>
      <c r="J225" t="s">
        <v>751</v>
      </c>
      <c r="K225">
        <v>0.176895307</v>
      </c>
      <c r="L225">
        <v>0.176895307</v>
      </c>
    </row>
    <row r="226" spans="1:12" x14ac:dyDescent="0.25">
      <c r="A226" t="s">
        <v>618</v>
      </c>
      <c r="B226">
        <v>2001</v>
      </c>
      <c r="C226" t="s">
        <v>122</v>
      </c>
      <c r="D226" t="s">
        <v>591</v>
      </c>
      <c r="E226" t="s">
        <v>975</v>
      </c>
      <c r="F226">
        <v>5.1136000000000001E-2</v>
      </c>
      <c r="G226">
        <v>0.94886400000000004</v>
      </c>
      <c r="H226">
        <v>0</v>
      </c>
      <c r="I226">
        <v>0</v>
      </c>
      <c r="J226" t="s">
        <v>751</v>
      </c>
      <c r="K226">
        <v>2.4193547999999999E-2</v>
      </c>
      <c r="L226">
        <v>2.4193547999999999E-2</v>
      </c>
    </row>
    <row r="227" spans="1:12" x14ac:dyDescent="0.25">
      <c r="A227" t="s">
        <v>618</v>
      </c>
      <c r="B227">
        <v>2002</v>
      </c>
      <c r="C227" t="s">
        <v>122</v>
      </c>
      <c r="D227" t="s">
        <v>591</v>
      </c>
      <c r="E227" t="s">
        <v>976</v>
      </c>
      <c r="F227">
        <v>3.0351E-2</v>
      </c>
      <c r="G227">
        <v>0.96485600000000005</v>
      </c>
      <c r="H227">
        <v>4.7920000000000003E-3</v>
      </c>
      <c r="I227">
        <v>0</v>
      </c>
      <c r="J227" t="s">
        <v>751</v>
      </c>
      <c r="K227">
        <v>4.1522491000000002E-2</v>
      </c>
      <c r="L227">
        <v>4.1666666999999998E-2</v>
      </c>
    </row>
    <row r="228" spans="1:12" x14ac:dyDescent="0.25">
      <c r="A228" t="s">
        <v>618</v>
      </c>
      <c r="B228">
        <v>2003</v>
      </c>
      <c r="C228" t="s">
        <v>122</v>
      </c>
      <c r="D228" t="s">
        <v>591</v>
      </c>
      <c r="E228" t="s">
        <v>977</v>
      </c>
      <c r="F228" s="60">
        <f>AVERAGE(F226:F227,F229:F230)</f>
        <v>0.10220850000000001</v>
      </c>
      <c r="G228">
        <v>1</v>
      </c>
      <c r="H228">
        <v>0</v>
      </c>
      <c r="I228">
        <v>0</v>
      </c>
      <c r="J228" t="s">
        <v>751</v>
      </c>
    </row>
    <row r="229" spans="1:12" x14ac:dyDescent="0.25">
      <c r="A229" t="s">
        <v>618</v>
      </c>
      <c r="B229">
        <v>2004</v>
      </c>
      <c r="C229" t="s">
        <v>122</v>
      </c>
      <c r="D229" t="s">
        <v>591</v>
      </c>
      <c r="E229" t="s">
        <v>978</v>
      </c>
      <c r="F229">
        <v>0.189189</v>
      </c>
      <c r="G229">
        <v>0.80743200000000004</v>
      </c>
      <c r="H229">
        <v>3.3779999999999999E-3</v>
      </c>
      <c r="I229">
        <v>0</v>
      </c>
      <c r="J229" t="s">
        <v>751</v>
      </c>
    </row>
    <row r="230" spans="1:12" x14ac:dyDescent="0.25">
      <c r="A230" t="s">
        <v>618</v>
      </c>
      <c r="B230">
        <v>2005</v>
      </c>
      <c r="C230" t="s">
        <v>122</v>
      </c>
      <c r="D230" t="s">
        <v>591</v>
      </c>
      <c r="E230" t="s">
        <v>979</v>
      </c>
      <c r="F230">
        <v>0.138158</v>
      </c>
      <c r="G230">
        <v>0.861842</v>
      </c>
      <c r="H230">
        <v>0</v>
      </c>
      <c r="I230">
        <v>0</v>
      </c>
      <c r="J230" t="s">
        <v>751</v>
      </c>
      <c r="K230">
        <v>1.7543860000000001E-2</v>
      </c>
      <c r="L230">
        <v>1.7543860000000001E-2</v>
      </c>
    </row>
    <row r="231" spans="1:12" x14ac:dyDescent="0.25">
      <c r="A231" t="s">
        <v>618</v>
      </c>
      <c r="B231">
        <v>2006</v>
      </c>
      <c r="C231" t="s">
        <v>122</v>
      </c>
      <c r="D231" t="s">
        <v>591</v>
      </c>
      <c r="E231" t="s">
        <v>980</v>
      </c>
      <c r="F231">
        <v>6.1135000000000002E-2</v>
      </c>
      <c r="G231">
        <v>0.93668099999999999</v>
      </c>
      <c r="H231">
        <v>2.183E-3</v>
      </c>
      <c r="I231">
        <v>0</v>
      </c>
      <c r="J231" t="s">
        <v>751</v>
      </c>
      <c r="K231">
        <v>7.2874493999999998E-2</v>
      </c>
      <c r="L231">
        <v>7.2874493999999998E-2</v>
      </c>
    </row>
    <row r="232" spans="1:12" x14ac:dyDescent="0.25">
      <c r="A232" t="s">
        <v>618</v>
      </c>
      <c r="B232">
        <v>2007</v>
      </c>
      <c r="C232" t="s">
        <v>122</v>
      </c>
      <c r="D232" t="s">
        <v>591</v>
      </c>
      <c r="E232" t="s">
        <v>981</v>
      </c>
      <c r="F232">
        <v>7.3171E-2</v>
      </c>
      <c r="G232">
        <v>0.92682900000000001</v>
      </c>
      <c r="H232">
        <v>0</v>
      </c>
      <c r="I232">
        <v>0</v>
      </c>
      <c r="J232" t="s">
        <v>751</v>
      </c>
      <c r="K232">
        <v>0.10204081600000001</v>
      </c>
      <c r="L232">
        <v>0.10204081600000001</v>
      </c>
    </row>
    <row r="233" spans="1:12" x14ac:dyDescent="0.25">
      <c r="A233" t="s">
        <v>618</v>
      </c>
      <c r="B233">
        <v>2008</v>
      </c>
      <c r="C233" t="s">
        <v>122</v>
      </c>
      <c r="D233" t="s">
        <v>591</v>
      </c>
      <c r="E233" t="s">
        <v>982</v>
      </c>
      <c r="F233">
        <v>0.188723</v>
      </c>
      <c r="G233">
        <v>0.80782500000000002</v>
      </c>
      <c r="H233">
        <v>3.4520000000000002E-3</v>
      </c>
      <c r="I233">
        <v>0</v>
      </c>
      <c r="J233" t="s">
        <v>751</v>
      </c>
      <c r="K233">
        <v>0.23956723299999999</v>
      </c>
      <c r="L233">
        <v>0.23993808</v>
      </c>
    </row>
    <row r="234" spans="1:12" x14ac:dyDescent="0.25">
      <c r="A234" t="s">
        <v>618</v>
      </c>
      <c r="B234">
        <v>2009</v>
      </c>
      <c r="C234" t="s">
        <v>122</v>
      </c>
      <c r="D234" t="s">
        <v>591</v>
      </c>
      <c r="E234" t="s">
        <v>983</v>
      </c>
      <c r="F234">
        <v>0.118203</v>
      </c>
      <c r="G234">
        <v>0.87234</v>
      </c>
      <c r="H234">
        <v>9.4560000000000009E-3</v>
      </c>
      <c r="I234">
        <v>0</v>
      </c>
      <c r="J234" t="s">
        <v>751</v>
      </c>
      <c r="K234">
        <v>0.11820331000000001</v>
      </c>
      <c r="L234">
        <v>0.119331742</v>
      </c>
    </row>
    <row r="235" spans="1:12" x14ac:dyDescent="0.25">
      <c r="A235" t="s">
        <v>618</v>
      </c>
      <c r="B235">
        <v>2010</v>
      </c>
      <c r="C235" t="s">
        <v>122</v>
      </c>
      <c r="D235" t="s">
        <v>591</v>
      </c>
      <c r="E235" t="s">
        <v>984</v>
      </c>
      <c r="F235">
        <v>0.123821</v>
      </c>
      <c r="G235">
        <v>0.87382099999999996</v>
      </c>
      <c r="H235">
        <v>2.3579999999999999E-3</v>
      </c>
      <c r="I235">
        <v>0</v>
      </c>
      <c r="J235" t="s">
        <v>751</v>
      </c>
      <c r="K235">
        <v>0.131210191</v>
      </c>
      <c r="L235">
        <v>0.13137755100000001</v>
      </c>
    </row>
    <row r="236" spans="1:12" x14ac:dyDescent="0.25">
      <c r="A236" t="s">
        <v>618</v>
      </c>
      <c r="B236">
        <v>2011</v>
      </c>
      <c r="C236" t="s">
        <v>122</v>
      </c>
      <c r="D236" t="s">
        <v>591</v>
      </c>
      <c r="E236" t="s">
        <v>985</v>
      </c>
      <c r="F236">
        <v>1.9108E-2</v>
      </c>
      <c r="G236">
        <v>0.97961799999999999</v>
      </c>
      <c r="H236">
        <v>1.274E-3</v>
      </c>
      <c r="I236">
        <v>1.274E-3</v>
      </c>
      <c r="J236" t="s">
        <v>751</v>
      </c>
      <c r="K236">
        <v>1.7107309000000001E-2</v>
      </c>
      <c r="L236">
        <v>1.7133955999999999E-2</v>
      </c>
    </row>
    <row r="237" spans="1:12" x14ac:dyDescent="0.25">
      <c r="A237" t="s">
        <v>618</v>
      </c>
      <c r="B237">
        <v>2012</v>
      </c>
      <c r="C237" t="s">
        <v>122</v>
      </c>
      <c r="D237" t="s">
        <v>591</v>
      </c>
      <c r="E237" t="s">
        <v>986</v>
      </c>
      <c r="F237">
        <v>0.12931000000000001</v>
      </c>
      <c r="G237">
        <v>0.86896600000000002</v>
      </c>
      <c r="H237">
        <v>1.7240000000000001E-3</v>
      </c>
      <c r="I237">
        <v>0</v>
      </c>
      <c r="J237" t="s">
        <v>751</v>
      </c>
      <c r="K237">
        <v>0.13725490200000001</v>
      </c>
      <c r="L237">
        <v>0.13725490200000001</v>
      </c>
    </row>
    <row r="238" spans="1:12" x14ac:dyDescent="0.25">
      <c r="A238" t="s">
        <v>618</v>
      </c>
      <c r="B238">
        <v>2013</v>
      </c>
      <c r="C238" t="s">
        <v>122</v>
      </c>
      <c r="D238" t="s">
        <v>591</v>
      </c>
      <c r="E238" t="s">
        <v>987</v>
      </c>
      <c r="F238">
        <v>5.4662000000000002E-2</v>
      </c>
      <c r="G238">
        <v>0.94319399999999998</v>
      </c>
      <c r="H238">
        <v>2.1440000000000001E-3</v>
      </c>
      <c r="I238">
        <v>1.072E-3</v>
      </c>
      <c r="J238" t="s">
        <v>751</v>
      </c>
      <c r="K238">
        <v>0</v>
      </c>
      <c r="L238">
        <v>0</v>
      </c>
    </row>
    <row r="239" spans="1:12" x14ac:dyDescent="0.25">
      <c r="A239" t="s">
        <v>618</v>
      </c>
      <c r="B239">
        <v>2014</v>
      </c>
      <c r="C239" t="s">
        <v>122</v>
      </c>
      <c r="D239" t="s">
        <v>591</v>
      </c>
      <c r="E239" t="s">
        <v>988</v>
      </c>
      <c r="F239">
        <v>7.8549999999999995E-2</v>
      </c>
      <c r="G239">
        <v>0.92044300000000001</v>
      </c>
      <c r="H239">
        <v>1.0070000000000001E-3</v>
      </c>
      <c r="I239">
        <v>0</v>
      </c>
      <c r="J239" t="s">
        <v>751</v>
      </c>
      <c r="K239">
        <v>7.8787879000000005E-2</v>
      </c>
      <c r="L239">
        <v>7.8867542999999998E-2</v>
      </c>
    </row>
    <row r="240" spans="1:12" x14ac:dyDescent="0.25">
      <c r="A240" t="s">
        <v>618</v>
      </c>
      <c r="B240">
        <v>2015</v>
      </c>
      <c r="C240" t="s">
        <v>122</v>
      </c>
      <c r="D240" t="s">
        <v>591</v>
      </c>
      <c r="E240" t="s">
        <v>989</v>
      </c>
      <c r="F240">
        <v>8.1028000000000003E-2</v>
      </c>
      <c r="G240">
        <v>0.91798400000000002</v>
      </c>
      <c r="H240">
        <v>9.8799999999999995E-4</v>
      </c>
      <c r="I240">
        <v>0</v>
      </c>
      <c r="J240" t="s">
        <v>751</v>
      </c>
      <c r="K240">
        <v>7.9136690999999995E-2</v>
      </c>
      <c r="L240">
        <v>7.9218106999999996E-2</v>
      </c>
    </row>
    <row r="241" spans="1:12" x14ac:dyDescent="0.25">
      <c r="A241" t="s">
        <v>618</v>
      </c>
      <c r="B241">
        <v>2016</v>
      </c>
      <c r="C241" t="s">
        <v>122</v>
      </c>
      <c r="D241" t="s">
        <v>591</v>
      </c>
      <c r="E241" t="s">
        <v>990</v>
      </c>
      <c r="F241">
        <v>7.0106000000000002E-2</v>
      </c>
      <c r="G241">
        <v>0.92592600000000003</v>
      </c>
      <c r="H241">
        <v>3.9680000000000002E-3</v>
      </c>
      <c r="I241">
        <v>0</v>
      </c>
      <c r="J241" t="s">
        <v>751</v>
      </c>
      <c r="K241">
        <v>7.4235808E-2</v>
      </c>
      <c r="L241">
        <v>7.4561403999999998E-2</v>
      </c>
    </row>
    <row r="242" spans="1:12" x14ac:dyDescent="0.25">
      <c r="A242" t="s">
        <v>618</v>
      </c>
      <c r="B242">
        <v>2017</v>
      </c>
      <c r="C242" t="s">
        <v>122</v>
      </c>
      <c r="D242" t="s">
        <v>591</v>
      </c>
      <c r="E242" t="s">
        <v>991</v>
      </c>
      <c r="F242">
        <v>0.15925500000000001</v>
      </c>
      <c r="G242">
        <v>0.81902799999999998</v>
      </c>
      <c r="H242">
        <v>2.1717E-2</v>
      </c>
      <c r="I242">
        <v>0</v>
      </c>
      <c r="J242" t="s">
        <v>751</v>
      </c>
      <c r="K242">
        <v>0.156883671</v>
      </c>
      <c r="L242">
        <v>0.16030534399999999</v>
      </c>
    </row>
    <row r="243" spans="1:12" x14ac:dyDescent="0.25">
      <c r="A243" t="s">
        <v>618</v>
      </c>
      <c r="B243">
        <v>2018</v>
      </c>
      <c r="C243" t="s">
        <v>122</v>
      </c>
      <c r="D243" t="s">
        <v>591</v>
      </c>
      <c r="E243" t="s">
        <v>992</v>
      </c>
      <c r="F243">
        <v>0.105505</v>
      </c>
      <c r="G243">
        <v>0.87614700000000001</v>
      </c>
      <c r="H243">
        <v>1.8349000000000001E-2</v>
      </c>
      <c r="I243">
        <v>0</v>
      </c>
      <c r="J243" t="s">
        <v>751</v>
      </c>
    </row>
    <row r="244" spans="1:12" x14ac:dyDescent="0.25">
      <c r="A244" t="s">
        <v>618</v>
      </c>
      <c r="B244">
        <v>2020</v>
      </c>
      <c r="C244" t="s">
        <v>122</v>
      </c>
      <c r="D244" t="s">
        <v>591</v>
      </c>
      <c r="E244" t="s">
        <v>993</v>
      </c>
      <c r="F244">
        <v>3.6954000000000001E-2</v>
      </c>
      <c r="G244">
        <v>0.95296800000000004</v>
      </c>
      <c r="H244">
        <v>1.0078E-2</v>
      </c>
      <c r="I244">
        <v>0</v>
      </c>
      <c r="J244" t="s">
        <v>751</v>
      </c>
    </row>
    <row r="245" spans="1:12" x14ac:dyDescent="0.25">
      <c r="A245" t="s">
        <v>618</v>
      </c>
      <c r="B245">
        <v>2021</v>
      </c>
      <c r="C245" t="s">
        <v>122</v>
      </c>
      <c r="D245" t="s">
        <v>591</v>
      </c>
      <c r="E245" t="s">
        <v>994</v>
      </c>
      <c r="F245">
        <v>6.9555000000000006E-2</v>
      </c>
      <c r="G245">
        <v>0.92588400000000004</v>
      </c>
      <c r="H245">
        <v>4.561E-3</v>
      </c>
      <c r="I245">
        <v>0</v>
      </c>
      <c r="J245" t="s">
        <v>751</v>
      </c>
    </row>
    <row r="246" spans="1:12" x14ac:dyDescent="0.25">
      <c r="A246" t="s">
        <v>623</v>
      </c>
      <c r="B246">
        <v>2005</v>
      </c>
      <c r="C246" t="s">
        <v>9</v>
      </c>
      <c r="D246" t="s">
        <v>591</v>
      </c>
      <c r="E246" t="s">
        <v>995</v>
      </c>
      <c r="F246">
        <v>0.35643599999999998</v>
      </c>
      <c r="G246">
        <v>0.62376200000000004</v>
      </c>
      <c r="H246">
        <v>1.9802E-2</v>
      </c>
      <c r="I246">
        <v>0</v>
      </c>
      <c r="J246" t="s">
        <v>751</v>
      </c>
      <c r="K246">
        <v>0.356435644</v>
      </c>
      <c r="L246">
        <v>0.36363636399999999</v>
      </c>
    </row>
    <row r="247" spans="1:12" x14ac:dyDescent="0.25">
      <c r="A247" t="s">
        <v>623</v>
      </c>
      <c r="B247">
        <v>2006</v>
      </c>
      <c r="C247" t="s">
        <v>9</v>
      </c>
      <c r="D247" t="s">
        <v>591</v>
      </c>
      <c r="E247" t="s">
        <v>996</v>
      </c>
      <c r="F247">
        <v>0.66161599999999998</v>
      </c>
      <c r="G247">
        <v>0.31313099999999999</v>
      </c>
      <c r="H247">
        <v>2.5253000000000001E-2</v>
      </c>
      <c r="I247">
        <v>2.0202000000000001E-2</v>
      </c>
      <c r="J247" t="s">
        <v>751</v>
      </c>
      <c r="K247">
        <v>0.66161616199999995</v>
      </c>
      <c r="L247">
        <v>0.67875647699999997</v>
      </c>
    </row>
    <row r="248" spans="1:12" x14ac:dyDescent="0.25">
      <c r="A248" t="s">
        <v>623</v>
      </c>
      <c r="B248">
        <v>2008</v>
      </c>
      <c r="C248" t="s">
        <v>9</v>
      </c>
      <c r="D248" t="s">
        <v>591</v>
      </c>
      <c r="E248" t="s">
        <v>997</v>
      </c>
      <c r="F248">
        <v>0.98809499999999995</v>
      </c>
      <c r="G248">
        <v>0</v>
      </c>
      <c r="H248">
        <v>1.1905000000000001E-2</v>
      </c>
      <c r="I248">
        <v>0</v>
      </c>
      <c r="J248" t="s">
        <v>751</v>
      </c>
      <c r="K248">
        <v>0.98809523799999999</v>
      </c>
      <c r="L248">
        <v>1</v>
      </c>
    </row>
    <row r="249" spans="1:12" x14ac:dyDescent="0.25">
      <c r="A249" t="s">
        <v>623</v>
      </c>
      <c r="B249">
        <v>2012</v>
      </c>
      <c r="C249" t="s">
        <v>9</v>
      </c>
      <c r="D249" t="s">
        <v>591</v>
      </c>
      <c r="E249" t="s">
        <v>998</v>
      </c>
      <c r="F249">
        <v>0.96969700000000003</v>
      </c>
      <c r="G249">
        <v>0</v>
      </c>
      <c r="H249">
        <v>3.0303E-2</v>
      </c>
      <c r="I249">
        <v>0</v>
      </c>
      <c r="J249" t="s">
        <v>751</v>
      </c>
      <c r="K249">
        <v>0.96969696999999999</v>
      </c>
      <c r="L249">
        <v>1</v>
      </c>
    </row>
    <row r="250" spans="1:12" x14ac:dyDescent="0.25">
      <c r="A250" t="s">
        <v>623</v>
      </c>
      <c r="B250">
        <v>2014</v>
      </c>
      <c r="C250" t="s">
        <v>9</v>
      </c>
      <c r="D250" t="s">
        <v>591</v>
      </c>
      <c r="E250" t="s">
        <v>999</v>
      </c>
      <c r="F250">
        <v>8.5271E-2</v>
      </c>
      <c r="G250">
        <v>0.86046500000000004</v>
      </c>
      <c r="H250">
        <v>5.4264E-2</v>
      </c>
      <c r="I250">
        <v>0</v>
      </c>
      <c r="J250" t="s">
        <v>751</v>
      </c>
      <c r="K250">
        <v>8.6538461999999997E-2</v>
      </c>
      <c r="L250">
        <v>8.7378641000000007E-2</v>
      </c>
    </row>
    <row r="251" spans="1:12" x14ac:dyDescent="0.25">
      <c r="A251" t="s">
        <v>623</v>
      </c>
      <c r="B251">
        <v>2015</v>
      </c>
      <c r="C251" t="s">
        <v>9</v>
      </c>
      <c r="D251" t="s">
        <v>591</v>
      </c>
      <c r="E251" t="s">
        <v>1000</v>
      </c>
      <c r="F251">
        <v>0.18085100000000001</v>
      </c>
      <c r="G251">
        <v>0.80851099999999998</v>
      </c>
      <c r="H251">
        <v>1.0638E-2</v>
      </c>
      <c r="I251">
        <v>1.0638E-2</v>
      </c>
      <c r="J251" t="s">
        <v>751</v>
      </c>
    </row>
    <row r="252" spans="1:12" x14ac:dyDescent="0.25">
      <c r="A252" t="s">
        <v>623</v>
      </c>
      <c r="B252">
        <v>2017</v>
      </c>
      <c r="C252" t="s">
        <v>9</v>
      </c>
      <c r="D252" t="s">
        <v>591</v>
      </c>
      <c r="E252" t="s">
        <v>1001</v>
      </c>
      <c r="F252">
        <v>0.39560400000000001</v>
      </c>
      <c r="G252">
        <v>0.60439600000000004</v>
      </c>
      <c r="H252">
        <v>0</v>
      </c>
      <c r="I252">
        <v>0</v>
      </c>
      <c r="J252" t="s">
        <v>751</v>
      </c>
      <c r="K252">
        <v>0.40860215100000002</v>
      </c>
      <c r="L252">
        <v>0.40860215100000002</v>
      </c>
    </row>
    <row r="253" spans="1:12" x14ac:dyDescent="0.25">
      <c r="A253" t="s">
        <v>623</v>
      </c>
      <c r="B253">
        <v>2019</v>
      </c>
      <c r="C253" t="s">
        <v>9</v>
      </c>
      <c r="D253" t="s">
        <v>591</v>
      </c>
      <c r="E253" t="s">
        <v>1002</v>
      </c>
      <c r="F253">
        <v>0.72611499999999995</v>
      </c>
      <c r="G253">
        <v>0</v>
      </c>
      <c r="H253">
        <v>0.27388499999999999</v>
      </c>
      <c r="I253">
        <v>0.25477699999999998</v>
      </c>
      <c r="J253" t="s">
        <v>751</v>
      </c>
    </row>
    <row r="254" spans="1:12" x14ac:dyDescent="0.25">
      <c r="A254" t="s">
        <v>623</v>
      </c>
      <c r="B254">
        <v>2020</v>
      </c>
      <c r="C254" t="s">
        <v>9</v>
      </c>
      <c r="D254" t="s">
        <v>591</v>
      </c>
      <c r="E254" t="s">
        <v>1003</v>
      </c>
      <c r="F254">
        <v>0.98901099999999997</v>
      </c>
      <c r="G254">
        <v>0</v>
      </c>
      <c r="H254">
        <v>1.0989000000000001E-2</v>
      </c>
      <c r="I254">
        <v>3.663E-3</v>
      </c>
      <c r="J254" t="s">
        <v>751</v>
      </c>
    </row>
    <row r="255" spans="1:12" x14ac:dyDescent="0.25">
      <c r="A255" t="s">
        <v>623</v>
      </c>
      <c r="B255">
        <v>2021</v>
      </c>
      <c r="C255" t="s">
        <v>9</v>
      </c>
      <c r="D255" t="s">
        <v>591</v>
      </c>
      <c r="E255" t="s">
        <v>1004</v>
      </c>
      <c r="F255">
        <v>0.94076700000000002</v>
      </c>
      <c r="G255">
        <v>0</v>
      </c>
      <c r="H255">
        <v>5.9233000000000001E-2</v>
      </c>
      <c r="I255">
        <v>5.2264999999999999E-2</v>
      </c>
      <c r="J255" t="s">
        <v>751</v>
      </c>
    </row>
    <row r="256" spans="1:12" x14ac:dyDescent="0.25">
      <c r="A256" t="s">
        <v>626</v>
      </c>
      <c r="B256">
        <v>2005</v>
      </c>
      <c r="C256" t="s">
        <v>61</v>
      </c>
      <c r="D256" t="s">
        <v>591</v>
      </c>
      <c r="E256" t="s">
        <v>1005</v>
      </c>
      <c r="F256">
        <v>0.74074074099999998</v>
      </c>
      <c r="G256">
        <v>0.185185185</v>
      </c>
      <c r="H256">
        <v>7.4074074000000004E-2</v>
      </c>
      <c r="I256">
        <v>0</v>
      </c>
      <c r="J256" t="s">
        <v>751</v>
      </c>
      <c r="K256">
        <v>0.74074074099999998</v>
      </c>
      <c r="L256">
        <v>0.74074074099999998</v>
      </c>
    </row>
    <row r="257" spans="1:12" x14ac:dyDescent="0.25">
      <c r="A257" t="s">
        <v>626</v>
      </c>
      <c r="B257">
        <v>2012</v>
      </c>
      <c r="C257" t="s">
        <v>61</v>
      </c>
      <c r="D257" t="s">
        <v>591</v>
      </c>
      <c r="E257" t="s">
        <v>1006</v>
      </c>
      <c r="F257">
        <v>0.8</v>
      </c>
      <c r="G257">
        <v>0.2</v>
      </c>
      <c r="H257">
        <v>0</v>
      </c>
      <c r="I257">
        <v>0</v>
      </c>
      <c r="J257" t="s">
        <v>751</v>
      </c>
      <c r="K257">
        <v>0.8</v>
      </c>
      <c r="L257">
        <v>0.8</v>
      </c>
    </row>
    <row r="258" spans="1:12" x14ac:dyDescent="0.25">
      <c r="A258" t="s">
        <v>626</v>
      </c>
      <c r="B258">
        <v>2014</v>
      </c>
      <c r="C258" t="s">
        <v>61</v>
      </c>
      <c r="D258" t="s">
        <v>591</v>
      </c>
      <c r="E258" t="s">
        <v>1007</v>
      </c>
      <c r="F258">
        <v>0.14035087700000001</v>
      </c>
      <c r="G258">
        <v>0.84210526299999999</v>
      </c>
      <c r="H258">
        <v>1.7543860000000001E-2</v>
      </c>
      <c r="I258">
        <v>0</v>
      </c>
      <c r="J258" t="s">
        <v>751</v>
      </c>
      <c r="K258">
        <v>0.115942029</v>
      </c>
      <c r="L258">
        <v>0.117647059</v>
      </c>
    </row>
    <row r="259" spans="1:12" x14ac:dyDescent="0.25">
      <c r="A259" t="s">
        <v>626</v>
      </c>
      <c r="B259">
        <v>2017</v>
      </c>
      <c r="C259" t="s">
        <v>61</v>
      </c>
      <c r="D259" t="s">
        <v>591</v>
      </c>
      <c r="E259" t="s">
        <v>1008</v>
      </c>
      <c r="F259">
        <v>0.38709677399999998</v>
      </c>
      <c r="G259">
        <v>0.58064516099999997</v>
      </c>
      <c r="H259">
        <v>3.2258065000000002E-2</v>
      </c>
      <c r="I259">
        <v>0</v>
      </c>
      <c r="J259" t="s">
        <v>751</v>
      </c>
      <c r="K259">
        <v>0.25531914900000002</v>
      </c>
      <c r="L259">
        <v>0.25531914900000002</v>
      </c>
    </row>
    <row r="260" spans="1:12" x14ac:dyDescent="0.25">
      <c r="A260" t="s">
        <v>626</v>
      </c>
      <c r="B260">
        <v>2018</v>
      </c>
      <c r="C260" t="s">
        <v>61</v>
      </c>
      <c r="D260" t="s">
        <v>591</v>
      </c>
      <c r="E260" t="s">
        <v>1009</v>
      </c>
      <c r="F260">
        <v>0.44324324300000001</v>
      </c>
      <c r="G260">
        <v>0.50270270299999997</v>
      </c>
      <c r="H260">
        <v>5.4054053999999997E-2</v>
      </c>
      <c r="I260">
        <v>0</v>
      </c>
      <c r="J260" t="s">
        <v>751</v>
      </c>
    </row>
    <row r="261" spans="1:12" x14ac:dyDescent="0.25">
      <c r="A261" t="s">
        <v>626</v>
      </c>
      <c r="B261">
        <v>2019</v>
      </c>
      <c r="C261" t="s">
        <v>61</v>
      </c>
      <c r="D261" t="s">
        <v>591</v>
      </c>
      <c r="E261" t="s">
        <v>1010</v>
      </c>
      <c r="F261">
        <v>0.56617647100000001</v>
      </c>
      <c r="G261">
        <v>0.41911764699999998</v>
      </c>
      <c r="H261">
        <v>1.4705882E-2</v>
      </c>
      <c r="I261">
        <v>0</v>
      </c>
      <c r="J261" t="s">
        <v>751</v>
      </c>
    </row>
    <row r="262" spans="1:12" x14ac:dyDescent="0.25">
      <c r="A262" t="s">
        <v>626</v>
      </c>
      <c r="B262">
        <v>2020</v>
      </c>
      <c r="C262" t="s">
        <v>61</v>
      </c>
      <c r="D262" t="s">
        <v>591</v>
      </c>
      <c r="E262" t="s">
        <v>1011</v>
      </c>
      <c r="F262">
        <v>0.36986301399999999</v>
      </c>
      <c r="G262">
        <v>0.57534246600000005</v>
      </c>
      <c r="H262">
        <v>5.4794520999999999E-2</v>
      </c>
      <c r="I262">
        <v>0</v>
      </c>
      <c r="J262" t="s">
        <v>751</v>
      </c>
    </row>
    <row r="263" spans="1:12" x14ac:dyDescent="0.25">
      <c r="A263" t="s">
        <v>626</v>
      </c>
      <c r="B263">
        <v>2021</v>
      </c>
      <c r="C263" t="s">
        <v>61</v>
      </c>
      <c r="D263" t="s">
        <v>591</v>
      </c>
      <c r="E263" t="s">
        <v>1012</v>
      </c>
      <c r="F263">
        <v>0.28888888899999998</v>
      </c>
      <c r="G263">
        <v>0.55555555599999995</v>
      </c>
      <c r="H263">
        <v>0.15555555600000001</v>
      </c>
      <c r="I263">
        <v>0</v>
      </c>
      <c r="J263" t="s">
        <v>751</v>
      </c>
    </row>
    <row r="264" spans="1:12" x14ac:dyDescent="0.25">
      <c r="A264" t="s">
        <v>676</v>
      </c>
      <c r="B264">
        <v>2001</v>
      </c>
      <c r="C264" t="s">
        <v>676</v>
      </c>
      <c r="D264" t="s">
        <v>671</v>
      </c>
      <c r="E264" t="s">
        <v>1013</v>
      </c>
      <c r="F264">
        <v>1</v>
      </c>
      <c r="G264">
        <v>0</v>
      </c>
      <c r="H264">
        <v>0</v>
      </c>
      <c r="I264">
        <v>0</v>
      </c>
      <c r="J264" t="s">
        <v>751</v>
      </c>
      <c r="K264">
        <v>1</v>
      </c>
      <c r="L264">
        <v>1</v>
      </c>
    </row>
    <row r="265" spans="1:12" x14ac:dyDescent="0.25">
      <c r="A265" t="s">
        <v>676</v>
      </c>
      <c r="B265">
        <v>2003</v>
      </c>
      <c r="C265" t="s">
        <v>676</v>
      </c>
      <c r="D265" t="s">
        <v>671</v>
      </c>
      <c r="E265" t="s">
        <v>1014</v>
      </c>
      <c r="F265">
        <v>0.83333299999999999</v>
      </c>
      <c r="G265">
        <v>0</v>
      </c>
      <c r="H265">
        <v>0.16666700000000001</v>
      </c>
      <c r="I265">
        <v>0.16666700000000001</v>
      </c>
      <c r="J265" t="s">
        <v>751</v>
      </c>
    </row>
    <row r="266" spans="1:12" x14ac:dyDescent="0.25">
      <c r="A266" t="s">
        <v>676</v>
      </c>
      <c r="B266">
        <v>2004</v>
      </c>
      <c r="C266" t="s">
        <v>676</v>
      </c>
      <c r="D266" t="s">
        <v>671</v>
      </c>
      <c r="E266" t="s">
        <v>1015</v>
      </c>
      <c r="F266">
        <v>0.98305100000000001</v>
      </c>
      <c r="G266">
        <v>0</v>
      </c>
      <c r="H266">
        <v>1.6948999999999999E-2</v>
      </c>
      <c r="I266">
        <v>1.6948999999999999E-2</v>
      </c>
      <c r="J266" t="s">
        <v>751</v>
      </c>
    </row>
    <row r="267" spans="1:12" x14ac:dyDescent="0.25">
      <c r="A267" t="s">
        <v>676</v>
      </c>
      <c r="B267">
        <v>2005</v>
      </c>
      <c r="C267" t="s">
        <v>676</v>
      </c>
      <c r="D267" t="s">
        <v>671</v>
      </c>
      <c r="E267" t="s">
        <v>1016</v>
      </c>
      <c r="F267">
        <v>0.99653999999999998</v>
      </c>
      <c r="G267">
        <v>0</v>
      </c>
      <c r="H267">
        <v>3.46E-3</v>
      </c>
      <c r="I267">
        <v>3.46E-3</v>
      </c>
      <c r="J267" t="s">
        <v>751</v>
      </c>
      <c r="K267">
        <v>0.98936170199999995</v>
      </c>
      <c r="L267">
        <v>1</v>
      </c>
    </row>
    <row r="268" spans="1:12" x14ac:dyDescent="0.25">
      <c r="A268" t="s">
        <v>676</v>
      </c>
      <c r="B268">
        <v>2007</v>
      </c>
      <c r="C268" t="s">
        <v>676</v>
      </c>
      <c r="D268" t="s">
        <v>671</v>
      </c>
      <c r="E268" t="s">
        <v>1017</v>
      </c>
      <c r="F268">
        <v>0.99558800000000003</v>
      </c>
      <c r="G268">
        <v>0</v>
      </c>
      <c r="H268">
        <v>4.4120000000000001E-3</v>
      </c>
      <c r="I268">
        <v>4.4120000000000001E-3</v>
      </c>
      <c r="J268" t="s">
        <v>751</v>
      </c>
      <c r="K268">
        <v>0.99498307900000005</v>
      </c>
      <c r="L268">
        <v>0.99498307900000005</v>
      </c>
    </row>
    <row r="269" spans="1:12" x14ac:dyDescent="0.25">
      <c r="A269" t="s">
        <v>676</v>
      </c>
      <c r="B269">
        <v>2008</v>
      </c>
      <c r="C269" t="s">
        <v>676</v>
      </c>
      <c r="D269" t="s">
        <v>671</v>
      </c>
      <c r="E269" t="s">
        <v>1018</v>
      </c>
      <c r="F269">
        <v>0.98477199999999998</v>
      </c>
      <c r="G269">
        <v>0</v>
      </c>
      <c r="H269">
        <v>1.5228E-2</v>
      </c>
      <c r="I269">
        <v>1.5228E-2</v>
      </c>
      <c r="J269" t="s">
        <v>751</v>
      </c>
      <c r="K269">
        <v>0.98469387799999997</v>
      </c>
      <c r="L269">
        <v>1</v>
      </c>
    </row>
    <row r="270" spans="1:12" x14ac:dyDescent="0.25">
      <c r="A270" t="s">
        <v>676</v>
      </c>
      <c r="B270">
        <v>2009</v>
      </c>
      <c r="C270" t="s">
        <v>676</v>
      </c>
      <c r="D270" t="s">
        <v>671</v>
      </c>
      <c r="E270" t="s">
        <v>1019</v>
      </c>
      <c r="F270">
        <v>0.79272699999999996</v>
      </c>
      <c r="G270">
        <v>0.20727300000000001</v>
      </c>
      <c r="H270">
        <v>0</v>
      </c>
      <c r="I270">
        <v>0</v>
      </c>
      <c r="J270" t="s">
        <v>751</v>
      </c>
      <c r="K270">
        <v>0.83326022099999997</v>
      </c>
      <c r="L270">
        <v>0.83326022099999997</v>
      </c>
    </row>
    <row r="271" spans="1:12" x14ac:dyDescent="0.25">
      <c r="A271" t="s">
        <v>676</v>
      </c>
      <c r="B271">
        <v>2010</v>
      </c>
      <c r="C271" t="s">
        <v>676</v>
      </c>
      <c r="D271" t="s">
        <v>671</v>
      </c>
      <c r="E271" t="s">
        <v>1020</v>
      </c>
      <c r="F271">
        <v>0.76274200000000003</v>
      </c>
      <c r="G271">
        <v>0.21265400000000001</v>
      </c>
      <c r="H271">
        <v>2.4604999999999998E-2</v>
      </c>
      <c r="I271">
        <v>2.4604999999999998E-2</v>
      </c>
      <c r="J271" t="s">
        <v>751</v>
      </c>
      <c r="K271">
        <v>0.75286966700000002</v>
      </c>
      <c r="L271">
        <v>0.77084119900000003</v>
      </c>
    </row>
    <row r="272" spans="1:12" x14ac:dyDescent="0.25">
      <c r="A272" t="s">
        <v>676</v>
      </c>
      <c r="B272">
        <v>2011</v>
      </c>
      <c r="C272" t="s">
        <v>676</v>
      </c>
      <c r="D272" t="s">
        <v>671</v>
      </c>
      <c r="E272" t="s">
        <v>1021</v>
      </c>
      <c r="F272">
        <v>0.71660400000000002</v>
      </c>
      <c r="G272">
        <v>0.27590500000000001</v>
      </c>
      <c r="H272">
        <v>7.4910000000000003E-3</v>
      </c>
      <c r="I272">
        <v>7.4910000000000003E-3</v>
      </c>
      <c r="J272" t="s">
        <v>751</v>
      </c>
      <c r="K272">
        <v>0.71749003499999997</v>
      </c>
      <c r="L272">
        <v>0.72384072499999996</v>
      </c>
    </row>
    <row r="273" spans="1:12" x14ac:dyDescent="0.25">
      <c r="A273" t="s">
        <v>676</v>
      </c>
      <c r="B273">
        <v>2012</v>
      </c>
      <c r="C273" t="s">
        <v>676</v>
      </c>
      <c r="D273" t="s">
        <v>671</v>
      </c>
      <c r="E273" t="s">
        <v>1022</v>
      </c>
      <c r="F273">
        <v>0.73051900000000003</v>
      </c>
      <c r="G273">
        <v>0.246753</v>
      </c>
      <c r="H273">
        <v>2.2727000000000001E-2</v>
      </c>
      <c r="I273">
        <v>2.2727000000000001E-2</v>
      </c>
      <c r="J273" t="s">
        <v>751</v>
      </c>
      <c r="K273">
        <v>0.83544826800000005</v>
      </c>
      <c r="L273">
        <v>0.86043401600000002</v>
      </c>
    </row>
    <row r="274" spans="1:12" x14ac:dyDescent="0.25">
      <c r="A274" t="s">
        <v>676</v>
      </c>
      <c r="B274">
        <v>2013</v>
      </c>
      <c r="C274" t="s">
        <v>676</v>
      </c>
      <c r="D274" t="s">
        <v>671</v>
      </c>
      <c r="E274" t="s">
        <v>1023</v>
      </c>
      <c r="F274">
        <v>0.69586400000000004</v>
      </c>
      <c r="G274">
        <v>0.301703</v>
      </c>
      <c r="H274">
        <v>2.4329999999999998E-3</v>
      </c>
      <c r="I274">
        <v>2.4329999999999998E-3</v>
      </c>
      <c r="J274" t="s">
        <v>751</v>
      </c>
      <c r="K274">
        <v>0.69661921699999996</v>
      </c>
      <c r="L274">
        <v>0.70004470299999999</v>
      </c>
    </row>
    <row r="275" spans="1:12" x14ac:dyDescent="0.25">
      <c r="A275" t="s">
        <v>676</v>
      </c>
      <c r="B275">
        <v>2014</v>
      </c>
      <c r="C275" t="s">
        <v>676</v>
      </c>
      <c r="D275" t="s">
        <v>671</v>
      </c>
      <c r="E275" t="s">
        <v>1024</v>
      </c>
      <c r="F275">
        <v>0.68656700000000004</v>
      </c>
      <c r="G275">
        <v>0.309701</v>
      </c>
      <c r="H275">
        <v>3.7309999999999999E-3</v>
      </c>
      <c r="I275">
        <v>3.7309999999999999E-3</v>
      </c>
      <c r="J275" t="s">
        <v>751</v>
      </c>
      <c r="K275">
        <v>0.70729373900000003</v>
      </c>
      <c r="L275">
        <v>0.70729373900000003</v>
      </c>
    </row>
    <row r="276" spans="1:12" x14ac:dyDescent="0.25">
      <c r="A276" t="s">
        <v>676</v>
      </c>
      <c r="B276">
        <v>2015</v>
      </c>
      <c r="C276" t="s">
        <v>676</v>
      </c>
      <c r="D276" t="s">
        <v>671</v>
      </c>
      <c r="E276" t="s">
        <v>1025</v>
      </c>
      <c r="F276">
        <v>0.78387099999999998</v>
      </c>
      <c r="G276">
        <v>0.196774</v>
      </c>
      <c r="H276">
        <v>1.9355000000000001E-2</v>
      </c>
      <c r="I276">
        <v>1.9355000000000001E-2</v>
      </c>
      <c r="J276" t="s">
        <v>751</v>
      </c>
      <c r="K276">
        <v>0.76552325600000004</v>
      </c>
      <c r="L276">
        <v>0.79316887999999997</v>
      </c>
    </row>
    <row r="277" spans="1:12" x14ac:dyDescent="0.25">
      <c r="A277" t="s">
        <v>676</v>
      </c>
      <c r="B277">
        <v>2016</v>
      </c>
      <c r="C277" t="s">
        <v>676</v>
      </c>
      <c r="D277" t="s">
        <v>671</v>
      </c>
      <c r="E277" t="s">
        <v>1026</v>
      </c>
      <c r="F277">
        <v>0.88414599999999999</v>
      </c>
      <c r="G277">
        <v>0.107724</v>
      </c>
      <c r="H277">
        <v>8.1300000000000001E-3</v>
      </c>
      <c r="I277">
        <v>8.1300000000000001E-3</v>
      </c>
      <c r="J277" t="s">
        <v>751</v>
      </c>
      <c r="K277">
        <v>0.98158985600000004</v>
      </c>
      <c r="L277">
        <v>0.98158985600000004</v>
      </c>
    </row>
    <row r="278" spans="1:12" x14ac:dyDescent="0.25">
      <c r="A278" t="s">
        <v>676</v>
      </c>
      <c r="B278">
        <v>2017</v>
      </c>
      <c r="C278" t="s">
        <v>676</v>
      </c>
      <c r="D278" t="s">
        <v>671</v>
      </c>
      <c r="E278" t="s">
        <v>1027</v>
      </c>
      <c r="F278">
        <v>0.90384600000000004</v>
      </c>
      <c r="G278">
        <v>9.6154000000000003E-2</v>
      </c>
      <c r="H278">
        <v>0</v>
      </c>
      <c r="I278">
        <v>0</v>
      </c>
      <c r="J278" t="s">
        <v>751</v>
      </c>
      <c r="K278">
        <v>0.92422709000000003</v>
      </c>
      <c r="L278">
        <v>0.92422709000000003</v>
      </c>
    </row>
    <row r="279" spans="1:12" x14ac:dyDescent="0.25">
      <c r="A279" t="s">
        <v>676</v>
      </c>
      <c r="B279">
        <v>2018</v>
      </c>
      <c r="C279" t="s">
        <v>676</v>
      </c>
      <c r="D279" t="s">
        <v>671</v>
      </c>
      <c r="E279" t="s">
        <v>1028</v>
      </c>
      <c r="F279">
        <v>0.91249999999999998</v>
      </c>
      <c r="G279">
        <v>8.5938000000000001E-2</v>
      </c>
      <c r="H279">
        <v>1.5629999999999999E-3</v>
      </c>
      <c r="I279">
        <v>1.5629999999999999E-3</v>
      </c>
      <c r="J279" t="s">
        <v>751</v>
      </c>
    </row>
    <row r="280" spans="1:12" x14ac:dyDescent="0.25">
      <c r="A280" t="s">
        <v>676</v>
      </c>
      <c r="B280">
        <v>2019</v>
      </c>
      <c r="C280" t="s">
        <v>676</v>
      </c>
      <c r="D280" t="s">
        <v>671</v>
      </c>
      <c r="E280" t="s">
        <v>1029</v>
      </c>
      <c r="F280">
        <v>0.92</v>
      </c>
      <c r="G280">
        <v>7.6923000000000005E-2</v>
      </c>
      <c r="H280">
        <v>3.0769999999999999E-3</v>
      </c>
      <c r="I280">
        <v>3.0769999999999999E-3</v>
      </c>
      <c r="J280" t="s">
        <v>751</v>
      </c>
    </row>
    <row r="281" spans="1:12" x14ac:dyDescent="0.25">
      <c r="A281" t="s">
        <v>676</v>
      </c>
      <c r="B281">
        <v>2020</v>
      </c>
      <c r="C281" t="s">
        <v>676</v>
      </c>
      <c r="D281" t="s">
        <v>671</v>
      </c>
      <c r="E281" t="s">
        <v>1030</v>
      </c>
      <c r="F281">
        <v>0.97297299999999998</v>
      </c>
      <c r="G281">
        <v>2.7026999999999999E-2</v>
      </c>
      <c r="H281">
        <v>0</v>
      </c>
      <c r="I281">
        <v>0</v>
      </c>
      <c r="J281" t="s">
        <v>751</v>
      </c>
    </row>
    <row r="282" spans="1:12" x14ac:dyDescent="0.25">
      <c r="A282" t="s">
        <v>676</v>
      </c>
      <c r="B282">
        <v>2021</v>
      </c>
      <c r="C282" t="s">
        <v>676</v>
      </c>
      <c r="D282" t="s">
        <v>671</v>
      </c>
      <c r="E282" t="s">
        <v>1031</v>
      </c>
      <c r="F282">
        <v>0.87187499999999996</v>
      </c>
      <c r="G282">
        <v>0.11874999999999999</v>
      </c>
      <c r="H282">
        <v>9.3749999999999997E-3</v>
      </c>
      <c r="I282">
        <v>9.3749999999999997E-3</v>
      </c>
      <c r="J282" t="s">
        <v>751</v>
      </c>
    </row>
    <row r="283" spans="1:12" x14ac:dyDescent="0.25">
      <c r="A283" t="s">
        <v>674</v>
      </c>
      <c r="B283">
        <v>2019</v>
      </c>
      <c r="C283" t="s">
        <v>674</v>
      </c>
      <c r="D283" t="s">
        <v>671</v>
      </c>
      <c r="E283" t="s">
        <v>1032</v>
      </c>
      <c r="F283">
        <v>0.77777799999999997</v>
      </c>
      <c r="G283">
        <v>0</v>
      </c>
      <c r="H283">
        <v>0.222222</v>
      </c>
      <c r="I283">
        <v>0</v>
      </c>
      <c r="J283" t="s">
        <v>751</v>
      </c>
    </row>
    <row r="284" spans="1:12" x14ac:dyDescent="0.25">
      <c r="A284" t="s">
        <v>674</v>
      </c>
      <c r="B284">
        <v>2020</v>
      </c>
      <c r="C284" t="s">
        <v>674</v>
      </c>
      <c r="D284" t="s">
        <v>671</v>
      </c>
      <c r="E284" t="s">
        <v>1033</v>
      </c>
      <c r="F284">
        <v>0.88888900000000004</v>
      </c>
      <c r="G284">
        <v>0</v>
      </c>
      <c r="H284">
        <v>0.111111</v>
      </c>
      <c r="I284">
        <v>0</v>
      </c>
      <c r="J284" t="s">
        <v>751</v>
      </c>
    </row>
    <row r="285" spans="1:12" x14ac:dyDescent="0.25">
      <c r="A285" t="s">
        <v>674</v>
      </c>
      <c r="B285">
        <v>2021</v>
      </c>
      <c r="C285" t="s">
        <v>674</v>
      </c>
      <c r="D285" t="s">
        <v>671</v>
      </c>
      <c r="E285" t="s">
        <v>1034</v>
      </c>
      <c r="F285">
        <v>0.86363599999999996</v>
      </c>
      <c r="G285">
        <v>0</v>
      </c>
      <c r="H285">
        <v>0.13636400000000001</v>
      </c>
      <c r="I285">
        <v>0</v>
      </c>
      <c r="J285" t="s">
        <v>751</v>
      </c>
    </row>
    <row r="286" spans="1:12" x14ac:dyDescent="0.25">
      <c r="A286" t="s">
        <v>681</v>
      </c>
      <c r="B286">
        <v>2004</v>
      </c>
      <c r="C286" t="s">
        <v>681</v>
      </c>
      <c r="D286" t="s">
        <v>671</v>
      </c>
      <c r="E286" t="s">
        <v>1035</v>
      </c>
      <c r="F286">
        <v>0.96969700000000003</v>
      </c>
      <c r="G286">
        <v>0</v>
      </c>
      <c r="H286">
        <v>3.0303E-2</v>
      </c>
      <c r="I286">
        <v>3.0303E-2</v>
      </c>
      <c r="J286" t="s">
        <v>751</v>
      </c>
    </row>
    <row r="287" spans="1:12" x14ac:dyDescent="0.25">
      <c r="A287" t="s">
        <v>681</v>
      </c>
      <c r="B287">
        <v>2005</v>
      </c>
      <c r="C287" t="s">
        <v>681</v>
      </c>
      <c r="D287" t="s">
        <v>671</v>
      </c>
      <c r="E287" t="s">
        <v>1036</v>
      </c>
      <c r="F287">
        <v>1</v>
      </c>
      <c r="G287">
        <v>0</v>
      </c>
      <c r="H287">
        <v>0</v>
      </c>
      <c r="I287">
        <v>0</v>
      </c>
      <c r="J287" t="s">
        <v>751</v>
      </c>
      <c r="K287">
        <v>1</v>
      </c>
      <c r="L287">
        <v>1</v>
      </c>
    </row>
    <row r="288" spans="1:12" x14ac:dyDescent="0.25">
      <c r="A288" t="s">
        <v>681</v>
      </c>
      <c r="B288">
        <v>2006</v>
      </c>
      <c r="C288" t="s">
        <v>681</v>
      </c>
      <c r="D288" t="s">
        <v>671</v>
      </c>
      <c r="E288" t="s">
        <v>1037</v>
      </c>
      <c r="F288">
        <v>1</v>
      </c>
      <c r="G288">
        <v>0</v>
      </c>
      <c r="H288">
        <v>0</v>
      </c>
      <c r="I288">
        <v>0</v>
      </c>
      <c r="J288" t="s">
        <v>751</v>
      </c>
    </row>
    <row r="289" spans="1:12" x14ac:dyDescent="0.25">
      <c r="A289" t="s">
        <v>681</v>
      </c>
      <c r="B289">
        <v>2007</v>
      </c>
      <c r="C289" t="s">
        <v>681</v>
      </c>
      <c r="D289" t="s">
        <v>671</v>
      </c>
      <c r="E289" t="s">
        <v>1038</v>
      </c>
      <c r="F289">
        <v>0.49429699999999999</v>
      </c>
      <c r="G289">
        <v>0.50570300000000001</v>
      </c>
      <c r="H289">
        <v>0</v>
      </c>
      <c r="I289">
        <v>0</v>
      </c>
      <c r="J289" t="s">
        <v>751</v>
      </c>
      <c r="K289">
        <v>0.41515668300000003</v>
      </c>
      <c r="L289">
        <v>0.41515668300000003</v>
      </c>
    </row>
    <row r="290" spans="1:12" x14ac:dyDescent="0.25">
      <c r="A290" t="s">
        <v>681</v>
      </c>
      <c r="B290">
        <v>2008</v>
      </c>
      <c r="C290" t="s">
        <v>681</v>
      </c>
      <c r="D290" t="s">
        <v>671</v>
      </c>
      <c r="E290" t="s">
        <v>1039</v>
      </c>
      <c r="F290">
        <v>0.33892600000000001</v>
      </c>
      <c r="G290">
        <v>0.64765099999999998</v>
      </c>
      <c r="H290">
        <v>1.3422999999999999E-2</v>
      </c>
      <c r="I290">
        <v>1.3422999999999999E-2</v>
      </c>
      <c r="J290" t="s">
        <v>751</v>
      </c>
      <c r="K290">
        <v>0.36511725900000003</v>
      </c>
      <c r="L290">
        <v>0.37201316400000001</v>
      </c>
    </row>
    <row r="291" spans="1:12" x14ac:dyDescent="0.25">
      <c r="A291" t="s">
        <v>681</v>
      </c>
      <c r="B291">
        <v>2009</v>
      </c>
      <c r="C291" t="s">
        <v>681</v>
      </c>
      <c r="D291" t="s">
        <v>671</v>
      </c>
      <c r="E291" t="s">
        <v>1040</v>
      </c>
      <c r="F291">
        <v>0.138158</v>
      </c>
      <c r="G291">
        <v>0.84868399999999999</v>
      </c>
      <c r="H291">
        <v>1.3158E-2</v>
      </c>
      <c r="I291">
        <v>1.3158E-2</v>
      </c>
      <c r="J291" t="s">
        <v>751</v>
      </c>
      <c r="K291">
        <v>0.107717705</v>
      </c>
      <c r="L291">
        <v>0.107717705</v>
      </c>
    </row>
    <row r="292" spans="1:12" x14ac:dyDescent="0.25">
      <c r="A292" t="s">
        <v>681</v>
      </c>
      <c r="B292">
        <v>2010</v>
      </c>
      <c r="C292" t="s">
        <v>681</v>
      </c>
      <c r="D292" t="s">
        <v>671</v>
      </c>
      <c r="E292" t="s">
        <v>1041</v>
      </c>
      <c r="F292">
        <v>0.18406600000000001</v>
      </c>
      <c r="G292">
        <v>0.80494500000000002</v>
      </c>
      <c r="H292">
        <v>1.0989000000000001E-2</v>
      </c>
      <c r="I292">
        <v>8.2419999999999993E-3</v>
      </c>
      <c r="J292" t="s">
        <v>751</v>
      </c>
      <c r="K292">
        <v>0.156290914</v>
      </c>
      <c r="L292">
        <v>0.156290914</v>
      </c>
    </row>
    <row r="293" spans="1:12" x14ac:dyDescent="0.25">
      <c r="A293" t="s">
        <v>681</v>
      </c>
      <c r="B293">
        <v>2011</v>
      </c>
      <c r="C293" t="s">
        <v>681</v>
      </c>
      <c r="D293" t="s">
        <v>671</v>
      </c>
      <c r="E293" t="s">
        <v>1042</v>
      </c>
      <c r="F293">
        <v>0.15562000000000001</v>
      </c>
      <c r="G293">
        <v>0.84438000000000002</v>
      </c>
      <c r="H293">
        <v>0</v>
      </c>
      <c r="I293">
        <v>0</v>
      </c>
      <c r="J293" t="s">
        <v>751</v>
      </c>
      <c r="K293">
        <v>9.8647972E-2</v>
      </c>
      <c r="L293">
        <v>9.8647972E-2</v>
      </c>
    </row>
    <row r="294" spans="1:12" x14ac:dyDescent="0.25">
      <c r="A294" t="s">
        <v>681</v>
      </c>
      <c r="B294">
        <v>2012</v>
      </c>
      <c r="C294" t="s">
        <v>681</v>
      </c>
      <c r="D294" t="s">
        <v>671</v>
      </c>
      <c r="E294" t="s">
        <v>1043</v>
      </c>
      <c r="F294">
        <v>0.303226</v>
      </c>
      <c r="G294">
        <v>0.696774</v>
      </c>
      <c r="H294">
        <v>0</v>
      </c>
      <c r="I294">
        <v>0</v>
      </c>
      <c r="J294" t="s">
        <v>751</v>
      </c>
      <c r="K294">
        <v>0.30322580599999999</v>
      </c>
      <c r="L294">
        <v>0.30322580599999999</v>
      </c>
    </row>
    <row r="295" spans="1:12" x14ac:dyDescent="0.25">
      <c r="A295" t="s">
        <v>681</v>
      </c>
      <c r="B295">
        <v>2013</v>
      </c>
      <c r="C295" t="s">
        <v>681</v>
      </c>
      <c r="D295" t="s">
        <v>671</v>
      </c>
      <c r="E295" t="s">
        <v>1044</v>
      </c>
      <c r="F295">
        <v>0.15</v>
      </c>
      <c r="G295">
        <v>0.85</v>
      </c>
      <c r="H295">
        <v>0</v>
      </c>
      <c r="I295">
        <v>0</v>
      </c>
      <c r="J295" t="s">
        <v>751</v>
      </c>
      <c r="K295">
        <v>0.15</v>
      </c>
      <c r="L295">
        <v>0.15</v>
      </c>
    </row>
    <row r="296" spans="1:12" x14ac:dyDescent="0.25">
      <c r="A296" t="s">
        <v>681</v>
      </c>
      <c r="B296">
        <v>2014</v>
      </c>
      <c r="C296" t="s">
        <v>681</v>
      </c>
      <c r="D296" t="s">
        <v>671</v>
      </c>
      <c r="E296" t="s">
        <v>1045</v>
      </c>
      <c r="F296">
        <v>0.212121</v>
      </c>
      <c r="G296">
        <v>0.787879</v>
      </c>
      <c r="H296">
        <v>0</v>
      </c>
      <c r="I296">
        <v>0</v>
      </c>
      <c r="J296" t="s">
        <v>751</v>
      </c>
      <c r="K296">
        <v>0.212121212</v>
      </c>
      <c r="L296">
        <v>0.212121212</v>
      </c>
    </row>
    <row r="297" spans="1:12" x14ac:dyDescent="0.25">
      <c r="A297" t="s">
        <v>681</v>
      </c>
      <c r="B297">
        <v>2015</v>
      </c>
      <c r="C297" t="s">
        <v>681</v>
      </c>
      <c r="D297" t="s">
        <v>671</v>
      </c>
      <c r="E297" t="s">
        <v>1046</v>
      </c>
      <c r="F297">
        <v>0.37623800000000002</v>
      </c>
      <c r="G297">
        <v>0.62376200000000004</v>
      </c>
      <c r="H297">
        <v>0</v>
      </c>
      <c r="I297">
        <v>0</v>
      </c>
      <c r="J297" t="s">
        <v>751</v>
      </c>
      <c r="K297">
        <v>0.37623762399999999</v>
      </c>
      <c r="L297">
        <v>0.37623762399999999</v>
      </c>
    </row>
    <row r="298" spans="1:12" x14ac:dyDescent="0.25">
      <c r="A298" t="s">
        <v>681</v>
      </c>
      <c r="B298">
        <v>2016</v>
      </c>
      <c r="C298" t="s">
        <v>681</v>
      </c>
      <c r="D298" t="s">
        <v>671</v>
      </c>
      <c r="E298" t="s">
        <v>1047</v>
      </c>
      <c r="F298">
        <v>0.4</v>
      </c>
      <c r="G298">
        <v>0.59</v>
      </c>
      <c r="H298">
        <v>0.01</v>
      </c>
      <c r="I298">
        <v>0.01</v>
      </c>
      <c r="J298" t="s">
        <v>751</v>
      </c>
      <c r="K298">
        <v>0.4</v>
      </c>
      <c r="L298">
        <v>0.40404040400000002</v>
      </c>
    </row>
    <row r="299" spans="1:12" x14ac:dyDescent="0.25">
      <c r="A299" t="s">
        <v>681</v>
      </c>
      <c r="B299">
        <v>2017</v>
      </c>
      <c r="C299" t="s">
        <v>681</v>
      </c>
      <c r="D299" t="s">
        <v>671</v>
      </c>
      <c r="E299" t="s">
        <v>1048</v>
      </c>
      <c r="F299">
        <v>0.31632700000000002</v>
      </c>
      <c r="G299">
        <v>0.67346899999999998</v>
      </c>
      <c r="H299">
        <v>1.0204E-2</v>
      </c>
      <c r="I299">
        <v>1.0204E-2</v>
      </c>
      <c r="J299" t="s">
        <v>751</v>
      </c>
      <c r="K299">
        <v>0.31632653100000002</v>
      </c>
      <c r="L299">
        <v>0.31958762899999998</v>
      </c>
    </row>
    <row r="300" spans="1:12" x14ac:dyDescent="0.25">
      <c r="A300" t="s">
        <v>681</v>
      </c>
      <c r="B300">
        <v>2018</v>
      </c>
      <c r="C300" t="s">
        <v>681</v>
      </c>
      <c r="D300" t="s">
        <v>671</v>
      </c>
      <c r="E300" t="s">
        <v>1049</v>
      </c>
      <c r="F300">
        <v>0.408163</v>
      </c>
      <c r="G300">
        <v>0.58163299999999996</v>
      </c>
      <c r="H300">
        <v>1.0204E-2</v>
      </c>
      <c r="I300">
        <v>1.0204E-2</v>
      </c>
      <c r="J300" t="s">
        <v>751</v>
      </c>
      <c r="K300">
        <v>0.408163265</v>
      </c>
      <c r="L300">
        <v>0.408163265</v>
      </c>
    </row>
    <row r="301" spans="1:12" x14ac:dyDescent="0.25">
      <c r="A301" t="s">
        <v>682</v>
      </c>
      <c r="B301">
        <v>2004</v>
      </c>
      <c r="C301" t="s">
        <v>682</v>
      </c>
      <c r="D301" t="s">
        <v>671</v>
      </c>
      <c r="E301" t="s">
        <v>1050</v>
      </c>
      <c r="F301">
        <v>1</v>
      </c>
      <c r="G301">
        <v>0</v>
      </c>
      <c r="H301">
        <v>0</v>
      </c>
      <c r="I301">
        <v>0</v>
      </c>
      <c r="J301" t="s">
        <v>751</v>
      </c>
    </row>
    <row r="302" spans="1:12" x14ac:dyDescent="0.25">
      <c r="A302" t="s">
        <v>682</v>
      </c>
      <c r="B302">
        <v>2005</v>
      </c>
      <c r="C302" t="s">
        <v>682</v>
      </c>
      <c r="D302" t="s">
        <v>671</v>
      </c>
      <c r="E302" t="s">
        <v>1051</v>
      </c>
      <c r="F302">
        <v>0.992537</v>
      </c>
      <c r="G302">
        <v>0</v>
      </c>
      <c r="H302">
        <v>7.463E-3</v>
      </c>
      <c r="I302">
        <v>7.463E-3</v>
      </c>
      <c r="J302" t="s">
        <v>751</v>
      </c>
      <c r="K302">
        <v>1</v>
      </c>
      <c r="L302">
        <v>1</v>
      </c>
    </row>
    <row r="303" spans="1:12" x14ac:dyDescent="0.25">
      <c r="A303" t="s">
        <v>682</v>
      </c>
      <c r="B303">
        <v>2006</v>
      </c>
      <c r="C303" t="s">
        <v>682</v>
      </c>
      <c r="D303" t="s">
        <v>671</v>
      </c>
      <c r="E303" t="s">
        <v>1052</v>
      </c>
      <c r="F303">
        <v>1</v>
      </c>
      <c r="G303">
        <v>0</v>
      </c>
      <c r="H303">
        <v>0</v>
      </c>
      <c r="I303">
        <v>0</v>
      </c>
      <c r="J303" t="s">
        <v>751</v>
      </c>
    </row>
    <row r="304" spans="1:12" x14ac:dyDescent="0.25">
      <c r="A304" t="s">
        <v>682</v>
      </c>
      <c r="B304">
        <v>2007</v>
      </c>
      <c r="C304" t="s">
        <v>682</v>
      </c>
      <c r="D304" t="s">
        <v>671</v>
      </c>
      <c r="E304" t="s">
        <v>1053</v>
      </c>
      <c r="F304">
        <v>0.881579</v>
      </c>
      <c r="G304">
        <v>0.118421</v>
      </c>
      <c r="H304">
        <v>0</v>
      </c>
      <c r="I304">
        <v>0</v>
      </c>
      <c r="J304" t="s">
        <v>751</v>
      </c>
      <c r="K304">
        <v>0.89189189199999996</v>
      </c>
      <c r="L304">
        <v>0.89189189199999996</v>
      </c>
    </row>
    <row r="305" spans="1:12" x14ac:dyDescent="0.25">
      <c r="A305" t="s">
        <v>682</v>
      </c>
      <c r="B305">
        <v>2008</v>
      </c>
      <c r="C305" t="s">
        <v>682</v>
      </c>
      <c r="D305" t="s">
        <v>671</v>
      </c>
      <c r="E305" t="s">
        <v>1054</v>
      </c>
      <c r="F305">
        <v>0.70067999999999997</v>
      </c>
      <c r="G305">
        <v>0.29931999999999997</v>
      </c>
      <c r="H305">
        <v>0</v>
      </c>
      <c r="I305">
        <v>0</v>
      </c>
      <c r="J305" t="s">
        <v>751</v>
      </c>
      <c r="K305">
        <v>0.71223021600000003</v>
      </c>
      <c r="L305">
        <v>0.71223021600000003</v>
      </c>
    </row>
    <row r="306" spans="1:12" x14ac:dyDescent="0.25">
      <c r="A306" t="s">
        <v>682</v>
      </c>
      <c r="B306">
        <v>2009</v>
      </c>
      <c r="C306" t="s">
        <v>682</v>
      </c>
      <c r="D306" t="s">
        <v>671</v>
      </c>
      <c r="E306" t="s">
        <v>1055</v>
      </c>
      <c r="F306">
        <v>0.72727299999999995</v>
      </c>
      <c r="G306">
        <v>0.272727</v>
      </c>
      <c r="H306">
        <v>0</v>
      </c>
      <c r="I306">
        <v>0</v>
      </c>
      <c r="J306" t="s">
        <v>751</v>
      </c>
    </row>
    <row r="307" spans="1:12" x14ac:dyDescent="0.25">
      <c r="A307" t="s">
        <v>682</v>
      </c>
      <c r="B307">
        <v>2010</v>
      </c>
      <c r="C307" t="s">
        <v>682</v>
      </c>
      <c r="D307" t="s">
        <v>671</v>
      </c>
      <c r="E307" t="s">
        <v>1056</v>
      </c>
      <c r="F307">
        <v>0.5625</v>
      </c>
      <c r="G307">
        <v>0.4375</v>
      </c>
      <c r="H307">
        <v>0</v>
      </c>
      <c r="I307">
        <v>0</v>
      </c>
      <c r="J307" t="s">
        <v>751</v>
      </c>
      <c r="K307">
        <v>0.55000000000000004</v>
      </c>
      <c r="L307">
        <v>0.55000000000000004</v>
      </c>
    </row>
    <row r="308" spans="1:12" x14ac:dyDescent="0.25">
      <c r="A308" t="s">
        <v>682</v>
      </c>
      <c r="B308">
        <v>2011</v>
      </c>
      <c r="C308" t="s">
        <v>682</v>
      </c>
      <c r="D308" t="s">
        <v>671</v>
      </c>
      <c r="E308" t="s">
        <v>1057</v>
      </c>
      <c r="F308">
        <v>0.519737</v>
      </c>
      <c r="G308">
        <v>0.480263</v>
      </c>
      <c r="H308">
        <v>0</v>
      </c>
      <c r="I308">
        <v>0</v>
      </c>
      <c r="J308" t="s">
        <v>751</v>
      </c>
      <c r="K308">
        <v>0.45360824700000002</v>
      </c>
      <c r="L308">
        <v>0.45360824700000002</v>
      </c>
    </row>
    <row r="309" spans="1:12" x14ac:dyDescent="0.25">
      <c r="A309" t="s">
        <v>682</v>
      </c>
      <c r="B309">
        <v>2012</v>
      </c>
      <c r="C309" t="s">
        <v>682</v>
      </c>
      <c r="D309" t="s">
        <v>671</v>
      </c>
      <c r="E309" t="s">
        <v>1058</v>
      </c>
      <c r="F309">
        <v>0.46</v>
      </c>
      <c r="G309">
        <v>0.54</v>
      </c>
      <c r="H309">
        <v>0</v>
      </c>
      <c r="I309">
        <v>0</v>
      </c>
      <c r="J309" t="s">
        <v>751</v>
      </c>
      <c r="K309">
        <v>0.47169811299999997</v>
      </c>
      <c r="L309">
        <v>0.47169811299999997</v>
      </c>
    </row>
    <row r="310" spans="1:12" x14ac:dyDescent="0.25">
      <c r="A310" t="s">
        <v>682</v>
      </c>
      <c r="B310">
        <v>2013</v>
      </c>
      <c r="C310" t="s">
        <v>682</v>
      </c>
      <c r="D310" t="s">
        <v>671</v>
      </c>
      <c r="E310" t="s">
        <v>1059</v>
      </c>
      <c r="F310">
        <v>0.230769</v>
      </c>
      <c r="G310">
        <v>0.769231</v>
      </c>
      <c r="H310">
        <v>0</v>
      </c>
      <c r="I310">
        <v>0</v>
      </c>
      <c r="J310" t="s">
        <v>751</v>
      </c>
      <c r="K310">
        <v>0.23076923099999999</v>
      </c>
      <c r="L310">
        <v>0.23076923099999999</v>
      </c>
    </row>
    <row r="311" spans="1:12" x14ac:dyDescent="0.25">
      <c r="A311" t="s">
        <v>682</v>
      </c>
      <c r="B311">
        <v>2014</v>
      </c>
      <c r="C311" t="s">
        <v>682</v>
      </c>
      <c r="D311" t="s">
        <v>671</v>
      </c>
      <c r="E311" t="s">
        <v>1060</v>
      </c>
      <c r="F311">
        <v>0.51948099999999997</v>
      </c>
      <c r="G311">
        <v>0.48051899999999997</v>
      </c>
      <c r="H311">
        <v>0</v>
      </c>
      <c r="I311">
        <v>0</v>
      </c>
      <c r="J311" t="s">
        <v>751</v>
      </c>
      <c r="K311">
        <v>0.51948051900000003</v>
      </c>
      <c r="L311">
        <v>0.51948051900000003</v>
      </c>
    </row>
    <row r="312" spans="1:12" x14ac:dyDescent="0.25">
      <c r="A312" t="s">
        <v>682</v>
      </c>
      <c r="B312">
        <v>2015</v>
      </c>
      <c r="C312" t="s">
        <v>682</v>
      </c>
      <c r="D312" t="s">
        <v>671</v>
      </c>
      <c r="E312" t="s">
        <v>1061</v>
      </c>
      <c r="F312">
        <v>0.81889800000000001</v>
      </c>
      <c r="G312">
        <v>0.18110200000000001</v>
      </c>
      <c r="H312">
        <v>0</v>
      </c>
      <c r="I312">
        <v>0</v>
      </c>
      <c r="J312" t="s">
        <v>751</v>
      </c>
      <c r="K312">
        <v>0.86476246000000001</v>
      </c>
      <c r="L312">
        <v>0.86476246000000001</v>
      </c>
    </row>
    <row r="313" spans="1:12" x14ac:dyDescent="0.25">
      <c r="A313" t="s">
        <v>682</v>
      </c>
      <c r="B313">
        <v>2017</v>
      </c>
      <c r="C313" t="s">
        <v>682</v>
      </c>
      <c r="D313" t="s">
        <v>671</v>
      </c>
      <c r="E313" t="s">
        <v>1062</v>
      </c>
      <c r="F313">
        <v>0.8125</v>
      </c>
      <c r="G313">
        <v>0.1875</v>
      </c>
      <c r="H313">
        <v>0</v>
      </c>
      <c r="I313">
        <v>0</v>
      </c>
      <c r="J313" t="s">
        <v>751</v>
      </c>
      <c r="K313">
        <v>0.8125</v>
      </c>
      <c r="L313">
        <v>0.8125</v>
      </c>
    </row>
    <row r="314" spans="1:12" x14ac:dyDescent="0.25">
      <c r="A314" t="s">
        <v>682</v>
      </c>
      <c r="B314">
        <v>2018</v>
      </c>
      <c r="C314" t="s">
        <v>682</v>
      </c>
      <c r="D314" t="s">
        <v>671</v>
      </c>
      <c r="E314" t="s">
        <v>1063</v>
      </c>
      <c r="F314">
        <v>0.35897400000000002</v>
      </c>
      <c r="G314">
        <v>0.62820500000000001</v>
      </c>
      <c r="H314">
        <v>1.2821000000000001E-2</v>
      </c>
      <c r="I314">
        <v>1.2821000000000001E-2</v>
      </c>
      <c r="J314" t="s">
        <v>751</v>
      </c>
      <c r="K314">
        <v>0.61333333300000004</v>
      </c>
      <c r="L314">
        <v>0.61333333300000004</v>
      </c>
    </row>
    <row r="315" spans="1:12" x14ac:dyDescent="0.25">
      <c r="A315" t="s">
        <v>673</v>
      </c>
      <c r="B315">
        <v>1999</v>
      </c>
      <c r="C315" t="s">
        <v>673</v>
      </c>
      <c r="D315" t="s">
        <v>671</v>
      </c>
      <c r="E315" t="s">
        <v>1064</v>
      </c>
      <c r="F315">
        <v>1</v>
      </c>
      <c r="G315">
        <v>0</v>
      </c>
      <c r="H315">
        <v>0</v>
      </c>
      <c r="I315">
        <v>0</v>
      </c>
      <c r="J315" t="s">
        <v>751</v>
      </c>
    </row>
    <row r="316" spans="1:12" x14ac:dyDescent="0.25">
      <c r="A316" t="s">
        <v>673</v>
      </c>
      <c r="B316">
        <v>2000</v>
      </c>
      <c r="C316" t="s">
        <v>673</v>
      </c>
      <c r="D316" t="s">
        <v>671</v>
      </c>
      <c r="E316" t="s">
        <v>1065</v>
      </c>
      <c r="F316">
        <v>0.26369900000000002</v>
      </c>
      <c r="G316">
        <v>0.73630099999999998</v>
      </c>
      <c r="H316">
        <v>0</v>
      </c>
      <c r="I316">
        <v>0</v>
      </c>
      <c r="J316" t="s">
        <v>751</v>
      </c>
      <c r="K316">
        <v>0.172440339</v>
      </c>
      <c r="L316">
        <v>0.172440339</v>
      </c>
    </row>
    <row r="317" spans="1:12" x14ac:dyDescent="0.25">
      <c r="A317" t="s">
        <v>673</v>
      </c>
      <c r="B317">
        <v>2001</v>
      </c>
      <c r="C317" t="s">
        <v>673</v>
      </c>
      <c r="D317" t="s">
        <v>671</v>
      </c>
      <c r="E317" t="s">
        <v>1066</v>
      </c>
      <c r="F317">
        <v>0.183673</v>
      </c>
      <c r="G317">
        <v>0.81632700000000002</v>
      </c>
      <c r="H317">
        <v>0</v>
      </c>
      <c r="I317">
        <v>0</v>
      </c>
      <c r="J317" t="s">
        <v>751</v>
      </c>
      <c r="K317">
        <v>0</v>
      </c>
      <c r="L317">
        <v>0</v>
      </c>
    </row>
    <row r="318" spans="1:12" x14ac:dyDescent="0.25">
      <c r="A318" t="s">
        <v>673</v>
      </c>
      <c r="B318">
        <v>2002</v>
      </c>
      <c r="C318" t="s">
        <v>673</v>
      </c>
      <c r="D318" t="s">
        <v>671</v>
      </c>
      <c r="E318" t="s">
        <v>1067</v>
      </c>
      <c r="F318">
        <v>0.17741899999999999</v>
      </c>
      <c r="G318">
        <v>0.81935500000000006</v>
      </c>
      <c r="H318">
        <v>3.2260000000000001E-3</v>
      </c>
      <c r="I318">
        <v>3.2260000000000001E-3</v>
      </c>
      <c r="J318" t="s">
        <v>751</v>
      </c>
      <c r="K318">
        <v>5.0480769000000002E-2</v>
      </c>
      <c r="L318">
        <v>5.0480769000000002E-2</v>
      </c>
    </row>
    <row r="319" spans="1:12" x14ac:dyDescent="0.25">
      <c r="A319" t="s">
        <v>673</v>
      </c>
      <c r="B319">
        <v>2004</v>
      </c>
      <c r="C319" t="s">
        <v>673</v>
      </c>
      <c r="D319" t="s">
        <v>671</v>
      </c>
      <c r="E319" t="s">
        <v>1068</v>
      </c>
      <c r="F319">
        <v>0.17361099999999999</v>
      </c>
      <c r="G319">
        <v>0.82638900000000004</v>
      </c>
      <c r="H319">
        <v>0</v>
      </c>
      <c r="I319">
        <v>0</v>
      </c>
      <c r="J319" t="s">
        <v>751</v>
      </c>
      <c r="K319">
        <v>9.2683229000000006E-2</v>
      </c>
      <c r="L319">
        <v>9.2683229000000006E-2</v>
      </c>
    </row>
    <row r="320" spans="1:12" x14ac:dyDescent="0.25">
      <c r="A320" t="s">
        <v>673</v>
      </c>
      <c r="B320">
        <v>2005</v>
      </c>
      <c r="C320" t="s">
        <v>673</v>
      </c>
      <c r="D320" t="s">
        <v>671</v>
      </c>
      <c r="E320" t="s">
        <v>1069</v>
      </c>
      <c r="F320">
        <v>0.111511</v>
      </c>
      <c r="G320">
        <v>0.88848899999999997</v>
      </c>
      <c r="H320">
        <v>0</v>
      </c>
      <c r="I320">
        <v>0</v>
      </c>
      <c r="J320" t="s">
        <v>751</v>
      </c>
      <c r="K320">
        <v>1.8270090999999999E-2</v>
      </c>
      <c r="L320">
        <v>1.8270090999999999E-2</v>
      </c>
    </row>
    <row r="321" spans="1:12" x14ac:dyDescent="0.25">
      <c r="A321" t="s">
        <v>673</v>
      </c>
      <c r="B321">
        <v>2006</v>
      </c>
      <c r="C321" t="s">
        <v>673</v>
      </c>
      <c r="D321" t="s">
        <v>671</v>
      </c>
      <c r="E321" t="s">
        <v>1070</v>
      </c>
      <c r="F321">
        <v>0.216667</v>
      </c>
      <c r="G321">
        <v>0.77333300000000005</v>
      </c>
      <c r="H321">
        <v>0.01</v>
      </c>
      <c r="I321">
        <v>0.01</v>
      </c>
      <c r="J321" t="s">
        <v>751</v>
      </c>
      <c r="K321">
        <v>6.3503554000000004E-2</v>
      </c>
      <c r="L321">
        <v>6.487395E-2</v>
      </c>
    </row>
    <row r="322" spans="1:12" x14ac:dyDescent="0.25">
      <c r="A322" t="s">
        <v>673</v>
      </c>
      <c r="B322">
        <v>2007</v>
      </c>
      <c r="C322" t="s">
        <v>673</v>
      </c>
      <c r="D322" t="s">
        <v>671</v>
      </c>
      <c r="E322" t="s">
        <v>1071</v>
      </c>
      <c r="F322">
        <v>0.27812500000000001</v>
      </c>
      <c r="G322">
        <v>0.71875</v>
      </c>
      <c r="H322">
        <v>3.1250000000000002E-3</v>
      </c>
      <c r="I322">
        <v>3.1250000000000002E-3</v>
      </c>
      <c r="J322" t="s">
        <v>751</v>
      </c>
      <c r="K322">
        <v>3.9626359E-2</v>
      </c>
      <c r="L322">
        <v>3.9626359E-2</v>
      </c>
    </row>
    <row r="323" spans="1:12" x14ac:dyDescent="0.25">
      <c r="A323" t="s">
        <v>673</v>
      </c>
      <c r="B323">
        <v>2008</v>
      </c>
      <c r="C323" t="s">
        <v>673</v>
      </c>
      <c r="D323" t="s">
        <v>671</v>
      </c>
      <c r="E323" t="s">
        <v>1072</v>
      </c>
      <c r="F323">
        <v>0.37540499999999999</v>
      </c>
      <c r="G323">
        <v>0.62459500000000001</v>
      </c>
      <c r="H323">
        <v>0</v>
      </c>
      <c r="I323">
        <v>0</v>
      </c>
      <c r="J323" t="s">
        <v>751</v>
      </c>
      <c r="K323">
        <v>0.2791381</v>
      </c>
      <c r="L323">
        <v>0.2791381</v>
      </c>
    </row>
    <row r="324" spans="1:12" x14ac:dyDescent="0.25">
      <c r="A324" t="s">
        <v>673</v>
      </c>
      <c r="B324">
        <v>2009</v>
      </c>
      <c r="C324" t="s">
        <v>673</v>
      </c>
      <c r="D324" t="s">
        <v>671</v>
      </c>
      <c r="E324" t="s">
        <v>1073</v>
      </c>
      <c r="F324">
        <v>0.230769</v>
      </c>
      <c r="G324">
        <v>0.769231</v>
      </c>
      <c r="H324">
        <v>0</v>
      </c>
      <c r="I324">
        <v>0</v>
      </c>
      <c r="J324" t="s">
        <v>751</v>
      </c>
      <c r="K324">
        <v>0.109383378</v>
      </c>
      <c r="L324">
        <v>0.109383378</v>
      </c>
    </row>
    <row r="325" spans="1:12" x14ac:dyDescent="0.25">
      <c r="A325" t="s">
        <v>673</v>
      </c>
      <c r="B325">
        <v>2010</v>
      </c>
      <c r="C325" t="s">
        <v>673</v>
      </c>
      <c r="D325" t="s">
        <v>671</v>
      </c>
      <c r="E325" t="s">
        <v>1074</v>
      </c>
      <c r="F325">
        <v>0.191223</v>
      </c>
      <c r="G325">
        <v>0.805643</v>
      </c>
      <c r="H325">
        <v>3.1350000000000002E-3</v>
      </c>
      <c r="I325">
        <v>3.1350000000000002E-3</v>
      </c>
      <c r="J325" t="s">
        <v>751</v>
      </c>
      <c r="K325">
        <v>0.14341436900000001</v>
      </c>
      <c r="L325">
        <v>0.14341436900000001</v>
      </c>
    </row>
    <row r="326" spans="1:12" x14ac:dyDescent="0.25">
      <c r="A326" t="s">
        <v>673</v>
      </c>
      <c r="B326">
        <v>2011</v>
      </c>
      <c r="C326" t="s">
        <v>673</v>
      </c>
      <c r="D326" t="s">
        <v>671</v>
      </c>
      <c r="E326" t="s">
        <v>1075</v>
      </c>
      <c r="F326">
        <v>0.197605</v>
      </c>
      <c r="G326">
        <v>0.79940100000000003</v>
      </c>
      <c r="H326">
        <v>2.9940000000000001E-3</v>
      </c>
      <c r="I326">
        <v>2.9940000000000001E-3</v>
      </c>
      <c r="J326" t="s">
        <v>751</v>
      </c>
      <c r="K326">
        <v>6.7035244999999993E-2</v>
      </c>
      <c r="L326">
        <v>6.7501740000000005E-2</v>
      </c>
    </row>
    <row r="327" spans="1:12" x14ac:dyDescent="0.25">
      <c r="A327" t="s">
        <v>673</v>
      </c>
      <c r="B327">
        <v>2012</v>
      </c>
      <c r="C327" t="s">
        <v>673</v>
      </c>
      <c r="D327" t="s">
        <v>671</v>
      </c>
      <c r="E327" t="s">
        <v>1076</v>
      </c>
      <c r="F327">
        <v>0.25797900000000001</v>
      </c>
      <c r="G327">
        <v>0.73936199999999996</v>
      </c>
      <c r="H327">
        <v>2.66E-3</v>
      </c>
      <c r="I327">
        <v>2.66E-3</v>
      </c>
      <c r="J327" t="s">
        <v>751</v>
      </c>
      <c r="K327">
        <v>0.16080012399999999</v>
      </c>
      <c r="L327">
        <v>0.16080012399999999</v>
      </c>
    </row>
    <row r="328" spans="1:12" x14ac:dyDescent="0.25">
      <c r="A328" t="s">
        <v>673</v>
      </c>
      <c r="B328">
        <v>2013</v>
      </c>
      <c r="C328" t="s">
        <v>673</v>
      </c>
      <c r="D328" t="s">
        <v>671</v>
      </c>
      <c r="E328" t="s">
        <v>1077</v>
      </c>
      <c r="F328">
        <v>0.35499999999999998</v>
      </c>
      <c r="G328">
        <v>0.64500000000000002</v>
      </c>
      <c r="H328">
        <v>0</v>
      </c>
      <c r="I328">
        <v>0</v>
      </c>
      <c r="J328" t="s">
        <v>751</v>
      </c>
    </row>
    <row r="329" spans="1:12" x14ac:dyDescent="0.25">
      <c r="A329" t="s">
        <v>673</v>
      </c>
      <c r="B329">
        <v>2014</v>
      </c>
      <c r="C329" t="s">
        <v>673</v>
      </c>
      <c r="D329" t="s">
        <v>671</v>
      </c>
      <c r="E329" t="s">
        <v>1078</v>
      </c>
      <c r="F329">
        <v>0.27807500000000002</v>
      </c>
      <c r="G329">
        <v>0.72192500000000004</v>
      </c>
      <c r="H329">
        <v>0</v>
      </c>
      <c r="I329">
        <v>0</v>
      </c>
      <c r="J329" t="s">
        <v>751</v>
      </c>
      <c r="K329">
        <v>0</v>
      </c>
      <c r="L329">
        <v>0</v>
      </c>
    </row>
    <row r="330" spans="1:12" x14ac:dyDescent="0.25">
      <c r="A330" t="s">
        <v>673</v>
      </c>
      <c r="B330">
        <v>2015</v>
      </c>
      <c r="C330" t="s">
        <v>673</v>
      </c>
      <c r="D330" t="s">
        <v>671</v>
      </c>
      <c r="E330" t="s">
        <v>1079</v>
      </c>
      <c r="F330">
        <v>0.29666700000000001</v>
      </c>
      <c r="G330">
        <v>0.69333299999999998</v>
      </c>
      <c r="H330">
        <v>0.01</v>
      </c>
      <c r="I330">
        <v>0.01</v>
      </c>
      <c r="J330" t="s">
        <v>751</v>
      </c>
      <c r="K330">
        <v>0.20754717</v>
      </c>
      <c r="L330">
        <v>0.21153846200000001</v>
      </c>
    </row>
    <row r="331" spans="1:12" x14ac:dyDescent="0.25">
      <c r="A331" t="s">
        <v>673</v>
      </c>
      <c r="B331">
        <v>2016</v>
      </c>
      <c r="C331" t="s">
        <v>673</v>
      </c>
      <c r="D331" t="s">
        <v>671</v>
      </c>
      <c r="E331" t="s">
        <v>1080</v>
      </c>
      <c r="F331">
        <v>0.16724700000000001</v>
      </c>
      <c r="G331">
        <v>0.83275299999999997</v>
      </c>
      <c r="H331">
        <v>0</v>
      </c>
      <c r="I331">
        <v>0</v>
      </c>
      <c r="J331" t="s">
        <v>751</v>
      </c>
      <c r="K331">
        <v>3.7705250000000003E-2</v>
      </c>
      <c r="L331">
        <v>3.7705250000000003E-2</v>
      </c>
    </row>
    <row r="332" spans="1:12" x14ac:dyDescent="0.25">
      <c r="A332" t="s">
        <v>673</v>
      </c>
      <c r="B332">
        <v>2017</v>
      </c>
      <c r="C332" t="s">
        <v>673</v>
      </c>
      <c r="D332" t="s">
        <v>671</v>
      </c>
      <c r="E332" t="s">
        <v>1081</v>
      </c>
      <c r="F332">
        <v>0.13736300000000001</v>
      </c>
      <c r="G332">
        <v>0.86263699999999999</v>
      </c>
      <c r="H332">
        <v>0</v>
      </c>
      <c r="I332">
        <v>0</v>
      </c>
      <c r="J332" t="s">
        <v>751</v>
      </c>
      <c r="K332">
        <v>5.5441478000000002E-2</v>
      </c>
      <c r="L332">
        <v>5.5441478000000002E-2</v>
      </c>
    </row>
    <row r="333" spans="1:12" x14ac:dyDescent="0.25">
      <c r="A333" t="s">
        <v>673</v>
      </c>
      <c r="B333">
        <v>2018</v>
      </c>
      <c r="C333" t="s">
        <v>673</v>
      </c>
      <c r="D333" t="s">
        <v>671</v>
      </c>
      <c r="E333" t="s">
        <v>1082</v>
      </c>
      <c r="F333">
        <v>0.13986000000000001</v>
      </c>
      <c r="G333">
        <v>0.85664300000000004</v>
      </c>
      <c r="H333">
        <v>3.4970000000000001E-3</v>
      </c>
      <c r="I333">
        <v>3.4970000000000001E-3</v>
      </c>
      <c r="J333" t="s">
        <v>751</v>
      </c>
    </row>
    <row r="334" spans="1:12" x14ac:dyDescent="0.25">
      <c r="A334" t="s">
        <v>673</v>
      </c>
      <c r="B334">
        <v>2019</v>
      </c>
      <c r="C334" t="s">
        <v>673</v>
      </c>
      <c r="D334" t="s">
        <v>671</v>
      </c>
      <c r="E334" t="s">
        <v>1083</v>
      </c>
      <c r="F334">
        <v>0.14784900000000001</v>
      </c>
      <c r="G334">
        <v>0.85215099999999999</v>
      </c>
      <c r="H334">
        <v>0</v>
      </c>
      <c r="I334">
        <v>0</v>
      </c>
      <c r="J334" t="s">
        <v>751</v>
      </c>
    </row>
    <row r="335" spans="1:12" x14ac:dyDescent="0.25">
      <c r="A335" t="s">
        <v>673</v>
      </c>
      <c r="B335">
        <v>2020</v>
      </c>
      <c r="C335" t="s">
        <v>673</v>
      </c>
      <c r="D335" t="s">
        <v>671</v>
      </c>
      <c r="E335" t="s">
        <v>1084</v>
      </c>
      <c r="F335">
        <v>0.18105299999999999</v>
      </c>
      <c r="G335">
        <v>0.81894699999999998</v>
      </c>
      <c r="H335">
        <v>0</v>
      </c>
      <c r="I335">
        <v>0</v>
      </c>
      <c r="J335" t="s">
        <v>751</v>
      </c>
    </row>
    <row r="336" spans="1:12" x14ac:dyDescent="0.25">
      <c r="A336" t="s">
        <v>673</v>
      </c>
      <c r="B336">
        <v>2021</v>
      </c>
      <c r="C336" t="s">
        <v>673</v>
      </c>
      <c r="D336" t="s">
        <v>671</v>
      </c>
      <c r="E336" t="s">
        <v>1085</v>
      </c>
      <c r="F336">
        <v>0.27868900000000002</v>
      </c>
      <c r="G336">
        <v>0.71721299999999999</v>
      </c>
      <c r="H336">
        <v>4.0980000000000001E-3</v>
      </c>
      <c r="I336">
        <v>4.0980000000000001E-3</v>
      </c>
      <c r="J336" t="s">
        <v>751</v>
      </c>
    </row>
    <row r="337" spans="1:12" x14ac:dyDescent="0.25">
      <c r="A337" t="s">
        <v>684</v>
      </c>
      <c r="B337">
        <v>2014</v>
      </c>
      <c r="C337" t="s">
        <v>684</v>
      </c>
      <c r="D337" t="s">
        <v>671</v>
      </c>
      <c r="E337" t="s">
        <v>1086</v>
      </c>
      <c r="F337">
        <v>0.86440700000000004</v>
      </c>
      <c r="G337">
        <v>0.13559299999999999</v>
      </c>
      <c r="H337">
        <v>0</v>
      </c>
      <c r="I337">
        <v>0</v>
      </c>
      <c r="J337" t="s">
        <v>751</v>
      </c>
      <c r="K337">
        <v>0.86440678000000004</v>
      </c>
      <c r="L337">
        <v>0.86440678000000004</v>
      </c>
    </row>
    <row r="338" spans="1:12" x14ac:dyDescent="0.25">
      <c r="A338" t="s">
        <v>684</v>
      </c>
      <c r="B338">
        <v>2015</v>
      </c>
      <c r="C338" t="s">
        <v>684</v>
      </c>
      <c r="D338" t="s">
        <v>671</v>
      </c>
      <c r="E338" t="s">
        <v>1087</v>
      </c>
      <c r="F338">
        <v>0.88888900000000004</v>
      </c>
      <c r="G338">
        <v>0.111111</v>
      </c>
      <c r="H338">
        <v>0</v>
      </c>
      <c r="I338">
        <v>0</v>
      </c>
      <c r="J338" t="s">
        <v>751</v>
      </c>
      <c r="K338">
        <v>0.88888888899999996</v>
      </c>
      <c r="L338">
        <v>0.88888888899999996</v>
      </c>
    </row>
    <row r="339" spans="1:12" x14ac:dyDescent="0.25">
      <c r="A339" t="s">
        <v>684</v>
      </c>
      <c r="B339">
        <v>2016</v>
      </c>
      <c r="C339" t="s">
        <v>684</v>
      </c>
      <c r="D339" t="s">
        <v>671</v>
      </c>
      <c r="E339" t="s">
        <v>1088</v>
      </c>
      <c r="F339">
        <v>0.93902399999999997</v>
      </c>
      <c r="G339">
        <v>6.0976000000000002E-2</v>
      </c>
      <c r="H339">
        <v>0</v>
      </c>
      <c r="I339">
        <v>0</v>
      </c>
      <c r="J339" t="s">
        <v>751</v>
      </c>
      <c r="K339">
        <v>0.93902439000000004</v>
      </c>
      <c r="L339">
        <v>0.93902439000000004</v>
      </c>
    </row>
    <row r="340" spans="1:12" x14ac:dyDescent="0.25">
      <c r="A340" t="s">
        <v>684</v>
      </c>
      <c r="B340">
        <v>2017</v>
      </c>
      <c r="C340" t="s">
        <v>684</v>
      </c>
      <c r="D340" t="s">
        <v>671</v>
      </c>
      <c r="E340" t="s">
        <v>1089</v>
      </c>
      <c r="F340">
        <v>0.90123500000000001</v>
      </c>
      <c r="G340">
        <v>9.8765000000000006E-2</v>
      </c>
      <c r="H340">
        <v>0</v>
      </c>
      <c r="I340">
        <v>0</v>
      </c>
      <c r="J340" t="s">
        <v>751</v>
      </c>
      <c r="K340">
        <v>0.90123456800000001</v>
      </c>
      <c r="L340">
        <v>0.90123456800000001</v>
      </c>
    </row>
    <row r="341" spans="1:12" x14ac:dyDescent="0.25">
      <c r="A341" t="s">
        <v>684</v>
      </c>
      <c r="B341">
        <v>2018</v>
      </c>
      <c r="C341" t="s">
        <v>684</v>
      </c>
      <c r="D341" t="s">
        <v>671</v>
      </c>
      <c r="E341" t="s">
        <v>1090</v>
      </c>
      <c r="F341">
        <v>0.60869600000000001</v>
      </c>
      <c r="G341">
        <v>0.39130399999999999</v>
      </c>
      <c r="H341">
        <v>0</v>
      </c>
      <c r="I341">
        <v>0</v>
      </c>
      <c r="J341" t="s">
        <v>751</v>
      </c>
      <c r="K341">
        <v>0.60869565199999998</v>
      </c>
      <c r="L341">
        <v>0.60869565199999998</v>
      </c>
    </row>
    <row r="342" spans="1:12" x14ac:dyDescent="0.25">
      <c r="A342" t="s">
        <v>684</v>
      </c>
      <c r="B342">
        <v>2020</v>
      </c>
      <c r="C342" t="s">
        <v>684</v>
      </c>
      <c r="D342" t="s">
        <v>671</v>
      </c>
      <c r="E342" t="s">
        <v>1091</v>
      </c>
      <c r="F342">
        <v>0.71666700000000005</v>
      </c>
      <c r="G342">
        <v>0.283333</v>
      </c>
      <c r="H342">
        <v>0</v>
      </c>
      <c r="I342">
        <v>0</v>
      </c>
      <c r="J342" t="s">
        <v>751</v>
      </c>
    </row>
    <row r="343" spans="1:12" x14ac:dyDescent="0.25">
      <c r="A343" t="s">
        <v>691</v>
      </c>
      <c r="B343">
        <v>2006</v>
      </c>
      <c r="C343" t="s">
        <v>691</v>
      </c>
      <c r="D343" t="s">
        <v>671</v>
      </c>
      <c r="E343" t="s">
        <v>1092</v>
      </c>
      <c r="F343">
        <v>1</v>
      </c>
      <c r="G343">
        <v>0</v>
      </c>
      <c r="H343">
        <v>0</v>
      </c>
      <c r="I343">
        <v>0</v>
      </c>
      <c r="J343" t="s">
        <v>751</v>
      </c>
      <c r="K343">
        <v>1</v>
      </c>
      <c r="L343">
        <v>1</v>
      </c>
    </row>
    <row r="344" spans="1:12" x14ac:dyDescent="0.25">
      <c r="A344" t="s">
        <v>691</v>
      </c>
      <c r="B344">
        <v>2007</v>
      </c>
      <c r="C344" t="s">
        <v>691</v>
      </c>
      <c r="D344" t="s">
        <v>671</v>
      </c>
      <c r="E344" t="s">
        <v>1093</v>
      </c>
      <c r="F344">
        <v>0.93877600000000005</v>
      </c>
      <c r="G344">
        <v>2.0407999999999999E-2</v>
      </c>
      <c r="H344">
        <v>4.0815999999999998E-2</v>
      </c>
      <c r="I344">
        <v>0</v>
      </c>
      <c r="J344" t="s">
        <v>751</v>
      </c>
      <c r="K344">
        <v>0.93877551000000004</v>
      </c>
      <c r="L344">
        <v>0.97872340400000002</v>
      </c>
    </row>
    <row r="345" spans="1:12" x14ac:dyDescent="0.25">
      <c r="A345" t="s">
        <v>691</v>
      </c>
      <c r="B345">
        <v>2008</v>
      </c>
      <c r="C345" t="s">
        <v>691</v>
      </c>
      <c r="D345" t="s">
        <v>671</v>
      </c>
      <c r="E345" t="s">
        <v>1094</v>
      </c>
      <c r="F345">
        <v>0.86363599999999996</v>
      </c>
      <c r="G345">
        <v>4.5455000000000002E-2</v>
      </c>
      <c r="H345">
        <v>9.0909000000000004E-2</v>
      </c>
      <c r="I345">
        <v>2.2727000000000001E-2</v>
      </c>
      <c r="J345" t="s">
        <v>751</v>
      </c>
      <c r="K345">
        <v>0.86363636399999999</v>
      </c>
      <c r="L345">
        <v>0.95</v>
      </c>
    </row>
    <row r="346" spans="1:12" x14ac:dyDescent="0.25">
      <c r="A346" t="s">
        <v>691</v>
      </c>
      <c r="B346">
        <v>2009</v>
      </c>
      <c r="C346" t="s">
        <v>691</v>
      </c>
      <c r="D346" t="s">
        <v>671</v>
      </c>
      <c r="E346" t="s">
        <v>1095</v>
      </c>
      <c r="F346">
        <v>0.85714299999999999</v>
      </c>
      <c r="G346">
        <v>5.7142999999999999E-2</v>
      </c>
      <c r="H346">
        <v>8.5713999999999999E-2</v>
      </c>
      <c r="I346">
        <v>2.8570999999999999E-2</v>
      </c>
      <c r="J346" t="s">
        <v>751</v>
      </c>
      <c r="K346">
        <v>0.85714285700000004</v>
      </c>
      <c r="L346">
        <v>0.9375</v>
      </c>
    </row>
    <row r="347" spans="1:12" x14ac:dyDescent="0.25">
      <c r="A347" t="s">
        <v>691</v>
      </c>
      <c r="B347">
        <v>2010</v>
      </c>
      <c r="C347" t="s">
        <v>691</v>
      </c>
      <c r="D347" t="s">
        <v>671</v>
      </c>
      <c r="E347" t="s">
        <v>1096</v>
      </c>
      <c r="F347">
        <v>0.69230800000000003</v>
      </c>
      <c r="G347">
        <v>0.269231</v>
      </c>
      <c r="H347">
        <v>3.8462000000000003E-2</v>
      </c>
      <c r="I347">
        <v>0</v>
      </c>
      <c r="J347" t="s">
        <v>751</v>
      </c>
      <c r="K347">
        <v>0.69230769199999997</v>
      </c>
      <c r="L347">
        <v>0.72</v>
      </c>
    </row>
    <row r="348" spans="1:12" x14ac:dyDescent="0.25">
      <c r="A348" t="s">
        <v>691</v>
      </c>
      <c r="B348">
        <v>2012</v>
      </c>
      <c r="C348" t="s">
        <v>691</v>
      </c>
      <c r="D348" t="s">
        <v>671</v>
      </c>
      <c r="E348" t="s">
        <v>1097</v>
      </c>
      <c r="F348">
        <v>0.65517199999999998</v>
      </c>
      <c r="G348">
        <v>0.34482800000000002</v>
      </c>
      <c r="H348">
        <v>0</v>
      </c>
      <c r="I348">
        <v>0</v>
      </c>
      <c r="J348" t="s">
        <v>751</v>
      </c>
      <c r="K348">
        <v>0.65517241400000004</v>
      </c>
      <c r="L348">
        <v>0.65517241400000004</v>
      </c>
    </row>
    <row r="349" spans="1:12" x14ac:dyDescent="0.25">
      <c r="A349" t="s">
        <v>691</v>
      </c>
      <c r="B349">
        <v>2014</v>
      </c>
      <c r="C349" t="s">
        <v>691</v>
      </c>
      <c r="D349" t="s">
        <v>671</v>
      </c>
      <c r="E349" t="s">
        <v>1098</v>
      </c>
      <c r="F349">
        <v>0.76</v>
      </c>
      <c r="G349">
        <v>0.22</v>
      </c>
      <c r="H349">
        <v>0.02</v>
      </c>
      <c r="I349">
        <v>0</v>
      </c>
      <c r="J349" t="s">
        <v>751</v>
      </c>
      <c r="K349">
        <v>0.76</v>
      </c>
      <c r="L349">
        <v>0.77551020400000004</v>
      </c>
    </row>
    <row r="350" spans="1:12" x14ac:dyDescent="0.25">
      <c r="A350" t="s">
        <v>691</v>
      </c>
      <c r="B350">
        <v>2017</v>
      </c>
      <c r="C350" t="s">
        <v>691</v>
      </c>
      <c r="D350" t="s">
        <v>671</v>
      </c>
      <c r="E350" t="s">
        <v>1099</v>
      </c>
      <c r="F350">
        <v>0.70175399999999999</v>
      </c>
      <c r="G350">
        <v>0.29824600000000001</v>
      </c>
      <c r="H350">
        <v>0</v>
      </c>
      <c r="I350">
        <v>0</v>
      </c>
      <c r="J350" t="s">
        <v>751</v>
      </c>
      <c r="K350">
        <v>0.70175438599999995</v>
      </c>
      <c r="L350">
        <v>0.70175438599999995</v>
      </c>
    </row>
    <row r="351" spans="1:12" x14ac:dyDescent="0.25">
      <c r="A351" t="s">
        <v>691</v>
      </c>
      <c r="B351">
        <v>2020</v>
      </c>
      <c r="C351" t="s">
        <v>691</v>
      </c>
      <c r="D351" t="s">
        <v>671</v>
      </c>
      <c r="E351" t="s">
        <v>1100</v>
      </c>
      <c r="F351">
        <v>0.92105300000000001</v>
      </c>
      <c r="G351">
        <v>7.8947000000000003E-2</v>
      </c>
      <c r="H351">
        <v>0</v>
      </c>
      <c r="I351">
        <v>0</v>
      </c>
      <c r="J351" t="s">
        <v>751</v>
      </c>
    </row>
    <row r="352" spans="1:12" x14ac:dyDescent="0.25">
      <c r="A352" t="s">
        <v>691</v>
      </c>
      <c r="B352">
        <v>2021</v>
      </c>
      <c r="C352" t="s">
        <v>691</v>
      </c>
      <c r="D352" t="s">
        <v>671</v>
      </c>
      <c r="E352" t="s">
        <v>1101</v>
      </c>
      <c r="F352">
        <v>0.90740699999999996</v>
      </c>
      <c r="G352">
        <v>9.2592999999999995E-2</v>
      </c>
      <c r="H352">
        <v>0</v>
      </c>
      <c r="I352">
        <v>0</v>
      </c>
      <c r="J352" t="s">
        <v>751</v>
      </c>
    </row>
    <row r="353" spans="1:12" x14ac:dyDescent="0.25">
      <c r="A353" t="s">
        <v>651</v>
      </c>
      <c r="B353">
        <v>1998</v>
      </c>
      <c r="C353" t="s">
        <v>651</v>
      </c>
      <c r="D353" t="s">
        <v>649</v>
      </c>
      <c r="E353" t="s">
        <v>1102</v>
      </c>
      <c r="F353">
        <v>0.20744699999999999</v>
      </c>
      <c r="G353">
        <v>0.79255299999999995</v>
      </c>
      <c r="H353">
        <v>0</v>
      </c>
      <c r="I353">
        <v>0</v>
      </c>
      <c r="J353" t="s">
        <v>751</v>
      </c>
      <c r="K353">
        <v>0.10453522</v>
      </c>
      <c r="L353">
        <v>0.10453522</v>
      </c>
    </row>
    <row r="354" spans="1:12" x14ac:dyDescent="0.25">
      <c r="A354" t="s">
        <v>651</v>
      </c>
      <c r="B354">
        <v>1999</v>
      </c>
      <c r="C354" t="s">
        <v>651</v>
      </c>
      <c r="D354" t="s">
        <v>649</v>
      </c>
      <c r="E354" t="s">
        <v>1103</v>
      </c>
      <c r="F354">
        <v>1.4815E-2</v>
      </c>
      <c r="G354">
        <v>0.98518499999999998</v>
      </c>
      <c r="H354">
        <v>0</v>
      </c>
      <c r="I354">
        <v>0</v>
      </c>
      <c r="J354" t="s">
        <v>751</v>
      </c>
      <c r="K354">
        <v>6.1151909999999999E-3</v>
      </c>
      <c r="L354">
        <v>6.1151909999999999E-3</v>
      </c>
    </row>
    <row r="355" spans="1:12" x14ac:dyDescent="0.25">
      <c r="A355" t="s">
        <v>651</v>
      </c>
      <c r="B355">
        <v>2000</v>
      </c>
      <c r="C355" t="s">
        <v>651</v>
      </c>
      <c r="D355" t="s">
        <v>649</v>
      </c>
      <c r="E355" t="s">
        <v>1104</v>
      </c>
      <c r="F355">
        <v>3.6831999999999997E-2</v>
      </c>
      <c r="G355">
        <v>0.96316800000000002</v>
      </c>
      <c r="H355">
        <v>0</v>
      </c>
      <c r="I355">
        <v>0</v>
      </c>
      <c r="J355" t="s">
        <v>751</v>
      </c>
      <c r="K355">
        <v>1.8574173999999999E-2</v>
      </c>
      <c r="L355">
        <v>1.8574173999999999E-2</v>
      </c>
    </row>
    <row r="356" spans="1:12" x14ac:dyDescent="0.25">
      <c r="A356" t="s">
        <v>651</v>
      </c>
      <c r="B356">
        <v>2001</v>
      </c>
      <c r="C356" t="s">
        <v>651</v>
      </c>
      <c r="D356" t="s">
        <v>649</v>
      </c>
      <c r="E356" t="s">
        <v>1105</v>
      </c>
      <c r="F356">
        <v>3.3383999999999997E-2</v>
      </c>
      <c r="G356">
        <v>0.96661600000000003</v>
      </c>
      <c r="H356">
        <v>0</v>
      </c>
      <c r="I356">
        <v>0</v>
      </c>
      <c r="J356" t="s">
        <v>751</v>
      </c>
      <c r="K356">
        <v>1.3607365999999999E-2</v>
      </c>
      <c r="L356">
        <v>1.3607365999999999E-2</v>
      </c>
    </row>
    <row r="357" spans="1:12" x14ac:dyDescent="0.25">
      <c r="A357" t="s">
        <v>651</v>
      </c>
      <c r="B357">
        <v>2002</v>
      </c>
      <c r="C357" t="s">
        <v>651</v>
      </c>
      <c r="D357" t="s">
        <v>649</v>
      </c>
      <c r="E357" t="s">
        <v>1106</v>
      </c>
      <c r="F357">
        <v>4.3670000000000002E-3</v>
      </c>
      <c r="G357">
        <v>0.99563299999999999</v>
      </c>
      <c r="H357">
        <v>0</v>
      </c>
      <c r="I357">
        <v>0</v>
      </c>
      <c r="J357" t="s">
        <v>751</v>
      </c>
      <c r="K357">
        <v>6.5789469999999999E-3</v>
      </c>
      <c r="L357">
        <v>6.5789469999999999E-3</v>
      </c>
    </row>
    <row r="358" spans="1:12" x14ac:dyDescent="0.25">
      <c r="A358" t="s">
        <v>651</v>
      </c>
      <c r="B358">
        <v>2003</v>
      </c>
      <c r="C358" t="s">
        <v>651</v>
      </c>
      <c r="D358" t="s">
        <v>649</v>
      </c>
      <c r="E358" t="s">
        <v>1107</v>
      </c>
      <c r="F358">
        <v>4.7500000000000001E-2</v>
      </c>
      <c r="G358">
        <v>0.95250000000000001</v>
      </c>
      <c r="H358">
        <v>0</v>
      </c>
      <c r="I358">
        <v>0</v>
      </c>
      <c r="J358" t="s">
        <v>751</v>
      </c>
      <c r="K358">
        <v>7.227926E-3</v>
      </c>
      <c r="L358">
        <v>7.227926E-3</v>
      </c>
    </row>
    <row r="359" spans="1:12" x14ac:dyDescent="0.25">
      <c r="A359" t="s">
        <v>651</v>
      </c>
      <c r="B359">
        <v>2004</v>
      </c>
      <c r="C359" t="s">
        <v>651</v>
      </c>
      <c r="D359" t="s">
        <v>649</v>
      </c>
      <c r="E359" t="s">
        <v>1108</v>
      </c>
      <c r="F359">
        <v>3.5052E-2</v>
      </c>
      <c r="G359">
        <v>0.95670100000000002</v>
      </c>
      <c r="H359">
        <v>8.2470000000000009E-3</v>
      </c>
      <c r="I359">
        <v>8.2470000000000009E-3</v>
      </c>
      <c r="J359" t="s">
        <v>751</v>
      </c>
      <c r="K359">
        <v>0</v>
      </c>
      <c r="L359">
        <v>0</v>
      </c>
    </row>
    <row r="360" spans="1:12" x14ac:dyDescent="0.25">
      <c r="A360" t="s">
        <v>651</v>
      </c>
      <c r="B360">
        <v>2005</v>
      </c>
      <c r="C360" t="s">
        <v>651</v>
      </c>
      <c r="D360" t="s">
        <v>649</v>
      </c>
      <c r="E360" t="s">
        <v>1109</v>
      </c>
      <c r="F360">
        <v>3.3403000000000002E-2</v>
      </c>
      <c r="G360">
        <v>0.96659700000000004</v>
      </c>
      <c r="H360">
        <v>0</v>
      </c>
      <c r="I360">
        <v>0</v>
      </c>
      <c r="J360" t="s">
        <v>751</v>
      </c>
      <c r="K360">
        <v>0</v>
      </c>
      <c r="L360">
        <v>0</v>
      </c>
    </row>
    <row r="361" spans="1:12" x14ac:dyDescent="0.25">
      <c r="A361" t="s">
        <v>651</v>
      </c>
      <c r="B361">
        <v>2006</v>
      </c>
      <c r="C361" t="s">
        <v>651</v>
      </c>
      <c r="D361" t="s">
        <v>649</v>
      </c>
      <c r="E361" t="s">
        <v>1110</v>
      </c>
      <c r="F361">
        <v>7.3653999999999997E-2</v>
      </c>
      <c r="G361">
        <v>0.92351300000000003</v>
      </c>
      <c r="H361">
        <v>2.833E-3</v>
      </c>
      <c r="I361">
        <v>2.833E-3</v>
      </c>
      <c r="J361" t="s">
        <v>751</v>
      </c>
      <c r="K361">
        <v>0</v>
      </c>
      <c r="L361">
        <v>0</v>
      </c>
    </row>
    <row r="362" spans="1:12" x14ac:dyDescent="0.25">
      <c r="A362" t="s">
        <v>651</v>
      </c>
      <c r="B362">
        <v>2007</v>
      </c>
      <c r="C362" t="s">
        <v>651</v>
      </c>
      <c r="D362" t="s">
        <v>649</v>
      </c>
      <c r="E362" t="s">
        <v>1111</v>
      </c>
      <c r="F362">
        <v>0.228826</v>
      </c>
      <c r="G362">
        <v>0.77117400000000003</v>
      </c>
      <c r="H362">
        <v>0</v>
      </c>
      <c r="I362">
        <v>0</v>
      </c>
      <c r="J362" t="s">
        <v>751</v>
      </c>
      <c r="K362">
        <v>9.9648540000000004E-3</v>
      </c>
      <c r="L362">
        <v>9.9648540000000004E-3</v>
      </c>
    </row>
    <row r="363" spans="1:12" x14ac:dyDescent="0.25">
      <c r="A363" t="s">
        <v>651</v>
      </c>
      <c r="B363">
        <v>2008</v>
      </c>
      <c r="C363" t="s">
        <v>651</v>
      </c>
      <c r="D363" t="s">
        <v>649</v>
      </c>
      <c r="E363" t="s">
        <v>1112</v>
      </c>
      <c r="F363">
        <v>0.124074</v>
      </c>
      <c r="G363">
        <v>0.87592599999999998</v>
      </c>
      <c r="H363">
        <v>0</v>
      </c>
      <c r="I363">
        <v>0</v>
      </c>
      <c r="J363" t="s">
        <v>751</v>
      </c>
      <c r="K363">
        <v>1.7401818999999999E-2</v>
      </c>
      <c r="L363">
        <v>1.7401818999999999E-2</v>
      </c>
    </row>
    <row r="364" spans="1:12" x14ac:dyDescent="0.25">
      <c r="A364" t="s">
        <v>651</v>
      </c>
      <c r="B364">
        <v>2009</v>
      </c>
      <c r="C364" t="s">
        <v>651</v>
      </c>
      <c r="D364" t="s">
        <v>649</v>
      </c>
      <c r="E364" t="s">
        <v>1113</v>
      </c>
      <c r="F364">
        <v>0.22595100000000001</v>
      </c>
      <c r="G364">
        <v>0.77404899999999999</v>
      </c>
      <c r="H364">
        <v>0</v>
      </c>
      <c r="I364">
        <v>0</v>
      </c>
      <c r="J364" t="s">
        <v>751</v>
      </c>
      <c r="K364">
        <v>4.1623990999999999E-2</v>
      </c>
      <c r="L364">
        <v>4.1623990999999999E-2</v>
      </c>
    </row>
    <row r="365" spans="1:12" x14ac:dyDescent="0.25">
      <c r="A365" t="s">
        <v>651</v>
      </c>
      <c r="B365">
        <v>2010</v>
      </c>
      <c r="C365" t="s">
        <v>651</v>
      </c>
      <c r="D365" t="s">
        <v>649</v>
      </c>
      <c r="E365" t="s">
        <v>1114</v>
      </c>
      <c r="F365">
        <v>6.8350999999999995E-2</v>
      </c>
      <c r="G365">
        <v>0.93164899999999995</v>
      </c>
      <c r="H365">
        <v>0</v>
      </c>
      <c r="I365">
        <v>0</v>
      </c>
      <c r="J365" t="s">
        <v>751</v>
      </c>
      <c r="K365">
        <v>0</v>
      </c>
      <c r="L365">
        <v>0</v>
      </c>
    </row>
    <row r="366" spans="1:12" x14ac:dyDescent="0.25">
      <c r="A366" t="s">
        <v>651</v>
      </c>
      <c r="B366">
        <v>2011</v>
      </c>
      <c r="C366" t="s">
        <v>651</v>
      </c>
      <c r="D366" t="s">
        <v>649</v>
      </c>
      <c r="E366" t="s">
        <v>1115</v>
      </c>
      <c r="F366">
        <v>8.0327999999999997E-2</v>
      </c>
      <c r="G366">
        <v>0.91967200000000005</v>
      </c>
      <c r="H366">
        <v>0</v>
      </c>
      <c r="I366">
        <v>0</v>
      </c>
      <c r="J366" t="s">
        <v>751</v>
      </c>
      <c r="K366">
        <v>0</v>
      </c>
      <c r="L366">
        <v>0</v>
      </c>
    </row>
    <row r="367" spans="1:12" x14ac:dyDescent="0.25">
      <c r="A367" t="s">
        <v>648</v>
      </c>
      <c r="B367">
        <v>2014</v>
      </c>
      <c r="C367" t="s">
        <v>648</v>
      </c>
      <c r="D367" t="s">
        <v>649</v>
      </c>
      <c r="E367" t="s">
        <v>1116</v>
      </c>
      <c r="F367">
        <v>0.466667</v>
      </c>
      <c r="G367">
        <v>0.53333299999999995</v>
      </c>
      <c r="H367">
        <v>0</v>
      </c>
      <c r="I367">
        <v>0</v>
      </c>
      <c r="J367" t="s">
        <v>751</v>
      </c>
      <c r="K367">
        <v>0.46666666699999998</v>
      </c>
      <c r="L367">
        <v>0.46666666699999998</v>
      </c>
    </row>
    <row r="368" spans="1:12" x14ac:dyDescent="0.25">
      <c r="A368" t="s">
        <v>648</v>
      </c>
      <c r="B368">
        <v>2017</v>
      </c>
      <c r="C368" t="s">
        <v>648</v>
      </c>
      <c r="D368" t="s">
        <v>649</v>
      </c>
      <c r="E368" t="s">
        <v>1117</v>
      </c>
      <c r="F368">
        <v>0.23853199999999999</v>
      </c>
      <c r="G368">
        <v>0.76146800000000003</v>
      </c>
      <c r="H368">
        <v>0</v>
      </c>
      <c r="I368">
        <v>0</v>
      </c>
      <c r="J368" t="s">
        <v>751</v>
      </c>
      <c r="K368">
        <v>0.23853210999999999</v>
      </c>
      <c r="L368">
        <v>0.23853210999999999</v>
      </c>
    </row>
    <row r="369" spans="1:12" x14ac:dyDescent="0.25">
      <c r="A369" t="s">
        <v>648</v>
      </c>
      <c r="B369">
        <v>2020</v>
      </c>
      <c r="C369" t="s">
        <v>648</v>
      </c>
      <c r="D369" t="s">
        <v>649</v>
      </c>
      <c r="E369" t="s">
        <v>1118</v>
      </c>
      <c r="F369">
        <v>0.35648099999999999</v>
      </c>
      <c r="G369">
        <v>0.64351899999999995</v>
      </c>
      <c r="H369">
        <v>0</v>
      </c>
      <c r="I369">
        <v>0</v>
      </c>
      <c r="J369" t="s">
        <v>751</v>
      </c>
    </row>
    <row r="370" spans="1:12" x14ac:dyDescent="0.25">
      <c r="A370" t="s">
        <v>607</v>
      </c>
      <c r="B370">
        <v>2004</v>
      </c>
      <c r="C370" t="s">
        <v>246</v>
      </c>
      <c r="D370" t="s">
        <v>591</v>
      </c>
      <c r="E370" t="s">
        <v>1119</v>
      </c>
      <c r="F370">
        <v>0.98</v>
      </c>
      <c r="G370">
        <v>0</v>
      </c>
      <c r="H370">
        <v>0.02</v>
      </c>
      <c r="I370">
        <v>0</v>
      </c>
      <c r="J370" t="s">
        <v>751</v>
      </c>
    </row>
    <row r="371" spans="1:12" x14ac:dyDescent="0.25">
      <c r="A371" t="s">
        <v>607</v>
      </c>
      <c r="B371">
        <v>2015</v>
      </c>
      <c r="C371" t="s">
        <v>246</v>
      </c>
      <c r="D371" t="s">
        <v>591</v>
      </c>
      <c r="E371" t="s">
        <v>1120</v>
      </c>
      <c r="F371">
        <v>1</v>
      </c>
      <c r="G371">
        <v>0</v>
      </c>
      <c r="H371">
        <v>0</v>
      </c>
      <c r="I371">
        <v>0</v>
      </c>
      <c r="J371" t="s">
        <v>751</v>
      </c>
    </row>
    <row r="372" spans="1:12" x14ac:dyDescent="0.25">
      <c r="A372" t="s">
        <v>607</v>
      </c>
      <c r="B372">
        <v>2016</v>
      </c>
      <c r="C372" t="s">
        <v>246</v>
      </c>
      <c r="D372" t="s">
        <v>591</v>
      </c>
      <c r="E372" t="s">
        <v>1121</v>
      </c>
      <c r="F372">
        <v>1</v>
      </c>
      <c r="G372">
        <v>0</v>
      </c>
      <c r="H372">
        <v>0</v>
      </c>
      <c r="I372">
        <v>0</v>
      </c>
      <c r="J372" t="s">
        <v>751</v>
      </c>
    </row>
    <row r="373" spans="1:12" x14ac:dyDescent="0.25">
      <c r="A373" t="s">
        <v>607</v>
      </c>
      <c r="B373">
        <v>2017</v>
      </c>
      <c r="C373" t="s">
        <v>246</v>
      </c>
      <c r="D373" t="s">
        <v>591</v>
      </c>
      <c r="E373" t="s">
        <v>1122</v>
      </c>
      <c r="F373">
        <v>1</v>
      </c>
      <c r="G373">
        <v>0</v>
      </c>
      <c r="H373">
        <v>0</v>
      </c>
      <c r="I373">
        <v>0</v>
      </c>
      <c r="J373" t="s">
        <v>751</v>
      </c>
    </row>
    <row r="374" spans="1:12" x14ac:dyDescent="0.25">
      <c r="A374" t="s">
        <v>607</v>
      </c>
      <c r="B374">
        <v>2018</v>
      </c>
      <c r="C374" t="s">
        <v>246</v>
      </c>
      <c r="D374" t="s">
        <v>591</v>
      </c>
      <c r="E374" t="s">
        <v>1123</v>
      </c>
      <c r="F374">
        <v>1</v>
      </c>
      <c r="G374">
        <v>0</v>
      </c>
      <c r="H374">
        <v>0</v>
      </c>
      <c r="I374">
        <v>0</v>
      </c>
      <c r="J374" t="s">
        <v>751</v>
      </c>
    </row>
    <row r="375" spans="1:12" x14ac:dyDescent="0.25">
      <c r="A375" t="s">
        <v>597</v>
      </c>
      <c r="B375">
        <v>1998</v>
      </c>
      <c r="C375" t="s">
        <v>314</v>
      </c>
      <c r="D375" t="s">
        <v>591</v>
      </c>
      <c r="E375" t="s">
        <v>778</v>
      </c>
      <c r="F375">
        <v>0.28573500000000002</v>
      </c>
      <c r="G375">
        <v>0.71426500000000004</v>
      </c>
      <c r="H375">
        <v>0</v>
      </c>
      <c r="I375">
        <v>0</v>
      </c>
      <c r="J375" t="s">
        <v>1124</v>
      </c>
      <c r="K375">
        <v>0.334888935</v>
      </c>
      <c r="L375">
        <v>0.334888935</v>
      </c>
    </row>
    <row r="376" spans="1:12" x14ac:dyDescent="0.25">
      <c r="A376" t="s">
        <v>597</v>
      </c>
      <c r="B376">
        <v>1999</v>
      </c>
      <c r="C376" t="s">
        <v>314</v>
      </c>
      <c r="D376" t="s">
        <v>591</v>
      </c>
      <c r="E376" t="s">
        <v>779</v>
      </c>
      <c r="F376">
        <v>0.35785099999999997</v>
      </c>
      <c r="G376">
        <v>0.64214899999999997</v>
      </c>
      <c r="H376">
        <v>0</v>
      </c>
      <c r="I376">
        <v>0</v>
      </c>
      <c r="J376" t="s">
        <v>1124</v>
      </c>
      <c r="K376">
        <v>0.36601806599999998</v>
      </c>
      <c r="L376">
        <v>0.36601806599999998</v>
      </c>
    </row>
    <row r="377" spans="1:12" x14ac:dyDescent="0.25">
      <c r="A377" t="s">
        <v>597</v>
      </c>
      <c r="B377">
        <v>2000</v>
      </c>
      <c r="C377" t="s">
        <v>314</v>
      </c>
      <c r="D377" t="s">
        <v>591</v>
      </c>
      <c r="E377" t="s">
        <v>780</v>
      </c>
      <c r="F377">
        <v>0.42630800000000002</v>
      </c>
      <c r="G377">
        <v>0.57369199999999998</v>
      </c>
      <c r="H377">
        <v>0</v>
      </c>
      <c r="I377">
        <v>0</v>
      </c>
      <c r="J377" t="s">
        <v>1124</v>
      </c>
      <c r="K377">
        <v>0.426456958</v>
      </c>
      <c r="L377">
        <v>0.426456958</v>
      </c>
    </row>
    <row r="378" spans="1:12" x14ac:dyDescent="0.25">
      <c r="A378" t="s">
        <v>597</v>
      </c>
      <c r="B378">
        <v>2001</v>
      </c>
      <c r="C378" t="s">
        <v>314</v>
      </c>
      <c r="D378" t="s">
        <v>591</v>
      </c>
      <c r="E378" t="s">
        <v>781</v>
      </c>
      <c r="F378">
        <v>0.31337300000000001</v>
      </c>
      <c r="G378">
        <v>0.68662699999999999</v>
      </c>
      <c r="H378">
        <v>0</v>
      </c>
      <c r="I378">
        <v>0</v>
      </c>
      <c r="J378" t="s">
        <v>1124</v>
      </c>
      <c r="K378">
        <v>0.30231897699999999</v>
      </c>
      <c r="L378">
        <v>0.30231897699999999</v>
      </c>
    </row>
    <row r="379" spans="1:12" x14ac:dyDescent="0.25">
      <c r="A379" t="s">
        <v>597</v>
      </c>
      <c r="B379">
        <v>2002</v>
      </c>
      <c r="C379" t="s">
        <v>314</v>
      </c>
      <c r="D379" t="s">
        <v>591</v>
      </c>
      <c r="E379" t="s">
        <v>782</v>
      </c>
      <c r="F379">
        <v>0.29957699999999998</v>
      </c>
      <c r="G379">
        <v>0.70042300000000002</v>
      </c>
      <c r="H379">
        <v>0</v>
      </c>
      <c r="I379">
        <v>0</v>
      </c>
      <c r="J379" t="s">
        <v>1124</v>
      </c>
      <c r="K379">
        <v>0.304160033</v>
      </c>
      <c r="L379">
        <v>0.304160033</v>
      </c>
    </row>
    <row r="380" spans="1:12" x14ac:dyDescent="0.25">
      <c r="A380" t="s">
        <v>597</v>
      </c>
      <c r="B380">
        <v>2003</v>
      </c>
      <c r="C380" t="s">
        <v>314</v>
      </c>
      <c r="D380" t="s">
        <v>591</v>
      </c>
      <c r="E380" t="s">
        <v>1125</v>
      </c>
      <c r="F380">
        <v>0.240146</v>
      </c>
      <c r="G380">
        <v>0.75985400000000003</v>
      </c>
      <c r="H380">
        <v>0</v>
      </c>
      <c r="I380">
        <v>0</v>
      </c>
      <c r="J380" t="s">
        <v>1124</v>
      </c>
      <c r="K380">
        <v>0.15168024399999999</v>
      </c>
      <c r="L380">
        <v>0.15168024399999999</v>
      </c>
    </row>
    <row r="381" spans="1:12" x14ac:dyDescent="0.25">
      <c r="A381" t="s">
        <v>597</v>
      </c>
      <c r="B381">
        <v>2004</v>
      </c>
      <c r="C381" t="s">
        <v>314</v>
      </c>
      <c r="D381" t="s">
        <v>591</v>
      </c>
      <c r="E381" t="s">
        <v>783</v>
      </c>
      <c r="F381">
        <v>0.13036500000000001</v>
      </c>
      <c r="G381">
        <v>0.86963500000000005</v>
      </c>
      <c r="H381">
        <v>0</v>
      </c>
      <c r="I381">
        <v>0</v>
      </c>
      <c r="J381" t="s">
        <v>1124</v>
      </c>
      <c r="K381">
        <v>0.14924162399999999</v>
      </c>
      <c r="L381">
        <v>0.14924162399999999</v>
      </c>
    </row>
    <row r="382" spans="1:12" x14ac:dyDescent="0.25">
      <c r="A382" t="s">
        <v>597</v>
      </c>
      <c r="B382">
        <v>2005</v>
      </c>
      <c r="C382" t="s">
        <v>314</v>
      </c>
      <c r="D382" t="s">
        <v>591</v>
      </c>
      <c r="E382" t="s">
        <v>784</v>
      </c>
      <c r="F382">
        <v>0.36696000000000001</v>
      </c>
      <c r="G382">
        <v>0.63304000000000005</v>
      </c>
      <c r="H382">
        <v>0</v>
      </c>
      <c r="I382">
        <v>0</v>
      </c>
      <c r="J382" t="s">
        <v>1124</v>
      </c>
      <c r="K382">
        <v>0.37153645400000002</v>
      </c>
      <c r="L382">
        <v>0.37153645400000002</v>
      </c>
    </row>
    <row r="383" spans="1:12" x14ac:dyDescent="0.25">
      <c r="A383" t="s">
        <v>597</v>
      </c>
      <c r="B383">
        <v>2006</v>
      </c>
      <c r="C383" t="s">
        <v>314</v>
      </c>
      <c r="D383" t="s">
        <v>591</v>
      </c>
      <c r="E383" t="s">
        <v>785</v>
      </c>
      <c r="F383">
        <v>0.32530199999999998</v>
      </c>
      <c r="G383">
        <v>0.67469800000000002</v>
      </c>
      <c r="H383">
        <v>0</v>
      </c>
      <c r="I383">
        <v>0</v>
      </c>
      <c r="J383" t="s">
        <v>1124</v>
      </c>
      <c r="K383">
        <v>0.440473485</v>
      </c>
      <c r="L383">
        <v>0.440473485</v>
      </c>
    </row>
    <row r="384" spans="1:12" x14ac:dyDescent="0.25">
      <c r="A384" t="s">
        <v>597</v>
      </c>
      <c r="B384">
        <v>2007</v>
      </c>
      <c r="C384" t="s">
        <v>314</v>
      </c>
      <c r="D384" t="s">
        <v>591</v>
      </c>
      <c r="E384" t="s">
        <v>786</v>
      </c>
      <c r="F384">
        <v>0.87912500000000005</v>
      </c>
      <c r="G384">
        <v>0.11963600000000001</v>
      </c>
      <c r="H384">
        <v>1.2390000000000001E-3</v>
      </c>
      <c r="I384">
        <v>0</v>
      </c>
      <c r="J384" t="s">
        <v>1124</v>
      </c>
      <c r="K384">
        <v>0.87858176700000001</v>
      </c>
      <c r="L384">
        <v>0.87967672299999999</v>
      </c>
    </row>
    <row r="385" spans="1:12" x14ac:dyDescent="0.25">
      <c r="A385" t="s">
        <v>621</v>
      </c>
      <c r="B385">
        <v>1998</v>
      </c>
      <c r="C385" t="s">
        <v>195</v>
      </c>
      <c r="D385" t="s">
        <v>591</v>
      </c>
      <c r="E385" t="s">
        <v>902</v>
      </c>
      <c r="F385">
        <v>0.31328099999999998</v>
      </c>
      <c r="G385">
        <v>0.68628900000000004</v>
      </c>
      <c r="H385">
        <v>4.2900000000000002E-4</v>
      </c>
      <c r="I385">
        <v>0</v>
      </c>
      <c r="J385" t="s">
        <v>1124</v>
      </c>
      <c r="K385">
        <v>0.339531588</v>
      </c>
      <c r="L385">
        <v>0.33973156999999998</v>
      </c>
    </row>
    <row r="386" spans="1:12" x14ac:dyDescent="0.25">
      <c r="A386" t="s">
        <v>621</v>
      </c>
      <c r="B386">
        <v>1999</v>
      </c>
      <c r="C386" t="s">
        <v>195</v>
      </c>
      <c r="D386" t="s">
        <v>591</v>
      </c>
      <c r="E386" t="s">
        <v>903</v>
      </c>
      <c r="F386">
        <v>0.34857900000000003</v>
      </c>
      <c r="G386">
        <v>0.64991100000000002</v>
      </c>
      <c r="H386">
        <v>1.5100000000000001E-3</v>
      </c>
      <c r="I386">
        <v>0</v>
      </c>
      <c r="J386" t="s">
        <v>1124</v>
      </c>
      <c r="K386">
        <v>0.12533255900000001</v>
      </c>
      <c r="L386">
        <v>0.12564372500000001</v>
      </c>
    </row>
    <row r="387" spans="1:12" x14ac:dyDescent="0.25">
      <c r="A387" t="s">
        <v>621</v>
      </c>
      <c r="B387">
        <v>2000</v>
      </c>
      <c r="C387" t="s">
        <v>195</v>
      </c>
      <c r="D387" t="s">
        <v>591</v>
      </c>
      <c r="E387" t="s">
        <v>904</v>
      </c>
      <c r="F387">
        <v>0.38672600000000001</v>
      </c>
      <c r="G387">
        <v>0.61327399999999999</v>
      </c>
      <c r="H387">
        <v>0</v>
      </c>
      <c r="I387">
        <v>0</v>
      </c>
      <c r="J387" t="s">
        <v>1124</v>
      </c>
      <c r="K387">
        <v>0.37548388100000002</v>
      </c>
      <c r="L387">
        <v>0.37548388100000002</v>
      </c>
    </row>
    <row r="388" spans="1:12" x14ac:dyDescent="0.25">
      <c r="A388" t="s">
        <v>621</v>
      </c>
      <c r="B388">
        <v>2001</v>
      </c>
      <c r="C388" t="s">
        <v>195</v>
      </c>
      <c r="D388" t="s">
        <v>591</v>
      </c>
      <c r="E388" t="s">
        <v>905</v>
      </c>
      <c r="F388">
        <v>0.35365099999999999</v>
      </c>
      <c r="G388">
        <v>0.64339900000000005</v>
      </c>
      <c r="H388">
        <v>2.9499999999999999E-3</v>
      </c>
      <c r="I388">
        <v>0</v>
      </c>
      <c r="J388" t="s">
        <v>1124</v>
      </c>
      <c r="K388">
        <v>0.35944261500000002</v>
      </c>
      <c r="L388">
        <v>0.36465692700000002</v>
      </c>
    </row>
    <row r="389" spans="1:12" x14ac:dyDescent="0.25">
      <c r="A389" t="s">
        <v>621</v>
      </c>
      <c r="B389">
        <v>2002</v>
      </c>
      <c r="C389" t="s">
        <v>195</v>
      </c>
      <c r="D389" t="s">
        <v>591</v>
      </c>
      <c r="E389" t="s">
        <v>906</v>
      </c>
      <c r="F389">
        <v>0.21485099999999999</v>
      </c>
      <c r="G389">
        <v>0.78514899999999999</v>
      </c>
      <c r="H389">
        <v>0</v>
      </c>
      <c r="I389">
        <v>0</v>
      </c>
      <c r="J389" t="s">
        <v>1124</v>
      </c>
      <c r="K389">
        <v>0.238583873</v>
      </c>
      <c r="L389">
        <v>0.238583873</v>
      </c>
    </row>
    <row r="390" spans="1:12" x14ac:dyDescent="0.25">
      <c r="A390" t="s">
        <v>621</v>
      </c>
      <c r="B390">
        <v>2003</v>
      </c>
      <c r="C390" t="s">
        <v>195</v>
      </c>
      <c r="D390" t="s">
        <v>591</v>
      </c>
      <c r="E390" t="s">
        <v>907</v>
      </c>
      <c r="F390">
        <v>0.232626</v>
      </c>
      <c r="G390">
        <v>0.767374</v>
      </c>
      <c r="H390">
        <v>0</v>
      </c>
      <c r="I390">
        <v>0</v>
      </c>
      <c r="J390" t="s">
        <v>1124</v>
      </c>
      <c r="K390">
        <v>0.266952048</v>
      </c>
      <c r="L390">
        <v>0.266952048</v>
      </c>
    </row>
    <row r="391" spans="1:12" x14ac:dyDescent="0.25">
      <c r="A391" t="s">
        <v>621</v>
      </c>
      <c r="B391">
        <v>2004</v>
      </c>
      <c r="C391" t="s">
        <v>195</v>
      </c>
      <c r="D391" t="s">
        <v>591</v>
      </c>
      <c r="E391" t="s">
        <v>908</v>
      </c>
      <c r="F391">
        <v>0.263712</v>
      </c>
      <c r="G391">
        <v>0.73555999999999999</v>
      </c>
      <c r="H391">
        <v>7.2800000000000002E-4</v>
      </c>
      <c r="I391">
        <v>0</v>
      </c>
      <c r="J391" t="s">
        <v>1124</v>
      </c>
      <c r="K391">
        <v>0.264371888</v>
      </c>
      <c r="L391">
        <v>0.26484467099999998</v>
      </c>
    </row>
    <row r="392" spans="1:12" x14ac:dyDescent="0.25">
      <c r="A392" t="s">
        <v>621</v>
      </c>
      <c r="B392">
        <v>2005</v>
      </c>
      <c r="C392" t="s">
        <v>195</v>
      </c>
      <c r="D392" t="s">
        <v>591</v>
      </c>
      <c r="E392" t="s">
        <v>909</v>
      </c>
      <c r="F392">
        <v>0.41675099999999998</v>
      </c>
      <c r="G392">
        <v>0.58324900000000002</v>
      </c>
      <c r="H392">
        <v>0</v>
      </c>
      <c r="I392">
        <v>0</v>
      </c>
      <c r="J392" t="s">
        <v>1124</v>
      </c>
      <c r="K392">
        <v>0.221233286</v>
      </c>
      <c r="L392">
        <v>0.221233286</v>
      </c>
    </row>
    <row r="393" spans="1:12" x14ac:dyDescent="0.25">
      <c r="A393" t="s">
        <v>621</v>
      </c>
      <c r="B393">
        <v>2006</v>
      </c>
      <c r="C393" t="s">
        <v>195</v>
      </c>
      <c r="D393" t="s">
        <v>591</v>
      </c>
      <c r="E393" t="s">
        <v>910</v>
      </c>
      <c r="F393">
        <v>0.41482599999999997</v>
      </c>
      <c r="G393">
        <v>0.58517399999999997</v>
      </c>
      <c r="H393">
        <v>0</v>
      </c>
      <c r="I393">
        <v>0</v>
      </c>
      <c r="J393" t="s">
        <v>1124</v>
      </c>
      <c r="K393">
        <v>0.42660833799999998</v>
      </c>
      <c r="L393">
        <v>0.42660833799999998</v>
      </c>
    </row>
    <row r="394" spans="1:12" x14ac:dyDescent="0.25">
      <c r="A394" t="s">
        <v>621</v>
      </c>
      <c r="B394">
        <v>2007</v>
      </c>
      <c r="C394" t="s">
        <v>195</v>
      </c>
      <c r="D394" t="s">
        <v>591</v>
      </c>
      <c r="E394" t="s">
        <v>911</v>
      </c>
      <c r="F394">
        <v>0.15876799999999999</v>
      </c>
      <c r="G394">
        <v>0.84123199999999998</v>
      </c>
      <c r="H394">
        <v>0</v>
      </c>
      <c r="I394">
        <v>0</v>
      </c>
      <c r="J394" t="s">
        <v>1124</v>
      </c>
      <c r="K394">
        <v>0.202696713</v>
      </c>
      <c r="L394">
        <v>0.202696713</v>
      </c>
    </row>
    <row r="395" spans="1:12" x14ac:dyDescent="0.25">
      <c r="A395" t="s">
        <v>621</v>
      </c>
      <c r="B395">
        <v>2008</v>
      </c>
      <c r="C395" t="s">
        <v>195</v>
      </c>
      <c r="D395" t="s">
        <v>591</v>
      </c>
      <c r="E395" t="s">
        <v>912</v>
      </c>
      <c r="F395">
        <v>0.22131500000000001</v>
      </c>
      <c r="G395">
        <v>0.77868499999999996</v>
      </c>
      <c r="H395">
        <v>0</v>
      </c>
      <c r="I395">
        <v>0</v>
      </c>
      <c r="J395" t="s">
        <v>1124</v>
      </c>
      <c r="K395">
        <v>0.12877012199999999</v>
      </c>
      <c r="L395">
        <v>0.12877012199999999</v>
      </c>
    </row>
    <row r="396" spans="1:12" x14ac:dyDescent="0.25">
      <c r="A396" t="s">
        <v>621</v>
      </c>
      <c r="B396">
        <v>2009</v>
      </c>
      <c r="C396" t="s">
        <v>195</v>
      </c>
      <c r="D396" t="s">
        <v>591</v>
      </c>
      <c r="E396" t="s">
        <v>913</v>
      </c>
      <c r="F396">
        <v>0.373749</v>
      </c>
      <c r="G396">
        <v>0.626251</v>
      </c>
      <c r="H396">
        <v>0</v>
      </c>
      <c r="I396">
        <v>0</v>
      </c>
      <c r="J396" t="s">
        <v>1124</v>
      </c>
      <c r="K396">
        <v>0.17244167299999999</v>
      </c>
      <c r="L396">
        <v>0.17244167299999999</v>
      </c>
    </row>
    <row r="397" spans="1:12" x14ac:dyDescent="0.25">
      <c r="A397" t="s">
        <v>621</v>
      </c>
      <c r="B397">
        <v>2010</v>
      </c>
      <c r="C397" t="s">
        <v>195</v>
      </c>
      <c r="D397" t="s">
        <v>591</v>
      </c>
      <c r="E397" t="s">
        <v>914</v>
      </c>
      <c r="F397">
        <v>0.33036199999999999</v>
      </c>
      <c r="G397">
        <v>0.66963799999999996</v>
      </c>
      <c r="H397">
        <v>0</v>
      </c>
      <c r="I397">
        <v>0</v>
      </c>
      <c r="J397" t="s">
        <v>1124</v>
      </c>
      <c r="K397">
        <v>0.28432767199999998</v>
      </c>
      <c r="L397">
        <v>0.28432767199999998</v>
      </c>
    </row>
    <row r="398" spans="1:12" x14ac:dyDescent="0.25">
      <c r="A398" t="s">
        <v>621</v>
      </c>
      <c r="B398">
        <v>2011</v>
      </c>
      <c r="C398" t="s">
        <v>195</v>
      </c>
      <c r="D398" t="s">
        <v>591</v>
      </c>
      <c r="E398" t="s">
        <v>915</v>
      </c>
      <c r="F398">
        <v>0.38064300000000001</v>
      </c>
      <c r="G398">
        <v>0.61935700000000005</v>
      </c>
      <c r="H398">
        <v>0</v>
      </c>
      <c r="I398">
        <v>0</v>
      </c>
      <c r="J398" t="s">
        <v>1124</v>
      </c>
      <c r="K398">
        <v>0.31607519000000001</v>
      </c>
      <c r="L398">
        <v>0.31607519000000001</v>
      </c>
    </row>
    <row r="399" spans="1:12" x14ac:dyDescent="0.25">
      <c r="A399" t="s">
        <v>621</v>
      </c>
      <c r="B399">
        <v>2012</v>
      </c>
      <c r="C399" t="s">
        <v>195</v>
      </c>
      <c r="D399" t="s">
        <v>591</v>
      </c>
      <c r="E399" t="s">
        <v>916</v>
      </c>
      <c r="F399">
        <v>0.443828</v>
      </c>
      <c r="G399">
        <v>0.556172</v>
      </c>
      <c r="H399">
        <v>0</v>
      </c>
      <c r="I399">
        <v>0</v>
      </c>
      <c r="J399" t="s">
        <v>1124</v>
      </c>
      <c r="K399">
        <v>0.107454939</v>
      </c>
      <c r="L399">
        <v>0.107454939</v>
      </c>
    </row>
    <row r="400" spans="1:12" x14ac:dyDescent="0.25">
      <c r="A400" t="s">
        <v>621</v>
      </c>
      <c r="B400">
        <v>2013</v>
      </c>
      <c r="C400" t="s">
        <v>195</v>
      </c>
      <c r="D400" t="s">
        <v>591</v>
      </c>
      <c r="E400" t="s">
        <v>917</v>
      </c>
      <c r="F400">
        <v>0.54167799999999999</v>
      </c>
      <c r="G400">
        <v>0.457042</v>
      </c>
      <c r="H400">
        <v>1.279E-3</v>
      </c>
      <c r="I400">
        <v>0</v>
      </c>
      <c r="J400" t="s">
        <v>1124</v>
      </c>
      <c r="K400">
        <v>0.51159697199999998</v>
      </c>
      <c r="L400">
        <v>0.51468574499999997</v>
      </c>
    </row>
    <row r="401" spans="1:12" x14ac:dyDescent="0.25">
      <c r="A401" t="s">
        <v>621</v>
      </c>
      <c r="B401">
        <v>2014</v>
      </c>
      <c r="C401" t="s">
        <v>195</v>
      </c>
      <c r="D401" t="s">
        <v>591</v>
      </c>
      <c r="E401" t="s">
        <v>918</v>
      </c>
      <c r="F401">
        <v>0.202156</v>
      </c>
      <c r="G401">
        <v>0.797844</v>
      </c>
      <c r="H401">
        <v>0</v>
      </c>
      <c r="I401">
        <v>0</v>
      </c>
      <c r="J401" t="s">
        <v>1124</v>
      </c>
      <c r="K401">
        <v>0.126885837</v>
      </c>
      <c r="L401">
        <v>0.126885837</v>
      </c>
    </row>
    <row r="402" spans="1:12" x14ac:dyDescent="0.25">
      <c r="A402" t="s">
        <v>621</v>
      </c>
      <c r="B402">
        <v>2015</v>
      </c>
      <c r="C402" t="s">
        <v>195</v>
      </c>
      <c r="D402" t="s">
        <v>591</v>
      </c>
      <c r="E402" t="s">
        <v>919</v>
      </c>
      <c r="F402">
        <v>0.55143299999999995</v>
      </c>
      <c r="G402">
        <v>0.44854899999999998</v>
      </c>
      <c r="H402">
        <v>1.8E-5</v>
      </c>
      <c r="I402">
        <v>0</v>
      </c>
      <c r="J402" t="s">
        <v>1124</v>
      </c>
      <c r="K402">
        <v>0.60337743499999996</v>
      </c>
      <c r="L402">
        <v>0.60337743499999996</v>
      </c>
    </row>
    <row r="403" spans="1:12" x14ac:dyDescent="0.25">
      <c r="A403" t="s">
        <v>621</v>
      </c>
      <c r="B403">
        <v>2016</v>
      </c>
      <c r="C403" t="s">
        <v>195</v>
      </c>
      <c r="D403" t="s">
        <v>591</v>
      </c>
      <c r="E403" t="s">
        <v>920</v>
      </c>
      <c r="F403">
        <v>0.36849199999999999</v>
      </c>
      <c r="G403">
        <v>0.63150799999999996</v>
      </c>
      <c r="H403">
        <v>0</v>
      </c>
      <c r="I403">
        <v>0</v>
      </c>
      <c r="J403" t="s">
        <v>1124</v>
      </c>
      <c r="K403">
        <v>0.31261002300000001</v>
      </c>
      <c r="L403">
        <v>0.31261002300000001</v>
      </c>
    </row>
    <row r="404" spans="1:12" x14ac:dyDescent="0.25">
      <c r="A404" t="s">
        <v>621</v>
      </c>
      <c r="B404">
        <v>2017</v>
      </c>
      <c r="C404" t="s">
        <v>195</v>
      </c>
      <c r="D404" t="s">
        <v>591</v>
      </c>
      <c r="E404" t="s">
        <v>921</v>
      </c>
      <c r="F404">
        <v>0.32690799999999998</v>
      </c>
      <c r="G404">
        <v>0.67309200000000002</v>
      </c>
      <c r="H404">
        <v>0</v>
      </c>
      <c r="I404">
        <v>0</v>
      </c>
      <c r="J404" t="s">
        <v>1124</v>
      </c>
      <c r="K404">
        <v>0.28819604300000001</v>
      </c>
      <c r="L404">
        <v>0.28819604300000001</v>
      </c>
    </row>
    <row r="405" spans="1:12" x14ac:dyDescent="0.25">
      <c r="A405" t="s">
        <v>621</v>
      </c>
      <c r="B405">
        <v>2018</v>
      </c>
      <c r="C405" t="s">
        <v>195</v>
      </c>
      <c r="D405" t="s">
        <v>591</v>
      </c>
      <c r="E405" t="s">
        <v>922</v>
      </c>
      <c r="F405">
        <v>0.45170399999999999</v>
      </c>
      <c r="G405">
        <v>0.54827099999999995</v>
      </c>
      <c r="H405">
        <v>2.5000000000000001E-5</v>
      </c>
      <c r="I405">
        <v>0</v>
      </c>
      <c r="J405" t="s">
        <v>1124</v>
      </c>
      <c r="K405">
        <v>0.46994169600000002</v>
      </c>
      <c r="L405">
        <v>0.46994169600000002</v>
      </c>
    </row>
    <row r="406" spans="1:12" x14ac:dyDescent="0.25">
      <c r="A406" t="s">
        <v>621</v>
      </c>
      <c r="B406">
        <v>2019</v>
      </c>
      <c r="C406" t="s">
        <v>195</v>
      </c>
      <c r="D406" t="s">
        <v>591</v>
      </c>
      <c r="E406" t="s">
        <v>923</v>
      </c>
      <c r="F406">
        <v>0.37099300000000002</v>
      </c>
      <c r="G406">
        <v>0.62897899999999995</v>
      </c>
      <c r="H406">
        <v>2.8E-5</v>
      </c>
      <c r="I406">
        <v>0</v>
      </c>
      <c r="J406" t="s">
        <v>1124</v>
      </c>
      <c r="K406">
        <v>0.36287951699999998</v>
      </c>
      <c r="L406">
        <v>0.36287951699999998</v>
      </c>
    </row>
    <row r="407" spans="1:12" x14ac:dyDescent="0.25">
      <c r="A407" t="s">
        <v>621</v>
      </c>
      <c r="B407">
        <v>2020</v>
      </c>
      <c r="C407" t="s">
        <v>195</v>
      </c>
      <c r="D407" t="s">
        <v>591</v>
      </c>
      <c r="E407" t="s">
        <v>924</v>
      </c>
      <c r="F407">
        <v>0.325903</v>
      </c>
      <c r="G407">
        <v>0.67409699999999995</v>
      </c>
      <c r="H407">
        <v>0</v>
      </c>
      <c r="I407">
        <v>0</v>
      </c>
      <c r="J407" t="s">
        <v>1124</v>
      </c>
      <c r="K407">
        <v>0.27857425400000002</v>
      </c>
      <c r="L407">
        <v>0.27857425400000002</v>
      </c>
    </row>
    <row r="408" spans="1:12" x14ac:dyDescent="0.25">
      <c r="A408" t="s">
        <v>621</v>
      </c>
      <c r="B408">
        <v>2021</v>
      </c>
      <c r="C408" t="s">
        <v>195</v>
      </c>
      <c r="D408" t="s">
        <v>591</v>
      </c>
      <c r="E408" t="s">
        <v>925</v>
      </c>
      <c r="F408">
        <v>0.380749</v>
      </c>
      <c r="G408">
        <v>0.61894899999999997</v>
      </c>
      <c r="H408">
        <v>3.0299999999999999E-4</v>
      </c>
      <c r="I408">
        <v>0</v>
      </c>
      <c r="J408" t="s">
        <v>1124</v>
      </c>
      <c r="K408">
        <v>0.236792646</v>
      </c>
      <c r="L408">
        <v>0.236933912</v>
      </c>
    </row>
    <row r="409" spans="1:12" x14ac:dyDescent="0.25">
      <c r="A409" t="s">
        <v>616</v>
      </c>
      <c r="B409">
        <v>2002</v>
      </c>
      <c r="C409" t="s">
        <v>16</v>
      </c>
      <c r="D409" t="s">
        <v>591</v>
      </c>
      <c r="E409" t="s">
        <v>929</v>
      </c>
      <c r="F409">
        <v>0.178066</v>
      </c>
      <c r="G409">
        <v>0.82193400000000005</v>
      </c>
      <c r="H409">
        <v>0</v>
      </c>
      <c r="I409">
        <v>0</v>
      </c>
      <c r="J409" t="s">
        <v>1124</v>
      </c>
      <c r="K409">
        <v>0.178066372</v>
      </c>
      <c r="L409">
        <v>0.178066372</v>
      </c>
    </row>
    <row r="410" spans="1:12" x14ac:dyDescent="0.25">
      <c r="A410" t="s">
        <v>616</v>
      </c>
      <c r="B410">
        <v>2004</v>
      </c>
      <c r="C410" t="s">
        <v>16</v>
      </c>
      <c r="D410" t="s">
        <v>591</v>
      </c>
      <c r="E410" t="s">
        <v>931</v>
      </c>
      <c r="F410">
        <v>0.26191700000000001</v>
      </c>
      <c r="G410">
        <v>0.73357499999999998</v>
      </c>
      <c r="H410">
        <v>4.509E-3</v>
      </c>
      <c r="I410">
        <v>0</v>
      </c>
      <c r="J410" t="s">
        <v>1124</v>
      </c>
      <c r="K410">
        <v>0</v>
      </c>
      <c r="L410">
        <v>0</v>
      </c>
    </row>
    <row r="411" spans="1:12" x14ac:dyDescent="0.25">
      <c r="A411" t="s">
        <v>616</v>
      </c>
      <c r="B411">
        <v>2010</v>
      </c>
      <c r="C411" t="s">
        <v>16</v>
      </c>
      <c r="D411" t="s">
        <v>591</v>
      </c>
      <c r="E411" t="s">
        <v>936</v>
      </c>
      <c r="F411">
        <v>0.76407000000000003</v>
      </c>
      <c r="G411">
        <v>0.23593</v>
      </c>
      <c r="H411">
        <v>0</v>
      </c>
      <c r="I411">
        <v>0</v>
      </c>
      <c r="J411" t="s">
        <v>1124</v>
      </c>
    </row>
    <row r="412" spans="1:12" x14ac:dyDescent="0.25">
      <c r="A412" t="s">
        <v>616</v>
      </c>
      <c r="B412">
        <v>2012</v>
      </c>
      <c r="C412" t="s">
        <v>16</v>
      </c>
      <c r="D412" t="s">
        <v>591</v>
      </c>
      <c r="E412" t="s">
        <v>937</v>
      </c>
      <c r="F412">
        <v>0.82079400000000002</v>
      </c>
      <c r="G412">
        <v>0.179206</v>
      </c>
      <c r="H412">
        <v>0</v>
      </c>
      <c r="I412">
        <v>0</v>
      </c>
      <c r="J412" t="s">
        <v>1124</v>
      </c>
    </row>
    <row r="413" spans="1:12" x14ac:dyDescent="0.25">
      <c r="A413" t="s">
        <v>616</v>
      </c>
      <c r="B413">
        <v>2013</v>
      </c>
      <c r="C413" t="s">
        <v>16</v>
      </c>
      <c r="D413" t="s">
        <v>591</v>
      </c>
      <c r="E413" t="s">
        <v>938</v>
      </c>
      <c r="F413">
        <v>0.82245199999999996</v>
      </c>
      <c r="G413">
        <v>0.17754800000000001</v>
      </c>
      <c r="H413">
        <v>0</v>
      </c>
      <c r="I413">
        <v>0</v>
      </c>
      <c r="J413" t="s">
        <v>1124</v>
      </c>
      <c r="K413">
        <v>0.82201047100000002</v>
      </c>
      <c r="L413">
        <v>0.82201047100000002</v>
      </c>
    </row>
    <row r="414" spans="1:12" x14ac:dyDescent="0.25">
      <c r="A414" t="s">
        <v>616</v>
      </c>
      <c r="B414">
        <v>2014</v>
      </c>
      <c r="C414" t="s">
        <v>16</v>
      </c>
      <c r="D414" t="s">
        <v>591</v>
      </c>
      <c r="E414" t="s">
        <v>939</v>
      </c>
      <c r="F414">
        <v>0.87839999999999996</v>
      </c>
      <c r="G414">
        <v>4.9510999999999999E-2</v>
      </c>
      <c r="H414">
        <v>7.2090000000000001E-2</v>
      </c>
      <c r="I414">
        <v>0</v>
      </c>
      <c r="J414" t="s">
        <v>1124</v>
      </c>
      <c r="K414">
        <v>0.35247058799999997</v>
      </c>
      <c r="L414">
        <v>0.57208325400000004</v>
      </c>
    </row>
    <row r="415" spans="1:12" x14ac:dyDescent="0.25">
      <c r="A415" t="s">
        <v>616</v>
      </c>
      <c r="B415">
        <v>2015</v>
      </c>
      <c r="C415" t="s">
        <v>16</v>
      </c>
      <c r="D415" t="s">
        <v>591</v>
      </c>
      <c r="E415" t="s">
        <v>940</v>
      </c>
      <c r="F415">
        <v>0.61726899999999996</v>
      </c>
      <c r="G415">
        <v>0.38273099999999999</v>
      </c>
      <c r="H415">
        <v>0</v>
      </c>
      <c r="I415">
        <v>0</v>
      </c>
      <c r="J415" t="s">
        <v>1124</v>
      </c>
      <c r="K415">
        <v>0.61726755799999999</v>
      </c>
      <c r="L415">
        <v>0.61726755799999999</v>
      </c>
    </row>
    <row r="416" spans="1:12" x14ac:dyDescent="0.25">
      <c r="A416" t="s">
        <v>616</v>
      </c>
      <c r="B416">
        <v>2016</v>
      </c>
      <c r="C416" t="s">
        <v>16</v>
      </c>
      <c r="D416" t="s">
        <v>591</v>
      </c>
      <c r="E416" t="s">
        <v>941</v>
      </c>
      <c r="F416">
        <v>0.78661700000000001</v>
      </c>
      <c r="G416">
        <v>0.21338299999999999</v>
      </c>
      <c r="H416">
        <v>0</v>
      </c>
      <c r="I416">
        <v>0</v>
      </c>
      <c r="J416" t="s">
        <v>1124</v>
      </c>
      <c r="K416">
        <v>0.78692395800000003</v>
      </c>
      <c r="L416">
        <v>0.78692395800000003</v>
      </c>
    </row>
    <row r="417" spans="1:12" x14ac:dyDescent="0.25">
      <c r="A417" t="s">
        <v>616</v>
      </c>
      <c r="B417">
        <v>2017</v>
      </c>
      <c r="C417" t="s">
        <v>16</v>
      </c>
      <c r="D417" t="s">
        <v>591</v>
      </c>
      <c r="E417" t="s">
        <v>942</v>
      </c>
      <c r="F417">
        <v>0.64492400000000005</v>
      </c>
      <c r="G417">
        <v>0.355076</v>
      </c>
      <c r="H417">
        <v>0</v>
      </c>
      <c r="I417">
        <v>0</v>
      </c>
      <c r="J417" t="s">
        <v>1124</v>
      </c>
      <c r="K417">
        <v>0.64335129199999996</v>
      </c>
      <c r="L417">
        <v>0.64335129199999996</v>
      </c>
    </row>
    <row r="418" spans="1:12" x14ac:dyDescent="0.25">
      <c r="A418" t="s">
        <v>616</v>
      </c>
      <c r="B418">
        <v>2018</v>
      </c>
      <c r="C418" t="s">
        <v>16</v>
      </c>
      <c r="D418" t="s">
        <v>591</v>
      </c>
      <c r="E418" t="s">
        <v>943</v>
      </c>
      <c r="F418">
        <v>0.37547900000000001</v>
      </c>
      <c r="G418">
        <v>0.62452099999999999</v>
      </c>
      <c r="H418">
        <v>0</v>
      </c>
      <c r="I418">
        <v>0</v>
      </c>
      <c r="J418" t="s">
        <v>1124</v>
      </c>
      <c r="K418">
        <v>0.37547873799999998</v>
      </c>
      <c r="L418">
        <v>0.37547873799999998</v>
      </c>
    </row>
    <row r="419" spans="1:12" x14ac:dyDescent="0.25">
      <c r="A419" t="s">
        <v>616</v>
      </c>
      <c r="B419">
        <v>2019</v>
      </c>
      <c r="C419" t="s">
        <v>16</v>
      </c>
      <c r="D419" t="s">
        <v>591</v>
      </c>
      <c r="E419" t="s">
        <v>944</v>
      </c>
      <c r="F419">
        <v>0.40928999999999999</v>
      </c>
      <c r="G419">
        <v>0.59070999999999996</v>
      </c>
      <c r="H419">
        <v>0</v>
      </c>
      <c r="I419">
        <v>0</v>
      </c>
      <c r="J419" t="s">
        <v>1124</v>
      </c>
    </row>
    <row r="420" spans="1:12" x14ac:dyDescent="0.25">
      <c r="A420" t="s">
        <v>616</v>
      </c>
      <c r="B420">
        <v>2020</v>
      </c>
      <c r="C420" t="s">
        <v>16</v>
      </c>
      <c r="D420" t="s">
        <v>591</v>
      </c>
      <c r="E420" t="s">
        <v>945</v>
      </c>
      <c r="F420">
        <v>0.63549299999999997</v>
      </c>
      <c r="G420">
        <v>0.36450700000000003</v>
      </c>
      <c r="H420">
        <v>0</v>
      </c>
      <c r="I420">
        <v>0</v>
      </c>
      <c r="J420" t="s">
        <v>1124</v>
      </c>
      <c r="K420">
        <v>0.63399487499999996</v>
      </c>
      <c r="L420">
        <v>0.63399487499999996</v>
      </c>
    </row>
    <row r="421" spans="1:12" x14ac:dyDescent="0.25">
      <c r="A421" t="s">
        <v>616</v>
      </c>
      <c r="B421">
        <v>2021</v>
      </c>
      <c r="C421" t="s">
        <v>16</v>
      </c>
      <c r="D421" t="s">
        <v>591</v>
      </c>
      <c r="E421" t="s">
        <v>946</v>
      </c>
      <c r="F421">
        <v>0.66510000000000002</v>
      </c>
      <c r="G421">
        <v>0.33489999999999998</v>
      </c>
      <c r="H421">
        <v>0</v>
      </c>
      <c r="I421">
        <v>0</v>
      </c>
      <c r="J421" t="s">
        <v>1124</v>
      </c>
      <c r="K421">
        <v>0.64300088899999996</v>
      </c>
      <c r="L421">
        <v>0.64300088899999996</v>
      </c>
    </row>
    <row r="422" spans="1:12" x14ac:dyDescent="0.25">
      <c r="A422" t="s">
        <v>624</v>
      </c>
      <c r="B422">
        <v>1998</v>
      </c>
      <c r="C422" t="s">
        <v>8</v>
      </c>
      <c r="D422" t="s">
        <v>591</v>
      </c>
      <c r="E422" t="s">
        <v>947</v>
      </c>
      <c r="F422">
        <v>0.313444</v>
      </c>
      <c r="G422">
        <v>0.68655600000000006</v>
      </c>
      <c r="H422">
        <v>0</v>
      </c>
      <c r="I422">
        <v>0</v>
      </c>
      <c r="J422" t="s">
        <v>1124</v>
      </c>
      <c r="K422">
        <v>0.31344420299999998</v>
      </c>
      <c r="L422">
        <v>0.31344420299999998</v>
      </c>
    </row>
    <row r="423" spans="1:12" x14ac:dyDescent="0.25">
      <c r="A423" t="s">
        <v>624</v>
      </c>
      <c r="B423">
        <v>1999</v>
      </c>
      <c r="C423" t="s">
        <v>8</v>
      </c>
      <c r="D423" t="s">
        <v>591</v>
      </c>
      <c r="E423" t="s">
        <v>948</v>
      </c>
      <c r="F423">
        <v>0.37142599999999998</v>
      </c>
      <c r="G423">
        <v>0.453239</v>
      </c>
      <c r="H423">
        <v>0.17533499999999999</v>
      </c>
      <c r="I423">
        <v>0</v>
      </c>
      <c r="J423" t="s">
        <v>1124</v>
      </c>
      <c r="K423">
        <v>0.237781726</v>
      </c>
      <c r="L423">
        <v>0.301988847</v>
      </c>
    </row>
    <row r="424" spans="1:12" x14ac:dyDescent="0.25">
      <c r="A424" t="s">
        <v>624</v>
      </c>
      <c r="B424">
        <v>2002</v>
      </c>
      <c r="C424" t="s">
        <v>8</v>
      </c>
      <c r="D424" t="s">
        <v>591</v>
      </c>
      <c r="E424" t="s">
        <v>951</v>
      </c>
      <c r="F424">
        <v>0.13611000000000001</v>
      </c>
      <c r="G424">
        <v>0.86389000000000005</v>
      </c>
      <c r="H424">
        <v>0</v>
      </c>
      <c r="I424">
        <v>0</v>
      </c>
      <c r="J424" t="s">
        <v>1124</v>
      </c>
      <c r="K424">
        <v>0.13631454600000001</v>
      </c>
      <c r="L424">
        <v>0.13631454600000001</v>
      </c>
    </row>
    <row r="425" spans="1:12" x14ac:dyDescent="0.25">
      <c r="A425" t="s">
        <v>624</v>
      </c>
      <c r="B425">
        <v>2003</v>
      </c>
      <c r="C425" t="s">
        <v>8</v>
      </c>
      <c r="D425" t="s">
        <v>591</v>
      </c>
      <c r="E425" t="s">
        <v>952</v>
      </c>
      <c r="F425">
        <v>0.373948</v>
      </c>
      <c r="G425">
        <v>0.62605200000000005</v>
      </c>
      <c r="H425">
        <v>0</v>
      </c>
      <c r="I425">
        <v>0</v>
      </c>
      <c r="J425" t="s">
        <v>1124</v>
      </c>
      <c r="K425">
        <v>0.37394812700000002</v>
      </c>
      <c r="L425">
        <v>0.37394812700000002</v>
      </c>
    </row>
    <row r="426" spans="1:12" x14ac:dyDescent="0.25">
      <c r="A426" t="s">
        <v>624</v>
      </c>
      <c r="B426">
        <v>2004</v>
      </c>
      <c r="C426" t="s">
        <v>8</v>
      </c>
      <c r="D426" t="s">
        <v>591</v>
      </c>
      <c r="E426" t="s">
        <v>953</v>
      </c>
      <c r="F426">
        <v>0.66195599999999999</v>
      </c>
      <c r="G426">
        <v>0.248197</v>
      </c>
      <c r="H426">
        <v>8.9846999999999996E-2</v>
      </c>
      <c r="I426">
        <v>1.1275E-2</v>
      </c>
      <c r="J426" t="s">
        <v>1124</v>
      </c>
      <c r="K426">
        <v>0.62858582100000004</v>
      </c>
      <c r="L426">
        <v>0.69743400799999999</v>
      </c>
    </row>
    <row r="427" spans="1:12" x14ac:dyDescent="0.25">
      <c r="A427" t="s">
        <v>624</v>
      </c>
      <c r="B427">
        <v>2011</v>
      </c>
      <c r="C427" t="s">
        <v>8</v>
      </c>
      <c r="D427" t="s">
        <v>591</v>
      </c>
      <c r="E427" t="s">
        <v>960</v>
      </c>
      <c r="F427">
        <v>0.87492999999999999</v>
      </c>
      <c r="G427">
        <v>0.12506999999999999</v>
      </c>
      <c r="H427">
        <v>0</v>
      </c>
      <c r="I427">
        <v>0</v>
      </c>
      <c r="J427" t="s">
        <v>1124</v>
      </c>
    </row>
    <row r="428" spans="1:12" x14ac:dyDescent="0.25">
      <c r="A428" t="s">
        <v>624</v>
      </c>
      <c r="B428">
        <v>2012</v>
      </c>
      <c r="C428" t="s">
        <v>8</v>
      </c>
      <c r="D428" t="s">
        <v>591</v>
      </c>
      <c r="E428" t="s">
        <v>961</v>
      </c>
      <c r="F428">
        <v>0.95522300000000004</v>
      </c>
      <c r="G428">
        <v>4.4776999999999997E-2</v>
      </c>
      <c r="H428">
        <v>0</v>
      </c>
      <c r="I428">
        <v>0</v>
      </c>
      <c r="J428" t="s">
        <v>1124</v>
      </c>
      <c r="K428">
        <v>0.95423793999999995</v>
      </c>
      <c r="L428">
        <v>0.95423793999999995</v>
      </c>
    </row>
    <row r="429" spans="1:12" x14ac:dyDescent="0.25">
      <c r="A429" t="s">
        <v>624</v>
      </c>
      <c r="B429">
        <v>2013</v>
      </c>
      <c r="C429" t="s">
        <v>8</v>
      </c>
      <c r="D429" t="s">
        <v>591</v>
      </c>
      <c r="E429" t="s">
        <v>962</v>
      </c>
      <c r="F429">
        <v>0.75015299999999996</v>
      </c>
      <c r="G429">
        <v>0.24984700000000001</v>
      </c>
      <c r="H429">
        <v>0</v>
      </c>
      <c r="I429">
        <v>0</v>
      </c>
      <c r="J429" t="s">
        <v>1124</v>
      </c>
      <c r="K429">
        <v>0.75083074400000005</v>
      </c>
      <c r="L429">
        <v>0.75083074400000005</v>
      </c>
    </row>
    <row r="430" spans="1:12" x14ac:dyDescent="0.25">
      <c r="A430" t="s">
        <v>624</v>
      </c>
      <c r="B430">
        <v>2014</v>
      </c>
      <c r="C430" t="s">
        <v>8</v>
      </c>
      <c r="D430" t="s">
        <v>591</v>
      </c>
      <c r="E430" t="s">
        <v>963</v>
      </c>
      <c r="F430">
        <v>0.92800199999999999</v>
      </c>
      <c r="G430">
        <v>7.1998000000000006E-2</v>
      </c>
      <c r="H430">
        <v>0</v>
      </c>
      <c r="I430">
        <v>0</v>
      </c>
      <c r="J430" t="s">
        <v>1124</v>
      </c>
      <c r="K430">
        <v>0.92797951199999995</v>
      </c>
      <c r="L430">
        <v>0.92797951199999995</v>
      </c>
    </row>
    <row r="431" spans="1:12" x14ac:dyDescent="0.25">
      <c r="A431" t="s">
        <v>624</v>
      </c>
      <c r="B431">
        <v>2018</v>
      </c>
      <c r="C431" t="s">
        <v>8</v>
      </c>
      <c r="D431" t="s">
        <v>591</v>
      </c>
      <c r="E431" t="s">
        <v>1126</v>
      </c>
      <c r="F431">
        <v>0.98705500000000002</v>
      </c>
      <c r="G431">
        <v>8.5579999999999996E-3</v>
      </c>
      <c r="H431">
        <v>4.3860000000000001E-3</v>
      </c>
      <c r="I431">
        <v>0</v>
      </c>
      <c r="J431" t="s">
        <v>1124</v>
      </c>
      <c r="K431">
        <v>0.99569562700000003</v>
      </c>
      <c r="L431">
        <v>1</v>
      </c>
    </row>
    <row r="432" spans="1:12" x14ac:dyDescent="0.25">
      <c r="A432" t="s">
        <v>624</v>
      </c>
      <c r="B432">
        <v>2019</v>
      </c>
      <c r="C432" t="s">
        <v>8</v>
      </c>
      <c r="D432" t="s">
        <v>591</v>
      </c>
      <c r="E432" t="s">
        <v>967</v>
      </c>
      <c r="F432">
        <v>0.97178200000000003</v>
      </c>
      <c r="G432">
        <v>2.8218E-2</v>
      </c>
      <c r="H432">
        <v>0</v>
      </c>
      <c r="I432">
        <v>0</v>
      </c>
      <c r="J432" t="s">
        <v>1124</v>
      </c>
      <c r="K432">
        <v>0.99555297899999995</v>
      </c>
      <c r="L432">
        <v>0.99555297899999995</v>
      </c>
    </row>
    <row r="433" spans="1:12" x14ac:dyDescent="0.25">
      <c r="A433" t="s">
        <v>624</v>
      </c>
      <c r="B433">
        <v>2020</v>
      </c>
      <c r="C433" t="s">
        <v>8</v>
      </c>
      <c r="D433" t="s">
        <v>591</v>
      </c>
      <c r="E433" t="s">
        <v>968</v>
      </c>
      <c r="F433">
        <v>0.57484299999999999</v>
      </c>
      <c r="G433">
        <v>0.42515700000000001</v>
      </c>
      <c r="H433">
        <v>0</v>
      </c>
      <c r="I433">
        <v>0</v>
      </c>
      <c r="J433" t="s">
        <v>1124</v>
      </c>
      <c r="K433">
        <v>0.58482059799999997</v>
      </c>
      <c r="L433">
        <v>0.58482059799999997</v>
      </c>
    </row>
    <row r="434" spans="1:12" x14ac:dyDescent="0.25">
      <c r="A434" t="s">
        <v>624</v>
      </c>
      <c r="B434">
        <v>2021</v>
      </c>
      <c r="C434" t="s">
        <v>8</v>
      </c>
      <c r="D434" t="s">
        <v>591</v>
      </c>
      <c r="E434" t="s">
        <v>969</v>
      </c>
      <c r="F434">
        <v>0.24549199999999999</v>
      </c>
      <c r="G434">
        <v>0.75450799999999996</v>
      </c>
      <c r="H434">
        <v>0</v>
      </c>
      <c r="I434">
        <v>0</v>
      </c>
      <c r="J434" t="s">
        <v>1124</v>
      </c>
      <c r="K434">
        <v>0.37188782500000001</v>
      </c>
      <c r="L434">
        <v>0.37188782500000001</v>
      </c>
    </row>
    <row r="435" spans="1:12" x14ac:dyDescent="0.25">
      <c r="A435" t="s">
        <v>618</v>
      </c>
      <c r="B435">
        <v>1998</v>
      </c>
      <c r="C435" t="s">
        <v>122</v>
      </c>
      <c r="D435" t="s">
        <v>591</v>
      </c>
      <c r="E435" t="s">
        <v>972</v>
      </c>
      <c r="F435">
        <v>0.27957700000000002</v>
      </c>
      <c r="G435">
        <v>0.72042300000000004</v>
      </c>
      <c r="H435">
        <v>0</v>
      </c>
      <c r="I435">
        <v>0</v>
      </c>
      <c r="J435" t="s">
        <v>1124</v>
      </c>
      <c r="K435">
        <v>6.4511391000000001E-2</v>
      </c>
      <c r="L435">
        <v>6.4511391000000001E-2</v>
      </c>
    </row>
    <row r="436" spans="1:12" x14ac:dyDescent="0.25">
      <c r="A436" t="s">
        <v>618</v>
      </c>
      <c r="B436">
        <v>1999</v>
      </c>
      <c r="C436" t="s">
        <v>122</v>
      </c>
      <c r="D436" t="s">
        <v>591</v>
      </c>
      <c r="E436" t="s">
        <v>973</v>
      </c>
      <c r="F436">
        <v>9.1760999999999995E-2</v>
      </c>
      <c r="G436">
        <v>0.90823900000000002</v>
      </c>
      <c r="H436">
        <v>0</v>
      </c>
      <c r="I436">
        <v>0</v>
      </c>
      <c r="J436" t="s">
        <v>1124</v>
      </c>
      <c r="K436">
        <v>0.16784458599999999</v>
      </c>
      <c r="L436">
        <v>0.16784458599999999</v>
      </c>
    </row>
    <row r="437" spans="1:12" x14ac:dyDescent="0.25">
      <c r="A437" t="s">
        <v>618</v>
      </c>
      <c r="B437">
        <v>2000</v>
      </c>
      <c r="C437" t="s">
        <v>122</v>
      </c>
      <c r="D437" t="s">
        <v>591</v>
      </c>
      <c r="E437" t="s">
        <v>974</v>
      </c>
      <c r="F437">
        <v>0.10628799999999999</v>
      </c>
      <c r="G437">
        <v>0.89371199999999995</v>
      </c>
      <c r="H437">
        <v>0</v>
      </c>
      <c r="I437">
        <v>0</v>
      </c>
      <c r="J437" t="s">
        <v>1124</v>
      </c>
      <c r="K437">
        <v>7.0596079000000006E-2</v>
      </c>
      <c r="L437">
        <v>7.0596079000000006E-2</v>
      </c>
    </row>
    <row r="438" spans="1:12" x14ac:dyDescent="0.25">
      <c r="A438" t="s">
        <v>618</v>
      </c>
      <c r="B438">
        <v>2001</v>
      </c>
      <c r="C438" t="s">
        <v>122</v>
      </c>
      <c r="D438" t="s">
        <v>591</v>
      </c>
      <c r="E438" t="s">
        <v>975</v>
      </c>
      <c r="F438">
        <v>0.13348699999999999</v>
      </c>
      <c r="G438">
        <v>0.86651299999999998</v>
      </c>
      <c r="H438">
        <v>0</v>
      </c>
      <c r="I438">
        <v>0</v>
      </c>
      <c r="J438" t="s">
        <v>1124</v>
      </c>
      <c r="K438">
        <v>0.225903519</v>
      </c>
      <c r="L438">
        <v>0.225903519</v>
      </c>
    </row>
    <row r="439" spans="1:12" x14ac:dyDescent="0.25">
      <c r="A439" t="s">
        <v>618</v>
      </c>
      <c r="B439">
        <v>2002</v>
      </c>
      <c r="C439" t="s">
        <v>122</v>
      </c>
      <c r="D439" t="s">
        <v>591</v>
      </c>
      <c r="E439" t="s">
        <v>976</v>
      </c>
      <c r="F439">
        <v>0.40681400000000001</v>
      </c>
      <c r="G439">
        <v>0.59010700000000005</v>
      </c>
      <c r="H439">
        <v>3.078E-3</v>
      </c>
      <c r="I439">
        <v>0</v>
      </c>
      <c r="J439" t="s">
        <v>1124</v>
      </c>
      <c r="K439">
        <v>0.38155094099999998</v>
      </c>
      <c r="L439">
        <v>0.38298874399999999</v>
      </c>
    </row>
    <row r="440" spans="1:12" x14ac:dyDescent="0.25">
      <c r="A440" t="s">
        <v>618</v>
      </c>
      <c r="B440">
        <v>2003</v>
      </c>
      <c r="C440" t="s">
        <v>122</v>
      </c>
      <c r="D440" t="s">
        <v>591</v>
      </c>
      <c r="E440" t="s">
        <v>977</v>
      </c>
      <c r="F440">
        <v>0.32591199999999998</v>
      </c>
      <c r="G440">
        <v>0.67408800000000002</v>
      </c>
      <c r="H440">
        <v>0</v>
      </c>
      <c r="I440">
        <v>0</v>
      </c>
      <c r="J440" t="s">
        <v>1124</v>
      </c>
      <c r="K440">
        <v>0.34083954999999999</v>
      </c>
      <c r="L440">
        <v>0.34083954999999999</v>
      </c>
    </row>
    <row r="441" spans="1:12" x14ac:dyDescent="0.25">
      <c r="A441" t="s">
        <v>618</v>
      </c>
      <c r="B441">
        <v>2004</v>
      </c>
      <c r="C441" t="s">
        <v>122</v>
      </c>
      <c r="D441" t="s">
        <v>591</v>
      </c>
      <c r="E441" t="s">
        <v>978</v>
      </c>
      <c r="F441">
        <v>0.51239699999999999</v>
      </c>
      <c r="G441">
        <v>0.48723100000000003</v>
      </c>
      <c r="H441">
        <v>3.7199999999999999E-4</v>
      </c>
      <c r="I441">
        <v>0</v>
      </c>
      <c r="J441" t="s">
        <v>1124</v>
      </c>
      <c r="K441">
        <v>0.51177307999999999</v>
      </c>
      <c r="L441">
        <v>0.51199159800000005</v>
      </c>
    </row>
    <row r="442" spans="1:12" x14ac:dyDescent="0.25">
      <c r="A442" t="s">
        <v>618</v>
      </c>
      <c r="B442">
        <v>2005</v>
      </c>
      <c r="C442" t="s">
        <v>122</v>
      </c>
      <c r="D442" t="s">
        <v>591</v>
      </c>
      <c r="E442" t="s">
        <v>979</v>
      </c>
      <c r="F442">
        <v>3.6374999999999998E-2</v>
      </c>
      <c r="G442">
        <v>0.96362499999999995</v>
      </c>
      <c r="H442">
        <v>0</v>
      </c>
      <c r="I442">
        <v>0</v>
      </c>
      <c r="J442" t="s">
        <v>1124</v>
      </c>
      <c r="K442">
        <v>0.14926836399999999</v>
      </c>
      <c r="L442">
        <v>0.14926836399999999</v>
      </c>
    </row>
    <row r="443" spans="1:12" x14ac:dyDescent="0.25">
      <c r="A443" t="s">
        <v>618</v>
      </c>
      <c r="B443">
        <v>2006</v>
      </c>
      <c r="C443" t="s">
        <v>122</v>
      </c>
      <c r="D443" t="s">
        <v>591</v>
      </c>
      <c r="E443" t="s">
        <v>980</v>
      </c>
      <c r="F443">
        <v>0.27232299999999998</v>
      </c>
      <c r="G443">
        <v>0.72767700000000002</v>
      </c>
      <c r="H443">
        <v>0</v>
      </c>
      <c r="I443">
        <v>0</v>
      </c>
      <c r="J443" t="s">
        <v>1124</v>
      </c>
      <c r="K443">
        <v>0.28828588399999999</v>
      </c>
      <c r="L443">
        <v>0.28828588399999999</v>
      </c>
    </row>
    <row r="444" spans="1:12" x14ac:dyDescent="0.25">
      <c r="A444" t="s">
        <v>618</v>
      </c>
      <c r="B444">
        <v>2007</v>
      </c>
      <c r="C444" t="s">
        <v>122</v>
      </c>
      <c r="D444" t="s">
        <v>591</v>
      </c>
      <c r="E444" t="s">
        <v>981</v>
      </c>
      <c r="F444">
        <v>0.98437200000000002</v>
      </c>
      <c r="G444">
        <v>1.5628E-2</v>
      </c>
      <c r="H444">
        <v>0</v>
      </c>
      <c r="I444">
        <v>0</v>
      </c>
      <c r="J444" t="s">
        <v>1124</v>
      </c>
      <c r="K444">
        <v>0.98242438200000004</v>
      </c>
      <c r="L444">
        <v>0.98242438200000004</v>
      </c>
    </row>
    <row r="445" spans="1:12" x14ac:dyDescent="0.25">
      <c r="A445" t="s">
        <v>676</v>
      </c>
      <c r="B445">
        <v>1998</v>
      </c>
      <c r="C445" t="s">
        <v>676</v>
      </c>
      <c r="D445" t="s">
        <v>671</v>
      </c>
      <c r="E445" t="s">
        <v>1127</v>
      </c>
      <c r="F445">
        <v>0.58986799999999995</v>
      </c>
      <c r="G445">
        <v>0.410132</v>
      </c>
      <c r="H445">
        <v>0</v>
      </c>
      <c r="I445">
        <v>0</v>
      </c>
      <c r="J445" t="s">
        <v>1124</v>
      </c>
      <c r="K445">
        <v>0.572202196</v>
      </c>
      <c r="L445">
        <v>0.572202196</v>
      </c>
    </row>
    <row r="446" spans="1:12" x14ac:dyDescent="0.25">
      <c r="A446" t="s">
        <v>676</v>
      </c>
      <c r="B446">
        <v>1999</v>
      </c>
      <c r="C446" t="s">
        <v>676</v>
      </c>
      <c r="D446" t="s">
        <v>671</v>
      </c>
      <c r="E446" t="s">
        <v>1128</v>
      </c>
      <c r="F446">
        <v>0.709785</v>
      </c>
      <c r="G446">
        <v>0.28691499999999998</v>
      </c>
      <c r="H446">
        <v>3.2989999999999998E-3</v>
      </c>
      <c r="I446">
        <v>3.2989999999999998E-3</v>
      </c>
      <c r="J446" t="s">
        <v>1124</v>
      </c>
      <c r="K446">
        <v>0.67852855700000003</v>
      </c>
      <c r="L446">
        <v>0.68027929899999995</v>
      </c>
    </row>
    <row r="447" spans="1:12" x14ac:dyDescent="0.25">
      <c r="A447" t="s">
        <v>676</v>
      </c>
      <c r="B447">
        <v>2000</v>
      </c>
      <c r="C447" t="s">
        <v>676</v>
      </c>
      <c r="D447" t="s">
        <v>671</v>
      </c>
      <c r="E447" t="s">
        <v>1129</v>
      </c>
      <c r="F447">
        <v>0.77600999999999998</v>
      </c>
      <c r="G447">
        <v>0.216227</v>
      </c>
      <c r="H447">
        <v>7.7629999999999999E-3</v>
      </c>
      <c r="I447">
        <v>7.7629999999999999E-3</v>
      </c>
      <c r="J447" t="s">
        <v>1124</v>
      </c>
      <c r="K447">
        <v>0.77377710700000002</v>
      </c>
      <c r="L447">
        <v>0.77919240099999998</v>
      </c>
    </row>
    <row r="448" spans="1:12" x14ac:dyDescent="0.25">
      <c r="A448" t="s">
        <v>676</v>
      </c>
      <c r="B448">
        <v>2001</v>
      </c>
      <c r="C448" t="s">
        <v>676</v>
      </c>
      <c r="D448" t="s">
        <v>671</v>
      </c>
      <c r="E448" t="s">
        <v>1013</v>
      </c>
      <c r="F448">
        <v>0.63192300000000001</v>
      </c>
      <c r="G448">
        <v>0.357682</v>
      </c>
      <c r="H448">
        <v>1.0395E-2</v>
      </c>
      <c r="I448">
        <v>1.0395E-2</v>
      </c>
      <c r="J448" t="s">
        <v>1124</v>
      </c>
      <c r="K448">
        <v>0.61634454800000005</v>
      </c>
      <c r="L448">
        <v>0.62219423699999998</v>
      </c>
    </row>
    <row r="449" spans="1:12" x14ac:dyDescent="0.25">
      <c r="A449" t="s">
        <v>676</v>
      </c>
      <c r="B449">
        <v>2002</v>
      </c>
      <c r="C449" t="s">
        <v>676</v>
      </c>
      <c r="D449" t="s">
        <v>671</v>
      </c>
      <c r="E449" t="s">
        <v>1130</v>
      </c>
      <c r="F449">
        <v>0.52166500000000005</v>
      </c>
      <c r="G449">
        <v>0.46701300000000001</v>
      </c>
      <c r="H449">
        <v>1.1323E-2</v>
      </c>
      <c r="I449">
        <v>1.1323E-2</v>
      </c>
      <c r="J449" t="s">
        <v>1124</v>
      </c>
      <c r="K449">
        <v>0.305213758</v>
      </c>
      <c r="L449">
        <v>0.309733384</v>
      </c>
    </row>
    <row r="450" spans="1:12" x14ac:dyDescent="0.25">
      <c r="A450" t="s">
        <v>676</v>
      </c>
      <c r="B450">
        <v>2003</v>
      </c>
      <c r="C450" t="s">
        <v>676</v>
      </c>
      <c r="D450" t="s">
        <v>671</v>
      </c>
      <c r="E450" t="s">
        <v>1014</v>
      </c>
      <c r="F450">
        <v>0.72800500000000001</v>
      </c>
      <c r="G450">
        <v>0.25863000000000003</v>
      </c>
      <c r="H450">
        <v>1.3363999999999999E-2</v>
      </c>
      <c r="I450">
        <v>1.3363999999999999E-2</v>
      </c>
      <c r="J450" t="s">
        <v>1124</v>
      </c>
      <c r="K450">
        <v>0.72447854300000003</v>
      </c>
      <c r="L450">
        <v>0.734350642</v>
      </c>
    </row>
    <row r="451" spans="1:12" x14ac:dyDescent="0.25">
      <c r="A451" t="s">
        <v>676</v>
      </c>
      <c r="B451">
        <v>2004</v>
      </c>
      <c r="C451" t="s">
        <v>676</v>
      </c>
      <c r="D451" t="s">
        <v>671</v>
      </c>
      <c r="E451" t="s">
        <v>1015</v>
      </c>
      <c r="F451">
        <v>0.70359799999999995</v>
      </c>
      <c r="G451">
        <v>0.29580299999999998</v>
      </c>
      <c r="H451">
        <v>5.9800000000000001E-4</v>
      </c>
      <c r="I451">
        <v>5.9800000000000001E-4</v>
      </c>
      <c r="J451" t="s">
        <v>1124</v>
      </c>
      <c r="K451">
        <v>0.709276774</v>
      </c>
      <c r="L451">
        <v>0.70972725199999998</v>
      </c>
    </row>
    <row r="452" spans="1:12" x14ac:dyDescent="0.25">
      <c r="A452" t="s">
        <v>676</v>
      </c>
      <c r="B452">
        <v>2005</v>
      </c>
      <c r="C452" t="s">
        <v>676</v>
      </c>
      <c r="D452" t="s">
        <v>671</v>
      </c>
      <c r="E452" t="s">
        <v>1016</v>
      </c>
      <c r="F452">
        <v>0.72986399999999996</v>
      </c>
      <c r="G452">
        <v>0.26602999999999999</v>
      </c>
      <c r="H452">
        <v>4.1060000000000003E-3</v>
      </c>
      <c r="I452">
        <v>4.1060000000000003E-3</v>
      </c>
      <c r="J452" t="s">
        <v>1124</v>
      </c>
      <c r="K452">
        <v>0.76984952699999998</v>
      </c>
      <c r="L452">
        <v>0.77326428800000002</v>
      </c>
    </row>
    <row r="453" spans="1:12" x14ac:dyDescent="0.25">
      <c r="A453" t="s">
        <v>676</v>
      </c>
      <c r="B453">
        <v>2006</v>
      </c>
      <c r="C453" t="s">
        <v>676</v>
      </c>
      <c r="D453" t="s">
        <v>671</v>
      </c>
      <c r="E453" t="s">
        <v>1131</v>
      </c>
      <c r="F453">
        <v>0.74244399999999999</v>
      </c>
      <c r="G453">
        <v>0.24226200000000001</v>
      </c>
      <c r="H453">
        <v>1.5292999999999999E-2</v>
      </c>
      <c r="I453">
        <v>1.5292999999999999E-2</v>
      </c>
      <c r="J453" t="s">
        <v>1124</v>
      </c>
      <c r="K453">
        <v>0.74438336299999996</v>
      </c>
      <c r="L453">
        <v>0.76057341300000003</v>
      </c>
    </row>
    <row r="454" spans="1:12" x14ac:dyDescent="0.25">
      <c r="A454" t="s">
        <v>676</v>
      </c>
      <c r="B454">
        <v>2007</v>
      </c>
      <c r="C454" t="s">
        <v>676</v>
      </c>
      <c r="D454" t="s">
        <v>671</v>
      </c>
      <c r="E454" t="s">
        <v>1017</v>
      </c>
      <c r="F454">
        <v>0.68120999999999998</v>
      </c>
      <c r="G454">
        <v>0.31335800000000003</v>
      </c>
      <c r="H454">
        <v>5.4330000000000003E-3</v>
      </c>
      <c r="I454">
        <v>5.4330000000000003E-3</v>
      </c>
      <c r="J454" t="s">
        <v>1124</v>
      </c>
      <c r="K454">
        <v>0.71154639799999997</v>
      </c>
      <c r="L454">
        <v>0.714688353</v>
      </c>
    </row>
    <row r="455" spans="1:12" x14ac:dyDescent="0.25">
      <c r="A455" t="s">
        <v>676</v>
      </c>
      <c r="B455">
        <v>2008</v>
      </c>
      <c r="C455" t="s">
        <v>676</v>
      </c>
      <c r="D455" t="s">
        <v>671</v>
      </c>
      <c r="E455" t="s">
        <v>1018</v>
      </c>
      <c r="F455">
        <v>0.77412400000000003</v>
      </c>
      <c r="G455">
        <v>0.22519700000000001</v>
      </c>
      <c r="H455">
        <v>6.8000000000000005E-4</v>
      </c>
      <c r="I455">
        <v>6.8000000000000005E-4</v>
      </c>
      <c r="J455" t="s">
        <v>1124</v>
      </c>
      <c r="K455">
        <v>0.779253262</v>
      </c>
      <c r="L455">
        <v>0.77968676599999998</v>
      </c>
    </row>
    <row r="456" spans="1:12" x14ac:dyDescent="0.25">
      <c r="A456" t="s">
        <v>676</v>
      </c>
      <c r="B456">
        <v>2009</v>
      </c>
      <c r="C456" t="s">
        <v>676</v>
      </c>
      <c r="D456" t="s">
        <v>671</v>
      </c>
      <c r="E456" t="s">
        <v>1019</v>
      </c>
      <c r="F456">
        <v>0.69681599999999999</v>
      </c>
      <c r="G456">
        <v>0.26196700000000001</v>
      </c>
      <c r="H456">
        <v>4.1216999999999997E-2</v>
      </c>
      <c r="I456">
        <v>4.1216999999999997E-2</v>
      </c>
      <c r="J456" t="s">
        <v>1124</v>
      </c>
      <c r="K456">
        <v>0.64831410599999995</v>
      </c>
      <c r="L456">
        <v>0.68058410000000003</v>
      </c>
    </row>
    <row r="457" spans="1:12" x14ac:dyDescent="0.25">
      <c r="A457" t="s">
        <v>676</v>
      </c>
      <c r="B457">
        <v>2010</v>
      </c>
      <c r="C457" t="s">
        <v>676</v>
      </c>
      <c r="D457" t="s">
        <v>671</v>
      </c>
      <c r="E457" t="s">
        <v>1020</v>
      </c>
      <c r="F457">
        <v>0.84138000000000002</v>
      </c>
      <c r="G457">
        <v>0.15862000000000001</v>
      </c>
      <c r="H457">
        <v>0</v>
      </c>
      <c r="I457">
        <v>0</v>
      </c>
      <c r="J457" t="s">
        <v>1124</v>
      </c>
      <c r="K457">
        <v>0.83184023200000001</v>
      </c>
      <c r="L457">
        <v>0.83184023200000001</v>
      </c>
    </row>
    <row r="458" spans="1:12" x14ac:dyDescent="0.25">
      <c r="A458" t="s">
        <v>676</v>
      </c>
      <c r="B458">
        <v>2011</v>
      </c>
      <c r="C458" t="s">
        <v>676</v>
      </c>
      <c r="D458" t="s">
        <v>671</v>
      </c>
      <c r="E458" t="s">
        <v>1021</v>
      </c>
      <c r="F458">
        <v>0.71503700000000003</v>
      </c>
      <c r="G458">
        <v>0.28496300000000002</v>
      </c>
      <c r="H458">
        <v>0</v>
      </c>
      <c r="I458">
        <v>0</v>
      </c>
      <c r="J458" t="s">
        <v>1124</v>
      </c>
      <c r="K458">
        <v>0.684900281</v>
      </c>
      <c r="L458">
        <v>0.684900281</v>
      </c>
    </row>
    <row r="459" spans="1:12" x14ac:dyDescent="0.25">
      <c r="A459" t="s">
        <v>676</v>
      </c>
      <c r="B459">
        <v>2012</v>
      </c>
      <c r="C459" t="s">
        <v>676</v>
      </c>
      <c r="D459" t="s">
        <v>671</v>
      </c>
      <c r="E459" t="s">
        <v>1022</v>
      </c>
      <c r="F459">
        <v>0.62962399999999996</v>
      </c>
      <c r="G459">
        <v>0.36314200000000002</v>
      </c>
      <c r="H459">
        <v>7.234E-3</v>
      </c>
      <c r="I459">
        <v>7.234E-3</v>
      </c>
      <c r="J459" t="s">
        <v>1124</v>
      </c>
      <c r="K459">
        <v>0.60992342700000002</v>
      </c>
      <c r="L459">
        <v>0.60992342700000002</v>
      </c>
    </row>
    <row r="460" spans="1:12" x14ac:dyDescent="0.25">
      <c r="A460" t="s">
        <v>676</v>
      </c>
      <c r="B460">
        <v>2013</v>
      </c>
      <c r="C460" t="s">
        <v>676</v>
      </c>
      <c r="D460" t="s">
        <v>671</v>
      </c>
      <c r="E460" t="s">
        <v>1023</v>
      </c>
      <c r="F460">
        <v>0.76692099999999996</v>
      </c>
      <c r="G460">
        <v>0.23307900000000001</v>
      </c>
      <c r="H460">
        <v>0</v>
      </c>
      <c r="I460">
        <v>0</v>
      </c>
      <c r="J460" t="s">
        <v>1124</v>
      </c>
      <c r="K460">
        <v>0.74365677500000005</v>
      </c>
      <c r="L460">
        <v>0.74365677500000005</v>
      </c>
    </row>
    <row r="461" spans="1:12" x14ac:dyDescent="0.25">
      <c r="A461" t="s">
        <v>676</v>
      </c>
      <c r="B461">
        <v>2014</v>
      </c>
      <c r="C461" t="s">
        <v>676</v>
      </c>
      <c r="D461" t="s">
        <v>671</v>
      </c>
      <c r="E461" t="s">
        <v>1024</v>
      </c>
      <c r="F461">
        <v>0.795184</v>
      </c>
      <c r="G461">
        <v>0.204816</v>
      </c>
      <c r="H461">
        <v>0</v>
      </c>
      <c r="I461">
        <v>0</v>
      </c>
      <c r="J461" t="s">
        <v>1124</v>
      </c>
      <c r="K461">
        <v>0.77901454599999997</v>
      </c>
      <c r="L461">
        <v>0.77901454599999997</v>
      </c>
    </row>
    <row r="462" spans="1:12" x14ac:dyDescent="0.25">
      <c r="A462" t="s">
        <v>676</v>
      </c>
      <c r="B462">
        <v>2015</v>
      </c>
      <c r="C462" t="s">
        <v>676</v>
      </c>
      <c r="D462" t="s">
        <v>671</v>
      </c>
      <c r="E462" t="s">
        <v>1025</v>
      </c>
      <c r="F462">
        <v>0.88408200000000003</v>
      </c>
      <c r="G462">
        <v>9.9197999999999995E-2</v>
      </c>
      <c r="H462">
        <v>1.6719999999999999E-2</v>
      </c>
      <c r="I462">
        <v>1.6719999999999999E-2</v>
      </c>
      <c r="J462" t="s">
        <v>1124</v>
      </c>
      <c r="K462">
        <v>0.878916425</v>
      </c>
      <c r="L462">
        <v>0.89495252300000006</v>
      </c>
    </row>
    <row r="463" spans="1:12" x14ac:dyDescent="0.25">
      <c r="A463" t="s">
        <v>676</v>
      </c>
      <c r="B463">
        <v>2016</v>
      </c>
      <c r="C463" t="s">
        <v>676</v>
      </c>
      <c r="D463" t="s">
        <v>671</v>
      </c>
      <c r="E463" t="s">
        <v>1026</v>
      </c>
      <c r="F463">
        <v>0.82278399999999996</v>
      </c>
      <c r="G463">
        <v>0.17721600000000001</v>
      </c>
      <c r="H463">
        <v>0</v>
      </c>
      <c r="I463">
        <v>0</v>
      </c>
      <c r="J463" t="s">
        <v>1124</v>
      </c>
      <c r="K463">
        <v>0.82691298099999999</v>
      </c>
      <c r="L463">
        <v>0.82691298099999999</v>
      </c>
    </row>
    <row r="464" spans="1:12" x14ac:dyDescent="0.25">
      <c r="A464" t="s">
        <v>676</v>
      </c>
      <c r="B464">
        <v>2017</v>
      </c>
      <c r="C464" t="s">
        <v>676</v>
      </c>
      <c r="D464" t="s">
        <v>671</v>
      </c>
      <c r="E464" t="s">
        <v>1027</v>
      </c>
      <c r="F464">
        <v>0.92948299999999995</v>
      </c>
      <c r="G464">
        <v>6.8873000000000004E-2</v>
      </c>
      <c r="H464">
        <v>1.645E-3</v>
      </c>
      <c r="I464">
        <v>1.645E-3</v>
      </c>
      <c r="J464" t="s">
        <v>1124</v>
      </c>
      <c r="K464">
        <v>0.92213400099999998</v>
      </c>
      <c r="L464">
        <v>0.92388892700000003</v>
      </c>
    </row>
    <row r="465" spans="1:12" x14ac:dyDescent="0.25">
      <c r="A465" t="s">
        <v>676</v>
      </c>
      <c r="B465">
        <v>2018</v>
      </c>
      <c r="C465" t="s">
        <v>676</v>
      </c>
      <c r="D465" t="s">
        <v>671</v>
      </c>
      <c r="E465" t="s">
        <v>1028</v>
      </c>
      <c r="F465">
        <v>0.95194299999999998</v>
      </c>
      <c r="G465">
        <v>4.7917000000000001E-2</v>
      </c>
      <c r="H465">
        <v>1.3999999999999999E-4</v>
      </c>
      <c r="I465">
        <v>1.3999999999999999E-4</v>
      </c>
      <c r="J465" t="s">
        <v>1124</v>
      </c>
      <c r="K465">
        <v>0.95292772100000001</v>
      </c>
      <c r="L465">
        <v>0.95292772100000001</v>
      </c>
    </row>
    <row r="466" spans="1:12" x14ac:dyDescent="0.25">
      <c r="A466" t="s">
        <v>676</v>
      </c>
      <c r="B466">
        <v>2019</v>
      </c>
      <c r="C466" t="s">
        <v>676</v>
      </c>
      <c r="D466" t="s">
        <v>671</v>
      </c>
      <c r="E466" t="s">
        <v>1029</v>
      </c>
      <c r="F466">
        <v>0.97261900000000001</v>
      </c>
      <c r="G466">
        <v>2.7380999999999999E-2</v>
      </c>
      <c r="H466">
        <v>0</v>
      </c>
      <c r="I466">
        <v>0</v>
      </c>
      <c r="J466" t="s">
        <v>1124</v>
      </c>
      <c r="K466">
        <v>0.97517206400000001</v>
      </c>
      <c r="L466">
        <v>0.97517206400000001</v>
      </c>
    </row>
    <row r="467" spans="1:12" x14ac:dyDescent="0.25">
      <c r="A467" t="s">
        <v>676</v>
      </c>
      <c r="B467">
        <v>2020</v>
      </c>
      <c r="C467" t="s">
        <v>676</v>
      </c>
      <c r="D467" t="s">
        <v>671</v>
      </c>
      <c r="E467" t="s">
        <v>1030</v>
      </c>
      <c r="F467">
        <v>0.83095200000000002</v>
      </c>
      <c r="G467">
        <v>0.169048</v>
      </c>
      <c r="H467">
        <v>0</v>
      </c>
      <c r="I467">
        <v>0</v>
      </c>
      <c r="J467" t="s">
        <v>1124</v>
      </c>
      <c r="K467">
        <v>0.828128011</v>
      </c>
      <c r="L467">
        <v>0.828128011</v>
      </c>
    </row>
    <row r="468" spans="1:12" x14ac:dyDescent="0.25">
      <c r="A468" t="s">
        <v>676</v>
      </c>
      <c r="B468">
        <v>2021</v>
      </c>
      <c r="C468" t="s">
        <v>676</v>
      </c>
      <c r="D468" t="s">
        <v>671</v>
      </c>
      <c r="E468" t="s">
        <v>1031</v>
      </c>
      <c r="F468">
        <v>0.91461700000000001</v>
      </c>
      <c r="G468">
        <v>8.5383000000000001E-2</v>
      </c>
      <c r="H468">
        <v>0</v>
      </c>
      <c r="I468">
        <v>0</v>
      </c>
      <c r="J468" t="s">
        <v>1124</v>
      </c>
      <c r="K468">
        <v>0.91116417800000005</v>
      </c>
      <c r="L468">
        <v>0.91116417800000005</v>
      </c>
    </row>
    <row r="469" spans="1:12" x14ac:dyDescent="0.25">
      <c r="A469" t="s">
        <v>681</v>
      </c>
      <c r="B469">
        <v>1998</v>
      </c>
      <c r="C469" t="s">
        <v>681</v>
      </c>
      <c r="D469" t="s">
        <v>671</v>
      </c>
      <c r="E469" t="s">
        <v>1132</v>
      </c>
      <c r="F469">
        <v>0.442164</v>
      </c>
      <c r="G469">
        <v>0.51509000000000005</v>
      </c>
      <c r="H469">
        <v>4.2745999999999999E-2</v>
      </c>
      <c r="I469">
        <v>4.2745999999999999E-2</v>
      </c>
      <c r="J469" t="s">
        <v>1124</v>
      </c>
      <c r="K469">
        <v>0.35411923200000001</v>
      </c>
      <c r="L469">
        <v>0.37731967199999999</v>
      </c>
    </row>
    <row r="470" spans="1:12" x14ac:dyDescent="0.25">
      <c r="A470" t="s">
        <v>681</v>
      </c>
      <c r="B470">
        <v>1999</v>
      </c>
      <c r="C470" t="s">
        <v>681</v>
      </c>
      <c r="D470" t="s">
        <v>671</v>
      </c>
      <c r="E470" t="s">
        <v>1133</v>
      </c>
      <c r="F470">
        <v>0.57642899999999997</v>
      </c>
      <c r="G470">
        <v>0.374948</v>
      </c>
      <c r="H470">
        <v>4.8623E-2</v>
      </c>
      <c r="I470">
        <v>4.8623E-2</v>
      </c>
      <c r="J470" t="s">
        <v>1124</v>
      </c>
      <c r="K470">
        <v>0.54643642299999995</v>
      </c>
      <c r="L470">
        <v>0.55767286599999999</v>
      </c>
    </row>
    <row r="471" spans="1:12" x14ac:dyDescent="0.25">
      <c r="A471" t="s">
        <v>681</v>
      </c>
      <c r="B471">
        <v>2000</v>
      </c>
      <c r="C471" t="s">
        <v>681</v>
      </c>
      <c r="D471" t="s">
        <v>671</v>
      </c>
      <c r="E471" t="s">
        <v>1134</v>
      </c>
      <c r="F471">
        <v>0.74365499999999995</v>
      </c>
      <c r="G471">
        <v>0.21753400000000001</v>
      </c>
      <c r="H471">
        <v>3.8809999999999997E-2</v>
      </c>
      <c r="I471">
        <v>2.8268000000000001E-2</v>
      </c>
      <c r="J471" t="s">
        <v>1124</v>
      </c>
      <c r="K471">
        <v>0.74605926700000003</v>
      </c>
      <c r="L471">
        <v>0.75229433499999998</v>
      </c>
    </row>
    <row r="472" spans="1:12" x14ac:dyDescent="0.25">
      <c r="A472" t="s">
        <v>681</v>
      </c>
      <c r="B472">
        <v>2001</v>
      </c>
      <c r="C472" t="s">
        <v>681</v>
      </c>
      <c r="D472" t="s">
        <v>671</v>
      </c>
      <c r="E472" t="s">
        <v>1135</v>
      </c>
      <c r="F472">
        <v>0.78819499999999998</v>
      </c>
      <c r="G472">
        <v>0.17255799999999999</v>
      </c>
      <c r="H472">
        <v>3.9246999999999997E-2</v>
      </c>
      <c r="I472">
        <v>3.9246999999999997E-2</v>
      </c>
      <c r="J472" t="s">
        <v>1124</v>
      </c>
      <c r="K472">
        <v>0.78976636600000005</v>
      </c>
      <c r="L472">
        <v>0.78976636600000005</v>
      </c>
    </row>
    <row r="473" spans="1:12" x14ac:dyDescent="0.25">
      <c r="A473" t="s">
        <v>681</v>
      </c>
      <c r="B473">
        <v>2002</v>
      </c>
      <c r="C473" t="s">
        <v>681</v>
      </c>
      <c r="D473" t="s">
        <v>671</v>
      </c>
      <c r="E473" t="s">
        <v>1136</v>
      </c>
      <c r="F473">
        <v>0.43429200000000001</v>
      </c>
      <c r="G473">
        <v>0.51880199999999999</v>
      </c>
      <c r="H473">
        <v>4.6906000000000003E-2</v>
      </c>
      <c r="I473">
        <v>3.0734000000000001E-2</v>
      </c>
      <c r="J473" t="s">
        <v>1124</v>
      </c>
      <c r="K473">
        <v>0.42776668699999998</v>
      </c>
      <c r="L473">
        <v>0.43655909799999998</v>
      </c>
    </row>
    <row r="474" spans="1:12" x14ac:dyDescent="0.25">
      <c r="A474" t="s">
        <v>681</v>
      </c>
      <c r="B474">
        <v>2003</v>
      </c>
      <c r="C474" t="s">
        <v>681</v>
      </c>
      <c r="D474" t="s">
        <v>671</v>
      </c>
      <c r="E474" t="s">
        <v>1137</v>
      </c>
      <c r="F474">
        <v>0.37474499999999999</v>
      </c>
      <c r="G474">
        <v>0.54966300000000001</v>
      </c>
      <c r="H474">
        <v>7.5592000000000006E-2</v>
      </c>
      <c r="I474">
        <v>7.5592000000000006E-2</v>
      </c>
      <c r="J474" t="s">
        <v>1124</v>
      </c>
      <c r="K474">
        <v>0.32916812400000001</v>
      </c>
      <c r="L474">
        <v>0.336663832</v>
      </c>
    </row>
    <row r="475" spans="1:12" x14ac:dyDescent="0.25">
      <c r="A475" t="s">
        <v>681</v>
      </c>
      <c r="B475">
        <v>2004</v>
      </c>
      <c r="C475" t="s">
        <v>681</v>
      </c>
      <c r="D475" t="s">
        <v>671</v>
      </c>
      <c r="E475" t="s">
        <v>1035</v>
      </c>
      <c r="F475">
        <v>0.35473399999999999</v>
      </c>
      <c r="G475">
        <v>0.61359799999999998</v>
      </c>
      <c r="H475">
        <v>3.1668000000000002E-2</v>
      </c>
      <c r="I475">
        <v>3.1019999999999999E-2</v>
      </c>
      <c r="J475" t="s">
        <v>1124</v>
      </c>
      <c r="K475">
        <v>0.34337974799999998</v>
      </c>
      <c r="L475">
        <v>0.354322625</v>
      </c>
    </row>
    <row r="476" spans="1:12" x14ac:dyDescent="0.25">
      <c r="A476" t="s">
        <v>681</v>
      </c>
      <c r="B476">
        <v>2005</v>
      </c>
      <c r="C476" t="s">
        <v>681</v>
      </c>
      <c r="D476" t="s">
        <v>671</v>
      </c>
      <c r="E476" t="s">
        <v>1036</v>
      </c>
      <c r="F476">
        <v>0.75212699999999999</v>
      </c>
      <c r="G476">
        <v>0.12820000000000001</v>
      </c>
      <c r="H476">
        <v>0.119673</v>
      </c>
      <c r="I476">
        <v>5.6390000000000003E-2</v>
      </c>
      <c r="J476" t="s">
        <v>1124</v>
      </c>
      <c r="K476">
        <v>0.728582073</v>
      </c>
      <c r="L476">
        <v>0.84354117100000003</v>
      </c>
    </row>
    <row r="477" spans="1:12" x14ac:dyDescent="0.25">
      <c r="A477" t="s">
        <v>681</v>
      </c>
      <c r="B477">
        <v>2006</v>
      </c>
      <c r="C477" t="s">
        <v>681</v>
      </c>
      <c r="D477" t="s">
        <v>671</v>
      </c>
      <c r="E477" t="s">
        <v>1037</v>
      </c>
      <c r="F477">
        <v>0.65759199999999995</v>
      </c>
      <c r="G477">
        <v>0.27290900000000001</v>
      </c>
      <c r="H477">
        <v>6.9499000000000005E-2</v>
      </c>
      <c r="I477">
        <v>0</v>
      </c>
      <c r="J477" t="s">
        <v>1124</v>
      </c>
      <c r="K477">
        <v>0.58627631400000002</v>
      </c>
      <c r="L477">
        <v>0.63203209599999999</v>
      </c>
    </row>
    <row r="478" spans="1:12" x14ac:dyDescent="0.25">
      <c r="A478" t="s">
        <v>681</v>
      </c>
      <c r="B478">
        <v>2007</v>
      </c>
      <c r="C478" t="s">
        <v>681</v>
      </c>
      <c r="D478" t="s">
        <v>671</v>
      </c>
      <c r="E478" t="s">
        <v>1038</v>
      </c>
      <c r="F478">
        <v>0.80142599999999997</v>
      </c>
      <c r="G478">
        <v>0.18992300000000001</v>
      </c>
      <c r="H478">
        <v>8.6510000000000007E-3</v>
      </c>
      <c r="I478">
        <v>0</v>
      </c>
      <c r="J478" t="s">
        <v>1124</v>
      </c>
      <c r="K478">
        <v>0.73559216800000005</v>
      </c>
      <c r="L478">
        <v>0.74460096899999995</v>
      </c>
    </row>
    <row r="479" spans="1:12" x14ac:dyDescent="0.25">
      <c r="A479" t="s">
        <v>681</v>
      </c>
      <c r="B479">
        <v>2008</v>
      </c>
      <c r="C479" t="s">
        <v>681</v>
      </c>
      <c r="D479" t="s">
        <v>671</v>
      </c>
      <c r="E479" t="s">
        <v>1039</v>
      </c>
      <c r="F479">
        <v>0.84116999999999997</v>
      </c>
      <c r="G479">
        <v>7.6218999999999995E-2</v>
      </c>
      <c r="H479">
        <v>8.2611000000000004E-2</v>
      </c>
      <c r="I479">
        <v>7.9403000000000001E-2</v>
      </c>
      <c r="J479" t="s">
        <v>1124</v>
      </c>
      <c r="K479">
        <v>0.82634262300000005</v>
      </c>
      <c r="L479">
        <v>0.90722147799999997</v>
      </c>
    </row>
    <row r="480" spans="1:12" x14ac:dyDescent="0.25">
      <c r="A480" t="s">
        <v>682</v>
      </c>
      <c r="B480">
        <v>1998</v>
      </c>
      <c r="C480" t="s">
        <v>682</v>
      </c>
      <c r="D480" t="s">
        <v>671</v>
      </c>
      <c r="E480" t="s">
        <v>1138</v>
      </c>
      <c r="F480">
        <v>0.46190900000000001</v>
      </c>
      <c r="G480">
        <v>0.53809099999999999</v>
      </c>
      <c r="H480">
        <v>0</v>
      </c>
      <c r="I480">
        <v>0</v>
      </c>
      <c r="J480" t="s">
        <v>1124</v>
      </c>
      <c r="K480">
        <v>0.82868131899999997</v>
      </c>
      <c r="L480">
        <v>0.82868131899999997</v>
      </c>
    </row>
    <row r="481" spans="1:12" x14ac:dyDescent="0.25">
      <c r="A481" t="s">
        <v>682</v>
      </c>
      <c r="B481">
        <v>1999</v>
      </c>
      <c r="C481" t="s">
        <v>682</v>
      </c>
      <c r="D481" t="s">
        <v>671</v>
      </c>
      <c r="E481" t="s">
        <v>1139</v>
      </c>
      <c r="F481">
        <v>0.60588900000000001</v>
      </c>
      <c r="G481">
        <v>0.39411099999999999</v>
      </c>
      <c r="H481">
        <v>0</v>
      </c>
      <c r="I481">
        <v>0</v>
      </c>
      <c r="J481" t="s">
        <v>1124</v>
      </c>
      <c r="K481">
        <v>0.82686190299999995</v>
      </c>
      <c r="L481">
        <v>0.82686190299999995</v>
      </c>
    </row>
    <row r="482" spans="1:12" x14ac:dyDescent="0.25">
      <c r="A482" t="s">
        <v>682</v>
      </c>
      <c r="B482">
        <v>2000</v>
      </c>
      <c r="C482" t="s">
        <v>682</v>
      </c>
      <c r="D482" t="s">
        <v>671</v>
      </c>
      <c r="E482" t="s">
        <v>1140</v>
      </c>
      <c r="F482">
        <v>0.77368199999999998</v>
      </c>
      <c r="G482">
        <v>0.22631799999999999</v>
      </c>
      <c r="H482">
        <v>0</v>
      </c>
      <c r="I482">
        <v>0</v>
      </c>
      <c r="J482" t="s">
        <v>1124</v>
      </c>
      <c r="K482">
        <v>0.56609838700000004</v>
      </c>
      <c r="L482">
        <v>0.56609838700000004</v>
      </c>
    </row>
    <row r="483" spans="1:12" x14ac:dyDescent="0.25">
      <c r="A483" t="s">
        <v>682</v>
      </c>
      <c r="B483">
        <v>2001</v>
      </c>
      <c r="C483" t="s">
        <v>682</v>
      </c>
      <c r="D483" t="s">
        <v>671</v>
      </c>
      <c r="E483" t="s">
        <v>1141</v>
      </c>
      <c r="F483">
        <v>0.82039300000000004</v>
      </c>
      <c r="G483">
        <v>0.17960699999999999</v>
      </c>
      <c r="H483">
        <v>0</v>
      </c>
      <c r="I483">
        <v>0</v>
      </c>
      <c r="J483" t="s">
        <v>1124</v>
      </c>
      <c r="K483">
        <v>0.86579219100000004</v>
      </c>
      <c r="L483">
        <v>0.86579219100000004</v>
      </c>
    </row>
    <row r="484" spans="1:12" x14ac:dyDescent="0.25">
      <c r="A484" t="s">
        <v>682</v>
      </c>
      <c r="B484">
        <v>2002</v>
      </c>
      <c r="C484" t="s">
        <v>682</v>
      </c>
      <c r="D484" t="s">
        <v>671</v>
      </c>
      <c r="E484" t="s">
        <v>1142</v>
      </c>
      <c r="F484">
        <v>0.45566600000000002</v>
      </c>
      <c r="G484">
        <v>0.54433399999999998</v>
      </c>
      <c r="H484">
        <v>0</v>
      </c>
      <c r="I484">
        <v>0</v>
      </c>
      <c r="J484" t="s">
        <v>1124</v>
      </c>
      <c r="K484">
        <v>6.3887969999999999E-3</v>
      </c>
      <c r="L484">
        <v>6.3887969999999999E-3</v>
      </c>
    </row>
    <row r="485" spans="1:12" x14ac:dyDescent="0.25">
      <c r="A485" t="s">
        <v>682</v>
      </c>
      <c r="B485">
        <v>2003</v>
      </c>
      <c r="C485" t="s">
        <v>682</v>
      </c>
      <c r="D485" t="s">
        <v>671</v>
      </c>
      <c r="E485" t="s">
        <v>1143</v>
      </c>
      <c r="F485">
        <v>0.405389</v>
      </c>
      <c r="G485">
        <v>0.594611</v>
      </c>
      <c r="H485">
        <v>0</v>
      </c>
      <c r="I485">
        <v>0</v>
      </c>
      <c r="J485" t="s">
        <v>1124</v>
      </c>
      <c r="K485">
        <v>0.26605921500000002</v>
      </c>
      <c r="L485">
        <v>0.26605921500000002</v>
      </c>
    </row>
    <row r="486" spans="1:12" x14ac:dyDescent="0.25">
      <c r="A486" t="s">
        <v>682</v>
      </c>
      <c r="B486">
        <v>2004</v>
      </c>
      <c r="C486" t="s">
        <v>682</v>
      </c>
      <c r="D486" t="s">
        <v>671</v>
      </c>
      <c r="E486" t="s">
        <v>1050</v>
      </c>
      <c r="F486">
        <v>0.36633500000000002</v>
      </c>
      <c r="G486">
        <v>0.63366500000000003</v>
      </c>
      <c r="H486">
        <v>0</v>
      </c>
      <c r="I486">
        <v>0</v>
      </c>
      <c r="J486" t="s">
        <v>1124</v>
      </c>
      <c r="K486">
        <v>0.77143503000000002</v>
      </c>
      <c r="L486">
        <v>0.77143503000000002</v>
      </c>
    </row>
    <row r="487" spans="1:12" x14ac:dyDescent="0.25">
      <c r="A487" t="s">
        <v>682</v>
      </c>
      <c r="B487">
        <v>2005</v>
      </c>
      <c r="C487" t="s">
        <v>682</v>
      </c>
      <c r="D487" t="s">
        <v>671</v>
      </c>
      <c r="E487" t="s">
        <v>1051</v>
      </c>
      <c r="F487">
        <v>0.85437300000000005</v>
      </c>
      <c r="G487">
        <v>0.14562700000000001</v>
      </c>
      <c r="H487">
        <v>0</v>
      </c>
      <c r="I487">
        <v>0</v>
      </c>
      <c r="J487" t="s">
        <v>1124</v>
      </c>
      <c r="K487">
        <v>0.91839047399999996</v>
      </c>
      <c r="L487">
        <v>0.91839047399999996</v>
      </c>
    </row>
    <row r="488" spans="1:12" x14ac:dyDescent="0.25">
      <c r="A488" t="s">
        <v>670</v>
      </c>
      <c r="B488">
        <v>1998</v>
      </c>
      <c r="C488" t="s">
        <v>670</v>
      </c>
      <c r="D488" t="s">
        <v>671</v>
      </c>
      <c r="E488" t="s">
        <v>1144</v>
      </c>
      <c r="F488">
        <v>0.46513599999999999</v>
      </c>
      <c r="G488">
        <v>0.34526092600000002</v>
      </c>
      <c r="H488">
        <v>0.18960399999999999</v>
      </c>
      <c r="I488">
        <v>3.7340999999999999E-2</v>
      </c>
      <c r="J488" t="s">
        <v>1124</v>
      </c>
      <c r="K488">
        <v>0.35636820699999999</v>
      </c>
      <c r="L488">
        <v>0.467181285</v>
      </c>
    </row>
    <row r="489" spans="1:12" x14ac:dyDescent="0.25">
      <c r="A489" t="s">
        <v>670</v>
      </c>
      <c r="B489">
        <v>1999</v>
      </c>
      <c r="C489" t="s">
        <v>670</v>
      </c>
      <c r="D489" t="s">
        <v>671</v>
      </c>
      <c r="E489" t="s">
        <v>1145</v>
      </c>
      <c r="F489">
        <v>0.27759099999999998</v>
      </c>
      <c r="G489">
        <v>0.649843544</v>
      </c>
      <c r="H489">
        <v>7.2565000000000004E-2</v>
      </c>
      <c r="I489">
        <v>1.2009000000000001E-2</v>
      </c>
      <c r="J489" t="s">
        <v>1124</v>
      </c>
      <c r="K489">
        <v>0.15706742500000001</v>
      </c>
      <c r="L489">
        <v>0.171616402</v>
      </c>
    </row>
    <row r="490" spans="1:12" x14ac:dyDescent="0.25">
      <c r="A490" t="s">
        <v>670</v>
      </c>
      <c r="B490">
        <v>2000</v>
      </c>
      <c r="C490" t="s">
        <v>670</v>
      </c>
      <c r="D490" t="s">
        <v>671</v>
      </c>
      <c r="E490" t="s">
        <v>1146</v>
      </c>
      <c r="F490">
        <v>0.49900800000000001</v>
      </c>
      <c r="G490">
        <v>0.42231754799999999</v>
      </c>
      <c r="H490">
        <v>7.8674999999999995E-2</v>
      </c>
      <c r="I490">
        <v>8.3960000000000007E-3</v>
      </c>
      <c r="J490" t="s">
        <v>1124</v>
      </c>
      <c r="K490">
        <v>0.46083381299999998</v>
      </c>
      <c r="L490">
        <v>0.51193449800000002</v>
      </c>
    </row>
    <row r="491" spans="1:12" x14ac:dyDescent="0.25">
      <c r="A491" t="s">
        <v>670</v>
      </c>
      <c r="B491">
        <v>2001</v>
      </c>
      <c r="C491" t="s">
        <v>670</v>
      </c>
      <c r="D491" t="s">
        <v>671</v>
      </c>
      <c r="E491" t="s">
        <v>1147</v>
      </c>
      <c r="F491">
        <v>0.43681300000000001</v>
      </c>
      <c r="G491">
        <v>0.52979948499999996</v>
      </c>
      <c r="H491">
        <v>3.3387E-2</v>
      </c>
      <c r="I491">
        <v>9.1520000000000004E-3</v>
      </c>
      <c r="J491" t="s">
        <v>1124</v>
      </c>
      <c r="K491">
        <v>0.39851761099999999</v>
      </c>
      <c r="L491">
        <v>0.42885419899999999</v>
      </c>
    </row>
    <row r="492" spans="1:12" x14ac:dyDescent="0.25">
      <c r="A492" t="s">
        <v>670</v>
      </c>
      <c r="B492">
        <v>2002</v>
      </c>
      <c r="C492" t="s">
        <v>670</v>
      </c>
      <c r="D492" t="s">
        <v>671</v>
      </c>
      <c r="E492" t="s">
        <v>1148</v>
      </c>
      <c r="F492">
        <v>0.53192600000000001</v>
      </c>
      <c r="G492">
        <v>0.38770658299999999</v>
      </c>
      <c r="H492">
        <v>8.0367999999999995E-2</v>
      </c>
      <c r="I492">
        <v>1.9092000000000001E-2</v>
      </c>
      <c r="J492" t="s">
        <v>1124</v>
      </c>
      <c r="K492">
        <v>0.46537484800000001</v>
      </c>
      <c r="L492">
        <v>0.53226081700000005</v>
      </c>
    </row>
    <row r="493" spans="1:12" x14ac:dyDescent="0.25">
      <c r="A493" t="s">
        <v>670</v>
      </c>
      <c r="B493">
        <v>2003</v>
      </c>
      <c r="C493" t="s">
        <v>670</v>
      </c>
      <c r="D493" t="s">
        <v>671</v>
      </c>
      <c r="E493" t="s">
        <v>1149</v>
      </c>
      <c r="F493">
        <v>0.518428</v>
      </c>
      <c r="G493">
        <v>0.36422122699999998</v>
      </c>
      <c r="H493">
        <v>0.117351</v>
      </c>
      <c r="I493">
        <v>1.5384E-2</v>
      </c>
      <c r="J493" t="s">
        <v>1124</v>
      </c>
      <c r="K493">
        <v>0.45523314300000001</v>
      </c>
      <c r="L493">
        <v>0.53000137999999997</v>
      </c>
    </row>
    <row r="494" spans="1:12" x14ac:dyDescent="0.25">
      <c r="A494" t="s">
        <v>670</v>
      </c>
      <c r="B494">
        <v>2004</v>
      </c>
      <c r="C494" t="s">
        <v>670</v>
      </c>
      <c r="D494" t="s">
        <v>671</v>
      </c>
      <c r="E494" t="s">
        <v>1150</v>
      </c>
      <c r="F494">
        <v>0.40115899999999999</v>
      </c>
      <c r="G494">
        <v>0.55768531099999996</v>
      </c>
      <c r="H494">
        <v>4.1155999999999998E-2</v>
      </c>
      <c r="I494">
        <v>1.2375000000000001E-2</v>
      </c>
      <c r="J494" t="s">
        <v>1124</v>
      </c>
      <c r="K494">
        <v>0.37220510099999998</v>
      </c>
      <c r="L494">
        <v>0.38949984100000001</v>
      </c>
    </row>
    <row r="495" spans="1:12" x14ac:dyDescent="0.25">
      <c r="A495" t="s">
        <v>670</v>
      </c>
      <c r="B495">
        <v>2005</v>
      </c>
      <c r="C495" t="s">
        <v>670</v>
      </c>
      <c r="D495" t="s">
        <v>671</v>
      </c>
      <c r="E495" t="s">
        <v>1151</v>
      </c>
      <c r="F495">
        <v>0.36676999999999998</v>
      </c>
      <c r="G495">
        <v>0.50764617999999995</v>
      </c>
      <c r="H495">
        <v>0.125584</v>
      </c>
      <c r="I495">
        <v>2.3347E-2</v>
      </c>
      <c r="J495" t="s">
        <v>1124</v>
      </c>
      <c r="K495">
        <v>0.28269683699999998</v>
      </c>
      <c r="L495">
        <v>0.335565485</v>
      </c>
    </row>
    <row r="496" spans="1:12" x14ac:dyDescent="0.25">
      <c r="A496" t="s">
        <v>670</v>
      </c>
      <c r="B496">
        <v>2006</v>
      </c>
      <c r="C496" t="s">
        <v>670</v>
      </c>
      <c r="D496" t="s">
        <v>671</v>
      </c>
      <c r="E496" t="s">
        <v>1152</v>
      </c>
      <c r="F496">
        <v>0.314272</v>
      </c>
      <c r="G496">
        <v>0.65209832999999995</v>
      </c>
      <c r="H496">
        <v>3.363E-2</v>
      </c>
      <c r="I496">
        <v>1.2402E-2</v>
      </c>
      <c r="J496" t="s">
        <v>1124</v>
      </c>
      <c r="K496">
        <v>0.29041265700000002</v>
      </c>
      <c r="L496">
        <v>0.30088133299999997</v>
      </c>
    </row>
    <row r="497" spans="1:12" x14ac:dyDescent="0.25">
      <c r="A497" t="s">
        <v>670</v>
      </c>
      <c r="B497">
        <v>2007</v>
      </c>
      <c r="C497" t="s">
        <v>670</v>
      </c>
      <c r="D497" t="s">
        <v>671</v>
      </c>
      <c r="E497" t="s">
        <v>1153</v>
      </c>
      <c r="F497">
        <v>0.39754</v>
      </c>
      <c r="G497">
        <v>0.59156168499999995</v>
      </c>
      <c r="H497">
        <v>1.0898E-2</v>
      </c>
      <c r="I497">
        <v>3.7550000000000001E-3</v>
      </c>
      <c r="J497" t="s">
        <v>1124</v>
      </c>
      <c r="K497">
        <v>0.39237524400000001</v>
      </c>
      <c r="L497">
        <v>0.39620283899999997</v>
      </c>
    </row>
    <row r="498" spans="1:12" x14ac:dyDescent="0.25">
      <c r="A498" t="s">
        <v>670</v>
      </c>
      <c r="B498">
        <v>2008</v>
      </c>
      <c r="C498" t="s">
        <v>670</v>
      </c>
      <c r="D498" t="s">
        <v>671</v>
      </c>
      <c r="E498" t="s">
        <v>1154</v>
      </c>
      <c r="F498">
        <v>0.39028099999999999</v>
      </c>
      <c r="G498">
        <v>0.596952496</v>
      </c>
      <c r="H498">
        <v>1.2767000000000001E-2</v>
      </c>
      <c r="I498">
        <v>1.2767000000000001E-2</v>
      </c>
      <c r="J498" t="s">
        <v>1124</v>
      </c>
      <c r="K498">
        <v>0.41025682499999999</v>
      </c>
      <c r="L498">
        <v>0.41539737799999998</v>
      </c>
    </row>
    <row r="499" spans="1:12" x14ac:dyDescent="0.25">
      <c r="A499" t="s">
        <v>670</v>
      </c>
      <c r="B499">
        <v>2009</v>
      </c>
      <c r="C499" t="s">
        <v>670</v>
      </c>
      <c r="D499" t="s">
        <v>671</v>
      </c>
      <c r="E499" t="s">
        <v>1155</v>
      </c>
      <c r="F499">
        <v>0.36184500000000003</v>
      </c>
      <c r="G499">
        <v>0.619595444</v>
      </c>
      <c r="H499">
        <v>1.856E-2</v>
      </c>
      <c r="I499">
        <v>1.856E-2</v>
      </c>
      <c r="J499" t="s">
        <v>1124</v>
      </c>
      <c r="K499">
        <v>0.36703164300000002</v>
      </c>
      <c r="L499">
        <v>0.37314708699999999</v>
      </c>
    </row>
    <row r="500" spans="1:12" x14ac:dyDescent="0.25">
      <c r="A500" t="s">
        <v>670</v>
      </c>
      <c r="B500">
        <v>2010</v>
      </c>
      <c r="C500" t="s">
        <v>670</v>
      </c>
      <c r="D500" t="s">
        <v>671</v>
      </c>
      <c r="E500" t="s">
        <v>1156</v>
      </c>
      <c r="F500">
        <v>0.40996899999999997</v>
      </c>
      <c r="G500">
        <v>0.58100431299999999</v>
      </c>
      <c r="H500">
        <v>9.0270000000000003E-3</v>
      </c>
      <c r="I500">
        <v>9.0270000000000003E-3</v>
      </c>
      <c r="J500" t="s">
        <v>1124</v>
      </c>
      <c r="K500">
        <v>0.39916363700000002</v>
      </c>
      <c r="L500">
        <v>0.40255529400000001</v>
      </c>
    </row>
    <row r="501" spans="1:12" x14ac:dyDescent="0.25">
      <c r="A501" t="s">
        <v>670</v>
      </c>
      <c r="B501">
        <v>2011</v>
      </c>
      <c r="C501" t="s">
        <v>670</v>
      </c>
      <c r="D501" t="s">
        <v>671</v>
      </c>
      <c r="E501" t="s">
        <v>1157</v>
      </c>
      <c r="F501">
        <v>0.34621499999999999</v>
      </c>
      <c r="G501">
        <v>0.646132119</v>
      </c>
      <c r="H501">
        <v>7.6530000000000001E-3</v>
      </c>
      <c r="I501">
        <v>7.6530000000000001E-3</v>
      </c>
      <c r="J501" t="s">
        <v>1124</v>
      </c>
      <c r="K501">
        <v>0.37857213499999998</v>
      </c>
      <c r="L501">
        <v>0.38114631999999998</v>
      </c>
    </row>
    <row r="502" spans="1:12" x14ac:dyDescent="0.25">
      <c r="A502" t="s">
        <v>670</v>
      </c>
      <c r="B502">
        <v>2012</v>
      </c>
      <c r="C502" t="s">
        <v>670</v>
      </c>
      <c r="D502" t="s">
        <v>671</v>
      </c>
      <c r="E502" t="s">
        <v>1158</v>
      </c>
      <c r="F502">
        <v>0.440382</v>
      </c>
      <c r="G502">
        <v>0.54149478799999995</v>
      </c>
      <c r="H502">
        <v>1.8124000000000001E-2</v>
      </c>
      <c r="I502">
        <v>1.8124000000000001E-2</v>
      </c>
      <c r="J502" t="s">
        <v>1124</v>
      </c>
      <c r="K502">
        <v>0.43596563100000002</v>
      </c>
      <c r="L502">
        <v>0.44324886499999999</v>
      </c>
    </row>
    <row r="503" spans="1:12" x14ac:dyDescent="0.25">
      <c r="A503" t="s">
        <v>670</v>
      </c>
      <c r="B503">
        <v>2013</v>
      </c>
      <c r="C503" t="s">
        <v>670</v>
      </c>
      <c r="D503" t="s">
        <v>671</v>
      </c>
      <c r="E503" t="s">
        <v>1159</v>
      </c>
      <c r="F503">
        <v>0.14575199999999999</v>
      </c>
      <c r="G503">
        <v>0.82805861000000003</v>
      </c>
      <c r="H503">
        <v>2.6190000000000001E-2</v>
      </c>
      <c r="I503">
        <v>2.6190000000000001E-2</v>
      </c>
      <c r="J503" t="s">
        <v>1124</v>
      </c>
      <c r="K503">
        <v>0.100405842</v>
      </c>
      <c r="L503">
        <v>0.10361309</v>
      </c>
    </row>
    <row r="504" spans="1:12" x14ac:dyDescent="0.25">
      <c r="A504" t="s">
        <v>670</v>
      </c>
      <c r="B504">
        <v>2014</v>
      </c>
      <c r="C504" t="s">
        <v>670</v>
      </c>
      <c r="D504" t="s">
        <v>671</v>
      </c>
      <c r="E504" t="s">
        <v>1160</v>
      </c>
      <c r="F504">
        <v>0.157634</v>
      </c>
      <c r="G504">
        <v>0.82872630000000003</v>
      </c>
      <c r="H504">
        <v>1.3639999999999999E-2</v>
      </c>
      <c r="I504">
        <v>1.3639999999999999E-2</v>
      </c>
      <c r="J504" t="s">
        <v>1124</v>
      </c>
      <c r="K504">
        <v>0.14742022799999999</v>
      </c>
      <c r="L504">
        <v>0.14951962899999999</v>
      </c>
    </row>
    <row r="505" spans="1:12" x14ac:dyDescent="0.25">
      <c r="A505" t="s">
        <v>670</v>
      </c>
      <c r="B505">
        <v>2015</v>
      </c>
      <c r="C505" t="s">
        <v>670</v>
      </c>
      <c r="D505" t="s">
        <v>671</v>
      </c>
      <c r="E505" t="s">
        <v>1161</v>
      </c>
      <c r="F505">
        <v>1.9552E-2</v>
      </c>
      <c r="G505">
        <v>0.96089656700000003</v>
      </c>
      <c r="H505">
        <v>1.9552E-2</v>
      </c>
      <c r="I505">
        <v>1.7871999999999999E-2</v>
      </c>
      <c r="J505" t="s">
        <v>1124</v>
      </c>
      <c r="K505" s="59">
        <v>3.4400000000000001E-7</v>
      </c>
      <c r="L505" s="59">
        <v>3.5100000000000001E-7</v>
      </c>
    </row>
    <row r="506" spans="1:12" x14ac:dyDescent="0.25">
      <c r="A506" t="s">
        <v>670</v>
      </c>
      <c r="B506">
        <v>2016</v>
      </c>
      <c r="C506" t="s">
        <v>670</v>
      </c>
      <c r="D506" t="s">
        <v>671</v>
      </c>
      <c r="E506" t="s">
        <v>1162</v>
      </c>
      <c r="F506">
        <v>0.20819599999999999</v>
      </c>
      <c r="G506">
        <v>0.78343007799999997</v>
      </c>
      <c r="H506">
        <v>8.3739999999999995E-3</v>
      </c>
      <c r="I506">
        <v>4.3959999999999997E-3</v>
      </c>
      <c r="J506" t="s">
        <v>1124</v>
      </c>
      <c r="K506">
        <v>0.18799306900000001</v>
      </c>
      <c r="L506">
        <v>0.189456548</v>
      </c>
    </row>
    <row r="507" spans="1:12" x14ac:dyDescent="0.25">
      <c r="A507" t="s">
        <v>670</v>
      </c>
      <c r="B507">
        <v>2017</v>
      </c>
      <c r="C507" t="s">
        <v>670</v>
      </c>
      <c r="D507" t="s">
        <v>671</v>
      </c>
      <c r="E507" t="s">
        <v>1163</v>
      </c>
      <c r="F507">
        <v>6.574E-3</v>
      </c>
      <c r="G507">
        <v>0.98685252099999998</v>
      </c>
      <c r="H507">
        <v>6.5729999999999998E-3</v>
      </c>
      <c r="I507">
        <v>6.5729999999999998E-3</v>
      </c>
      <c r="J507" t="s">
        <v>1124</v>
      </c>
      <c r="K507" s="59">
        <v>9.1299999999999998E-7</v>
      </c>
      <c r="L507" s="59">
        <v>9.1900000000000001E-7</v>
      </c>
    </row>
    <row r="508" spans="1:12" x14ac:dyDescent="0.25">
      <c r="A508" t="s">
        <v>670</v>
      </c>
      <c r="B508">
        <v>2018</v>
      </c>
      <c r="C508" t="s">
        <v>670</v>
      </c>
      <c r="D508" t="s">
        <v>671</v>
      </c>
      <c r="E508" t="s">
        <v>1164</v>
      </c>
      <c r="F508">
        <v>0.27922200000000003</v>
      </c>
      <c r="G508">
        <v>0.71899380499999999</v>
      </c>
      <c r="H508">
        <v>1.784E-3</v>
      </c>
      <c r="I508">
        <v>1.784E-3</v>
      </c>
      <c r="J508" t="s">
        <v>1124</v>
      </c>
      <c r="K508">
        <v>0.29058681200000003</v>
      </c>
      <c r="L508">
        <v>0.29112067000000003</v>
      </c>
    </row>
    <row r="509" spans="1:12" x14ac:dyDescent="0.25">
      <c r="A509" t="s">
        <v>670</v>
      </c>
      <c r="B509">
        <v>2019</v>
      </c>
      <c r="C509" t="s">
        <v>670</v>
      </c>
      <c r="D509" t="s">
        <v>671</v>
      </c>
      <c r="E509" t="s">
        <v>1165</v>
      </c>
      <c r="F509">
        <v>0.33433800000000002</v>
      </c>
      <c r="G509">
        <v>0.66334886900000001</v>
      </c>
      <c r="H509">
        <v>2.313E-3</v>
      </c>
      <c r="I509">
        <v>2.313E-3</v>
      </c>
      <c r="J509" t="s">
        <v>1124</v>
      </c>
      <c r="K509">
        <v>0.29970302399999998</v>
      </c>
      <c r="L509">
        <v>0.30041673099999999</v>
      </c>
    </row>
    <row r="510" spans="1:12" x14ac:dyDescent="0.25">
      <c r="A510" t="s">
        <v>670</v>
      </c>
      <c r="B510">
        <v>2020</v>
      </c>
      <c r="C510" t="s">
        <v>670</v>
      </c>
      <c r="D510" t="s">
        <v>671</v>
      </c>
      <c r="E510" t="s">
        <v>1166</v>
      </c>
      <c r="F510">
        <v>0.33238800000000002</v>
      </c>
      <c r="G510">
        <v>0.66405036699999997</v>
      </c>
      <c r="H510">
        <v>3.5609999999999999E-3</v>
      </c>
      <c r="I510">
        <v>3.5609999999999999E-3</v>
      </c>
      <c r="J510" t="s">
        <v>1124</v>
      </c>
      <c r="K510">
        <v>0.10454201</v>
      </c>
      <c r="L510">
        <v>0.105035844</v>
      </c>
    </row>
    <row r="511" spans="1:12" x14ac:dyDescent="0.25">
      <c r="A511" t="s">
        <v>670</v>
      </c>
      <c r="B511">
        <v>2021</v>
      </c>
      <c r="C511" t="s">
        <v>670</v>
      </c>
      <c r="D511" t="s">
        <v>671</v>
      </c>
      <c r="E511" t="s">
        <v>1167</v>
      </c>
      <c r="F511">
        <v>0.33607300000000001</v>
      </c>
      <c r="G511">
        <v>0.65845563500000004</v>
      </c>
      <c r="H511">
        <v>5.4710000000000002E-3</v>
      </c>
      <c r="I511">
        <v>5.4710000000000002E-3</v>
      </c>
      <c r="J511" t="s">
        <v>1124</v>
      </c>
      <c r="K511">
        <v>3.7780299999999999E-3</v>
      </c>
      <c r="L511">
        <v>3.8100439999999998E-3</v>
      </c>
    </row>
    <row r="512" spans="1:12" x14ac:dyDescent="0.25">
      <c r="A512" t="s">
        <v>678</v>
      </c>
      <c r="B512">
        <v>1998</v>
      </c>
      <c r="C512" t="s">
        <v>678</v>
      </c>
      <c r="D512" t="s">
        <v>671</v>
      </c>
      <c r="E512" t="s">
        <v>1168</v>
      </c>
      <c r="F512">
        <v>6.0560999999999997E-2</v>
      </c>
      <c r="G512">
        <v>0.92043699999999995</v>
      </c>
      <c r="H512">
        <v>1.9002000000000002E-2</v>
      </c>
      <c r="I512">
        <v>1.3011999999999999E-2</v>
      </c>
      <c r="J512" t="s">
        <v>1124</v>
      </c>
      <c r="K512">
        <v>4.2363838000000001E-2</v>
      </c>
      <c r="L512">
        <v>4.3200640999999998E-2</v>
      </c>
    </row>
    <row r="513" spans="1:12" x14ac:dyDescent="0.25">
      <c r="A513" t="s">
        <v>678</v>
      </c>
      <c r="B513">
        <v>1999</v>
      </c>
      <c r="C513" t="s">
        <v>678</v>
      </c>
      <c r="D513" t="s">
        <v>671</v>
      </c>
      <c r="E513" t="s">
        <v>1169</v>
      </c>
      <c r="F513">
        <v>0.30995600000000001</v>
      </c>
      <c r="G513">
        <v>0.67120800000000003</v>
      </c>
      <c r="H513">
        <v>1.8835999999999999E-2</v>
      </c>
      <c r="I513">
        <v>0</v>
      </c>
      <c r="J513" t="s">
        <v>1124</v>
      </c>
      <c r="K513">
        <v>0.32790402499999999</v>
      </c>
      <c r="L513">
        <v>0.33365713800000002</v>
      </c>
    </row>
    <row r="514" spans="1:12" x14ac:dyDescent="0.25">
      <c r="A514" t="s">
        <v>678</v>
      </c>
      <c r="B514">
        <v>2000</v>
      </c>
      <c r="C514" t="s">
        <v>678</v>
      </c>
      <c r="D514" t="s">
        <v>671</v>
      </c>
      <c r="E514" t="s">
        <v>1170</v>
      </c>
      <c r="F514">
        <v>0.413379</v>
      </c>
      <c r="G514">
        <v>0.58148</v>
      </c>
      <c r="H514">
        <v>5.1409999999999997E-3</v>
      </c>
      <c r="I514">
        <v>5.1409999999999997E-3</v>
      </c>
      <c r="J514" t="s">
        <v>1124</v>
      </c>
      <c r="K514">
        <v>0.53261932700000003</v>
      </c>
      <c r="L514">
        <v>0.53261932700000003</v>
      </c>
    </row>
    <row r="515" spans="1:12" x14ac:dyDescent="0.25">
      <c r="A515" t="s">
        <v>678</v>
      </c>
      <c r="B515">
        <v>2001</v>
      </c>
      <c r="C515" t="s">
        <v>678</v>
      </c>
      <c r="D515" t="s">
        <v>671</v>
      </c>
      <c r="E515" t="s">
        <v>1171</v>
      </c>
      <c r="F515">
        <v>0.35717599999999999</v>
      </c>
      <c r="G515">
        <v>0.61849299999999996</v>
      </c>
      <c r="H515">
        <v>2.4330999999999998E-2</v>
      </c>
      <c r="I515">
        <v>3.6849999999999999E-3</v>
      </c>
      <c r="J515" t="s">
        <v>1124</v>
      </c>
      <c r="K515">
        <v>0.36419543999999998</v>
      </c>
      <c r="L515">
        <v>0.37306723000000003</v>
      </c>
    </row>
    <row r="516" spans="1:12" x14ac:dyDescent="0.25">
      <c r="A516" t="s">
        <v>678</v>
      </c>
      <c r="B516">
        <v>2002</v>
      </c>
      <c r="C516" t="s">
        <v>678</v>
      </c>
      <c r="D516" t="s">
        <v>671</v>
      </c>
      <c r="E516" t="s">
        <v>1172</v>
      </c>
      <c r="F516">
        <v>0.142736</v>
      </c>
      <c r="G516">
        <v>0.84620799999999996</v>
      </c>
      <c r="H516">
        <v>1.1056E-2</v>
      </c>
      <c r="I516">
        <v>8.0990000000000003E-3</v>
      </c>
      <c r="J516" t="s">
        <v>1124</v>
      </c>
      <c r="K516">
        <v>0.149874068</v>
      </c>
      <c r="L516">
        <v>0.14991790699999999</v>
      </c>
    </row>
    <row r="517" spans="1:12" x14ac:dyDescent="0.25">
      <c r="A517" t="s">
        <v>678</v>
      </c>
      <c r="B517">
        <v>2003</v>
      </c>
      <c r="C517" t="s">
        <v>678</v>
      </c>
      <c r="D517" t="s">
        <v>671</v>
      </c>
      <c r="E517" t="s">
        <v>1173</v>
      </c>
      <c r="F517">
        <v>0.28292099999999998</v>
      </c>
      <c r="G517">
        <v>0.703816</v>
      </c>
      <c r="H517">
        <v>1.3263E-2</v>
      </c>
      <c r="I517">
        <v>8.6449999999999999E-3</v>
      </c>
      <c r="J517" t="s">
        <v>1124</v>
      </c>
      <c r="K517">
        <v>0.27066138499999998</v>
      </c>
      <c r="L517">
        <v>0.27433920000000001</v>
      </c>
    </row>
    <row r="518" spans="1:12" x14ac:dyDescent="0.25">
      <c r="A518" t="s">
        <v>678</v>
      </c>
      <c r="B518">
        <v>2004</v>
      </c>
      <c r="C518" t="s">
        <v>678</v>
      </c>
      <c r="D518" t="s">
        <v>671</v>
      </c>
      <c r="E518" t="s">
        <v>1174</v>
      </c>
      <c r="F518">
        <v>8.7580000000000005E-2</v>
      </c>
      <c r="G518">
        <v>0.86021099999999995</v>
      </c>
      <c r="H518">
        <v>5.2208999999999998E-2</v>
      </c>
      <c r="I518">
        <v>1.0668E-2</v>
      </c>
      <c r="J518" t="s">
        <v>1124</v>
      </c>
      <c r="K518">
        <v>3.6492614E-2</v>
      </c>
      <c r="L518">
        <v>3.8578546999999998E-2</v>
      </c>
    </row>
    <row r="519" spans="1:12" x14ac:dyDescent="0.25">
      <c r="A519" t="s">
        <v>678</v>
      </c>
      <c r="B519">
        <v>2005</v>
      </c>
      <c r="C519" t="s">
        <v>678</v>
      </c>
      <c r="D519" t="s">
        <v>671</v>
      </c>
      <c r="E519" t="s">
        <v>1175</v>
      </c>
      <c r="F519">
        <v>0.54053600000000002</v>
      </c>
      <c r="G519">
        <v>0.440724</v>
      </c>
      <c r="H519">
        <v>1.8738999999999999E-2</v>
      </c>
      <c r="I519">
        <v>5.4809999999999998E-3</v>
      </c>
      <c r="J519" t="s">
        <v>1124</v>
      </c>
      <c r="K519">
        <v>0.52982808999999997</v>
      </c>
      <c r="L519">
        <v>0.53999505599999997</v>
      </c>
    </row>
    <row r="520" spans="1:12" x14ac:dyDescent="0.25">
      <c r="A520" t="s">
        <v>678</v>
      </c>
      <c r="B520">
        <v>2006</v>
      </c>
      <c r="C520" t="s">
        <v>678</v>
      </c>
      <c r="D520" t="s">
        <v>671</v>
      </c>
      <c r="E520" t="s">
        <v>1176</v>
      </c>
      <c r="F520">
        <v>0.75749500000000003</v>
      </c>
      <c r="G520">
        <v>0.230932</v>
      </c>
      <c r="H520">
        <v>1.1573E-2</v>
      </c>
      <c r="I520">
        <v>0</v>
      </c>
      <c r="J520" t="s">
        <v>1124</v>
      </c>
      <c r="K520">
        <v>0.75465658099999999</v>
      </c>
      <c r="L520">
        <v>0.76359648000000002</v>
      </c>
    </row>
    <row r="521" spans="1:12" x14ac:dyDescent="0.25">
      <c r="A521" t="s">
        <v>678</v>
      </c>
      <c r="B521">
        <v>2007</v>
      </c>
      <c r="C521" t="s">
        <v>678</v>
      </c>
      <c r="D521" t="s">
        <v>671</v>
      </c>
      <c r="E521" t="s">
        <v>1177</v>
      </c>
      <c r="F521">
        <v>0.97446200000000005</v>
      </c>
      <c r="G521">
        <v>0</v>
      </c>
      <c r="H521">
        <v>2.5538000000000002E-2</v>
      </c>
      <c r="I521">
        <v>0</v>
      </c>
      <c r="J521" t="s">
        <v>1124</v>
      </c>
      <c r="K521">
        <v>0.973790131</v>
      </c>
      <c r="L521">
        <v>1</v>
      </c>
    </row>
    <row r="522" spans="1:12" x14ac:dyDescent="0.25">
      <c r="A522" t="s">
        <v>678</v>
      </c>
      <c r="B522">
        <v>2017</v>
      </c>
      <c r="C522" t="s">
        <v>678</v>
      </c>
      <c r="D522" t="s">
        <v>671</v>
      </c>
      <c r="E522" t="s">
        <v>1178</v>
      </c>
      <c r="F522">
        <v>0.99183900000000003</v>
      </c>
      <c r="G522">
        <v>0</v>
      </c>
      <c r="H522">
        <v>8.1609999999999999E-3</v>
      </c>
      <c r="I522">
        <v>8.6700000000000004E-4</v>
      </c>
      <c r="J522" t="s">
        <v>1124</v>
      </c>
      <c r="K522">
        <v>0.99102023900000002</v>
      </c>
      <c r="L522">
        <v>1</v>
      </c>
    </row>
    <row r="523" spans="1:12" x14ac:dyDescent="0.25">
      <c r="A523" t="s">
        <v>678</v>
      </c>
      <c r="B523">
        <v>2020</v>
      </c>
      <c r="C523" t="s">
        <v>678</v>
      </c>
      <c r="D523" t="s">
        <v>671</v>
      </c>
      <c r="E523" t="s">
        <v>1179</v>
      </c>
      <c r="F523">
        <v>0.97685100000000002</v>
      </c>
      <c r="G523">
        <v>0</v>
      </c>
      <c r="H523">
        <v>2.3148999999999999E-2</v>
      </c>
      <c r="I523">
        <v>1.884E-3</v>
      </c>
      <c r="J523" t="s">
        <v>1124</v>
      </c>
      <c r="K523">
        <v>0.97757453000000005</v>
      </c>
      <c r="L523">
        <v>1</v>
      </c>
    </row>
    <row r="524" spans="1:12" x14ac:dyDescent="0.25">
      <c r="A524" t="s">
        <v>687</v>
      </c>
      <c r="B524">
        <v>1998</v>
      </c>
      <c r="C524" t="s">
        <v>687</v>
      </c>
      <c r="D524" t="s">
        <v>671</v>
      </c>
      <c r="E524" t="s">
        <v>1180</v>
      </c>
      <c r="F524">
        <v>0.537439</v>
      </c>
      <c r="G524">
        <v>0.35626799999999997</v>
      </c>
      <c r="H524">
        <v>0.106293</v>
      </c>
      <c r="I524">
        <v>0.106293</v>
      </c>
      <c r="J524" t="s">
        <v>1124</v>
      </c>
      <c r="K524">
        <v>0.48478007299999998</v>
      </c>
      <c r="L524">
        <v>0.550919465</v>
      </c>
    </row>
    <row r="525" spans="1:12" x14ac:dyDescent="0.25">
      <c r="A525" t="s">
        <v>687</v>
      </c>
      <c r="B525">
        <v>1999</v>
      </c>
      <c r="C525" t="s">
        <v>687</v>
      </c>
      <c r="D525" t="s">
        <v>671</v>
      </c>
      <c r="E525" t="s">
        <v>1181</v>
      </c>
      <c r="F525">
        <v>0.15695400000000001</v>
      </c>
      <c r="G525">
        <v>0.75192800000000004</v>
      </c>
      <c r="H525">
        <v>9.1118000000000005E-2</v>
      </c>
      <c r="I525">
        <v>6.9046999999999997E-2</v>
      </c>
      <c r="J525" t="s">
        <v>1124</v>
      </c>
      <c r="K525">
        <v>6.4863380999999998E-2</v>
      </c>
      <c r="L525">
        <v>7.6427660999999994E-2</v>
      </c>
    </row>
    <row r="526" spans="1:12" x14ac:dyDescent="0.25">
      <c r="A526" t="s">
        <v>687</v>
      </c>
      <c r="B526">
        <v>2000</v>
      </c>
      <c r="C526" t="s">
        <v>687</v>
      </c>
      <c r="D526" t="s">
        <v>671</v>
      </c>
      <c r="E526" t="s">
        <v>1182</v>
      </c>
      <c r="F526">
        <v>0.19122500000000001</v>
      </c>
      <c r="G526">
        <v>0.79787699999999995</v>
      </c>
      <c r="H526">
        <v>1.0898E-2</v>
      </c>
      <c r="I526">
        <v>1.0898E-2</v>
      </c>
      <c r="J526" t="s">
        <v>1124</v>
      </c>
      <c r="K526">
        <v>0.18016217900000001</v>
      </c>
      <c r="L526">
        <v>0.18219622999999999</v>
      </c>
    </row>
    <row r="527" spans="1:12" x14ac:dyDescent="0.25">
      <c r="A527" t="s">
        <v>687</v>
      </c>
      <c r="B527">
        <v>2001</v>
      </c>
      <c r="C527" t="s">
        <v>687</v>
      </c>
      <c r="D527" t="s">
        <v>671</v>
      </c>
      <c r="E527" t="s">
        <v>1183</v>
      </c>
      <c r="F527">
        <v>0.307367</v>
      </c>
      <c r="G527">
        <v>0.67622199999999999</v>
      </c>
      <c r="H527">
        <v>1.6410000000000001E-2</v>
      </c>
      <c r="I527">
        <v>1.0196E-2</v>
      </c>
      <c r="J527" t="s">
        <v>1124</v>
      </c>
      <c r="K527">
        <v>0.30563310799999999</v>
      </c>
      <c r="L527">
        <v>0.31065526399999999</v>
      </c>
    </row>
    <row r="528" spans="1:12" x14ac:dyDescent="0.25">
      <c r="A528" t="s">
        <v>687</v>
      </c>
      <c r="B528">
        <v>2002</v>
      </c>
      <c r="C528" t="s">
        <v>687</v>
      </c>
      <c r="D528" t="s">
        <v>671</v>
      </c>
      <c r="E528" t="s">
        <v>1184</v>
      </c>
      <c r="F528">
        <v>0.43032799999999999</v>
      </c>
      <c r="G528">
        <v>0.554423</v>
      </c>
      <c r="H528">
        <v>1.5249E-2</v>
      </c>
      <c r="I528">
        <v>1.1986999999999999E-2</v>
      </c>
      <c r="J528" t="s">
        <v>1124</v>
      </c>
      <c r="K528">
        <v>0.450596467</v>
      </c>
      <c r="L528">
        <v>0.456364518</v>
      </c>
    </row>
    <row r="529" spans="1:12" x14ac:dyDescent="0.25">
      <c r="A529" t="s">
        <v>687</v>
      </c>
      <c r="B529">
        <v>2003</v>
      </c>
      <c r="C529" t="s">
        <v>687</v>
      </c>
      <c r="D529" t="s">
        <v>671</v>
      </c>
      <c r="E529" t="s">
        <v>1185</v>
      </c>
      <c r="F529">
        <v>0.48328399999999999</v>
      </c>
      <c r="G529">
        <v>0.51503200000000005</v>
      </c>
      <c r="H529">
        <v>1.684E-3</v>
      </c>
      <c r="I529">
        <v>1.684E-3</v>
      </c>
      <c r="J529" t="s">
        <v>1124</v>
      </c>
      <c r="K529">
        <v>0.49405184800000002</v>
      </c>
      <c r="L529">
        <v>0.49486760000000002</v>
      </c>
    </row>
    <row r="530" spans="1:12" x14ac:dyDescent="0.25">
      <c r="A530" t="s">
        <v>687</v>
      </c>
      <c r="B530">
        <v>2004</v>
      </c>
      <c r="C530" t="s">
        <v>687</v>
      </c>
      <c r="D530" t="s">
        <v>671</v>
      </c>
      <c r="E530" t="s">
        <v>1186</v>
      </c>
      <c r="F530">
        <v>0.42828500000000003</v>
      </c>
      <c r="G530">
        <v>0.55873499999999998</v>
      </c>
      <c r="H530">
        <v>1.2978999999999999E-2</v>
      </c>
      <c r="I530">
        <v>1.2978999999999999E-2</v>
      </c>
      <c r="J530" t="s">
        <v>1124</v>
      </c>
      <c r="K530">
        <v>0.42268641800000001</v>
      </c>
      <c r="L530">
        <v>0.42819462000000003</v>
      </c>
    </row>
    <row r="531" spans="1:12" x14ac:dyDescent="0.25">
      <c r="A531" t="s">
        <v>687</v>
      </c>
      <c r="B531">
        <v>2005</v>
      </c>
      <c r="C531" t="s">
        <v>687</v>
      </c>
      <c r="D531" t="s">
        <v>671</v>
      </c>
      <c r="E531" t="s">
        <v>1187</v>
      </c>
      <c r="F531">
        <v>0.31756499999999999</v>
      </c>
      <c r="G531">
        <v>0.67513800000000002</v>
      </c>
      <c r="H531">
        <v>7.2960000000000004E-3</v>
      </c>
      <c r="I531">
        <v>7.2960000000000004E-3</v>
      </c>
      <c r="J531" t="s">
        <v>1124</v>
      </c>
      <c r="K531">
        <v>0.329095417</v>
      </c>
      <c r="L531">
        <v>0.329095417</v>
      </c>
    </row>
    <row r="532" spans="1:12" x14ac:dyDescent="0.25">
      <c r="A532" t="s">
        <v>687</v>
      </c>
      <c r="B532">
        <v>2006</v>
      </c>
      <c r="C532" t="s">
        <v>687</v>
      </c>
      <c r="D532" t="s">
        <v>671</v>
      </c>
      <c r="E532" t="s">
        <v>1188</v>
      </c>
      <c r="F532">
        <v>0.46021899999999999</v>
      </c>
      <c r="G532">
        <v>0.53651000000000004</v>
      </c>
      <c r="H532">
        <v>3.271E-3</v>
      </c>
      <c r="I532">
        <v>3.271E-3</v>
      </c>
      <c r="J532" t="s">
        <v>1124</v>
      </c>
      <c r="K532">
        <v>0.12418577</v>
      </c>
      <c r="L532">
        <v>0.124842868</v>
      </c>
    </row>
    <row r="533" spans="1:12" x14ac:dyDescent="0.25">
      <c r="A533" t="s">
        <v>687</v>
      </c>
      <c r="B533">
        <v>2007</v>
      </c>
      <c r="C533" t="s">
        <v>687</v>
      </c>
      <c r="D533" t="s">
        <v>671</v>
      </c>
      <c r="E533" t="s">
        <v>1189</v>
      </c>
      <c r="F533">
        <v>0.29214000000000001</v>
      </c>
      <c r="G533">
        <v>0.70472800000000002</v>
      </c>
      <c r="H533">
        <v>3.1329999999999999E-3</v>
      </c>
      <c r="I533">
        <v>3.1329999999999999E-3</v>
      </c>
      <c r="J533" t="s">
        <v>1124</v>
      </c>
      <c r="K533">
        <v>0.29713812499999998</v>
      </c>
      <c r="L533">
        <v>0.29805394499999999</v>
      </c>
    </row>
    <row r="534" spans="1:12" x14ac:dyDescent="0.25">
      <c r="A534" t="s">
        <v>687</v>
      </c>
      <c r="B534">
        <v>2008</v>
      </c>
      <c r="C534" t="s">
        <v>687</v>
      </c>
      <c r="D534" t="s">
        <v>671</v>
      </c>
      <c r="E534" t="s">
        <v>1190</v>
      </c>
      <c r="F534">
        <v>3.6304000000000003E-2</v>
      </c>
      <c r="G534">
        <v>0.95858200000000005</v>
      </c>
      <c r="H534">
        <v>5.1130000000000004E-3</v>
      </c>
      <c r="I534">
        <v>5.1130000000000004E-3</v>
      </c>
      <c r="J534" t="s">
        <v>1124</v>
      </c>
      <c r="K534">
        <v>2.3219028999999999E-2</v>
      </c>
      <c r="L534">
        <v>2.3338831000000001E-2</v>
      </c>
    </row>
    <row r="535" spans="1:12" x14ac:dyDescent="0.25">
      <c r="A535" t="s">
        <v>687</v>
      </c>
      <c r="B535">
        <v>2009</v>
      </c>
      <c r="C535" t="s">
        <v>687</v>
      </c>
      <c r="D535" t="s">
        <v>671</v>
      </c>
      <c r="E535" t="s">
        <v>1191</v>
      </c>
      <c r="F535">
        <v>4.9886E-2</v>
      </c>
      <c r="G535">
        <v>0.932674</v>
      </c>
      <c r="H535">
        <v>1.7440000000000001E-2</v>
      </c>
      <c r="I535">
        <v>3.686E-3</v>
      </c>
      <c r="J535" t="s">
        <v>1124</v>
      </c>
      <c r="K535">
        <v>3.4231315999999998E-2</v>
      </c>
      <c r="L535">
        <v>3.4825552000000003E-2</v>
      </c>
    </row>
    <row r="536" spans="1:12" x14ac:dyDescent="0.25">
      <c r="A536" t="s">
        <v>687</v>
      </c>
      <c r="B536">
        <v>2010</v>
      </c>
      <c r="C536" t="s">
        <v>687</v>
      </c>
      <c r="D536" t="s">
        <v>671</v>
      </c>
      <c r="E536" t="s">
        <v>1192</v>
      </c>
      <c r="F536">
        <v>0.34313300000000002</v>
      </c>
      <c r="G536">
        <v>0.65070700000000004</v>
      </c>
      <c r="H536">
        <v>6.1599999999999997E-3</v>
      </c>
      <c r="I536">
        <v>1.083E-3</v>
      </c>
      <c r="J536" t="s">
        <v>1124</v>
      </c>
      <c r="K536">
        <v>0.34245473500000001</v>
      </c>
      <c r="L536">
        <v>0.34424157999999999</v>
      </c>
    </row>
    <row r="537" spans="1:12" x14ac:dyDescent="0.25">
      <c r="A537" t="s">
        <v>687</v>
      </c>
      <c r="B537">
        <v>2011</v>
      </c>
      <c r="C537" t="s">
        <v>687</v>
      </c>
      <c r="D537" t="s">
        <v>671</v>
      </c>
      <c r="E537" t="s">
        <v>1193</v>
      </c>
      <c r="F537">
        <v>0.44899499999999998</v>
      </c>
      <c r="G537">
        <v>0.54679199999999994</v>
      </c>
      <c r="H537">
        <v>4.2129999999999997E-3</v>
      </c>
      <c r="I537">
        <v>2.1419999999999998E-3</v>
      </c>
      <c r="J537" t="s">
        <v>1124</v>
      </c>
      <c r="K537">
        <v>0.45163554</v>
      </c>
      <c r="L537">
        <v>0.45352526700000001</v>
      </c>
    </row>
    <row r="538" spans="1:12" x14ac:dyDescent="0.25">
      <c r="A538" t="s">
        <v>687</v>
      </c>
      <c r="B538">
        <v>2012</v>
      </c>
      <c r="C538" t="s">
        <v>687</v>
      </c>
      <c r="D538" t="s">
        <v>671</v>
      </c>
      <c r="E538" t="s">
        <v>1194</v>
      </c>
      <c r="F538">
        <v>0.31776700000000002</v>
      </c>
      <c r="G538">
        <v>0.68125800000000003</v>
      </c>
      <c r="H538">
        <v>9.7499999999999996E-4</v>
      </c>
      <c r="I538">
        <v>9.7499999999999996E-4</v>
      </c>
      <c r="J538" t="s">
        <v>1124</v>
      </c>
      <c r="K538">
        <v>0.31504290499999998</v>
      </c>
      <c r="L538">
        <v>0.31535172700000003</v>
      </c>
    </row>
    <row r="539" spans="1:12" x14ac:dyDescent="0.25">
      <c r="A539" t="s">
        <v>687</v>
      </c>
      <c r="B539">
        <v>2013</v>
      </c>
      <c r="C539" t="s">
        <v>687</v>
      </c>
      <c r="D539" t="s">
        <v>671</v>
      </c>
      <c r="E539" t="s">
        <v>1195</v>
      </c>
      <c r="F539">
        <v>8.2892999999999994E-2</v>
      </c>
      <c r="G539">
        <v>0.91091800000000001</v>
      </c>
      <c r="H539">
        <v>6.1890000000000001E-3</v>
      </c>
      <c r="I539">
        <v>3.4429999999999999E-3</v>
      </c>
      <c r="J539" t="s">
        <v>1124</v>
      </c>
      <c r="K539">
        <v>7.6005534E-2</v>
      </c>
      <c r="L539">
        <v>7.6475869000000002E-2</v>
      </c>
    </row>
    <row r="540" spans="1:12" x14ac:dyDescent="0.25">
      <c r="A540" t="s">
        <v>687</v>
      </c>
      <c r="B540">
        <v>2014</v>
      </c>
      <c r="C540" t="s">
        <v>687</v>
      </c>
      <c r="D540" t="s">
        <v>671</v>
      </c>
      <c r="E540" t="s">
        <v>1196</v>
      </c>
      <c r="F540">
        <v>9.6734000000000001E-2</v>
      </c>
      <c r="G540">
        <v>0.89177600000000001</v>
      </c>
      <c r="H540">
        <v>1.149E-2</v>
      </c>
      <c r="I540">
        <v>4.9119999999999997E-3</v>
      </c>
      <c r="J540" t="s">
        <v>1124</v>
      </c>
      <c r="K540">
        <v>0.105186961</v>
      </c>
      <c r="L540">
        <v>0.106382063</v>
      </c>
    </row>
    <row r="541" spans="1:12" x14ac:dyDescent="0.25">
      <c r="A541" t="s">
        <v>687</v>
      </c>
      <c r="B541">
        <v>2015</v>
      </c>
      <c r="C541" t="s">
        <v>687</v>
      </c>
      <c r="D541" t="s">
        <v>671</v>
      </c>
      <c r="E541" t="s">
        <v>1197</v>
      </c>
      <c r="F541">
        <v>0.27342</v>
      </c>
      <c r="G541">
        <v>0.71914299999999998</v>
      </c>
      <c r="H541">
        <v>7.4380000000000002E-3</v>
      </c>
      <c r="I541">
        <v>4.8809999999999999E-3</v>
      </c>
      <c r="J541" t="s">
        <v>1124</v>
      </c>
      <c r="K541">
        <v>0.23675216800000001</v>
      </c>
      <c r="L541">
        <v>0.23848066500000001</v>
      </c>
    </row>
    <row r="542" spans="1:12" x14ac:dyDescent="0.25">
      <c r="A542" t="s">
        <v>687</v>
      </c>
      <c r="B542">
        <v>2016</v>
      </c>
      <c r="C542" t="s">
        <v>687</v>
      </c>
      <c r="D542" t="s">
        <v>671</v>
      </c>
      <c r="E542" t="s">
        <v>1198</v>
      </c>
      <c r="F542">
        <v>0.33257999999999999</v>
      </c>
      <c r="G542">
        <v>0.66673700000000002</v>
      </c>
      <c r="H542">
        <v>6.8300000000000001E-4</v>
      </c>
      <c r="I542">
        <v>6.8300000000000001E-4</v>
      </c>
      <c r="J542" t="s">
        <v>1124</v>
      </c>
      <c r="K542">
        <v>0.254893172</v>
      </c>
      <c r="L542">
        <v>0.25513031000000003</v>
      </c>
    </row>
    <row r="543" spans="1:12" x14ac:dyDescent="0.25">
      <c r="A543" t="s">
        <v>687</v>
      </c>
      <c r="B543">
        <v>2017</v>
      </c>
      <c r="C543" t="s">
        <v>687</v>
      </c>
      <c r="D543" t="s">
        <v>671</v>
      </c>
      <c r="E543" t="s">
        <v>1199</v>
      </c>
      <c r="F543">
        <v>0.44990799999999997</v>
      </c>
      <c r="G543">
        <v>0.54924799999999996</v>
      </c>
      <c r="H543">
        <v>8.4400000000000002E-4</v>
      </c>
      <c r="I543">
        <v>3.2899999999999997E-4</v>
      </c>
      <c r="J543" t="s">
        <v>1124</v>
      </c>
      <c r="K543">
        <v>0.46347153699999999</v>
      </c>
      <c r="L543">
        <v>0.46385545500000003</v>
      </c>
    </row>
    <row r="544" spans="1:12" x14ac:dyDescent="0.25">
      <c r="A544" t="s">
        <v>687</v>
      </c>
      <c r="B544">
        <v>2018</v>
      </c>
      <c r="C544" t="s">
        <v>687</v>
      </c>
      <c r="D544" t="s">
        <v>671</v>
      </c>
      <c r="E544" t="s">
        <v>1200</v>
      </c>
      <c r="F544">
        <v>0.38629000000000002</v>
      </c>
      <c r="G544">
        <v>0.611174</v>
      </c>
      <c r="H544">
        <v>2.5349999999999999E-3</v>
      </c>
      <c r="I544">
        <v>2.5349999999999999E-3</v>
      </c>
      <c r="J544" t="s">
        <v>1124</v>
      </c>
      <c r="K544">
        <v>0.435979848</v>
      </c>
      <c r="L544">
        <v>0.43667681400000002</v>
      </c>
    </row>
    <row r="545" spans="1:12" x14ac:dyDescent="0.25">
      <c r="A545" t="s">
        <v>687</v>
      </c>
      <c r="B545">
        <v>2019</v>
      </c>
      <c r="C545" t="s">
        <v>687</v>
      </c>
      <c r="D545" t="s">
        <v>671</v>
      </c>
      <c r="E545" t="s">
        <v>1201</v>
      </c>
      <c r="F545">
        <v>0.47148499999999999</v>
      </c>
      <c r="G545">
        <v>0.528026</v>
      </c>
      <c r="H545">
        <v>4.8899999999999996E-4</v>
      </c>
      <c r="I545">
        <v>4.8899999999999996E-4</v>
      </c>
      <c r="J545" t="s">
        <v>1124</v>
      </c>
      <c r="K545">
        <v>0.48911886100000002</v>
      </c>
      <c r="L545">
        <v>0.48930794300000002</v>
      </c>
    </row>
    <row r="546" spans="1:12" x14ac:dyDescent="0.25">
      <c r="A546" t="s">
        <v>687</v>
      </c>
      <c r="B546">
        <v>2020</v>
      </c>
      <c r="C546" t="s">
        <v>687</v>
      </c>
      <c r="D546" t="s">
        <v>671</v>
      </c>
      <c r="E546" t="s">
        <v>1202</v>
      </c>
      <c r="F546">
        <v>0.35213800000000001</v>
      </c>
      <c r="G546">
        <v>0.642486</v>
      </c>
      <c r="H546">
        <v>5.3759999999999997E-3</v>
      </c>
      <c r="I546">
        <v>5.3759999999999997E-3</v>
      </c>
      <c r="J546" t="s">
        <v>1124</v>
      </c>
      <c r="K546">
        <v>0.35963045199999999</v>
      </c>
      <c r="L546">
        <v>0.36116055499999999</v>
      </c>
    </row>
    <row r="547" spans="1:12" x14ac:dyDescent="0.25">
      <c r="A547" t="s">
        <v>687</v>
      </c>
      <c r="B547">
        <v>2021</v>
      </c>
      <c r="C547" t="s">
        <v>687</v>
      </c>
      <c r="D547" t="s">
        <v>671</v>
      </c>
      <c r="E547" t="s">
        <v>1203</v>
      </c>
      <c r="F547">
        <v>0.66283599999999998</v>
      </c>
      <c r="G547">
        <v>0.33716400000000002</v>
      </c>
      <c r="H547">
        <v>0</v>
      </c>
      <c r="I547">
        <v>0</v>
      </c>
      <c r="J547" t="s">
        <v>1124</v>
      </c>
      <c r="K547">
        <v>0.64827613399999995</v>
      </c>
      <c r="L547">
        <v>0.64827613399999995</v>
      </c>
    </row>
    <row r="548" spans="1:12" x14ac:dyDescent="0.25">
      <c r="A548" t="s">
        <v>689</v>
      </c>
      <c r="B548">
        <v>1998</v>
      </c>
      <c r="C548" t="s">
        <v>689</v>
      </c>
      <c r="D548" t="s">
        <v>671</v>
      </c>
      <c r="E548" t="s">
        <v>1204</v>
      </c>
      <c r="F548">
        <v>0.33278600000000003</v>
      </c>
      <c r="G548">
        <v>0.55891800000000003</v>
      </c>
      <c r="H548">
        <v>0.108296</v>
      </c>
      <c r="I548">
        <v>0.108296</v>
      </c>
      <c r="J548" t="s">
        <v>1124</v>
      </c>
      <c r="K548">
        <v>0.25027437600000002</v>
      </c>
      <c r="L548">
        <v>0.28834019</v>
      </c>
    </row>
    <row r="549" spans="1:12" x14ac:dyDescent="0.25">
      <c r="A549" t="s">
        <v>689</v>
      </c>
      <c r="B549">
        <v>1999</v>
      </c>
      <c r="C549" t="s">
        <v>689</v>
      </c>
      <c r="D549" t="s">
        <v>671</v>
      </c>
      <c r="E549" t="s">
        <v>1205</v>
      </c>
      <c r="F549">
        <v>0.149757</v>
      </c>
      <c r="G549">
        <v>0.82669400000000004</v>
      </c>
      <c r="H549">
        <v>2.3549E-2</v>
      </c>
      <c r="I549">
        <v>1.3261E-2</v>
      </c>
      <c r="J549" t="s">
        <v>1124</v>
      </c>
      <c r="K549">
        <v>0.126572978</v>
      </c>
      <c r="L549">
        <v>0.129490983</v>
      </c>
    </row>
    <row r="550" spans="1:12" x14ac:dyDescent="0.25">
      <c r="A550" t="s">
        <v>689</v>
      </c>
      <c r="B550">
        <v>2000</v>
      </c>
      <c r="C550" t="s">
        <v>689</v>
      </c>
      <c r="D550" t="s">
        <v>671</v>
      </c>
      <c r="E550" t="s">
        <v>1206</v>
      </c>
      <c r="F550">
        <v>0.18651200000000001</v>
      </c>
      <c r="G550">
        <v>0.795157</v>
      </c>
      <c r="H550">
        <v>1.8331E-2</v>
      </c>
      <c r="I550">
        <v>0</v>
      </c>
      <c r="J550" t="s">
        <v>1124</v>
      </c>
      <c r="K550">
        <v>0.17356835000000001</v>
      </c>
      <c r="L550">
        <v>0.17734877399999999</v>
      </c>
    </row>
    <row r="551" spans="1:12" x14ac:dyDescent="0.25">
      <c r="A551" t="s">
        <v>689</v>
      </c>
      <c r="B551">
        <v>2001</v>
      </c>
      <c r="C551" t="s">
        <v>689</v>
      </c>
      <c r="D551" t="s">
        <v>671</v>
      </c>
      <c r="E551" t="s">
        <v>1207</v>
      </c>
      <c r="F551">
        <v>4.385E-2</v>
      </c>
      <c r="G551">
        <v>0.95170299999999997</v>
      </c>
      <c r="H551">
        <v>4.4460000000000003E-3</v>
      </c>
      <c r="I551">
        <v>0</v>
      </c>
      <c r="J551" t="s">
        <v>1124</v>
      </c>
      <c r="K551">
        <v>4.4258416000000002E-2</v>
      </c>
      <c r="L551">
        <v>4.4581500000000003E-2</v>
      </c>
    </row>
    <row r="552" spans="1:12" x14ac:dyDescent="0.25">
      <c r="A552" t="s">
        <v>689</v>
      </c>
      <c r="B552">
        <v>2002</v>
      </c>
      <c r="C552" t="s">
        <v>689</v>
      </c>
      <c r="D552" t="s">
        <v>671</v>
      </c>
      <c r="E552" t="s">
        <v>1208</v>
      </c>
      <c r="F552">
        <v>0.206591</v>
      </c>
      <c r="G552">
        <v>0.78576900000000005</v>
      </c>
      <c r="H552">
        <v>7.6400000000000001E-3</v>
      </c>
      <c r="I552">
        <v>7.6400000000000001E-3</v>
      </c>
      <c r="J552" t="s">
        <v>1124</v>
      </c>
      <c r="K552">
        <v>0.20050693999999999</v>
      </c>
      <c r="L552">
        <v>0.20203958499999999</v>
      </c>
    </row>
    <row r="553" spans="1:12" x14ac:dyDescent="0.25">
      <c r="A553" t="s">
        <v>689</v>
      </c>
      <c r="B553">
        <v>2003</v>
      </c>
      <c r="C553" t="s">
        <v>689</v>
      </c>
      <c r="D553" t="s">
        <v>671</v>
      </c>
      <c r="E553" t="s">
        <v>1209</v>
      </c>
      <c r="F553">
        <v>0.25601499999999999</v>
      </c>
      <c r="G553">
        <v>0.74398500000000001</v>
      </c>
      <c r="H553">
        <v>0</v>
      </c>
      <c r="I553">
        <v>0</v>
      </c>
      <c r="J553" t="s">
        <v>1124</v>
      </c>
      <c r="K553">
        <v>0.254745903</v>
      </c>
      <c r="L553">
        <v>0.254745903</v>
      </c>
    </row>
    <row r="554" spans="1:12" x14ac:dyDescent="0.25">
      <c r="A554" t="s">
        <v>689</v>
      </c>
      <c r="B554">
        <v>2004</v>
      </c>
      <c r="C554" t="s">
        <v>689</v>
      </c>
      <c r="D554" t="s">
        <v>671</v>
      </c>
      <c r="E554" t="s">
        <v>1210</v>
      </c>
      <c r="F554">
        <v>0.42831599999999997</v>
      </c>
      <c r="G554">
        <v>0.57168399999999997</v>
      </c>
      <c r="H554">
        <v>0</v>
      </c>
      <c r="I554">
        <v>0</v>
      </c>
      <c r="J554" t="s">
        <v>1124</v>
      </c>
      <c r="K554">
        <v>0.43884405199999998</v>
      </c>
      <c r="L554">
        <v>0.43884405199999998</v>
      </c>
    </row>
    <row r="555" spans="1:12" x14ac:dyDescent="0.25">
      <c r="A555" t="s">
        <v>689</v>
      </c>
      <c r="B555">
        <v>2005</v>
      </c>
      <c r="C555" t="s">
        <v>689</v>
      </c>
      <c r="D555" t="s">
        <v>671</v>
      </c>
      <c r="E555" t="s">
        <v>1211</v>
      </c>
      <c r="F555">
        <v>0.12930800000000001</v>
      </c>
      <c r="G555">
        <v>0.86951400000000001</v>
      </c>
      <c r="H555">
        <v>1.178E-3</v>
      </c>
      <c r="I555">
        <v>1.178E-3</v>
      </c>
      <c r="J555" t="s">
        <v>1124</v>
      </c>
      <c r="K555">
        <v>0.147425106</v>
      </c>
      <c r="L555">
        <v>0.147425106</v>
      </c>
    </row>
    <row r="556" spans="1:12" x14ac:dyDescent="0.25">
      <c r="A556" t="s">
        <v>689</v>
      </c>
      <c r="B556">
        <v>2006</v>
      </c>
      <c r="C556" t="s">
        <v>689</v>
      </c>
      <c r="D556" t="s">
        <v>671</v>
      </c>
      <c r="E556" t="s">
        <v>1212</v>
      </c>
      <c r="F556">
        <v>1.6230000000000001E-3</v>
      </c>
      <c r="G556">
        <v>0.99674799999999997</v>
      </c>
      <c r="H556">
        <v>1.629E-3</v>
      </c>
      <c r="I556">
        <v>1.629E-3</v>
      </c>
      <c r="J556" t="s">
        <v>1124</v>
      </c>
      <c r="K556" s="59">
        <v>-9.8500000000000006E-6</v>
      </c>
      <c r="L556" s="59">
        <v>-9.8700000000000004E-6</v>
      </c>
    </row>
    <row r="557" spans="1:12" x14ac:dyDescent="0.25">
      <c r="A557" t="s">
        <v>689</v>
      </c>
      <c r="B557">
        <v>2007</v>
      </c>
      <c r="C557" t="s">
        <v>689</v>
      </c>
      <c r="D557" t="s">
        <v>671</v>
      </c>
      <c r="E557" t="s">
        <v>1213</v>
      </c>
      <c r="F557">
        <v>0</v>
      </c>
      <c r="G557">
        <v>1</v>
      </c>
      <c r="H557">
        <v>0</v>
      </c>
      <c r="I557">
        <v>0</v>
      </c>
      <c r="J557" t="s">
        <v>1124</v>
      </c>
      <c r="K557" s="59">
        <v>-9.6500000000000008E-6</v>
      </c>
      <c r="L557" s="59">
        <v>-9.6500000000000008E-6</v>
      </c>
    </row>
    <row r="558" spans="1:12" x14ac:dyDescent="0.25">
      <c r="A558" t="s">
        <v>689</v>
      </c>
      <c r="B558">
        <v>2008</v>
      </c>
      <c r="C558" t="s">
        <v>689</v>
      </c>
      <c r="D558" t="s">
        <v>671</v>
      </c>
      <c r="E558" t="s">
        <v>1214</v>
      </c>
      <c r="F558">
        <v>0</v>
      </c>
      <c r="G558">
        <v>1</v>
      </c>
      <c r="H558">
        <v>0</v>
      </c>
      <c r="I558">
        <v>0</v>
      </c>
      <c r="J558" t="s">
        <v>1124</v>
      </c>
      <c r="K558" s="59">
        <v>-5.2800000000000003E-5</v>
      </c>
      <c r="L558" s="59">
        <v>-5.2800000000000003E-5</v>
      </c>
    </row>
    <row r="559" spans="1:12" x14ac:dyDescent="0.25">
      <c r="A559" t="s">
        <v>689</v>
      </c>
      <c r="B559">
        <v>2009</v>
      </c>
      <c r="C559" t="s">
        <v>689</v>
      </c>
      <c r="D559" t="s">
        <v>671</v>
      </c>
      <c r="E559" t="s">
        <v>1215</v>
      </c>
      <c r="F559">
        <v>3.4674999999999997E-2</v>
      </c>
      <c r="G559">
        <v>0.94733500000000004</v>
      </c>
      <c r="H559">
        <v>1.7989999999999999E-2</v>
      </c>
      <c r="I559">
        <v>1.7989999999999999E-2</v>
      </c>
      <c r="J559" t="s">
        <v>1124</v>
      </c>
      <c r="K559">
        <v>1.7037710000000001E-2</v>
      </c>
      <c r="L559">
        <v>1.7360904999999999E-2</v>
      </c>
    </row>
    <row r="560" spans="1:12" x14ac:dyDescent="0.25">
      <c r="A560" t="s">
        <v>689</v>
      </c>
      <c r="B560">
        <v>2010</v>
      </c>
      <c r="C560" t="s">
        <v>689</v>
      </c>
      <c r="D560" t="s">
        <v>671</v>
      </c>
      <c r="E560" t="s">
        <v>1216</v>
      </c>
      <c r="F560">
        <v>1.3756000000000001E-2</v>
      </c>
      <c r="G560">
        <v>0.97247499999999998</v>
      </c>
      <c r="H560">
        <v>1.3769E-2</v>
      </c>
      <c r="I560">
        <v>1.3769E-2</v>
      </c>
      <c r="J560" t="s">
        <v>1124</v>
      </c>
      <c r="K560" s="59">
        <v>-3.6000000000000001E-5</v>
      </c>
      <c r="L560" s="59">
        <v>-3.65E-5</v>
      </c>
    </row>
    <row r="561" spans="1:12" x14ac:dyDescent="0.25">
      <c r="A561" t="s">
        <v>689</v>
      </c>
      <c r="B561">
        <v>2011</v>
      </c>
      <c r="C561" t="s">
        <v>689</v>
      </c>
      <c r="D561" t="s">
        <v>671</v>
      </c>
      <c r="E561" t="s">
        <v>1217</v>
      </c>
      <c r="F561">
        <v>0.26451400000000003</v>
      </c>
      <c r="G561">
        <v>0.73548599999999997</v>
      </c>
      <c r="H561">
        <v>0</v>
      </c>
      <c r="I561">
        <v>0</v>
      </c>
      <c r="J561" t="s">
        <v>1124</v>
      </c>
      <c r="K561">
        <v>0.274427482</v>
      </c>
      <c r="L561">
        <v>0.274427482</v>
      </c>
    </row>
    <row r="562" spans="1:12" x14ac:dyDescent="0.25">
      <c r="A562" t="s">
        <v>689</v>
      </c>
      <c r="B562">
        <v>2012</v>
      </c>
      <c r="C562" t="s">
        <v>689</v>
      </c>
      <c r="D562" t="s">
        <v>671</v>
      </c>
      <c r="E562" t="s">
        <v>1218</v>
      </c>
      <c r="F562">
        <v>8.6138000000000006E-2</v>
      </c>
      <c r="G562">
        <v>0.90984399999999999</v>
      </c>
      <c r="H562">
        <v>4.019E-3</v>
      </c>
      <c r="I562">
        <v>4.019E-3</v>
      </c>
      <c r="J562" t="s">
        <v>1124</v>
      </c>
      <c r="K562">
        <v>7.4639208999999998E-2</v>
      </c>
      <c r="L562">
        <v>7.4983869999999994E-2</v>
      </c>
    </row>
    <row r="563" spans="1:12" x14ac:dyDescent="0.25">
      <c r="A563" t="s">
        <v>689</v>
      </c>
      <c r="B563">
        <v>2013</v>
      </c>
      <c r="C563" t="s">
        <v>689</v>
      </c>
      <c r="D563" t="s">
        <v>671</v>
      </c>
      <c r="E563" t="s">
        <v>1219</v>
      </c>
      <c r="F563">
        <v>0.15907199999999999</v>
      </c>
      <c r="G563">
        <v>0.84092800000000001</v>
      </c>
      <c r="H563">
        <v>0</v>
      </c>
      <c r="I563">
        <v>0</v>
      </c>
      <c r="J563" t="s">
        <v>1124</v>
      </c>
      <c r="K563" t="s">
        <v>1220</v>
      </c>
      <c r="L563" t="s">
        <v>1220</v>
      </c>
    </row>
    <row r="564" spans="1:12" x14ac:dyDescent="0.25">
      <c r="A564" t="s">
        <v>689</v>
      </c>
      <c r="B564">
        <v>2014</v>
      </c>
      <c r="C564" t="s">
        <v>689</v>
      </c>
      <c r="D564" t="s">
        <v>671</v>
      </c>
      <c r="E564" t="s">
        <v>1221</v>
      </c>
      <c r="F564">
        <v>0.41007500000000002</v>
      </c>
      <c r="G564">
        <v>0.58642099999999997</v>
      </c>
      <c r="H564">
        <v>3.5040000000000002E-3</v>
      </c>
      <c r="I564">
        <v>3.5040000000000002E-3</v>
      </c>
      <c r="J564" t="s">
        <v>1124</v>
      </c>
      <c r="K564">
        <v>0.40608114099999998</v>
      </c>
      <c r="L564">
        <v>0.40748837599999999</v>
      </c>
    </row>
    <row r="565" spans="1:12" x14ac:dyDescent="0.25">
      <c r="A565" t="s">
        <v>689</v>
      </c>
      <c r="B565">
        <v>2015</v>
      </c>
      <c r="C565" t="s">
        <v>689</v>
      </c>
      <c r="D565" t="s">
        <v>671</v>
      </c>
      <c r="E565" t="s">
        <v>1222</v>
      </c>
      <c r="F565">
        <v>0.47863899999999998</v>
      </c>
      <c r="G565">
        <v>0.52136099999999996</v>
      </c>
      <c r="H565">
        <v>0</v>
      </c>
      <c r="I565">
        <v>0</v>
      </c>
      <c r="J565" t="s">
        <v>1124</v>
      </c>
      <c r="K565" t="s">
        <v>1220</v>
      </c>
      <c r="L565" t="s">
        <v>1220</v>
      </c>
    </row>
    <row r="566" spans="1:12" x14ac:dyDescent="0.25">
      <c r="A566" t="s">
        <v>689</v>
      </c>
      <c r="B566">
        <v>2016</v>
      </c>
      <c r="C566" t="s">
        <v>689</v>
      </c>
      <c r="D566" t="s">
        <v>671</v>
      </c>
      <c r="E566" t="s">
        <v>1223</v>
      </c>
      <c r="F566">
        <v>0.28814699999999999</v>
      </c>
      <c r="G566">
        <v>0.71185299999999996</v>
      </c>
      <c r="H566">
        <v>0</v>
      </c>
      <c r="I566">
        <v>0</v>
      </c>
      <c r="J566" t="s">
        <v>1124</v>
      </c>
      <c r="K566">
        <v>0.26723888600000001</v>
      </c>
      <c r="L566">
        <v>0.26723888600000001</v>
      </c>
    </row>
    <row r="567" spans="1:12" x14ac:dyDescent="0.25">
      <c r="A567" t="s">
        <v>689</v>
      </c>
      <c r="B567">
        <v>2017</v>
      </c>
      <c r="C567" t="s">
        <v>689</v>
      </c>
      <c r="D567" t="s">
        <v>671</v>
      </c>
      <c r="E567" t="s">
        <v>1224</v>
      </c>
      <c r="F567">
        <v>0.74438400000000005</v>
      </c>
      <c r="G567">
        <v>0.25561600000000001</v>
      </c>
      <c r="H567">
        <v>0</v>
      </c>
      <c r="I567">
        <v>0</v>
      </c>
      <c r="J567" t="s">
        <v>1124</v>
      </c>
      <c r="K567">
        <v>0.51200551000000005</v>
      </c>
      <c r="L567">
        <v>0.51200551000000005</v>
      </c>
    </row>
    <row r="568" spans="1:12" x14ac:dyDescent="0.25">
      <c r="A568" t="s">
        <v>689</v>
      </c>
      <c r="B568">
        <v>2018</v>
      </c>
      <c r="C568" t="s">
        <v>689</v>
      </c>
      <c r="D568" t="s">
        <v>671</v>
      </c>
      <c r="E568" t="s">
        <v>1225</v>
      </c>
      <c r="F568">
        <v>0.41055599999999998</v>
      </c>
      <c r="G568">
        <v>0.58944399999999997</v>
      </c>
      <c r="H568">
        <v>0</v>
      </c>
      <c r="I568">
        <v>0</v>
      </c>
      <c r="J568" t="s">
        <v>1124</v>
      </c>
      <c r="K568">
        <v>0.40978576700000002</v>
      </c>
      <c r="L568">
        <v>0.40978576700000002</v>
      </c>
    </row>
    <row r="569" spans="1:12" x14ac:dyDescent="0.25">
      <c r="A569" t="s">
        <v>689</v>
      </c>
      <c r="B569">
        <v>2019</v>
      </c>
      <c r="C569" t="s">
        <v>689</v>
      </c>
      <c r="D569" t="s">
        <v>671</v>
      </c>
      <c r="E569" t="s">
        <v>1226</v>
      </c>
      <c r="F569">
        <v>0.295653</v>
      </c>
      <c r="G569">
        <v>0.70434699999999995</v>
      </c>
      <c r="H569">
        <v>0</v>
      </c>
      <c r="I569">
        <v>0</v>
      </c>
      <c r="J569" t="s">
        <v>1124</v>
      </c>
      <c r="K569">
        <v>0.28534846899999999</v>
      </c>
      <c r="L569">
        <v>0.28534846899999999</v>
      </c>
    </row>
    <row r="570" spans="1:12" x14ac:dyDescent="0.25">
      <c r="A570" t="s">
        <v>689</v>
      </c>
      <c r="B570">
        <v>2020</v>
      </c>
      <c r="C570" t="s">
        <v>689</v>
      </c>
      <c r="D570" t="s">
        <v>671</v>
      </c>
      <c r="E570" t="s">
        <v>1227</v>
      </c>
      <c r="F570">
        <v>0.112025</v>
      </c>
      <c r="G570">
        <v>0.88797499999999996</v>
      </c>
      <c r="H570">
        <v>0</v>
      </c>
      <c r="I570">
        <v>0</v>
      </c>
      <c r="J570" t="s">
        <v>1124</v>
      </c>
      <c r="K570">
        <v>0.17988337300000001</v>
      </c>
      <c r="L570">
        <v>0.17988337300000001</v>
      </c>
    </row>
    <row r="571" spans="1:12" x14ac:dyDescent="0.25">
      <c r="A571" t="s">
        <v>689</v>
      </c>
      <c r="B571">
        <v>2021</v>
      </c>
      <c r="C571" t="s">
        <v>689</v>
      </c>
      <c r="D571" t="s">
        <v>671</v>
      </c>
      <c r="E571" t="s">
        <v>1228</v>
      </c>
      <c r="F571">
        <v>0.24560699999999999</v>
      </c>
      <c r="G571">
        <v>0.75439299999999998</v>
      </c>
      <c r="H571">
        <v>0</v>
      </c>
      <c r="I571">
        <v>0</v>
      </c>
      <c r="J571" t="s">
        <v>1124</v>
      </c>
      <c r="K571">
        <v>0.24560831399999999</v>
      </c>
      <c r="L571">
        <v>0.24560831399999999</v>
      </c>
    </row>
    <row r="572" spans="1:12" x14ac:dyDescent="0.25">
      <c r="A572" t="s">
        <v>673</v>
      </c>
      <c r="B572">
        <v>1998</v>
      </c>
      <c r="C572" t="s">
        <v>673</v>
      </c>
      <c r="D572" t="s">
        <v>671</v>
      </c>
      <c r="E572" t="s">
        <v>1229</v>
      </c>
      <c r="F572">
        <v>0.30258099999999999</v>
      </c>
      <c r="G572">
        <v>0.67423500000000003</v>
      </c>
      <c r="H572">
        <v>2.3184E-2</v>
      </c>
      <c r="I572">
        <v>2.3184E-2</v>
      </c>
      <c r="J572" t="s">
        <v>1124</v>
      </c>
      <c r="K572">
        <v>0.15443003499999999</v>
      </c>
      <c r="L572">
        <v>0.15546462899999999</v>
      </c>
    </row>
    <row r="573" spans="1:12" x14ac:dyDescent="0.25">
      <c r="A573" t="s">
        <v>673</v>
      </c>
      <c r="B573">
        <v>1999</v>
      </c>
      <c r="C573" t="s">
        <v>673</v>
      </c>
      <c r="D573" t="s">
        <v>671</v>
      </c>
      <c r="E573" t="s">
        <v>1064</v>
      </c>
      <c r="F573">
        <v>0.30065799999999998</v>
      </c>
      <c r="G573">
        <v>0.69270900000000002</v>
      </c>
      <c r="H573">
        <v>6.633E-3</v>
      </c>
      <c r="I573">
        <v>6.633E-3</v>
      </c>
      <c r="J573" t="s">
        <v>1124</v>
      </c>
      <c r="K573">
        <v>0.170761726</v>
      </c>
      <c r="L573">
        <v>0.170761726</v>
      </c>
    </row>
    <row r="574" spans="1:12" x14ac:dyDescent="0.25">
      <c r="A574" t="s">
        <v>673</v>
      </c>
      <c r="B574">
        <v>2000</v>
      </c>
      <c r="C574" t="s">
        <v>673</v>
      </c>
      <c r="D574" t="s">
        <v>671</v>
      </c>
      <c r="E574" t="s">
        <v>1065</v>
      </c>
      <c r="F574">
        <v>0.26120100000000002</v>
      </c>
      <c r="G574">
        <v>0.73587400000000003</v>
      </c>
      <c r="H574">
        <v>2.9250000000000001E-3</v>
      </c>
      <c r="I574">
        <v>2.9250000000000001E-3</v>
      </c>
      <c r="J574" t="s">
        <v>1124</v>
      </c>
      <c r="K574">
        <v>0.14862824899999999</v>
      </c>
      <c r="L574">
        <v>0.14921256899999999</v>
      </c>
    </row>
    <row r="575" spans="1:12" x14ac:dyDescent="0.25">
      <c r="A575" t="s">
        <v>673</v>
      </c>
      <c r="B575">
        <v>2001</v>
      </c>
      <c r="C575" t="s">
        <v>673</v>
      </c>
      <c r="D575" t="s">
        <v>671</v>
      </c>
      <c r="E575" t="s">
        <v>1066</v>
      </c>
      <c r="F575">
        <v>0.27132299999999998</v>
      </c>
      <c r="G575">
        <v>0.72733999999999999</v>
      </c>
      <c r="H575">
        <v>1.3370000000000001E-3</v>
      </c>
      <c r="I575">
        <v>1.3370000000000001E-3</v>
      </c>
      <c r="J575" t="s">
        <v>1124</v>
      </c>
      <c r="K575">
        <v>0.20288435199999999</v>
      </c>
      <c r="L575">
        <v>0.20288435199999999</v>
      </c>
    </row>
    <row r="576" spans="1:12" x14ac:dyDescent="0.25">
      <c r="A576" t="s">
        <v>673</v>
      </c>
      <c r="B576">
        <v>2002</v>
      </c>
      <c r="C576" t="s">
        <v>673</v>
      </c>
      <c r="D576" t="s">
        <v>671</v>
      </c>
      <c r="E576" t="s">
        <v>1067</v>
      </c>
      <c r="F576">
        <v>0.34168100000000001</v>
      </c>
      <c r="G576">
        <v>0.65301299999999995</v>
      </c>
      <c r="H576">
        <v>5.3070000000000001E-3</v>
      </c>
      <c r="I576">
        <v>5.3070000000000001E-3</v>
      </c>
      <c r="J576" t="s">
        <v>1124</v>
      </c>
      <c r="K576">
        <v>0.20872544400000001</v>
      </c>
      <c r="L576">
        <v>0.21053017199999999</v>
      </c>
    </row>
    <row r="577" spans="1:12" x14ac:dyDescent="0.25">
      <c r="A577" t="s">
        <v>673</v>
      </c>
      <c r="B577">
        <v>2003</v>
      </c>
      <c r="C577" t="s">
        <v>673</v>
      </c>
      <c r="D577" t="s">
        <v>671</v>
      </c>
      <c r="E577" t="s">
        <v>1230</v>
      </c>
      <c r="F577">
        <v>0.32507999999999998</v>
      </c>
      <c r="G577">
        <v>0.67491999999999996</v>
      </c>
      <c r="H577">
        <v>0</v>
      </c>
      <c r="I577">
        <v>0</v>
      </c>
      <c r="J577" t="s">
        <v>1124</v>
      </c>
      <c r="K577">
        <v>7.2997843000000007E-2</v>
      </c>
      <c r="L577">
        <v>7.2997843000000007E-2</v>
      </c>
    </row>
    <row r="578" spans="1:12" x14ac:dyDescent="0.25">
      <c r="A578" t="s">
        <v>673</v>
      </c>
      <c r="B578">
        <v>2004</v>
      </c>
      <c r="C578" t="s">
        <v>673</v>
      </c>
      <c r="D578" t="s">
        <v>671</v>
      </c>
      <c r="E578" t="s">
        <v>1068</v>
      </c>
      <c r="F578">
        <v>0.33625300000000002</v>
      </c>
      <c r="G578">
        <v>0.65288800000000002</v>
      </c>
      <c r="H578">
        <v>1.0859000000000001E-2</v>
      </c>
      <c r="I578">
        <v>1.0859000000000001E-2</v>
      </c>
      <c r="J578" t="s">
        <v>1124</v>
      </c>
      <c r="K578">
        <v>0.12663771300000001</v>
      </c>
      <c r="L578">
        <v>0.12698078300000001</v>
      </c>
    </row>
    <row r="579" spans="1:12" x14ac:dyDescent="0.25">
      <c r="A579" t="s">
        <v>673</v>
      </c>
      <c r="B579">
        <v>2005</v>
      </c>
      <c r="C579" t="s">
        <v>673</v>
      </c>
      <c r="D579" t="s">
        <v>671</v>
      </c>
      <c r="E579" t="s">
        <v>1069</v>
      </c>
      <c r="F579">
        <v>0.332706</v>
      </c>
      <c r="G579">
        <v>0.65593000000000001</v>
      </c>
      <c r="H579">
        <v>1.1364000000000001E-2</v>
      </c>
      <c r="I579">
        <v>1.1364000000000001E-2</v>
      </c>
      <c r="J579" t="s">
        <v>1124</v>
      </c>
      <c r="K579">
        <v>0.177970772</v>
      </c>
      <c r="L579">
        <v>0.18138578799999999</v>
      </c>
    </row>
    <row r="580" spans="1:12" x14ac:dyDescent="0.25">
      <c r="A580" t="s">
        <v>673</v>
      </c>
      <c r="B580">
        <v>2006</v>
      </c>
      <c r="C580" t="s">
        <v>673</v>
      </c>
      <c r="D580" t="s">
        <v>671</v>
      </c>
      <c r="E580" t="s">
        <v>1070</v>
      </c>
      <c r="F580">
        <v>0.33888200000000002</v>
      </c>
      <c r="G580">
        <v>0.65835699999999997</v>
      </c>
      <c r="H580">
        <v>2.761E-3</v>
      </c>
      <c r="I580">
        <v>2.761E-3</v>
      </c>
      <c r="J580" t="s">
        <v>1124</v>
      </c>
      <c r="K580">
        <v>0.17739260600000001</v>
      </c>
      <c r="L580">
        <v>0.17869870400000001</v>
      </c>
    </row>
    <row r="581" spans="1:12" x14ac:dyDescent="0.25">
      <c r="A581" t="s">
        <v>673</v>
      </c>
      <c r="B581">
        <v>2007</v>
      </c>
      <c r="C581" t="s">
        <v>673</v>
      </c>
      <c r="D581" t="s">
        <v>671</v>
      </c>
      <c r="E581" t="s">
        <v>1071</v>
      </c>
      <c r="F581">
        <v>0.30067100000000002</v>
      </c>
      <c r="G581">
        <v>0.66228900000000002</v>
      </c>
      <c r="H581">
        <v>3.7039999999999997E-2</v>
      </c>
      <c r="I581">
        <v>3.7039999999999997E-2</v>
      </c>
      <c r="J581" t="s">
        <v>1124</v>
      </c>
      <c r="K581">
        <v>0.14887407999999999</v>
      </c>
      <c r="L581">
        <v>0.149111676</v>
      </c>
    </row>
    <row r="582" spans="1:12" x14ac:dyDescent="0.25">
      <c r="A582" t="s">
        <v>673</v>
      </c>
      <c r="B582">
        <v>2008</v>
      </c>
      <c r="C582" t="s">
        <v>673</v>
      </c>
      <c r="D582" t="s">
        <v>671</v>
      </c>
      <c r="E582" t="s">
        <v>1072</v>
      </c>
      <c r="F582">
        <v>0.354796</v>
      </c>
      <c r="G582">
        <v>0.64261599999999997</v>
      </c>
      <c r="H582">
        <v>2.588E-3</v>
      </c>
      <c r="I582">
        <v>2.588E-3</v>
      </c>
      <c r="J582" t="s">
        <v>1124</v>
      </c>
      <c r="K582">
        <v>0.222308591</v>
      </c>
      <c r="L582">
        <v>0.22336531100000001</v>
      </c>
    </row>
    <row r="583" spans="1:12" x14ac:dyDescent="0.25">
      <c r="A583" t="s">
        <v>673</v>
      </c>
      <c r="B583">
        <v>2009</v>
      </c>
      <c r="C583" t="s">
        <v>673</v>
      </c>
      <c r="D583" t="s">
        <v>671</v>
      </c>
      <c r="E583" t="s">
        <v>1073</v>
      </c>
      <c r="F583">
        <v>0.44330000000000003</v>
      </c>
      <c r="G583">
        <v>0.55669999999999997</v>
      </c>
      <c r="H583">
        <v>0</v>
      </c>
      <c r="I583">
        <v>0</v>
      </c>
      <c r="J583" t="s">
        <v>1124</v>
      </c>
      <c r="K583">
        <v>0.278397265</v>
      </c>
      <c r="L583">
        <v>0.278397265</v>
      </c>
    </row>
    <row r="584" spans="1:12" x14ac:dyDescent="0.25">
      <c r="A584" t="s">
        <v>673</v>
      </c>
      <c r="B584">
        <v>2010</v>
      </c>
      <c r="C584" t="s">
        <v>673</v>
      </c>
      <c r="D584" t="s">
        <v>671</v>
      </c>
      <c r="E584" t="s">
        <v>1074</v>
      </c>
      <c r="F584">
        <v>0.39832600000000001</v>
      </c>
      <c r="G584">
        <v>0.59307299999999996</v>
      </c>
      <c r="H584">
        <v>8.6009999999999993E-3</v>
      </c>
      <c r="I584">
        <v>8.6009999999999993E-3</v>
      </c>
      <c r="J584" t="s">
        <v>1124</v>
      </c>
      <c r="K584">
        <v>0.196420186</v>
      </c>
      <c r="L584">
        <v>0.19646350200000001</v>
      </c>
    </row>
    <row r="585" spans="1:12" x14ac:dyDescent="0.25">
      <c r="A585" t="s">
        <v>673</v>
      </c>
      <c r="B585">
        <v>2011</v>
      </c>
      <c r="C585" t="s">
        <v>673</v>
      </c>
      <c r="D585" t="s">
        <v>671</v>
      </c>
      <c r="E585" t="s">
        <v>1075</v>
      </c>
      <c r="F585">
        <v>0.30051600000000001</v>
      </c>
      <c r="G585">
        <v>0.68667900000000004</v>
      </c>
      <c r="H585">
        <v>1.2805E-2</v>
      </c>
      <c r="I585">
        <v>1.2805E-2</v>
      </c>
      <c r="J585" t="s">
        <v>1124</v>
      </c>
      <c r="K585">
        <v>4.8960229000000001E-2</v>
      </c>
      <c r="L585">
        <v>4.9427288E-2</v>
      </c>
    </row>
    <row r="586" spans="1:12" x14ac:dyDescent="0.25">
      <c r="A586" t="s">
        <v>673</v>
      </c>
      <c r="B586">
        <v>2012</v>
      </c>
      <c r="C586" t="s">
        <v>673</v>
      </c>
      <c r="D586" t="s">
        <v>671</v>
      </c>
      <c r="E586" t="s">
        <v>1076</v>
      </c>
      <c r="F586">
        <v>0.44264300000000001</v>
      </c>
      <c r="G586">
        <v>0.54890300000000003</v>
      </c>
      <c r="H586">
        <v>8.4539999999999997E-3</v>
      </c>
      <c r="I586">
        <v>8.4539999999999997E-3</v>
      </c>
      <c r="J586" t="s">
        <v>1124</v>
      </c>
      <c r="K586">
        <v>0.19048121000000001</v>
      </c>
      <c r="L586">
        <v>0.190585225</v>
      </c>
    </row>
    <row r="587" spans="1:12" x14ac:dyDescent="0.25">
      <c r="A587" t="s">
        <v>673</v>
      </c>
      <c r="B587">
        <v>2013</v>
      </c>
      <c r="C587" t="s">
        <v>673</v>
      </c>
      <c r="D587" t="s">
        <v>671</v>
      </c>
      <c r="E587" t="s">
        <v>1077</v>
      </c>
      <c r="F587">
        <v>0.34251500000000001</v>
      </c>
      <c r="G587">
        <v>0.65739899999999996</v>
      </c>
      <c r="H587">
        <v>8.6000000000000003E-5</v>
      </c>
      <c r="I587">
        <v>8.6000000000000003E-5</v>
      </c>
      <c r="J587" t="s">
        <v>1124</v>
      </c>
      <c r="K587">
        <v>0.15455823799999999</v>
      </c>
      <c r="L587">
        <v>0.15455823799999999</v>
      </c>
    </row>
    <row r="588" spans="1:12" x14ac:dyDescent="0.25">
      <c r="A588" t="s">
        <v>673</v>
      </c>
      <c r="B588">
        <v>2014</v>
      </c>
      <c r="C588" t="s">
        <v>673</v>
      </c>
      <c r="D588" t="s">
        <v>671</v>
      </c>
      <c r="E588" t="s">
        <v>1078</v>
      </c>
      <c r="F588">
        <v>0.34769899999999998</v>
      </c>
      <c r="G588">
        <v>0.65109700000000004</v>
      </c>
      <c r="H588">
        <v>1.2030000000000001E-3</v>
      </c>
      <c r="I588">
        <v>1.2030000000000001E-3</v>
      </c>
      <c r="J588" t="s">
        <v>1124</v>
      </c>
      <c r="K588">
        <v>0.201420082</v>
      </c>
      <c r="L588">
        <v>0.20144574700000001</v>
      </c>
    </row>
    <row r="589" spans="1:12" x14ac:dyDescent="0.25">
      <c r="A589" t="s">
        <v>673</v>
      </c>
      <c r="B589">
        <v>2015</v>
      </c>
      <c r="C589" t="s">
        <v>673</v>
      </c>
      <c r="D589" t="s">
        <v>671</v>
      </c>
      <c r="E589" t="s">
        <v>1079</v>
      </c>
      <c r="F589">
        <v>0.37536000000000003</v>
      </c>
      <c r="G589">
        <v>0.62143700000000002</v>
      </c>
      <c r="H589">
        <v>3.2030000000000001E-3</v>
      </c>
      <c r="I589">
        <v>3.2030000000000001E-3</v>
      </c>
      <c r="J589" t="s">
        <v>1124</v>
      </c>
      <c r="K589">
        <v>0.27542485999999999</v>
      </c>
      <c r="L589">
        <v>0.27556571099999999</v>
      </c>
    </row>
    <row r="590" spans="1:12" x14ac:dyDescent="0.25">
      <c r="A590" t="s">
        <v>673</v>
      </c>
      <c r="B590">
        <v>2016</v>
      </c>
      <c r="C590" t="s">
        <v>673</v>
      </c>
      <c r="D590" t="s">
        <v>671</v>
      </c>
      <c r="E590" t="s">
        <v>1080</v>
      </c>
      <c r="F590">
        <v>0.173343</v>
      </c>
      <c r="G590">
        <v>0.82635700000000001</v>
      </c>
      <c r="H590">
        <v>2.9999999999999997E-4</v>
      </c>
      <c r="I590">
        <v>2.9999999999999997E-4</v>
      </c>
      <c r="J590" t="s">
        <v>1124</v>
      </c>
      <c r="K590">
        <v>0.13059832199999999</v>
      </c>
      <c r="L590">
        <v>0.13065327199999999</v>
      </c>
    </row>
    <row r="591" spans="1:12" x14ac:dyDescent="0.25">
      <c r="A591" t="s">
        <v>673</v>
      </c>
      <c r="B591">
        <v>2017</v>
      </c>
      <c r="C591" t="s">
        <v>673</v>
      </c>
      <c r="D591" t="s">
        <v>671</v>
      </c>
      <c r="E591" t="s">
        <v>1081</v>
      </c>
      <c r="F591">
        <v>0.26397300000000001</v>
      </c>
      <c r="G591">
        <v>0.73420700000000005</v>
      </c>
      <c r="H591">
        <v>1.82E-3</v>
      </c>
      <c r="I591">
        <v>1.82E-3</v>
      </c>
      <c r="J591" t="s">
        <v>1124</v>
      </c>
      <c r="K591">
        <v>4.4143160000000001E-2</v>
      </c>
      <c r="L591">
        <v>4.4259551000000001E-2</v>
      </c>
    </row>
    <row r="592" spans="1:12" x14ac:dyDescent="0.25">
      <c r="A592" t="s">
        <v>673</v>
      </c>
      <c r="B592">
        <v>2018</v>
      </c>
      <c r="C592" t="s">
        <v>673</v>
      </c>
      <c r="D592" t="s">
        <v>671</v>
      </c>
      <c r="E592" t="s">
        <v>1082</v>
      </c>
      <c r="F592">
        <v>0.263984</v>
      </c>
      <c r="G592">
        <v>0.73491200000000001</v>
      </c>
      <c r="H592">
        <v>1.1039999999999999E-3</v>
      </c>
      <c r="I592">
        <v>1.1039999999999999E-3</v>
      </c>
      <c r="J592" t="s">
        <v>1124</v>
      </c>
      <c r="K592">
        <v>0.13536405400000001</v>
      </c>
      <c r="L592">
        <v>0.13543981899999999</v>
      </c>
    </row>
    <row r="593" spans="1:12" x14ac:dyDescent="0.25">
      <c r="A593" t="s">
        <v>673</v>
      </c>
      <c r="B593">
        <v>2019</v>
      </c>
      <c r="C593" t="s">
        <v>673</v>
      </c>
      <c r="D593" t="s">
        <v>671</v>
      </c>
      <c r="E593" t="s">
        <v>1083</v>
      </c>
      <c r="F593">
        <v>0.237926</v>
      </c>
      <c r="G593">
        <v>0.75965300000000002</v>
      </c>
      <c r="H593">
        <v>2.421E-3</v>
      </c>
      <c r="I593">
        <v>2.421E-3</v>
      </c>
      <c r="J593" t="s">
        <v>1124</v>
      </c>
      <c r="K593">
        <v>0.10410340999999999</v>
      </c>
      <c r="L593">
        <v>0.104443166</v>
      </c>
    </row>
    <row r="594" spans="1:12" x14ac:dyDescent="0.25">
      <c r="A594" t="s">
        <v>673</v>
      </c>
      <c r="B594">
        <v>2020</v>
      </c>
      <c r="C594" t="s">
        <v>673</v>
      </c>
      <c r="D594" t="s">
        <v>671</v>
      </c>
      <c r="E594" t="s">
        <v>1084</v>
      </c>
      <c r="F594">
        <v>0.37113499999999999</v>
      </c>
      <c r="G594">
        <v>0.61791700000000005</v>
      </c>
      <c r="H594">
        <v>1.0947E-2</v>
      </c>
      <c r="I594">
        <v>1.0947E-2</v>
      </c>
      <c r="J594" t="s">
        <v>1124</v>
      </c>
      <c r="K594">
        <v>0.17739380799999999</v>
      </c>
      <c r="L594">
        <v>0.17767240500000001</v>
      </c>
    </row>
    <row r="595" spans="1:12" x14ac:dyDescent="0.25">
      <c r="A595" t="s">
        <v>673</v>
      </c>
      <c r="B595">
        <v>2021</v>
      </c>
      <c r="C595" t="s">
        <v>673</v>
      </c>
      <c r="D595" t="s">
        <v>671</v>
      </c>
      <c r="E595" t="s">
        <v>1085</v>
      </c>
      <c r="F595">
        <v>0.26124199999999997</v>
      </c>
      <c r="G595">
        <v>0.73875800000000003</v>
      </c>
      <c r="H595">
        <v>0</v>
      </c>
      <c r="I595">
        <v>0</v>
      </c>
      <c r="J595" t="s">
        <v>1124</v>
      </c>
      <c r="K595">
        <v>1.7828189000000001E-2</v>
      </c>
      <c r="L595">
        <v>1.7828189000000001E-2</v>
      </c>
    </row>
    <row r="596" spans="1:12" x14ac:dyDescent="0.25">
      <c r="A596" t="s">
        <v>642</v>
      </c>
      <c r="B596">
        <v>1998</v>
      </c>
      <c r="C596" t="s">
        <v>642</v>
      </c>
      <c r="D596" t="s">
        <v>643</v>
      </c>
      <c r="E596" t="s">
        <v>1231</v>
      </c>
      <c r="F596">
        <v>0.21202699999999999</v>
      </c>
      <c r="G596">
        <v>0.73522500000000002</v>
      </c>
      <c r="H596">
        <v>5.2747000000000002E-2</v>
      </c>
      <c r="I596">
        <v>5.2747000000000002E-2</v>
      </c>
      <c r="J596" t="s">
        <v>1124</v>
      </c>
      <c r="K596">
        <v>0.216984925</v>
      </c>
      <c r="L596">
        <v>0.227977086</v>
      </c>
    </row>
    <row r="597" spans="1:12" x14ac:dyDescent="0.25">
      <c r="A597" t="s">
        <v>642</v>
      </c>
      <c r="B597">
        <v>1999</v>
      </c>
      <c r="C597" t="s">
        <v>642</v>
      </c>
      <c r="D597" t="s">
        <v>643</v>
      </c>
      <c r="E597" t="s">
        <v>1232</v>
      </c>
      <c r="F597">
        <v>1.9016000000000002E-2</v>
      </c>
      <c r="G597">
        <v>0.98098399999999997</v>
      </c>
      <c r="H597">
        <v>0</v>
      </c>
      <c r="I597">
        <v>0</v>
      </c>
      <c r="J597" t="s">
        <v>1124</v>
      </c>
      <c r="K597">
        <v>4.1238938000000003E-2</v>
      </c>
      <c r="L597">
        <v>4.1238938000000003E-2</v>
      </c>
    </row>
    <row r="598" spans="1:12" x14ac:dyDescent="0.25">
      <c r="A598" t="s">
        <v>642</v>
      </c>
      <c r="B598">
        <v>2000</v>
      </c>
      <c r="C598" t="s">
        <v>642</v>
      </c>
      <c r="D598" t="s">
        <v>643</v>
      </c>
      <c r="E598" t="s">
        <v>1233</v>
      </c>
      <c r="F598">
        <v>0.12818599999999999</v>
      </c>
      <c r="G598">
        <v>0.87181399999999998</v>
      </c>
      <c r="H598">
        <v>0</v>
      </c>
      <c r="I598">
        <v>0</v>
      </c>
      <c r="J598" t="s">
        <v>1124</v>
      </c>
      <c r="K598">
        <v>0.11545454500000001</v>
      </c>
      <c r="L598">
        <v>0.11545454500000001</v>
      </c>
    </row>
    <row r="599" spans="1:12" x14ac:dyDescent="0.25">
      <c r="A599" t="s">
        <v>642</v>
      </c>
      <c r="B599">
        <v>2001</v>
      </c>
      <c r="C599" t="s">
        <v>642</v>
      </c>
      <c r="D599" t="s">
        <v>643</v>
      </c>
      <c r="E599" t="s">
        <v>1234</v>
      </c>
      <c r="F599">
        <v>0.33281699999999997</v>
      </c>
      <c r="G599">
        <v>0.647984</v>
      </c>
      <c r="H599">
        <v>1.9199000000000001E-2</v>
      </c>
      <c r="I599">
        <v>1.9199000000000001E-2</v>
      </c>
      <c r="J599" t="s">
        <v>1124</v>
      </c>
      <c r="K599">
        <v>0.31975694399999999</v>
      </c>
      <c r="L599">
        <v>0.32614104199999999</v>
      </c>
    </row>
    <row r="600" spans="1:12" x14ac:dyDescent="0.25">
      <c r="A600" t="s">
        <v>642</v>
      </c>
      <c r="B600">
        <v>2002</v>
      </c>
      <c r="C600" t="s">
        <v>642</v>
      </c>
      <c r="D600" t="s">
        <v>643</v>
      </c>
      <c r="E600" t="s">
        <v>1235</v>
      </c>
      <c r="F600">
        <v>0.64094700000000004</v>
      </c>
      <c r="G600">
        <v>0.35905300000000001</v>
      </c>
      <c r="H600">
        <v>0</v>
      </c>
      <c r="I600">
        <v>0</v>
      </c>
      <c r="J600" t="s">
        <v>1124</v>
      </c>
      <c r="K600">
        <v>0.64094736799999996</v>
      </c>
      <c r="L600">
        <v>0.64094736799999996</v>
      </c>
    </row>
    <row r="601" spans="1:12" x14ac:dyDescent="0.25">
      <c r="A601" t="s">
        <v>642</v>
      </c>
      <c r="B601">
        <v>2003</v>
      </c>
      <c r="C601" t="s">
        <v>642</v>
      </c>
      <c r="D601" t="s">
        <v>643</v>
      </c>
      <c r="E601" t="s">
        <v>1236</v>
      </c>
      <c r="F601">
        <v>0.76125200000000004</v>
      </c>
      <c r="G601">
        <v>0.23874799999999999</v>
      </c>
      <c r="H601">
        <v>0</v>
      </c>
      <c r="I601">
        <v>0</v>
      </c>
      <c r="J601" t="s">
        <v>1124</v>
      </c>
      <c r="K601">
        <v>0.76116959100000003</v>
      </c>
      <c r="L601">
        <v>0.76116959100000003</v>
      </c>
    </row>
    <row r="602" spans="1:12" x14ac:dyDescent="0.25">
      <c r="A602" t="s">
        <v>642</v>
      </c>
      <c r="B602">
        <v>2004</v>
      </c>
      <c r="C602" t="s">
        <v>642</v>
      </c>
      <c r="D602" t="s">
        <v>643</v>
      </c>
      <c r="E602" t="s">
        <v>1237</v>
      </c>
      <c r="F602">
        <v>0.992869</v>
      </c>
      <c r="G602">
        <v>7.1310000000000002E-3</v>
      </c>
      <c r="H602">
        <v>0</v>
      </c>
      <c r="I602">
        <v>0</v>
      </c>
      <c r="J602" t="s">
        <v>1124</v>
      </c>
      <c r="K602">
        <v>0.99215735999999999</v>
      </c>
      <c r="L602">
        <v>0.99215735999999999</v>
      </c>
    </row>
    <row r="603" spans="1:12" x14ac:dyDescent="0.25">
      <c r="A603" t="s">
        <v>642</v>
      </c>
      <c r="B603">
        <v>2015</v>
      </c>
      <c r="C603" t="s">
        <v>642</v>
      </c>
      <c r="D603" t="s">
        <v>643</v>
      </c>
      <c r="E603" t="s">
        <v>1238</v>
      </c>
      <c r="F603">
        <v>0.47439199999999998</v>
      </c>
      <c r="G603">
        <v>0.48004599999999997</v>
      </c>
      <c r="H603">
        <v>4.5561999999999998E-2</v>
      </c>
      <c r="I603">
        <v>4.5561999999999998E-2</v>
      </c>
      <c r="J603" t="s">
        <v>1124</v>
      </c>
      <c r="K603">
        <v>0.45</v>
      </c>
    </row>
    <row r="604" spans="1:12" x14ac:dyDescent="0.25">
      <c r="A604" t="s">
        <v>642</v>
      </c>
      <c r="B604">
        <v>2016</v>
      </c>
      <c r="C604" t="s">
        <v>642</v>
      </c>
      <c r="D604" t="s">
        <v>643</v>
      </c>
      <c r="E604" t="s">
        <v>1239</v>
      </c>
      <c r="F604">
        <v>0.29540300000000003</v>
      </c>
      <c r="G604">
        <v>0.70348200000000005</v>
      </c>
      <c r="H604">
        <v>1.1150000000000001E-3</v>
      </c>
      <c r="I604">
        <v>1.1150000000000001E-3</v>
      </c>
      <c r="J604" t="s">
        <v>1124</v>
      </c>
      <c r="K604">
        <v>0.3</v>
      </c>
    </row>
    <row r="605" spans="1:12" x14ac:dyDescent="0.25">
      <c r="A605" t="s">
        <v>642</v>
      </c>
      <c r="B605">
        <v>2017</v>
      </c>
      <c r="C605" t="s">
        <v>642</v>
      </c>
      <c r="D605" t="s">
        <v>643</v>
      </c>
      <c r="E605" t="s">
        <v>1240</v>
      </c>
      <c r="F605">
        <v>9.6016000000000004E-2</v>
      </c>
      <c r="G605">
        <v>0.90398400000000001</v>
      </c>
      <c r="H605">
        <v>0</v>
      </c>
      <c r="I605">
        <v>0</v>
      </c>
      <c r="J605" t="s">
        <v>1124</v>
      </c>
      <c r="K605">
        <v>0.09</v>
      </c>
    </row>
    <row r="606" spans="1:12" x14ac:dyDescent="0.25">
      <c r="A606" t="s">
        <v>642</v>
      </c>
      <c r="B606">
        <v>2018</v>
      </c>
      <c r="C606" t="s">
        <v>642</v>
      </c>
      <c r="D606" t="s">
        <v>643</v>
      </c>
      <c r="E606" t="s">
        <v>1241</v>
      </c>
      <c r="F606">
        <v>2.9859999999999999E-3</v>
      </c>
      <c r="G606">
        <v>0.99701399999999996</v>
      </c>
      <c r="H606">
        <v>0</v>
      </c>
      <c r="I606">
        <v>0</v>
      </c>
      <c r="J606" t="s">
        <v>1124</v>
      </c>
      <c r="K606">
        <v>0</v>
      </c>
    </row>
    <row r="607" spans="1:12" x14ac:dyDescent="0.25">
      <c r="A607" t="s">
        <v>642</v>
      </c>
      <c r="B607">
        <v>2019</v>
      </c>
      <c r="C607" t="s">
        <v>642</v>
      </c>
      <c r="D607" t="s">
        <v>643</v>
      </c>
      <c r="E607" t="s">
        <v>1242</v>
      </c>
      <c r="F607">
        <v>9.6467999999999998E-2</v>
      </c>
      <c r="G607">
        <v>0.903532</v>
      </c>
      <c r="H607">
        <v>0</v>
      </c>
      <c r="I607">
        <v>0</v>
      </c>
      <c r="J607" t="s">
        <v>1124</v>
      </c>
      <c r="K607">
        <v>0.1</v>
      </c>
    </row>
    <row r="608" spans="1:12" x14ac:dyDescent="0.25">
      <c r="A608" t="s">
        <v>642</v>
      </c>
      <c r="B608">
        <v>2020</v>
      </c>
      <c r="C608" t="s">
        <v>642</v>
      </c>
      <c r="D608" t="s">
        <v>643</v>
      </c>
      <c r="E608" t="s">
        <v>1243</v>
      </c>
      <c r="F608">
        <v>0.19095899999999999</v>
      </c>
      <c r="G608">
        <v>0.80782799999999999</v>
      </c>
      <c r="H608">
        <v>1.2130000000000001E-3</v>
      </c>
      <c r="I608">
        <v>1.2130000000000001E-3</v>
      </c>
      <c r="J608" t="s">
        <v>1124</v>
      </c>
      <c r="K608">
        <v>0.19</v>
      </c>
    </row>
    <row r="609" spans="1:12" x14ac:dyDescent="0.25">
      <c r="A609" t="s">
        <v>642</v>
      </c>
      <c r="B609">
        <v>2021</v>
      </c>
      <c r="C609" t="s">
        <v>642</v>
      </c>
      <c r="D609" t="s">
        <v>643</v>
      </c>
      <c r="E609" t="s">
        <v>1244</v>
      </c>
      <c r="F609">
        <v>0.45716099999999998</v>
      </c>
      <c r="G609">
        <v>0.54283899999999996</v>
      </c>
      <c r="H609">
        <v>0</v>
      </c>
      <c r="I609">
        <v>0</v>
      </c>
      <c r="J609" t="s">
        <v>1124</v>
      </c>
    </row>
    <row r="610" spans="1:12" x14ac:dyDescent="0.25">
      <c r="A610" t="s">
        <v>644</v>
      </c>
      <c r="B610">
        <v>1998</v>
      </c>
      <c r="C610" t="s">
        <v>644</v>
      </c>
      <c r="D610" t="s">
        <v>643</v>
      </c>
      <c r="E610" t="s">
        <v>1245</v>
      </c>
      <c r="F610">
        <v>0.78229700000000002</v>
      </c>
      <c r="G610">
        <v>0.21770300000000001</v>
      </c>
      <c r="H610">
        <v>0</v>
      </c>
      <c r="I610">
        <v>0</v>
      </c>
      <c r="J610" t="s">
        <v>1124</v>
      </c>
      <c r="K610">
        <v>0.78228165800000005</v>
      </c>
      <c r="L610">
        <v>0.78228165800000005</v>
      </c>
    </row>
    <row r="611" spans="1:12" x14ac:dyDescent="0.25">
      <c r="A611" t="s">
        <v>644</v>
      </c>
      <c r="B611">
        <v>2000</v>
      </c>
      <c r="C611" t="s">
        <v>644</v>
      </c>
      <c r="D611" t="s">
        <v>643</v>
      </c>
      <c r="E611" t="s">
        <v>1246</v>
      </c>
      <c r="F611">
        <v>0.88874699999999995</v>
      </c>
      <c r="G611">
        <v>0.111253</v>
      </c>
      <c r="H611">
        <v>0</v>
      </c>
      <c r="I611">
        <v>0</v>
      </c>
      <c r="J611" t="s">
        <v>1124</v>
      </c>
      <c r="K611">
        <v>0.88873585099999997</v>
      </c>
      <c r="L611">
        <v>0.88873585099999997</v>
      </c>
    </row>
    <row r="612" spans="1:12" x14ac:dyDescent="0.25">
      <c r="A612" t="s">
        <v>644</v>
      </c>
      <c r="B612">
        <v>2001</v>
      </c>
      <c r="C612" t="s">
        <v>644</v>
      </c>
      <c r="D612" t="s">
        <v>643</v>
      </c>
      <c r="E612" t="s">
        <v>1247</v>
      </c>
      <c r="F612">
        <v>0.83984700000000001</v>
      </c>
      <c r="G612">
        <v>0.16015299999999999</v>
      </c>
      <c r="H612">
        <v>0</v>
      </c>
      <c r="I612">
        <v>0</v>
      </c>
      <c r="J612" t="s">
        <v>1124</v>
      </c>
      <c r="K612">
        <v>0.83984559000000003</v>
      </c>
      <c r="L612">
        <v>0.83984559000000003</v>
      </c>
    </row>
    <row r="613" spans="1:12" x14ac:dyDescent="0.25">
      <c r="A613" t="s">
        <v>646</v>
      </c>
      <c r="B613">
        <v>2009</v>
      </c>
      <c r="C613" t="s">
        <v>646</v>
      </c>
      <c r="D613" t="s">
        <v>643</v>
      </c>
      <c r="E613" t="s">
        <v>1248</v>
      </c>
      <c r="F613">
        <v>0.34482200000000002</v>
      </c>
      <c r="G613">
        <v>0.65517800000000004</v>
      </c>
      <c r="H613">
        <v>0</v>
      </c>
      <c r="I613">
        <v>0</v>
      </c>
      <c r="J613" t="s">
        <v>1124</v>
      </c>
      <c r="K613">
        <v>0.34</v>
      </c>
      <c r="L613">
        <v>0.34</v>
      </c>
    </row>
    <row r="614" spans="1:12" x14ac:dyDescent="0.25">
      <c r="A614" t="s">
        <v>646</v>
      </c>
      <c r="B614">
        <v>2010</v>
      </c>
      <c r="C614" t="s">
        <v>646</v>
      </c>
      <c r="D614" t="s">
        <v>643</v>
      </c>
      <c r="E614" t="s">
        <v>1249</v>
      </c>
      <c r="F614">
        <v>0.34037600000000001</v>
      </c>
      <c r="G614">
        <v>0.389959</v>
      </c>
      <c r="H614">
        <v>0.26966499999999999</v>
      </c>
      <c r="I614">
        <v>0.26966499999999999</v>
      </c>
      <c r="J614" t="s">
        <v>1124</v>
      </c>
      <c r="K614">
        <v>0.1</v>
      </c>
      <c r="L614">
        <v>0.1</v>
      </c>
    </row>
    <row r="615" spans="1:12" x14ac:dyDescent="0.25">
      <c r="A615" t="s">
        <v>646</v>
      </c>
      <c r="B615">
        <v>2011</v>
      </c>
      <c r="C615" t="s">
        <v>646</v>
      </c>
      <c r="D615" t="s">
        <v>643</v>
      </c>
      <c r="E615" t="s">
        <v>1250</v>
      </c>
      <c r="F615">
        <v>0.42780800000000002</v>
      </c>
      <c r="G615">
        <v>0.44931300000000002</v>
      </c>
      <c r="H615">
        <v>0.122879</v>
      </c>
      <c r="I615">
        <v>0.122879</v>
      </c>
      <c r="J615" t="s">
        <v>1124</v>
      </c>
      <c r="K615">
        <v>0.38338046199999998</v>
      </c>
      <c r="L615">
        <v>0.44763968199999998</v>
      </c>
    </row>
    <row r="616" spans="1:12" x14ac:dyDescent="0.25">
      <c r="A616" t="s">
        <v>646</v>
      </c>
      <c r="B616">
        <v>2012</v>
      </c>
      <c r="C616" t="s">
        <v>646</v>
      </c>
      <c r="D616" t="s">
        <v>643</v>
      </c>
      <c r="E616" t="s">
        <v>1251</v>
      </c>
      <c r="F616">
        <v>0.80615700000000001</v>
      </c>
      <c r="G616">
        <v>0.18871199999999999</v>
      </c>
      <c r="H616">
        <v>5.1310000000000001E-3</v>
      </c>
      <c r="I616">
        <v>5.1310000000000001E-3</v>
      </c>
      <c r="J616" t="s">
        <v>1124</v>
      </c>
      <c r="K616">
        <v>0.77383539300000004</v>
      </c>
      <c r="L616">
        <v>0.77890754299999998</v>
      </c>
    </row>
    <row r="617" spans="1:12" x14ac:dyDescent="0.25">
      <c r="A617" t="s">
        <v>646</v>
      </c>
      <c r="B617">
        <v>2013</v>
      </c>
      <c r="C617" t="s">
        <v>646</v>
      </c>
      <c r="D617" t="s">
        <v>643</v>
      </c>
      <c r="E617" t="s">
        <v>1252</v>
      </c>
      <c r="F617">
        <v>0.60992900000000005</v>
      </c>
      <c r="G617">
        <v>0.390071</v>
      </c>
      <c r="H617">
        <v>0</v>
      </c>
      <c r="I617">
        <v>0</v>
      </c>
      <c r="J617" t="s">
        <v>1124</v>
      </c>
      <c r="K617">
        <v>0.70582795899999995</v>
      </c>
      <c r="L617">
        <v>0.70582795899999995</v>
      </c>
    </row>
    <row r="618" spans="1:12" x14ac:dyDescent="0.25">
      <c r="A618" t="s">
        <v>646</v>
      </c>
      <c r="B618">
        <v>2014</v>
      </c>
      <c r="C618" t="s">
        <v>646</v>
      </c>
      <c r="D618" t="s">
        <v>643</v>
      </c>
      <c r="E618" t="s">
        <v>1253</v>
      </c>
      <c r="F618">
        <v>0.27760899999999999</v>
      </c>
      <c r="G618">
        <v>0.72239100000000001</v>
      </c>
      <c r="H618">
        <v>0</v>
      </c>
      <c r="I618">
        <v>0</v>
      </c>
      <c r="J618" t="s">
        <v>1124</v>
      </c>
      <c r="K618">
        <v>0.28130728100000002</v>
      </c>
      <c r="L618">
        <v>0.28130728100000002</v>
      </c>
    </row>
    <row r="619" spans="1:12" x14ac:dyDescent="0.25">
      <c r="A619" t="s">
        <v>646</v>
      </c>
      <c r="B619">
        <v>2015</v>
      </c>
      <c r="C619" t="s">
        <v>646</v>
      </c>
      <c r="D619" t="s">
        <v>643</v>
      </c>
      <c r="E619" t="s">
        <v>1254</v>
      </c>
      <c r="F619">
        <v>0.34896899999999997</v>
      </c>
      <c r="G619">
        <v>0.606101</v>
      </c>
      <c r="H619">
        <v>4.4928999999999997E-2</v>
      </c>
      <c r="I619">
        <v>4.4928999999999997E-2</v>
      </c>
      <c r="J619" t="s">
        <v>1124</v>
      </c>
      <c r="K619">
        <v>0.32186701000000001</v>
      </c>
      <c r="L619">
        <v>0.33828093599999998</v>
      </c>
    </row>
    <row r="620" spans="1:12" x14ac:dyDescent="0.25">
      <c r="A620" t="s">
        <v>646</v>
      </c>
      <c r="B620">
        <v>2016</v>
      </c>
      <c r="C620" t="s">
        <v>646</v>
      </c>
      <c r="D620" t="s">
        <v>643</v>
      </c>
      <c r="E620" t="s">
        <v>1255</v>
      </c>
      <c r="F620">
        <v>0.411717</v>
      </c>
      <c r="G620">
        <v>0.588283</v>
      </c>
      <c r="H620">
        <v>0</v>
      </c>
      <c r="I620">
        <v>0</v>
      </c>
      <c r="J620" t="s">
        <v>1124</v>
      </c>
      <c r="K620">
        <v>0.58915946799999996</v>
      </c>
      <c r="L620">
        <v>0.58915946799999996</v>
      </c>
    </row>
    <row r="621" spans="1:12" x14ac:dyDescent="0.25">
      <c r="A621" t="s">
        <v>646</v>
      </c>
      <c r="B621">
        <v>2017</v>
      </c>
      <c r="C621" t="s">
        <v>646</v>
      </c>
      <c r="D621" t="s">
        <v>643</v>
      </c>
      <c r="E621" t="s">
        <v>1256</v>
      </c>
      <c r="F621">
        <v>0.37022100000000002</v>
      </c>
      <c r="G621">
        <v>0.62977899999999998</v>
      </c>
      <c r="H621">
        <v>0</v>
      </c>
      <c r="I621">
        <v>0</v>
      </c>
      <c r="J621" t="s">
        <v>1124</v>
      </c>
      <c r="K621">
        <v>0.57999999999999996</v>
      </c>
      <c r="L621">
        <v>0.57999999999999996</v>
      </c>
    </row>
    <row r="622" spans="1:12" x14ac:dyDescent="0.25">
      <c r="A622" t="s">
        <v>646</v>
      </c>
      <c r="B622">
        <v>2018</v>
      </c>
      <c r="C622" t="s">
        <v>646</v>
      </c>
      <c r="D622" t="s">
        <v>643</v>
      </c>
      <c r="E622" t="s">
        <v>1257</v>
      </c>
      <c r="F622">
        <v>0.49226199999999998</v>
      </c>
      <c r="G622">
        <v>0.50773800000000002</v>
      </c>
      <c r="H622">
        <v>0</v>
      </c>
      <c r="I622">
        <v>0</v>
      </c>
      <c r="J622" t="s">
        <v>1124</v>
      </c>
      <c r="K622">
        <v>0.60612871800000001</v>
      </c>
      <c r="L622">
        <v>0.60612871800000001</v>
      </c>
    </row>
    <row r="623" spans="1:12" x14ac:dyDescent="0.25">
      <c r="A623" t="s">
        <v>646</v>
      </c>
      <c r="B623">
        <v>2019</v>
      </c>
      <c r="C623" t="s">
        <v>646</v>
      </c>
      <c r="D623" t="s">
        <v>643</v>
      </c>
      <c r="E623" t="s">
        <v>1258</v>
      </c>
      <c r="F623">
        <v>0.50809000000000004</v>
      </c>
      <c r="G623">
        <v>0.49191000000000001</v>
      </c>
      <c r="H623">
        <v>0</v>
      </c>
      <c r="I623">
        <v>0</v>
      </c>
      <c r="J623" t="s">
        <v>1124</v>
      </c>
      <c r="K623">
        <v>0.57393793599999998</v>
      </c>
      <c r="L623">
        <v>0.57393793599999998</v>
      </c>
    </row>
    <row r="624" spans="1:12" x14ac:dyDescent="0.25">
      <c r="A624" t="s">
        <v>646</v>
      </c>
      <c r="B624">
        <v>2020</v>
      </c>
      <c r="C624" t="s">
        <v>646</v>
      </c>
      <c r="D624" t="s">
        <v>643</v>
      </c>
      <c r="E624" t="s">
        <v>1259</v>
      </c>
      <c r="F624">
        <v>0.61041299999999998</v>
      </c>
      <c r="G624">
        <v>0.38958700000000002</v>
      </c>
      <c r="H624">
        <v>0</v>
      </c>
      <c r="I624">
        <v>0</v>
      </c>
      <c r="J624" t="s">
        <v>1124</v>
      </c>
      <c r="K624">
        <v>0.61</v>
      </c>
      <c r="L624">
        <v>0.61</v>
      </c>
    </row>
    <row r="625" spans="1:12" x14ac:dyDescent="0.25">
      <c r="A625" t="s">
        <v>646</v>
      </c>
      <c r="B625">
        <v>2021</v>
      </c>
      <c r="C625" t="s">
        <v>646</v>
      </c>
      <c r="D625" t="s">
        <v>643</v>
      </c>
      <c r="E625" t="s">
        <v>1260</v>
      </c>
      <c r="F625">
        <v>0.728468</v>
      </c>
      <c r="G625">
        <v>0.271532</v>
      </c>
      <c r="H625">
        <v>0</v>
      </c>
      <c r="I625">
        <v>0</v>
      </c>
      <c r="J625" t="s">
        <v>1124</v>
      </c>
      <c r="K625">
        <v>0.73</v>
      </c>
      <c r="L625">
        <v>0.73</v>
      </c>
    </row>
    <row r="626" spans="1:12" x14ac:dyDescent="0.25">
      <c r="A626" t="s">
        <v>651</v>
      </c>
      <c r="B626">
        <v>1998</v>
      </c>
      <c r="C626" t="s">
        <v>651</v>
      </c>
      <c r="D626" t="s">
        <v>649</v>
      </c>
      <c r="E626" t="s">
        <v>1102</v>
      </c>
      <c r="F626">
        <v>0.57380900000000001</v>
      </c>
      <c r="G626">
        <v>0.42281400000000002</v>
      </c>
      <c r="H626">
        <v>3.3769999999999998E-3</v>
      </c>
      <c r="I626">
        <v>3.3769999999999998E-3</v>
      </c>
      <c r="J626" t="s">
        <v>1124</v>
      </c>
      <c r="K626">
        <v>0.25116622300000002</v>
      </c>
      <c r="L626">
        <v>0.25272257100000001</v>
      </c>
    </row>
    <row r="627" spans="1:12" x14ac:dyDescent="0.25">
      <c r="A627" t="s">
        <v>651</v>
      </c>
      <c r="B627">
        <v>1999</v>
      </c>
      <c r="C627" t="s">
        <v>651</v>
      </c>
      <c r="D627" t="s">
        <v>649</v>
      </c>
      <c r="E627" t="s">
        <v>1103</v>
      </c>
      <c r="F627">
        <v>0.427178</v>
      </c>
      <c r="G627">
        <v>0.55803800000000003</v>
      </c>
      <c r="H627">
        <v>1.4784E-2</v>
      </c>
      <c r="I627">
        <v>1.4784E-2</v>
      </c>
      <c r="J627" t="s">
        <v>1124</v>
      </c>
      <c r="K627">
        <v>0.30605178199999999</v>
      </c>
      <c r="L627">
        <v>0.31164166500000001</v>
      </c>
    </row>
    <row r="628" spans="1:12" x14ac:dyDescent="0.25">
      <c r="A628" t="s">
        <v>651</v>
      </c>
      <c r="B628">
        <v>2000</v>
      </c>
      <c r="C628" t="s">
        <v>651</v>
      </c>
      <c r="D628" t="s">
        <v>649</v>
      </c>
      <c r="E628" t="s">
        <v>1104</v>
      </c>
      <c r="F628">
        <v>0.32998499999999997</v>
      </c>
      <c r="G628">
        <v>0.66364900000000004</v>
      </c>
      <c r="H628">
        <v>6.3660000000000001E-3</v>
      </c>
      <c r="I628">
        <v>6.3660000000000001E-3</v>
      </c>
      <c r="J628" t="s">
        <v>1124</v>
      </c>
      <c r="K628">
        <v>0.28616170699999999</v>
      </c>
      <c r="L628">
        <v>0.28805193800000001</v>
      </c>
    </row>
    <row r="629" spans="1:12" x14ac:dyDescent="0.25">
      <c r="A629" t="s">
        <v>651</v>
      </c>
      <c r="B629">
        <v>2001</v>
      </c>
      <c r="C629" t="s">
        <v>651</v>
      </c>
      <c r="D629" t="s">
        <v>649</v>
      </c>
      <c r="E629" t="s">
        <v>1105</v>
      </c>
      <c r="F629">
        <v>0.66678400000000004</v>
      </c>
      <c r="G629">
        <v>0.33241599999999999</v>
      </c>
      <c r="H629">
        <v>8.0000000000000004E-4</v>
      </c>
      <c r="I629">
        <v>8.0000000000000004E-4</v>
      </c>
      <c r="J629" t="s">
        <v>1124</v>
      </c>
      <c r="K629">
        <v>0.570964201</v>
      </c>
      <c r="L629">
        <v>0.571578111</v>
      </c>
    </row>
    <row r="630" spans="1:12" x14ac:dyDescent="0.25">
      <c r="A630" t="s">
        <v>651</v>
      </c>
      <c r="B630">
        <v>2002</v>
      </c>
      <c r="C630" t="s">
        <v>651</v>
      </c>
      <c r="D630" t="s">
        <v>649</v>
      </c>
      <c r="E630" t="s">
        <v>1106</v>
      </c>
      <c r="F630">
        <v>0.64477499999999999</v>
      </c>
      <c r="G630">
        <v>0.35507699999999998</v>
      </c>
      <c r="H630">
        <v>1.4799999999999999E-4</v>
      </c>
      <c r="I630">
        <v>1.4799999999999999E-4</v>
      </c>
      <c r="J630" t="s">
        <v>1124</v>
      </c>
      <c r="K630">
        <v>0.36053882199999998</v>
      </c>
      <c r="L630">
        <v>0.36053882199999998</v>
      </c>
    </row>
    <row r="631" spans="1:12" x14ac:dyDescent="0.25">
      <c r="A631" t="s">
        <v>651</v>
      </c>
      <c r="B631">
        <v>2003</v>
      </c>
      <c r="C631" t="s">
        <v>651</v>
      </c>
      <c r="D631" t="s">
        <v>649</v>
      </c>
      <c r="E631" t="s">
        <v>1107</v>
      </c>
      <c r="F631">
        <v>0.67874400000000001</v>
      </c>
      <c r="G631">
        <v>0.32036399999999998</v>
      </c>
      <c r="H631">
        <v>8.92E-4</v>
      </c>
      <c r="I631">
        <v>8.92E-4</v>
      </c>
      <c r="J631" t="s">
        <v>1124</v>
      </c>
      <c r="K631">
        <v>0.39653166699999998</v>
      </c>
      <c r="L631">
        <v>0.39722260700000001</v>
      </c>
    </row>
    <row r="632" spans="1:12" x14ac:dyDescent="0.25">
      <c r="A632" t="s">
        <v>651</v>
      </c>
      <c r="B632">
        <v>2004</v>
      </c>
      <c r="C632" t="s">
        <v>651</v>
      </c>
      <c r="D632" t="s">
        <v>649</v>
      </c>
      <c r="E632" t="s">
        <v>1108</v>
      </c>
      <c r="F632">
        <v>0.63515100000000002</v>
      </c>
      <c r="G632">
        <v>0.35730899999999999</v>
      </c>
      <c r="H632">
        <v>7.5399999999999998E-3</v>
      </c>
      <c r="I632">
        <v>7.5399999999999998E-3</v>
      </c>
      <c r="J632" t="s">
        <v>1124</v>
      </c>
      <c r="K632">
        <v>0.41313716299999997</v>
      </c>
      <c r="L632">
        <v>0.41839369599999998</v>
      </c>
    </row>
    <row r="633" spans="1:12" x14ac:dyDescent="0.25">
      <c r="A633" t="s">
        <v>651</v>
      </c>
      <c r="B633">
        <v>2005</v>
      </c>
      <c r="C633" t="s">
        <v>651</v>
      </c>
      <c r="D633" t="s">
        <v>649</v>
      </c>
      <c r="E633" t="s">
        <v>1109</v>
      </c>
      <c r="F633">
        <v>0.37775599999999998</v>
      </c>
      <c r="G633">
        <v>0.62146299999999999</v>
      </c>
      <c r="H633">
        <v>7.8100000000000001E-4</v>
      </c>
      <c r="I633">
        <v>7.8100000000000001E-4</v>
      </c>
      <c r="J633" t="s">
        <v>1124</v>
      </c>
      <c r="K633">
        <v>0.27249961299999997</v>
      </c>
      <c r="L633">
        <v>0.27275439899999998</v>
      </c>
    </row>
    <row r="634" spans="1:12" x14ac:dyDescent="0.25">
      <c r="A634" t="s">
        <v>651</v>
      </c>
      <c r="B634">
        <v>2006</v>
      </c>
      <c r="C634" t="s">
        <v>651</v>
      </c>
      <c r="D634" t="s">
        <v>649</v>
      </c>
      <c r="E634" t="s">
        <v>1110</v>
      </c>
      <c r="F634">
        <v>0.54697200000000001</v>
      </c>
      <c r="G634">
        <v>0.45300699999999999</v>
      </c>
      <c r="H634">
        <v>2.0999999999999999E-5</v>
      </c>
      <c r="I634">
        <v>2.0999999999999999E-5</v>
      </c>
      <c r="J634" t="s">
        <v>1124</v>
      </c>
      <c r="K634">
        <v>0.43541298499999997</v>
      </c>
      <c r="L634">
        <v>0.43541298499999997</v>
      </c>
    </row>
    <row r="635" spans="1:12" x14ac:dyDescent="0.25">
      <c r="A635" t="s">
        <v>651</v>
      </c>
      <c r="B635">
        <v>2007</v>
      </c>
      <c r="C635" t="s">
        <v>651</v>
      </c>
      <c r="D635" t="s">
        <v>649</v>
      </c>
      <c r="E635" t="s">
        <v>1111</v>
      </c>
      <c r="F635">
        <v>0.61462600000000001</v>
      </c>
      <c r="G635">
        <v>0.38537399999999999</v>
      </c>
      <c r="H635">
        <v>0</v>
      </c>
      <c r="I635">
        <v>0</v>
      </c>
      <c r="J635" t="s">
        <v>1124</v>
      </c>
      <c r="K635">
        <v>0.457250718</v>
      </c>
      <c r="L635">
        <v>0.457250718</v>
      </c>
    </row>
    <row r="636" spans="1:12" x14ac:dyDescent="0.25">
      <c r="A636" t="s">
        <v>651</v>
      </c>
      <c r="B636">
        <v>2008</v>
      </c>
      <c r="C636" t="s">
        <v>651</v>
      </c>
      <c r="D636" t="s">
        <v>649</v>
      </c>
      <c r="E636" t="s">
        <v>1112</v>
      </c>
      <c r="F636">
        <v>0.70393399999999995</v>
      </c>
      <c r="G636">
        <v>0.296066</v>
      </c>
      <c r="H636">
        <v>0</v>
      </c>
      <c r="I636">
        <v>0</v>
      </c>
      <c r="J636" t="s">
        <v>1124</v>
      </c>
      <c r="K636">
        <v>0.33270961100000002</v>
      </c>
      <c r="L636">
        <v>0.33270961100000002</v>
      </c>
    </row>
    <row r="637" spans="1:12" x14ac:dyDescent="0.25">
      <c r="A637" t="s">
        <v>651</v>
      </c>
      <c r="B637">
        <v>2009</v>
      </c>
      <c r="C637" t="s">
        <v>651</v>
      </c>
      <c r="D637" t="s">
        <v>649</v>
      </c>
      <c r="E637" t="s">
        <v>1113</v>
      </c>
      <c r="F637">
        <v>0.59417900000000001</v>
      </c>
      <c r="G637">
        <v>0.40511000000000003</v>
      </c>
      <c r="H637">
        <v>7.1100000000000004E-4</v>
      </c>
      <c r="I637">
        <v>7.1100000000000004E-4</v>
      </c>
      <c r="J637" t="s">
        <v>1124</v>
      </c>
      <c r="K637">
        <v>0.21792108700000001</v>
      </c>
      <c r="L637">
        <v>0.21823642300000001</v>
      </c>
    </row>
    <row r="638" spans="1:12" x14ac:dyDescent="0.25">
      <c r="A638" t="s">
        <v>651</v>
      </c>
      <c r="B638">
        <v>2010</v>
      </c>
      <c r="C638" t="s">
        <v>651</v>
      </c>
      <c r="D638" t="s">
        <v>649</v>
      </c>
      <c r="E638" t="s">
        <v>1114</v>
      </c>
      <c r="F638">
        <v>0.62617599999999995</v>
      </c>
      <c r="G638">
        <v>0.37382399999999999</v>
      </c>
      <c r="H638">
        <v>0</v>
      </c>
      <c r="I638">
        <v>0</v>
      </c>
      <c r="J638" t="s">
        <v>1124</v>
      </c>
      <c r="K638">
        <v>0.112768746</v>
      </c>
      <c r="L638">
        <v>0.112768746</v>
      </c>
    </row>
    <row r="639" spans="1:12" x14ac:dyDescent="0.25">
      <c r="A639" t="s">
        <v>651</v>
      </c>
      <c r="B639">
        <v>2011</v>
      </c>
      <c r="C639" t="s">
        <v>651</v>
      </c>
      <c r="D639" t="s">
        <v>649</v>
      </c>
      <c r="E639" t="s">
        <v>1115</v>
      </c>
      <c r="F639">
        <v>0.110301</v>
      </c>
      <c r="G639">
        <v>0.88969900000000002</v>
      </c>
      <c r="H639">
        <v>0</v>
      </c>
      <c r="I639">
        <v>0</v>
      </c>
      <c r="J639" t="s">
        <v>1124</v>
      </c>
      <c r="K639">
        <v>1.6412774000000002E-2</v>
      </c>
      <c r="L639">
        <v>1.6412774000000002E-2</v>
      </c>
    </row>
    <row r="640" spans="1:12" x14ac:dyDescent="0.25">
      <c r="A640" t="s">
        <v>651</v>
      </c>
      <c r="B640">
        <v>2012</v>
      </c>
      <c r="C640" t="s">
        <v>651</v>
      </c>
      <c r="D640" t="s">
        <v>649</v>
      </c>
      <c r="E640" t="s">
        <v>1261</v>
      </c>
      <c r="F640">
        <v>0.230627</v>
      </c>
      <c r="G640">
        <v>0.76932400000000001</v>
      </c>
      <c r="H640">
        <v>4.8999999999999998E-5</v>
      </c>
      <c r="I640">
        <v>4.8999999999999998E-5</v>
      </c>
      <c r="J640" t="s">
        <v>1124</v>
      </c>
      <c r="K640">
        <v>0.194175661</v>
      </c>
      <c r="L640">
        <v>0.194186521</v>
      </c>
    </row>
    <row r="641" spans="1:12" x14ac:dyDescent="0.25">
      <c r="A641" t="s">
        <v>651</v>
      </c>
      <c r="B641">
        <v>2013</v>
      </c>
      <c r="C641" t="s">
        <v>651</v>
      </c>
      <c r="D641" t="s">
        <v>649</v>
      </c>
      <c r="E641" t="s">
        <v>1262</v>
      </c>
      <c r="F641">
        <v>0.51798200000000005</v>
      </c>
      <c r="G641">
        <v>0.48100100000000001</v>
      </c>
      <c r="H641">
        <v>1.0169999999999999E-3</v>
      </c>
      <c r="I641">
        <v>1.0169999999999999E-3</v>
      </c>
      <c r="J641" t="s">
        <v>1124</v>
      </c>
      <c r="K641">
        <v>0.46555679999999999</v>
      </c>
      <c r="L641">
        <v>0.46622843899999999</v>
      </c>
    </row>
    <row r="642" spans="1:12" x14ac:dyDescent="0.25">
      <c r="A642" t="s">
        <v>651</v>
      </c>
      <c r="B642">
        <v>2014</v>
      </c>
      <c r="C642" t="s">
        <v>651</v>
      </c>
      <c r="D642" t="s">
        <v>649</v>
      </c>
      <c r="E642" t="s">
        <v>1263</v>
      </c>
      <c r="F642">
        <v>0.55910199999999999</v>
      </c>
      <c r="G642">
        <v>0.44089800000000001</v>
      </c>
      <c r="H642">
        <v>0</v>
      </c>
      <c r="I642">
        <v>0</v>
      </c>
      <c r="J642" t="s">
        <v>1124</v>
      </c>
      <c r="K642">
        <v>0.490653283</v>
      </c>
      <c r="L642">
        <v>0.490653283</v>
      </c>
    </row>
    <row r="643" spans="1:12" x14ac:dyDescent="0.25">
      <c r="A643" t="s">
        <v>651</v>
      </c>
      <c r="B643">
        <v>2015</v>
      </c>
      <c r="C643" t="s">
        <v>651</v>
      </c>
      <c r="D643" t="s">
        <v>649</v>
      </c>
      <c r="E643" t="s">
        <v>1264</v>
      </c>
      <c r="F643">
        <v>0.46604200000000001</v>
      </c>
      <c r="G643">
        <v>0.53395800000000004</v>
      </c>
      <c r="H643">
        <v>0</v>
      </c>
      <c r="I643">
        <v>0</v>
      </c>
      <c r="J643" t="s">
        <v>1124</v>
      </c>
      <c r="K643">
        <v>0.37056926800000001</v>
      </c>
      <c r="L643">
        <v>0.37056926800000001</v>
      </c>
    </row>
    <row r="644" spans="1:12" x14ac:dyDescent="0.25">
      <c r="A644" t="s">
        <v>651</v>
      </c>
      <c r="B644">
        <v>2016</v>
      </c>
      <c r="C644" t="s">
        <v>651</v>
      </c>
      <c r="D644" t="s">
        <v>649</v>
      </c>
      <c r="E644" t="s">
        <v>1265</v>
      </c>
      <c r="F644">
        <v>0.39668300000000001</v>
      </c>
      <c r="G644">
        <v>0.60266699999999995</v>
      </c>
      <c r="H644">
        <v>6.4999999999999997E-4</v>
      </c>
      <c r="I644">
        <v>6.4999999999999997E-4</v>
      </c>
      <c r="J644" t="s">
        <v>1124</v>
      </c>
      <c r="K644">
        <v>0.24898357900000001</v>
      </c>
      <c r="L644">
        <v>0.249228915</v>
      </c>
    </row>
    <row r="645" spans="1:12" x14ac:dyDescent="0.25">
      <c r="A645" t="s">
        <v>651</v>
      </c>
      <c r="B645">
        <v>2017</v>
      </c>
      <c r="C645" t="s">
        <v>651</v>
      </c>
      <c r="D645" t="s">
        <v>649</v>
      </c>
      <c r="E645" t="s">
        <v>1266</v>
      </c>
      <c r="F645">
        <v>0.45360299999999998</v>
      </c>
      <c r="G645">
        <v>0.54518800000000001</v>
      </c>
      <c r="H645">
        <v>1.209E-3</v>
      </c>
      <c r="I645">
        <v>1.209E-3</v>
      </c>
      <c r="J645" t="s">
        <v>1124</v>
      </c>
      <c r="K645">
        <v>0.33974985200000002</v>
      </c>
      <c r="L645">
        <v>0.33991072</v>
      </c>
    </row>
    <row r="646" spans="1:12" x14ac:dyDescent="0.25">
      <c r="A646" t="s">
        <v>651</v>
      </c>
      <c r="B646">
        <v>2018</v>
      </c>
      <c r="C646" t="s">
        <v>651</v>
      </c>
      <c r="D646" t="s">
        <v>649</v>
      </c>
      <c r="E646" t="s">
        <v>1267</v>
      </c>
      <c r="F646">
        <v>0.39965299999999998</v>
      </c>
      <c r="G646">
        <v>0.59862199999999999</v>
      </c>
      <c r="H646">
        <v>1.725E-3</v>
      </c>
      <c r="I646">
        <v>1.725E-3</v>
      </c>
      <c r="J646" t="s">
        <v>1124</v>
      </c>
      <c r="K646">
        <v>0.38019914300000002</v>
      </c>
      <c r="L646">
        <v>0.38243512200000002</v>
      </c>
    </row>
    <row r="647" spans="1:12" x14ac:dyDescent="0.25">
      <c r="A647" t="s">
        <v>651</v>
      </c>
      <c r="B647">
        <v>2019</v>
      </c>
      <c r="C647" t="s">
        <v>651</v>
      </c>
      <c r="D647" t="s">
        <v>649</v>
      </c>
      <c r="E647" t="s">
        <v>1268</v>
      </c>
      <c r="F647">
        <v>0.43335200000000001</v>
      </c>
      <c r="G647">
        <v>0.56633299999999998</v>
      </c>
      <c r="H647">
        <v>3.1500000000000001E-4</v>
      </c>
      <c r="I647">
        <v>3.1500000000000001E-4</v>
      </c>
      <c r="J647" t="s">
        <v>1124</v>
      </c>
      <c r="K647">
        <v>8.8628523000000001E-2</v>
      </c>
      <c r="L647">
        <v>8.8667016000000001E-2</v>
      </c>
    </row>
    <row r="648" spans="1:12" x14ac:dyDescent="0.25">
      <c r="A648" t="s">
        <v>651</v>
      </c>
      <c r="B648">
        <v>2020</v>
      </c>
      <c r="C648" t="s">
        <v>651</v>
      </c>
      <c r="D648" t="s">
        <v>649</v>
      </c>
      <c r="E648" t="s">
        <v>1269</v>
      </c>
      <c r="F648">
        <v>0.31966</v>
      </c>
      <c r="G648">
        <v>0.68024799999999996</v>
      </c>
      <c r="H648">
        <v>9.2E-5</v>
      </c>
      <c r="I648">
        <v>9.2E-5</v>
      </c>
      <c r="J648" t="s">
        <v>1124</v>
      </c>
      <c r="K648">
        <v>0.19932899600000001</v>
      </c>
      <c r="L648">
        <v>0.19932899600000001</v>
      </c>
    </row>
    <row r="649" spans="1:12" x14ac:dyDescent="0.25">
      <c r="A649" t="s">
        <v>651</v>
      </c>
      <c r="B649">
        <v>2021</v>
      </c>
      <c r="C649" t="s">
        <v>651</v>
      </c>
      <c r="D649" t="s">
        <v>649</v>
      </c>
      <c r="E649" t="s">
        <v>1270</v>
      </c>
      <c r="F649">
        <v>0.42195500000000002</v>
      </c>
      <c r="G649">
        <v>0.57777599999999996</v>
      </c>
      <c r="H649">
        <v>2.6899999999999998E-4</v>
      </c>
      <c r="I649">
        <v>2.6899999999999998E-4</v>
      </c>
      <c r="J649" t="s">
        <v>1124</v>
      </c>
      <c r="K649">
        <v>0.48905349399999998</v>
      </c>
      <c r="L649">
        <v>0.48918608000000002</v>
      </c>
    </row>
    <row r="650" spans="1:12" x14ac:dyDescent="0.25">
      <c r="A650" t="s">
        <v>669</v>
      </c>
      <c r="B650">
        <v>1998</v>
      </c>
      <c r="C650" t="s">
        <v>669</v>
      </c>
      <c r="D650" t="s">
        <v>649</v>
      </c>
      <c r="E650" t="s">
        <v>1271</v>
      </c>
      <c r="F650">
        <v>0.41164699999999999</v>
      </c>
      <c r="G650">
        <v>0.53834099999999996</v>
      </c>
      <c r="H650">
        <v>5.0012000000000001E-2</v>
      </c>
      <c r="I650">
        <v>5.0012000000000001E-2</v>
      </c>
      <c r="J650" t="s">
        <v>1124</v>
      </c>
      <c r="K650">
        <v>0.384919438</v>
      </c>
      <c r="L650">
        <v>0.40626668799999999</v>
      </c>
    </row>
    <row r="651" spans="1:12" x14ac:dyDescent="0.25">
      <c r="A651" t="s">
        <v>669</v>
      </c>
      <c r="B651">
        <v>1999</v>
      </c>
      <c r="C651" t="s">
        <v>669</v>
      </c>
      <c r="D651" t="s">
        <v>649</v>
      </c>
      <c r="E651" t="s">
        <v>1272</v>
      </c>
      <c r="F651">
        <v>0.34404099999999999</v>
      </c>
      <c r="G651">
        <v>0.34149800000000002</v>
      </c>
      <c r="H651">
        <v>0.31446000000000002</v>
      </c>
      <c r="I651">
        <v>0.31446000000000002</v>
      </c>
      <c r="J651" t="s">
        <v>1124</v>
      </c>
      <c r="K651">
        <v>3.8140284000000003E-2</v>
      </c>
      <c r="L651">
        <v>7.0022577000000003E-2</v>
      </c>
    </row>
    <row r="652" spans="1:12" x14ac:dyDescent="0.25">
      <c r="A652" t="s">
        <v>669</v>
      </c>
      <c r="B652">
        <v>2000</v>
      </c>
      <c r="C652" t="s">
        <v>669</v>
      </c>
      <c r="D652" t="s">
        <v>649</v>
      </c>
      <c r="E652" t="s">
        <v>1273</v>
      </c>
      <c r="F652">
        <v>0.52558099999999996</v>
      </c>
      <c r="G652">
        <v>0.47441899999999998</v>
      </c>
      <c r="H652">
        <v>0</v>
      </c>
      <c r="I652">
        <v>0</v>
      </c>
      <c r="J652" t="s">
        <v>1124</v>
      </c>
      <c r="K652">
        <v>0.409510763</v>
      </c>
      <c r="L652">
        <v>0.409510763</v>
      </c>
    </row>
    <row r="653" spans="1:12" x14ac:dyDescent="0.25">
      <c r="A653" t="s">
        <v>669</v>
      </c>
      <c r="B653">
        <v>2001</v>
      </c>
      <c r="C653" t="s">
        <v>669</v>
      </c>
      <c r="D653" t="s">
        <v>649</v>
      </c>
      <c r="E653" t="s">
        <v>1274</v>
      </c>
      <c r="F653">
        <v>0.146483</v>
      </c>
      <c r="G653">
        <v>0.82247000000000003</v>
      </c>
      <c r="H653">
        <v>3.1047000000000002E-2</v>
      </c>
      <c r="I653">
        <v>3.1047000000000002E-2</v>
      </c>
      <c r="J653" t="s">
        <v>1124</v>
      </c>
      <c r="K653">
        <v>0.131458981</v>
      </c>
      <c r="L653">
        <v>0.13560956800000001</v>
      </c>
    </row>
    <row r="654" spans="1:12" x14ac:dyDescent="0.25">
      <c r="A654" t="s">
        <v>669</v>
      </c>
      <c r="B654">
        <v>2002</v>
      </c>
      <c r="C654" t="s">
        <v>669</v>
      </c>
      <c r="D654" t="s">
        <v>649</v>
      </c>
      <c r="E654" t="s">
        <v>1275</v>
      </c>
      <c r="F654">
        <v>0.29783199999999999</v>
      </c>
      <c r="G654">
        <v>0.60662099999999997</v>
      </c>
      <c r="H654">
        <v>9.5547000000000007E-2</v>
      </c>
      <c r="I654">
        <v>9.5547000000000007E-2</v>
      </c>
      <c r="J654" t="s">
        <v>1124</v>
      </c>
      <c r="K654">
        <v>0.212408074</v>
      </c>
      <c r="L654">
        <v>0.212408074</v>
      </c>
    </row>
    <row r="655" spans="1:12" x14ac:dyDescent="0.25">
      <c r="A655" t="s">
        <v>669</v>
      </c>
      <c r="B655">
        <v>2003</v>
      </c>
      <c r="C655" t="s">
        <v>669</v>
      </c>
      <c r="D655" t="s">
        <v>649</v>
      </c>
      <c r="E655" t="s">
        <v>1276</v>
      </c>
      <c r="F655">
        <v>0.41722399999999998</v>
      </c>
      <c r="G655">
        <v>0.58277599999999996</v>
      </c>
      <c r="H655">
        <v>0</v>
      </c>
      <c r="I655">
        <v>0</v>
      </c>
      <c r="J655" t="s">
        <v>1124</v>
      </c>
      <c r="K655">
        <v>0.40855045400000001</v>
      </c>
      <c r="L655">
        <v>0.40855045400000001</v>
      </c>
    </row>
    <row r="656" spans="1:12" x14ac:dyDescent="0.25">
      <c r="A656" t="s">
        <v>657</v>
      </c>
      <c r="B656">
        <v>2000</v>
      </c>
      <c r="C656" t="s">
        <v>657</v>
      </c>
      <c r="D656" t="s">
        <v>649</v>
      </c>
      <c r="E656" t="s">
        <v>1277</v>
      </c>
      <c r="F656">
        <v>0.89294099999999998</v>
      </c>
      <c r="G656">
        <v>0.107059</v>
      </c>
      <c r="H656">
        <v>0</v>
      </c>
      <c r="I656">
        <v>0</v>
      </c>
      <c r="J656" t="s">
        <v>1124</v>
      </c>
      <c r="K656">
        <v>0.105245573</v>
      </c>
      <c r="L656">
        <v>0.105245573</v>
      </c>
    </row>
    <row r="657" spans="1:12" x14ac:dyDescent="0.25">
      <c r="A657" t="s">
        <v>657</v>
      </c>
      <c r="B657">
        <v>2001</v>
      </c>
      <c r="C657" t="s">
        <v>657</v>
      </c>
      <c r="D657" t="s">
        <v>649</v>
      </c>
      <c r="E657" t="s">
        <v>1278</v>
      </c>
      <c r="F657">
        <v>0.395123</v>
      </c>
      <c r="G657">
        <v>0.604877</v>
      </c>
      <c r="H657">
        <v>0</v>
      </c>
      <c r="I657">
        <v>0</v>
      </c>
      <c r="J657" t="s">
        <v>1124</v>
      </c>
      <c r="K657">
        <v>0.63960927000000001</v>
      </c>
      <c r="L657">
        <v>0.63960927000000001</v>
      </c>
    </row>
    <row r="658" spans="1:12" x14ac:dyDescent="0.25">
      <c r="A658" t="s">
        <v>657</v>
      </c>
      <c r="B658">
        <v>2002</v>
      </c>
      <c r="C658" t="s">
        <v>657</v>
      </c>
      <c r="D658" t="s">
        <v>649</v>
      </c>
      <c r="E658" t="s">
        <v>1279</v>
      </c>
      <c r="F658">
        <v>0.52824499999999996</v>
      </c>
      <c r="G658">
        <v>0.47175499999999998</v>
      </c>
      <c r="H658">
        <v>0</v>
      </c>
      <c r="I658">
        <v>0</v>
      </c>
      <c r="J658" t="s">
        <v>1124</v>
      </c>
      <c r="K658">
        <v>0.55114453399999996</v>
      </c>
      <c r="L658">
        <v>0.55114453399999996</v>
      </c>
    </row>
    <row r="659" spans="1:12" x14ac:dyDescent="0.25">
      <c r="A659" t="s">
        <v>657</v>
      </c>
      <c r="B659">
        <v>2003</v>
      </c>
      <c r="C659" t="s">
        <v>657</v>
      </c>
      <c r="D659" t="s">
        <v>649</v>
      </c>
      <c r="E659" t="s">
        <v>1280</v>
      </c>
      <c r="F659">
        <v>0.94571400000000005</v>
      </c>
      <c r="G659">
        <v>5.4286000000000001E-2</v>
      </c>
      <c r="H659">
        <v>0</v>
      </c>
      <c r="I659">
        <v>0</v>
      </c>
      <c r="J659" t="s">
        <v>1124</v>
      </c>
      <c r="K659">
        <v>0.45191313300000002</v>
      </c>
      <c r="L659">
        <v>0.45191313300000002</v>
      </c>
    </row>
    <row r="660" spans="1:12" x14ac:dyDescent="0.25">
      <c r="A660" t="s">
        <v>655</v>
      </c>
      <c r="B660">
        <v>1998</v>
      </c>
      <c r="C660" t="s">
        <v>655</v>
      </c>
      <c r="D660" t="s">
        <v>649</v>
      </c>
      <c r="E660" t="s">
        <v>1281</v>
      </c>
      <c r="F660">
        <v>0.92339700000000002</v>
      </c>
      <c r="G660">
        <v>7.4317999999999995E-2</v>
      </c>
      <c r="H660">
        <v>2.2850000000000001E-3</v>
      </c>
      <c r="I660">
        <v>2.2850000000000001E-3</v>
      </c>
      <c r="J660" t="s">
        <v>1124</v>
      </c>
      <c r="K660">
        <v>0.90907214599999997</v>
      </c>
      <c r="L660">
        <v>0.91158069900000005</v>
      </c>
    </row>
    <row r="661" spans="1:12" x14ac:dyDescent="0.25">
      <c r="A661" t="s">
        <v>655</v>
      </c>
      <c r="B661">
        <v>1999</v>
      </c>
      <c r="C661" t="s">
        <v>655</v>
      </c>
      <c r="D661" t="s">
        <v>649</v>
      </c>
      <c r="E661" t="s">
        <v>1282</v>
      </c>
      <c r="F661">
        <v>0.91864599999999996</v>
      </c>
      <c r="G661">
        <v>6.0088999999999997E-2</v>
      </c>
      <c r="H661">
        <v>2.1264999999999999E-2</v>
      </c>
      <c r="I661">
        <v>2.1264999999999999E-2</v>
      </c>
      <c r="J661" t="s">
        <v>1124</v>
      </c>
      <c r="K661">
        <v>0.91107745600000001</v>
      </c>
      <c r="L661">
        <v>0.93271856799999997</v>
      </c>
    </row>
    <row r="662" spans="1:12" x14ac:dyDescent="0.25">
      <c r="A662" t="s">
        <v>655</v>
      </c>
      <c r="B662">
        <v>2000</v>
      </c>
      <c r="C662" t="s">
        <v>655</v>
      </c>
      <c r="D662" t="s">
        <v>649</v>
      </c>
      <c r="E662" t="s">
        <v>1283</v>
      </c>
      <c r="F662">
        <v>0.96264899999999998</v>
      </c>
      <c r="G662">
        <v>2.3615000000000001E-2</v>
      </c>
      <c r="H662">
        <v>1.3735000000000001E-2</v>
      </c>
      <c r="I662">
        <v>1.3735000000000001E-2</v>
      </c>
      <c r="J662" t="s">
        <v>1124</v>
      </c>
      <c r="K662">
        <v>0.94745117899999998</v>
      </c>
      <c r="L662">
        <v>0.96427882099999995</v>
      </c>
    </row>
    <row r="663" spans="1:12" x14ac:dyDescent="0.25">
      <c r="A663" t="s">
        <v>655</v>
      </c>
      <c r="B663">
        <v>2001</v>
      </c>
      <c r="C663" t="s">
        <v>655</v>
      </c>
      <c r="D663" t="s">
        <v>649</v>
      </c>
      <c r="E663" t="s">
        <v>1284</v>
      </c>
      <c r="F663">
        <v>0.932562</v>
      </c>
      <c r="G663">
        <v>6.5294000000000005E-2</v>
      </c>
      <c r="H663">
        <v>2.1450000000000002E-3</v>
      </c>
      <c r="I663">
        <v>2.1450000000000002E-3</v>
      </c>
      <c r="J663" t="s">
        <v>1124</v>
      </c>
      <c r="K663">
        <v>0.911969429</v>
      </c>
      <c r="L663">
        <v>0.91415243000000002</v>
      </c>
    </row>
    <row r="664" spans="1:12" x14ac:dyDescent="0.25">
      <c r="A664" t="s">
        <v>655</v>
      </c>
      <c r="B664">
        <v>2002</v>
      </c>
      <c r="C664" t="s">
        <v>655</v>
      </c>
      <c r="D664" t="s">
        <v>649</v>
      </c>
      <c r="E664" t="s">
        <v>1285</v>
      </c>
      <c r="F664">
        <v>0.96909699999999999</v>
      </c>
      <c r="G664">
        <v>2.9911E-2</v>
      </c>
      <c r="H664">
        <v>9.9200000000000004E-4</v>
      </c>
      <c r="I664">
        <v>9.9200000000000004E-4</v>
      </c>
      <c r="J664" t="s">
        <v>1124</v>
      </c>
      <c r="K664">
        <v>0.96795179600000003</v>
      </c>
      <c r="L664">
        <v>0.96897878900000001</v>
      </c>
    </row>
    <row r="665" spans="1:12" x14ac:dyDescent="0.25">
      <c r="A665" t="s">
        <v>655</v>
      </c>
      <c r="B665">
        <v>2003</v>
      </c>
      <c r="C665" t="s">
        <v>655</v>
      </c>
      <c r="D665" t="s">
        <v>649</v>
      </c>
      <c r="E665" t="s">
        <v>1286</v>
      </c>
      <c r="F665">
        <v>0.96596099999999996</v>
      </c>
      <c r="G665">
        <v>2.8847999999999999E-2</v>
      </c>
      <c r="H665">
        <v>5.1910000000000003E-3</v>
      </c>
      <c r="I665">
        <v>5.1910000000000003E-3</v>
      </c>
      <c r="J665" t="s">
        <v>1124</v>
      </c>
      <c r="K665">
        <v>0.95908058799999996</v>
      </c>
      <c r="L665">
        <v>0.96525883300000004</v>
      </c>
    </row>
    <row r="666" spans="1:12" x14ac:dyDescent="0.25">
      <c r="A666" t="s">
        <v>655</v>
      </c>
      <c r="B666">
        <v>2004</v>
      </c>
      <c r="C666" t="s">
        <v>655</v>
      </c>
      <c r="D666" t="s">
        <v>649</v>
      </c>
      <c r="E666" t="s">
        <v>1287</v>
      </c>
      <c r="F666">
        <v>0.94859700000000002</v>
      </c>
      <c r="G666">
        <v>4.9335999999999998E-2</v>
      </c>
      <c r="H666">
        <v>2.0669999999999998E-3</v>
      </c>
      <c r="I666">
        <v>2.0669999999999998E-3</v>
      </c>
      <c r="J666" t="s">
        <v>1124</v>
      </c>
      <c r="K666">
        <v>0.94623016800000004</v>
      </c>
      <c r="L666">
        <v>0.94849159100000002</v>
      </c>
    </row>
    <row r="667" spans="1:12" x14ac:dyDescent="0.25">
      <c r="A667" t="s">
        <v>655</v>
      </c>
      <c r="B667">
        <v>2005</v>
      </c>
      <c r="C667" t="s">
        <v>655</v>
      </c>
      <c r="D667" t="s">
        <v>649</v>
      </c>
      <c r="E667" t="s">
        <v>1288</v>
      </c>
      <c r="F667">
        <v>0.897949</v>
      </c>
      <c r="G667">
        <v>9.9934999999999996E-2</v>
      </c>
      <c r="H667">
        <v>2.1150000000000001E-3</v>
      </c>
      <c r="I667">
        <v>2.1150000000000001E-3</v>
      </c>
      <c r="J667" t="s">
        <v>1124</v>
      </c>
      <c r="K667">
        <v>0.89658091100000004</v>
      </c>
      <c r="L667">
        <v>0.89880599500000002</v>
      </c>
    </row>
    <row r="668" spans="1:12" x14ac:dyDescent="0.25">
      <c r="A668" t="s">
        <v>655</v>
      </c>
      <c r="B668">
        <v>2006</v>
      </c>
      <c r="C668" t="s">
        <v>655</v>
      </c>
      <c r="D668" t="s">
        <v>649</v>
      </c>
      <c r="E668" t="s">
        <v>1289</v>
      </c>
      <c r="F668">
        <v>0.91442100000000004</v>
      </c>
      <c r="G668">
        <v>8.2357E-2</v>
      </c>
      <c r="H668">
        <v>3.2209999999999999E-3</v>
      </c>
      <c r="I668">
        <v>3.2209999999999999E-3</v>
      </c>
      <c r="J668" t="s">
        <v>1124</v>
      </c>
      <c r="K668">
        <v>0.89230747499999996</v>
      </c>
      <c r="L668">
        <v>0.89598453600000005</v>
      </c>
    </row>
    <row r="669" spans="1:12" x14ac:dyDescent="0.25">
      <c r="A669" t="s">
        <v>655</v>
      </c>
      <c r="B669">
        <v>2007</v>
      </c>
      <c r="C669" t="s">
        <v>655</v>
      </c>
      <c r="D669" t="s">
        <v>649</v>
      </c>
      <c r="E669" t="s">
        <v>1290</v>
      </c>
      <c r="F669">
        <v>0.977661</v>
      </c>
      <c r="G669">
        <v>2.2339000000000001E-2</v>
      </c>
      <c r="H669">
        <v>0</v>
      </c>
      <c r="I669">
        <v>0</v>
      </c>
      <c r="J669" t="s">
        <v>1124</v>
      </c>
      <c r="K669">
        <v>0.97622028599999999</v>
      </c>
      <c r="L669">
        <v>0.97622028599999999</v>
      </c>
    </row>
    <row r="670" spans="1:12" x14ac:dyDescent="0.25">
      <c r="A670" t="s">
        <v>655</v>
      </c>
      <c r="B670">
        <v>2008</v>
      </c>
      <c r="C670" t="s">
        <v>655</v>
      </c>
      <c r="D670" t="s">
        <v>649</v>
      </c>
      <c r="E670" t="s">
        <v>1291</v>
      </c>
      <c r="F670">
        <v>0.98960499999999996</v>
      </c>
      <c r="G670">
        <v>8.0440000000000008E-3</v>
      </c>
      <c r="H670">
        <v>2.3509999999999998E-3</v>
      </c>
      <c r="I670">
        <v>2.3509999999999998E-3</v>
      </c>
      <c r="J670" t="s">
        <v>1124</v>
      </c>
      <c r="K670">
        <v>0.98954892500000002</v>
      </c>
      <c r="L670">
        <v>0.99190997199999997</v>
      </c>
    </row>
    <row r="671" spans="1:12" x14ac:dyDescent="0.25">
      <c r="A671" t="s">
        <v>655</v>
      </c>
      <c r="B671">
        <v>2009</v>
      </c>
      <c r="C671" t="s">
        <v>655</v>
      </c>
      <c r="D671" t="s">
        <v>649</v>
      </c>
      <c r="E671" t="s">
        <v>1292</v>
      </c>
      <c r="F671">
        <v>0.98626999999999998</v>
      </c>
      <c r="G671">
        <v>1.2149E-2</v>
      </c>
      <c r="H671">
        <v>1.5809999999999999E-3</v>
      </c>
      <c r="I671">
        <v>1.5809999999999999E-3</v>
      </c>
      <c r="J671" t="s">
        <v>1124</v>
      </c>
      <c r="K671">
        <v>0.98612861699999999</v>
      </c>
      <c r="L671">
        <v>0.98770853999999997</v>
      </c>
    </row>
    <row r="672" spans="1:12" x14ac:dyDescent="0.25">
      <c r="A672" t="s">
        <v>655</v>
      </c>
      <c r="B672">
        <v>2010</v>
      </c>
      <c r="C672" t="s">
        <v>655</v>
      </c>
      <c r="D672" t="s">
        <v>649</v>
      </c>
      <c r="E672" t="s">
        <v>1293</v>
      </c>
      <c r="F672">
        <v>0.98452899999999999</v>
      </c>
      <c r="G672">
        <v>1.3743E-2</v>
      </c>
      <c r="H672">
        <v>1.7279999999999999E-3</v>
      </c>
      <c r="I672">
        <v>1.7279999999999999E-3</v>
      </c>
      <c r="J672" t="s">
        <v>1124</v>
      </c>
      <c r="K672">
        <v>0.98</v>
      </c>
      <c r="L672">
        <v>0.98</v>
      </c>
    </row>
    <row r="673" spans="1:12" x14ac:dyDescent="0.25">
      <c r="A673" t="s">
        <v>655</v>
      </c>
      <c r="B673">
        <v>2011</v>
      </c>
      <c r="C673" t="s">
        <v>655</v>
      </c>
      <c r="D673" t="s">
        <v>649</v>
      </c>
      <c r="E673" t="s">
        <v>1294</v>
      </c>
      <c r="F673">
        <v>0.98446599999999995</v>
      </c>
      <c r="G673">
        <v>1.5533999999999999E-2</v>
      </c>
      <c r="H673">
        <v>0</v>
      </c>
      <c r="I673">
        <v>0</v>
      </c>
      <c r="J673" t="s">
        <v>1124</v>
      </c>
      <c r="K673">
        <v>0.98453183499999997</v>
      </c>
      <c r="L673">
        <v>0.98453183499999997</v>
      </c>
    </row>
    <row r="674" spans="1:12" x14ac:dyDescent="0.25">
      <c r="A674" t="s">
        <v>655</v>
      </c>
      <c r="B674">
        <v>2012</v>
      </c>
      <c r="C674" t="s">
        <v>655</v>
      </c>
      <c r="D674" t="s">
        <v>649</v>
      </c>
      <c r="E674" t="s">
        <v>1295</v>
      </c>
      <c r="F674">
        <v>0.96431699999999998</v>
      </c>
      <c r="G674">
        <v>3.5682999999999999E-2</v>
      </c>
      <c r="H674">
        <v>0</v>
      </c>
      <c r="I674">
        <v>0</v>
      </c>
      <c r="J674" t="s">
        <v>1124</v>
      </c>
      <c r="K674">
        <v>0.96463521699999999</v>
      </c>
      <c r="L674">
        <v>0.96463521699999999</v>
      </c>
    </row>
    <row r="675" spans="1:12" x14ac:dyDescent="0.25">
      <c r="A675" t="s">
        <v>655</v>
      </c>
      <c r="B675">
        <v>2013</v>
      </c>
      <c r="C675" t="s">
        <v>655</v>
      </c>
      <c r="D675" t="s">
        <v>649</v>
      </c>
      <c r="E675" t="s">
        <v>1296</v>
      </c>
      <c r="F675">
        <v>0.96220099999999997</v>
      </c>
      <c r="G675">
        <v>3.5082000000000002E-2</v>
      </c>
      <c r="H675">
        <v>2.7169999999999998E-3</v>
      </c>
      <c r="I675">
        <v>2.7169999999999998E-3</v>
      </c>
      <c r="J675" t="s">
        <v>1124</v>
      </c>
      <c r="K675">
        <v>0.96270204100000001</v>
      </c>
      <c r="L675">
        <v>0.965293913</v>
      </c>
    </row>
    <row r="676" spans="1:12" x14ac:dyDescent="0.25">
      <c r="A676" t="s">
        <v>655</v>
      </c>
      <c r="B676">
        <v>2014</v>
      </c>
      <c r="C676" t="s">
        <v>655</v>
      </c>
      <c r="D676" t="s">
        <v>649</v>
      </c>
      <c r="E676" t="s">
        <v>1297</v>
      </c>
      <c r="F676">
        <v>0.96555299999999999</v>
      </c>
      <c r="G676">
        <v>3.1681000000000001E-2</v>
      </c>
      <c r="H676">
        <v>2.7659999999999998E-3</v>
      </c>
      <c r="I676">
        <v>2.7659999999999998E-3</v>
      </c>
      <c r="J676" t="s">
        <v>1124</v>
      </c>
      <c r="K676">
        <v>0.96595345899999996</v>
      </c>
      <c r="L676">
        <v>0.96859679200000004</v>
      </c>
    </row>
    <row r="677" spans="1:12" x14ac:dyDescent="0.25">
      <c r="A677" t="s">
        <v>655</v>
      </c>
      <c r="B677">
        <v>2015</v>
      </c>
      <c r="C677" t="s">
        <v>655</v>
      </c>
      <c r="D677" t="s">
        <v>649</v>
      </c>
      <c r="E677" t="s">
        <v>1298</v>
      </c>
      <c r="F677">
        <v>0.98198600000000003</v>
      </c>
      <c r="G677">
        <v>1.5367E-2</v>
      </c>
      <c r="H677">
        <v>2.647E-3</v>
      </c>
      <c r="I677">
        <v>2.647E-3</v>
      </c>
      <c r="J677" t="s">
        <v>1124</v>
      </c>
      <c r="K677">
        <v>0.98192881799999998</v>
      </c>
      <c r="L677">
        <v>0.98455026800000001</v>
      </c>
    </row>
    <row r="678" spans="1:12" x14ac:dyDescent="0.25">
      <c r="A678" t="s">
        <v>655</v>
      </c>
      <c r="B678">
        <v>2016</v>
      </c>
      <c r="C678" t="s">
        <v>655</v>
      </c>
      <c r="D678" t="s">
        <v>649</v>
      </c>
      <c r="E678" t="s">
        <v>1299</v>
      </c>
      <c r="F678">
        <v>0.95939200000000002</v>
      </c>
      <c r="G678">
        <v>3.6965999999999999E-2</v>
      </c>
      <c r="H678">
        <v>3.6419999999999998E-3</v>
      </c>
      <c r="I678">
        <v>3.6419999999999998E-3</v>
      </c>
      <c r="J678" t="s">
        <v>1124</v>
      </c>
      <c r="K678">
        <v>0.95971998800000002</v>
      </c>
      <c r="L678">
        <v>0.963209235</v>
      </c>
    </row>
    <row r="679" spans="1:12" x14ac:dyDescent="0.25">
      <c r="A679" t="s">
        <v>655</v>
      </c>
      <c r="B679">
        <v>2017</v>
      </c>
      <c r="C679" t="s">
        <v>655</v>
      </c>
      <c r="D679" t="s">
        <v>649</v>
      </c>
      <c r="E679" t="s">
        <v>1300</v>
      </c>
      <c r="F679">
        <v>0.95045800000000003</v>
      </c>
      <c r="G679">
        <v>3.2153000000000001E-2</v>
      </c>
      <c r="H679">
        <v>1.7389999999999999E-2</v>
      </c>
      <c r="I679">
        <v>1.7389999999999999E-2</v>
      </c>
      <c r="J679" t="s">
        <v>1124</v>
      </c>
      <c r="K679">
        <v>0.94865085299999996</v>
      </c>
      <c r="L679">
        <v>0.96355550700000003</v>
      </c>
    </row>
    <row r="680" spans="1:12" x14ac:dyDescent="0.25">
      <c r="A680" t="s">
        <v>655</v>
      </c>
      <c r="B680">
        <v>2018</v>
      </c>
      <c r="C680" t="s">
        <v>655</v>
      </c>
      <c r="D680" t="s">
        <v>649</v>
      </c>
      <c r="E680" t="s">
        <v>1301</v>
      </c>
      <c r="F680">
        <v>0.93935400000000002</v>
      </c>
      <c r="G680">
        <v>4.2442000000000001E-2</v>
      </c>
      <c r="H680">
        <v>1.8204000000000001E-2</v>
      </c>
      <c r="I680">
        <v>1.8204000000000001E-2</v>
      </c>
      <c r="J680" t="s">
        <v>1124</v>
      </c>
      <c r="K680">
        <v>0.85869002500000002</v>
      </c>
      <c r="L680">
        <v>0.86151632099999997</v>
      </c>
    </row>
    <row r="681" spans="1:12" x14ac:dyDescent="0.25">
      <c r="A681" t="s">
        <v>655</v>
      </c>
      <c r="B681">
        <v>2019</v>
      </c>
      <c r="C681" t="s">
        <v>655</v>
      </c>
      <c r="D681" t="s">
        <v>649</v>
      </c>
      <c r="E681" t="s">
        <v>1302</v>
      </c>
      <c r="F681">
        <v>0.951075</v>
      </c>
      <c r="G681">
        <v>3.9470999999999999E-2</v>
      </c>
      <c r="H681">
        <v>9.4540000000000006E-3</v>
      </c>
      <c r="I681">
        <v>9.4540000000000006E-3</v>
      </c>
      <c r="J681" t="s">
        <v>1124</v>
      </c>
      <c r="K681">
        <v>0.90703663199999995</v>
      </c>
      <c r="L681">
        <v>0.91120431700000004</v>
      </c>
    </row>
    <row r="682" spans="1:12" x14ac:dyDescent="0.25">
      <c r="A682" t="s">
        <v>655</v>
      </c>
      <c r="B682">
        <v>2020</v>
      </c>
      <c r="C682" t="s">
        <v>655</v>
      </c>
      <c r="D682" t="s">
        <v>649</v>
      </c>
      <c r="E682" t="s">
        <v>1303</v>
      </c>
      <c r="F682">
        <v>0.95229900000000001</v>
      </c>
      <c r="G682">
        <v>4.1674000000000003E-2</v>
      </c>
      <c r="H682">
        <v>6.0270000000000002E-3</v>
      </c>
      <c r="I682">
        <v>6.0270000000000002E-3</v>
      </c>
      <c r="J682" t="s">
        <v>1124</v>
      </c>
      <c r="K682">
        <v>0.95193171099999996</v>
      </c>
      <c r="L682">
        <v>0.95747217600000001</v>
      </c>
    </row>
    <row r="683" spans="1:12" x14ac:dyDescent="0.25">
      <c r="A683" t="s">
        <v>655</v>
      </c>
      <c r="B683">
        <v>2021</v>
      </c>
      <c r="C683" t="s">
        <v>655</v>
      </c>
      <c r="D683" t="s">
        <v>649</v>
      </c>
      <c r="E683" t="s">
        <v>1304</v>
      </c>
      <c r="F683">
        <v>0.94606199999999996</v>
      </c>
      <c r="G683">
        <v>4.8478E-2</v>
      </c>
      <c r="H683">
        <v>5.4599999999999996E-3</v>
      </c>
      <c r="I683">
        <v>5.4599999999999996E-3</v>
      </c>
      <c r="J683" t="s">
        <v>1124</v>
      </c>
      <c r="K683">
        <v>0.94593280599999996</v>
      </c>
      <c r="L683">
        <v>0.95082933400000003</v>
      </c>
    </row>
    <row r="684" spans="1:12" x14ac:dyDescent="0.25">
      <c r="A684" t="s">
        <v>653</v>
      </c>
      <c r="B684">
        <v>1998</v>
      </c>
      <c r="C684" t="s">
        <v>653</v>
      </c>
      <c r="D684" t="s">
        <v>649</v>
      </c>
      <c r="E684" t="s">
        <v>1305</v>
      </c>
      <c r="F684">
        <v>0.74541299999999999</v>
      </c>
      <c r="G684">
        <v>0.24102000000000001</v>
      </c>
      <c r="H684">
        <v>1.3566999999999999E-2</v>
      </c>
      <c r="I684">
        <v>0</v>
      </c>
      <c r="J684" t="s">
        <v>1124</v>
      </c>
      <c r="K684">
        <v>0.745413887</v>
      </c>
      <c r="L684">
        <v>0.745413887</v>
      </c>
    </row>
    <row r="685" spans="1:12" x14ac:dyDescent="0.25">
      <c r="A685" t="s">
        <v>653</v>
      </c>
      <c r="B685">
        <v>1999</v>
      </c>
      <c r="C685" t="s">
        <v>653</v>
      </c>
      <c r="D685" t="s">
        <v>649</v>
      </c>
      <c r="E685" t="s">
        <v>1306</v>
      </c>
      <c r="F685">
        <v>0.20610400000000001</v>
      </c>
      <c r="G685">
        <v>0.79389600000000005</v>
      </c>
      <c r="H685">
        <v>0</v>
      </c>
      <c r="I685">
        <v>0</v>
      </c>
      <c r="J685" t="s">
        <v>1124</v>
      </c>
      <c r="K685">
        <v>0.20609142</v>
      </c>
      <c r="L685">
        <v>0.20609142</v>
      </c>
    </row>
    <row r="686" spans="1:12" x14ac:dyDescent="0.25">
      <c r="A686" t="s">
        <v>653</v>
      </c>
      <c r="B686">
        <v>2000</v>
      </c>
      <c r="C686" t="s">
        <v>653</v>
      </c>
      <c r="D686" t="s">
        <v>649</v>
      </c>
      <c r="E686" t="s">
        <v>1307</v>
      </c>
      <c r="F686">
        <v>0.98061399999999999</v>
      </c>
      <c r="G686">
        <v>0</v>
      </c>
      <c r="H686">
        <v>1.9386E-2</v>
      </c>
      <c r="I686">
        <v>0</v>
      </c>
      <c r="J686" t="s">
        <v>1124</v>
      </c>
      <c r="K686">
        <v>0.98061567999999999</v>
      </c>
      <c r="L686">
        <v>0.98061567999999999</v>
      </c>
    </row>
    <row r="687" spans="1:12" x14ac:dyDescent="0.25">
      <c r="A687" t="s">
        <v>653</v>
      </c>
      <c r="B687">
        <v>2002</v>
      </c>
      <c r="C687" t="s">
        <v>653</v>
      </c>
      <c r="D687" t="s">
        <v>649</v>
      </c>
      <c r="E687" t="s">
        <v>1308</v>
      </c>
      <c r="F687">
        <v>0.323104</v>
      </c>
      <c r="G687">
        <v>0.67689600000000005</v>
      </c>
      <c r="H687">
        <v>0</v>
      </c>
      <c r="I687">
        <v>0</v>
      </c>
      <c r="J687" t="s">
        <v>1124</v>
      </c>
      <c r="K687">
        <v>0.32310666100000002</v>
      </c>
      <c r="L687">
        <v>0.32310666100000002</v>
      </c>
    </row>
    <row r="688" spans="1:12" x14ac:dyDescent="0.25">
      <c r="A688" t="s">
        <v>653</v>
      </c>
      <c r="B688">
        <v>2003</v>
      </c>
      <c r="C688" t="s">
        <v>653</v>
      </c>
      <c r="D688" t="s">
        <v>649</v>
      </c>
      <c r="E688" t="s">
        <v>1309</v>
      </c>
      <c r="F688">
        <v>0.56844700000000004</v>
      </c>
      <c r="G688">
        <v>0.43155300000000002</v>
      </c>
      <c r="H688">
        <v>0</v>
      </c>
      <c r="I688">
        <v>0</v>
      </c>
      <c r="J688" t="s">
        <v>1124</v>
      </c>
      <c r="K688">
        <v>0.56847781799999997</v>
      </c>
      <c r="L688">
        <v>0.56847781799999997</v>
      </c>
    </row>
    <row r="689" spans="1:12" x14ac:dyDescent="0.25">
      <c r="A689" t="s">
        <v>653</v>
      </c>
      <c r="B689">
        <v>2004</v>
      </c>
      <c r="C689" t="s">
        <v>653</v>
      </c>
      <c r="D689" t="s">
        <v>649</v>
      </c>
      <c r="E689" t="s">
        <v>1310</v>
      </c>
      <c r="F689">
        <v>0.91623600000000005</v>
      </c>
      <c r="G689">
        <v>8.3764000000000005E-2</v>
      </c>
      <c r="H689">
        <v>0</v>
      </c>
      <c r="I689">
        <v>0</v>
      </c>
      <c r="J689" t="s">
        <v>1124</v>
      </c>
      <c r="K689">
        <v>0.916238039</v>
      </c>
      <c r="L689">
        <v>0.916238039</v>
      </c>
    </row>
    <row r="690" spans="1:12" x14ac:dyDescent="0.25">
      <c r="A690" t="s">
        <v>659</v>
      </c>
      <c r="B690">
        <v>1998</v>
      </c>
      <c r="C690" t="s">
        <v>659</v>
      </c>
      <c r="D690" t="s">
        <v>649</v>
      </c>
      <c r="E690" t="s">
        <v>1311</v>
      </c>
      <c r="F690">
        <v>0.76188100000000003</v>
      </c>
      <c r="G690">
        <v>0.235371</v>
      </c>
      <c r="H690">
        <v>2.748E-3</v>
      </c>
      <c r="I690">
        <v>0</v>
      </c>
      <c r="J690" t="s">
        <v>1124</v>
      </c>
      <c r="K690">
        <v>0.61513715300000005</v>
      </c>
      <c r="L690">
        <v>0.61513715300000005</v>
      </c>
    </row>
    <row r="691" spans="1:12" x14ac:dyDescent="0.25">
      <c r="A691" t="s">
        <v>659</v>
      </c>
      <c r="B691">
        <v>1999</v>
      </c>
      <c r="C691" t="s">
        <v>659</v>
      </c>
      <c r="D691" t="s">
        <v>649</v>
      </c>
      <c r="E691" t="s">
        <v>1312</v>
      </c>
      <c r="F691">
        <v>0.45312200000000002</v>
      </c>
      <c r="G691">
        <v>0.53098199999999995</v>
      </c>
      <c r="H691">
        <v>1.5896E-2</v>
      </c>
      <c r="I691">
        <v>0</v>
      </c>
      <c r="J691" t="s">
        <v>1124</v>
      </c>
      <c r="K691">
        <v>0.32799959699999998</v>
      </c>
      <c r="L691">
        <v>0.32799959699999998</v>
      </c>
    </row>
    <row r="692" spans="1:12" x14ac:dyDescent="0.25">
      <c r="A692" t="s">
        <v>659</v>
      </c>
      <c r="B692">
        <v>2000</v>
      </c>
      <c r="C692" t="s">
        <v>659</v>
      </c>
      <c r="D692" t="s">
        <v>649</v>
      </c>
      <c r="E692" t="s">
        <v>1313</v>
      </c>
      <c r="F692">
        <v>0.67021799999999998</v>
      </c>
      <c r="G692">
        <v>0.30932300000000001</v>
      </c>
      <c r="H692">
        <v>2.0459000000000001E-2</v>
      </c>
      <c r="I692">
        <v>0</v>
      </c>
      <c r="J692" t="s">
        <v>1124</v>
      </c>
      <c r="K692">
        <v>0.59770937700000004</v>
      </c>
      <c r="L692">
        <v>0.59770937700000004</v>
      </c>
    </row>
    <row r="693" spans="1:12" x14ac:dyDescent="0.25">
      <c r="A693" t="s">
        <v>659</v>
      </c>
      <c r="B693">
        <v>2001</v>
      </c>
      <c r="C693" t="s">
        <v>659</v>
      </c>
      <c r="D693" t="s">
        <v>649</v>
      </c>
      <c r="E693" t="s">
        <v>1314</v>
      </c>
      <c r="F693">
        <v>0.65809899999999999</v>
      </c>
      <c r="G693">
        <v>0.32168400000000003</v>
      </c>
      <c r="H693">
        <v>2.0218E-2</v>
      </c>
      <c r="I693">
        <v>0</v>
      </c>
      <c r="J693" t="s">
        <v>1124</v>
      </c>
      <c r="K693">
        <v>0.55265813900000005</v>
      </c>
      <c r="L693">
        <v>0.55265813900000005</v>
      </c>
    </row>
    <row r="694" spans="1:12" x14ac:dyDescent="0.25">
      <c r="A694" t="s">
        <v>659</v>
      </c>
      <c r="B694">
        <v>2002</v>
      </c>
      <c r="C694" t="s">
        <v>659</v>
      </c>
      <c r="D694" t="s">
        <v>649</v>
      </c>
      <c r="E694" t="s">
        <v>1315</v>
      </c>
      <c r="F694">
        <v>0.75347500000000001</v>
      </c>
      <c r="G694">
        <v>0.240789</v>
      </c>
      <c r="H694">
        <v>5.7359999999999998E-3</v>
      </c>
      <c r="I694">
        <v>0</v>
      </c>
      <c r="J694" t="s">
        <v>1124</v>
      </c>
      <c r="K694">
        <v>0.72254792599999995</v>
      </c>
      <c r="L694">
        <v>0.72254792599999995</v>
      </c>
    </row>
    <row r="695" spans="1:12" x14ac:dyDescent="0.25">
      <c r="A695" t="s">
        <v>659</v>
      </c>
      <c r="B695">
        <v>2003</v>
      </c>
      <c r="C695" t="s">
        <v>659</v>
      </c>
      <c r="D695" t="s">
        <v>649</v>
      </c>
      <c r="E695" t="s">
        <v>1316</v>
      </c>
      <c r="F695">
        <v>0.78059599999999996</v>
      </c>
      <c r="G695">
        <v>0.207063</v>
      </c>
      <c r="H695">
        <v>1.2341E-2</v>
      </c>
      <c r="I695">
        <v>0</v>
      </c>
      <c r="J695" t="s">
        <v>1124</v>
      </c>
      <c r="K695">
        <v>0.77914330600000004</v>
      </c>
      <c r="L695">
        <v>0.77914330600000004</v>
      </c>
    </row>
    <row r="696" spans="1:12" x14ac:dyDescent="0.25">
      <c r="A696" t="s">
        <v>659</v>
      </c>
      <c r="B696">
        <v>2004</v>
      </c>
      <c r="C696" t="s">
        <v>659</v>
      </c>
      <c r="D696" t="s">
        <v>649</v>
      </c>
      <c r="E696" t="s">
        <v>1317</v>
      </c>
      <c r="F696">
        <v>0.93593099999999996</v>
      </c>
      <c r="G696">
        <v>6.2246000000000003E-2</v>
      </c>
      <c r="H696">
        <v>1.823E-3</v>
      </c>
      <c r="I696">
        <v>0</v>
      </c>
      <c r="J696" t="s">
        <v>1124</v>
      </c>
      <c r="K696">
        <v>0.92733256600000002</v>
      </c>
      <c r="L696">
        <v>0.92733256600000002</v>
      </c>
    </row>
    <row r="697" spans="1:12" x14ac:dyDescent="0.25">
      <c r="A697" t="s">
        <v>659</v>
      </c>
      <c r="B697">
        <v>2005</v>
      </c>
      <c r="C697" t="s">
        <v>659</v>
      </c>
      <c r="D697" t="s">
        <v>649</v>
      </c>
      <c r="E697" t="s">
        <v>1318</v>
      </c>
      <c r="F697">
        <v>0.85475599999999996</v>
      </c>
      <c r="G697">
        <v>0.14524400000000001</v>
      </c>
      <c r="H697">
        <v>0</v>
      </c>
      <c r="I697">
        <v>0</v>
      </c>
      <c r="J697" t="s">
        <v>1124</v>
      </c>
      <c r="K697">
        <v>0.785565234</v>
      </c>
      <c r="L697">
        <v>0.785565234</v>
      </c>
    </row>
    <row r="698" spans="1:12" x14ac:dyDescent="0.25">
      <c r="A698" t="s">
        <v>659</v>
      </c>
      <c r="B698">
        <v>2006</v>
      </c>
      <c r="C698" t="s">
        <v>659</v>
      </c>
      <c r="D698" t="s">
        <v>649</v>
      </c>
      <c r="E698" t="s">
        <v>1319</v>
      </c>
      <c r="F698">
        <v>0.87992700000000001</v>
      </c>
      <c r="G698">
        <v>0.120073</v>
      </c>
      <c r="H698">
        <v>0</v>
      </c>
      <c r="I698">
        <v>0</v>
      </c>
      <c r="J698" t="s">
        <v>1124</v>
      </c>
      <c r="K698">
        <v>0.86052708499999997</v>
      </c>
      <c r="L698">
        <v>0.86052708499999997</v>
      </c>
    </row>
    <row r="699" spans="1:12" x14ac:dyDescent="0.25">
      <c r="A699" t="s">
        <v>659</v>
      </c>
      <c r="B699">
        <v>2007</v>
      </c>
      <c r="C699" t="s">
        <v>659</v>
      </c>
      <c r="D699" t="s">
        <v>649</v>
      </c>
      <c r="E699" t="s">
        <v>1320</v>
      </c>
      <c r="F699">
        <v>0.89042600000000005</v>
      </c>
      <c r="G699">
        <v>0.109574</v>
      </c>
      <c r="H699">
        <v>0</v>
      </c>
      <c r="I699">
        <v>0</v>
      </c>
      <c r="J699" t="s">
        <v>1124</v>
      </c>
      <c r="K699">
        <v>0.88981477899999994</v>
      </c>
      <c r="L699">
        <v>0.88981477899999994</v>
      </c>
    </row>
    <row r="700" spans="1:12" x14ac:dyDescent="0.25">
      <c r="A700" t="s">
        <v>659</v>
      </c>
      <c r="B700">
        <v>2008</v>
      </c>
      <c r="C700" t="s">
        <v>659</v>
      </c>
      <c r="D700" t="s">
        <v>649</v>
      </c>
      <c r="E700" t="s">
        <v>1321</v>
      </c>
      <c r="F700">
        <v>0.82226200000000005</v>
      </c>
      <c r="G700">
        <v>0.17773800000000001</v>
      </c>
      <c r="H700">
        <v>0</v>
      </c>
      <c r="I700">
        <v>0</v>
      </c>
      <c r="J700" t="s">
        <v>1124</v>
      </c>
      <c r="K700">
        <v>0.73360878600000001</v>
      </c>
      <c r="L700">
        <v>0.73360878600000001</v>
      </c>
    </row>
    <row r="701" spans="1:12" x14ac:dyDescent="0.25">
      <c r="A701" t="s">
        <v>659</v>
      </c>
      <c r="B701">
        <v>2009</v>
      </c>
      <c r="C701" t="s">
        <v>659</v>
      </c>
      <c r="D701" t="s">
        <v>649</v>
      </c>
      <c r="E701" t="s">
        <v>1322</v>
      </c>
      <c r="F701">
        <v>0.79201299999999997</v>
      </c>
      <c r="G701">
        <v>0.20798700000000001</v>
      </c>
      <c r="H701">
        <v>0</v>
      </c>
      <c r="I701">
        <v>0</v>
      </c>
      <c r="J701" t="s">
        <v>1124</v>
      </c>
      <c r="K701">
        <v>0.79563541199999999</v>
      </c>
      <c r="L701">
        <v>0.79563541199999999</v>
      </c>
    </row>
    <row r="702" spans="1:12" x14ac:dyDescent="0.25">
      <c r="A702" t="s">
        <v>659</v>
      </c>
      <c r="B702">
        <v>2010</v>
      </c>
      <c r="C702" t="s">
        <v>659</v>
      </c>
      <c r="D702" t="s">
        <v>649</v>
      </c>
      <c r="E702" t="s">
        <v>1323</v>
      </c>
      <c r="F702">
        <v>0.590418</v>
      </c>
      <c r="G702">
        <v>0.409582</v>
      </c>
      <c r="H702">
        <v>0</v>
      </c>
      <c r="I702">
        <v>0</v>
      </c>
      <c r="J702" t="s">
        <v>1124</v>
      </c>
      <c r="K702">
        <v>0.62990446700000002</v>
      </c>
      <c r="L702">
        <v>0.62990446700000002</v>
      </c>
    </row>
    <row r="703" spans="1:12" x14ac:dyDescent="0.25">
      <c r="A703" t="s">
        <v>659</v>
      </c>
      <c r="B703">
        <v>2011</v>
      </c>
      <c r="C703" t="s">
        <v>659</v>
      </c>
      <c r="D703" t="s">
        <v>649</v>
      </c>
      <c r="E703" t="s">
        <v>1324</v>
      </c>
      <c r="F703">
        <v>0.79520500000000005</v>
      </c>
      <c r="G703">
        <v>0.204795</v>
      </c>
      <c r="H703">
        <v>0</v>
      </c>
      <c r="I703">
        <v>0</v>
      </c>
      <c r="J703" t="s">
        <v>1124</v>
      </c>
      <c r="K703">
        <v>0.74612536600000001</v>
      </c>
      <c r="L703">
        <v>0.74612536600000001</v>
      </c>
    </row>
    <row r="704" spans="1:12" x14ac:dyDescent="0.25">
      <c r="A704" t="s">
        <v>659</v>
      </c>
      <c r="B704">
        <v>2012</v>
      </c>
      <c r="C704" t="s">
        <v>659</v>
      </c>
      <c r="D704" t="s">
        <v>649</v>
      </c>
      <c r="E704" t="s">
        <v>1325</v>
      </c>
      <c r="F704">
        <v>0.91368499999999997</v>
      </c>
      <c r="G704">
        <v>8.6315000000000003E-2</v>
      </c>
      <c r="H704">
        <v>0</v>
      </c>
      <c r="I704">
        <v>0</v>
      </c>
      <c r="J704" t="s">
        <v>1124</v>
      </c>
      <c r="K704">
        <v>0.90514778900000004</v>
      </c>
      <c r="L704">
        <v>0.90514778900000004</v>
      </c>
    </row>
    <row r="705" spans="1:12" x14ac:dyDescent="0.25">
      <c r="A705" t="s">
        <v>659</v>
      </c>
      <c r="B705">
        <v>2013</v>
      </c>
      <c r="C705" t="s">
        <v>659</v>
      </c>
      <c r="D705" t="s">
        <v>649</v>
      </c>
      <c r="E705" t="s">
        <v>1326</v>
      </c>
      <c r="F705">
        <v>0.61450800000000005</v>
      </c>
      <c r="G705">
        <v>0.385492</v>
      </c>
      <c r="H705">
        <v>0</v>
      </c>
      <c r="I705">
        <v>0</v>
      </c>
      <c r="J705" t="s">
        <v>1124</v>
      </c>
      <c r="K705">
        <v>0.64794231599999996</v>
      </c>
      <c r="L705">
        <v>0.64794231599999996</v>
      </c>
    </row>
    <row r="706" spans="1:12" x14ac:dyDescent="0.25">
      <c r="A706" t="s">
        <v>659</v>
      </c>
      <c r="B706">
        <v>2014</v>
      </c>
      <c r="C706" t="s">
        <v>659</v>
      </c>
      <c r="D706" t="s">
        <v>649</v>
      </c>
      <c r="E706" t="s">
        <v>1327</v>
      </c>
      <c r="F706">
        <v>0.94657500000000006</v>
      </c>
      <c r="G706">
        <v>5.3425E-2</v>
      </c>
      <c r="H706">
        <v>0</v>
      </c>
      <c r="I706">
        <v>0</v>
      </c>
      <c r="J706" t="s">
        <v>1124</v>
      </c>
      <c r="K706">
        <v>0.94539156099999999</v>
      </c>
      <c r="L706">
        <v>0.94539156099999999</v>
      </c>
    </row>
    <row r="707" spans="1:12" x14ac:dyDescent="0.25">
      <c r="A707" t="s">
        <v>659</v>
      </c>
      <c r="B707">
        <v>2015</v>
      </c>
      <c r="C707" t="s">
        <v>659</v>
      </c>
      <c r="D707" t="s">
        <v>649</v>
      </c>
      <c r="E707" t="s">
        <v>1328</v>
      </c>
      <c r="F707">
        <v>0.72967700000000002</v>
      </c>
      <c r="G707">
        <v>0.27032299999999998</v>
      </c>
      <c r="H707">
        <v>0</v>
      </c>
      <c r="I707">
        <v>0</v>
      </c>
      <c r="J707" t="s">
        <v>1124</v>
      </c>
      <c r="K707">
        <v>0.77916731900000002</v>
      </c>
      <c r="L707">
        <v>0.77916731900000002</v>
      </c>
    </row>
    <row r="708" spans="1:12" x14ac:dyDescent="0.25">
      <c r="A708" t="s">
        <v>659</v>
      </c>
      <c r="B708">
        <v>2016</v>
      </c>
      <c r="C708" t="s">
        <v>659</v>
      </c>
      <c r="D708" t="s">
        <v>649</v>
      </c>
      <c r="E708" t="s">
        <v>1329</v>
      </c>
      <c r="F708">
        <v>0.64169799999999999</v>
      </c>
      <c r="G708">
        <v>0.35830200000000001</v>
      </c>
      <c r="H708">
        <v>0</v>
      </c>
      <c r="I708">
        <v>0</v>
      </c>
      <c r="J708" t="s">
        <v>1124</v>
      </c>
      <c r="K708">
        <v>0.64</v>
      </c>
      <c r="L708">
        <v>0.64</v>
      </c>
    </row>
    <row r="709" spans="1:12" x14ac:dyDescent="0.25">
      <c r="A709" t="s">
        <v>659</v>
      </c>
      <c r="B709">
        <v>2017</v>
      </c>
      <c r="C709" t="s">
        <v>659</v>
      </c>
      <c r="D709" t="s">
        <v>649</v>
      </c>
      <c r="E709" t="s">
        <v>1330</v>
      </c>
      <c r="F709">
        <v>0.49019299999999999</v>
      </c>
      <c r="G709">
        <v>0.50980700000000001</v>
      </c>
      <c r="H709">
        <v>0</v>
      </c>
      <c r="I709">
        <v>0</v>
      </c>
      <c r="J709" t="s">
        <v>1124</v>
      </c>
      <c r="K709">
        <v>0.48396693200000002</v>
      </c>
      <c r="L709">
        <v>0.48396693200000002</v>
      </c>
    </row>
    <row r="710" spans="1:12" x14ac:dyDescent="0.25">
      <c r="A710" t="s">
        <v>659</v>
      </c>
      <c r="B710">
        <v>2018</v>
      </c>
      <c r="C710" t="s">
        <v>659</v>
      </c>
      <c r="D710" t="s">
        <v>649</v>
      </c>
      <c r="E710" t="s">
        <v>1331</v>
      </c>
      <c r="F710">
        <v>0.34301900000000002</v>
      </c>
      <c r="G710">
        <v>0.65698100000000004</v>
      </c>
      <c r="H710">
        <v>0</v>
      </c>
      <c r="I710">
        <v>0</v>
      </c>
      <c r="J710" t="s">
        <v>1124</v>
      </c>
      <c r="K710">
        <v>0.41671273800000003</v>
      </c>
      <c r="L710">
        <v>0.41671273800000003</v>
      </c>
    </row>
    <row r="711" spans="1:12" x14ac:dyDescent="0.25">
      <c r="A711" t="s">
        <v>659</v>
      </c>
      <c r="B711">
        <v>2019</v>
      </c>
      <c r="C711" t="s">
        <v>659</v>
      </c>
      <c r="D711" t="s">
        <v>649</v>
      </c>
      <c r="E711" t="s">
        <v>1332</v>
      </c>
      <c r="F711">
        <v>0.51985599999999998</v>
      </c>
      <c r="G711">
        <v>0.48014400000000002</v>
      </c>
      <c r="H711">
        <v>0</v>
      </c>
      <c r="I711">
        <v>0</v>
      </c>
      <c r="J711" t="s">
        <v>1124</v>
      </c>
      <c r="K711">
        <v>0.59550532700000003</v>
      </c>
      <c r="L711">
        <v>0.59550532700000003</v>
      </c>
    </row>
    <row r="712" spans="1:12" x14ac:dyDescent="0.25">
      <c r="A712" t="s">
        <v>659</v>
      </c>
      <c r="B712">
        <v>2020</v>
      </c>
      <c r="C712" t="s">
        <v>659</v>
      </c>
      <c r="D712" t="s">
        <v>649</v>
      </c>
      <c r="E712" t="s">
        <v>1333</v>
      </c>
      <c r="F712">
        <v>0.64846099999999995</v>
      </c>
      <c r="G712">
        <v>0.35153899999999999</v>
      </c>
      <c r="H712">
        <v>0</v>
      </c>
      <c r="I712">
        <v>0</v>
      </c>
      <c r="J712" t="s">
        <v>1124</v>
      </c>
      <c r="K712">
        <v>0.72729628700000004</v>
      </c>
      <c r="L712">
        <v>0.72729628700000004</v>
      </c>
    </row>
    <row r="713" spans="1:12" x14ac:dyDescent="0.25">
      <c r="A713" t="s">
        <v>659</v>
      </c>
      <c r="B713">
        <v>2021</v>
      </c>
      <c r="C713" t="s">
        <v>659</v>
      </c>
      <c r="D713" t="s">
        <v>649</v>
      </c>
      <c r="E713" t="s">
        <v>1334</v>
      </c>
      <c r="F713">
        <v>0.277173</v>
      </c>
      <c r="G713">
        <v>0.722827</v>
      </c>
      <c r="H713">
        <v>0</v>
      </c>
      <c r="I713">
        <v>0</v>
      </c>
      <c r="J713" t="s">
        <v>1124</v>
      </c>
      <c r="K713">
        <v>0.48726430500000001</v>
      </c>
      <c r="L713">
        <v>0.48726430500000001</v>
      </c>
    </row>
    <row r="714" spans="1:12" x14ac:dyDescent="0.25">
      <c r="A714" t="s">
        <v>667</v>
      </c>
      <c r="B714">
        <v>1998</v>
      </c>
      <c r="C714" t="s">
        <v>667</v>
      </c>
      <c r="D714" t="s">
        <v>649</v>
      </c>
      <c r="E714" t="s">
        <v>1335</v>
      </c>
      <c r="F714">
        <v>0.86694700000000002</v>
      </c>
      <c r="G714">
        <v>1.5217E-2</v>
      </c>
      <c r="H714">
        <v>0.117837</v>
      </c>
      <c r="I714">
        <v>0</v>
      </c>
      <c r="J714" t="s">
        <v>1124</v>
      </c>
      <c r="K714">
        <v>0.86694088999999996</v>
      </c>
      <c r="L714">
        <v>0.86694088999999996</v>
      </c>
    </row>
    <row r="715" spans="1:12" x14ac:dyDescent="0.25">
      <c r="A715" t="s">
        <v>667</v>
      </c>
      <c r="B715">
        <v>1999</v>
      </c>
      <c r="C715" t="s">
        <v>667</v>
      </c>
      <c r="D715" t="s">
        <v>649</v>
      </c>
      <c r="E715" t="s">
        <v>1336</v>
      </c>
      <c r="F715">
        <v>0.12044000000000001</v>
      </c>
      <c r="G715">
        <v>0.87956000000000001</v>
      </c>
      <c r="H715">
        <v>0</v>
      </c>
      <c r="I715">
        <v>0</v>
      </c>
      <c r="J715" t="s">
        <v>1124</v>
      </c>
      <c r="K715">
        <v>0.120439043</v>
      </c>
      <c r="L715">
        <v>0.120439043</v>
      </c>
    </row>
    <row r="716" spans="1:12" x14ac:dyDescent="0.25">
      <c r="A716" t="s">
        <v>667</v>
      </c>
      <c r="B716">
        <v>2000</v>
      </c>
      <c r="C716" t="s">
        <v>667</v>
      </c>
      <c r="D716" t="s">
        <v>649</v>
      </c>
      <c r="E716" t="s">
        <v>1337</v>
      </c>
      <c r="F716">
        <v>0.18712599999999999</v>
      </c>
      <c r="G716">
        <v>0.58801300000000001</v>
      </c>
      <c r="H716">
        <v>0.22486100000000001</v>
      </c>
      <c r="I716">
        <v>7.4298000000000003E-2</v>
      </c>
      <c r="J716" t="s">
        <v>1124</v>
      </c>
      <c r="K716">
        <v>0.121843312</v>
      </c>
      <c r="L716">
        <v>0.132475652</v>
      </c>
    </row>
    <row r="717" spans="1:12" x14ac:dyDescent="0.25">
      <c r="A717" t="s">
        <v>667</v>
      </c>
      <c r="B717">
        <v>2001</v>
      </c>
      <c r="C717" t="s">
        <v>667</v>
      </c>
      <c r="D717" t="s">
        <v>649</v>
      </c>
      <c r="E717" t="s">
        <v>1338</v>
      </c>
      <c r="F717">
        <v>0.23116900000000001</v>
      </c>
      <c r="G717">
        <v>0.40500700000000001</v>
      </c>
      <c r="H717">
        <v>0.36382399999999998</v>
      </c>
      <c r="I717">
        <v>0</v>
      </c>
      <c r="J717" t="s">
        <v>1124</v>
      </c>
      <c r="K717">
        <v>0.23121087500000001</v>
      </c>
      <c r="L717">
        <v>0.23121087500000001</v>
      </c>
    </row>
    <row r="718" spans="1:12" x14ac:dyDescent="0.25">
      <c r="A718" t="s">
        <v>667</v>
      </c>
      <c r="B718">
        <v>2002</v>
      </c>
      <c r="C718" t="s">
        <v>667</v>
      </c>
      <c r="D718" t="s">
        <v>649</v>
      </c>
      <c r="E718" t="s">
        <v>1339</v>
      </c>
      <c r="F718">
        <v>0.97305200000000003</v>
      </c>
      <c r="G718">
        <v>6.7380000000000001E-3</v>
      </c>
      <c r="H718">
        <v>2.0211E-2</v>
      </c>
      <c r="I718">
        <v>0</v>
      </c>
      <c r="J718" t="s">
        <v>1124</v>
      </c>
      <c r="K718">
        <v>0.7</v>
      </c>
      <c r="L718">
        <v>0.7</v>
      </c>
    </row>
    <row r="719" spans="1:12" x14ac:dyDescent="0.25">
      <c r="A719" t="s">
        <v>667</v>
      </c>
      <c r="B719">
        <v>2003</v>
      </c>
      <c r="C719" t="s">
        <v>667</v>
      </c>
      <c r="D719" t="s">
        <v>649</v>
      </c>
      <c r="E719" t="s">
        <v>1340</v>
      </c>
      <c r="F719">
        <v>0.89616799999999996</v>
      </c>
      <c r="G719">
        <v>0</v>
      </c>
      <c r="H719">
        <v>0.10383199999999999</v>
      </c>
      <c r="I719">
        <v>0</v>
      </c>
      <c r="J719" t="s">
        <v>1124</v>
      </c>
      <c r="K719">
        <v>0.89617225499999997</v>
      </c>
      <c r="L719">
        <v>0.89617225499999997</v>
      </c>
    </row>
    <row r="720" spans="1:12" x14ac:dyDescent="0.25">
      <c r="A720" t="s">
        <v>667</v>
      </c>
      <c r="B720">
        <v>2004</v>
      </c>
      <c r="C720" t="s">
        <v>667</v>
      </c>
      <c r="D720" t="s">
        <v>649</v>
      </c>
      <c r="E720" t="s">
        <v>1341</v>
      </c>
      <c r="F720">
        <v>0.98480199999999996</v>
      </c>
      <c r="G720">
        <v>0</v>
      </c>
      <c r="H720">
        <v>1.5198E-2</v>
      </c>
      <c r="I720">
        <v>0</v>
      </c>
      <c r="J720" t="s">
        <v>1124</v>
      </c>
      <c r="K720">
        <v>0.98480322099999995</v>
      </c>
      <c r="L720">
        <v>0.98480322099999995</v>
      </c>
    </row>
    <row r="721" spans="1:12" x14ac:dyDescent="0.25">
      <c r="A721" t="s">
        <v>664</v>
      </c>
      <c r="B721">
        <v>1998</v>
      </c>
      <c r="C721" t="s">
        <v>664</v>
      </c>
      <c r="D721" t="s">
        <v>649</v>
      </c>
      <c r="E721" t="s">
        <v>1342</v>
      </c>
      <c r="F721">
        <v>0.926373</v>
      </c>
      <c r="G721">
        <v>7.0753999999999997E-2</v>
      </c>
      <c r="H721">
        <v>2.8730000000000001E-3</v>
      </c>
      <c r="I721">
        <v>2.4000000000000001E-4</v>
      </c>
      <c r="J721" t="s">
        <v>1124</v>
      </c>
      <c r="K721">
        <v>0.92167589900000002</v>
      </c>
      <c r="L721">
        <v>0.92191750699999997</v>
      </c>
    </row>
    <row r="722" spans="1:12" x14ac:dyDescent="0.25">
      <c r="A722" t="s">
        <v>664</v>
      </c>
      <c r="B722">
        <v>1999</v>
      </c>
      <c r="C722" t="s">
        <v>664</v>
      </c>
      <c r="D722" t="s">
        <v>649</v>
      </c>
      <c r="E722" t="s">
        <v>1343</v>
      </c>
      <c r="F722">
        <v>0.88370400000000005</v>
      </c>
      <c r="G722">
        <v>0.11442099999999999</v>
      </c>
      <c r="H722">
        <v>1.8749999999999999E-3</v>
      </c>
      <c r="I722">
        <v>1.8749999999999999E-3</v>
      </c>
      <c r="J722" t="s">
        <v>1124</v>
      </c>
      <c r="K722">
        <v>0.87769275000000002</v>
      </c>
      <c r="L722">
        <v>0.87769275000000002</v>
      </c>
    </row>
    <row r="723" spans="1:12" x14ac:dyDescent="0.25">
      <c r="A723" t="s">
        <v>664</v>
      </c>
      <c r="B723">
        <v>2000</v>
      </c>
      <c r="C723" t="s">
        <v>664</v>
      </c>
      <c r="D723" t="s">
        <v>649</v>
      </c>
      <c r="E723" t="s">
        <v>1344</v>
      </c>
      <c r="F723">
        <v>0.87227699999999997</v>
      </c>
      <c r="G723">
        <v>0.122777</v>
      </c>
      <c r="H723">
        <v>4.9459999999999999E-3</v>
      </c>
      <c r="I723">
        <v>4.5399999999999998E-3</v>
      </c>
      <c r="J723" t="s">
        <v>1124</v>
      </c>
      <c r="K723">
        <v>0.86465742899999998</v>
      </c>
      <c r="L723">
        <v>0.86482600700000001</v>
      </c>
    </row>
    <row r="724" spans="1:12" x14ac:dyDescent="0.25">
      <c r="A724" t="s">
        <v>664</v>
      </c>
      <c r="B724">
        <v>2001</v>
      </c>
      <c r="C724" t="s">
        <v>664</v>
      </c>
      <c r="D724" t="s">
        <v>649</v>
      </c>
      <c r="E724" t="s">
        <v>1345</v>
      </c>
      <c r="F724">
        <v>0.81967800000000002</v>
      </c>
      <c r="G724">
        <v>0.175486</v>
      </c>
      <c r="H724">
        <v>4.8370000000000002E-3</v>
      </c>
      <c r="I724">
        <v>4.5989999999999998E-3</v>
      </c>
      <c r="J724" t="s">
        <v>1124</v>
      </c>
      <c r="K724">
        <v>0.75360999100000003</v>
      </c>
      <c r="L724">
        <v>0.75388637000000003</v>
      </c>
    </row>
    <row r="725" spans="1:12" x14ac:dyDescent="0.25">
      <c r="A725" t="s">
        <v>664</v>
      </c>
      <c r="B725">
        <v>2002</v>
      </c>
      <c r="C725" t="s">
        <v>664</v>
      </c>
      <c r="D725" t="s">
        <v>649</v>
      </c>
      <c r="E725" t="s">
        <v>1346</v>
      </c>
      <c r="F725">
        <v>0.907605</v>
      </c>
      <c r="G725">
        <v>9.2103000000000004E-2</v>
      </c>
      <c r="H725">
        <v>2.92E-4</v>
      </c>
      <c r="I725">
        <v>2.92E-4</v>
      </c>
      <c r="J725" t="s">
        <v>1124</v>
      </c>
      <c r="K725">
        <v>0.899549865</v>
      </c>
      <c r="L725">
        <v>0.89993611699999998</v>
      </c>
    </row>
    <row r="726" spans="1:12" x14ac:dyDescent="0.25">
      <c r="A726" t="s">
        <v>664</v>
      </c>
      <c r="B726">
        <v>2003</v>
      </c>
      <c r="C726" t="s">
        <v>664</v>
      </c>
      <c r="D726" t="s">
        <v>649</v>
      </c>
      <c r="E726" t="s">
        <v>1347</v>
      </c>
      <c r="F726">
        <v>0.81439700000000004</v>
      </c>
      <c r="G726">
        <v>0.18560299999999999</v>
      </c>
      <c r="H726">
        <v>0</v>
      </c>
      <c r="I726">
        <v>0</v>
      </c>
      <c r="J726" t="s">
        <v>1124</v>
      </c>
      <c r="K726">
        <v>0.81439705699999998</v>
      </c>
      <c r="L726">
        <v>0.81439705699999998</v>
      </c>
    </row>
    <row r="727" spans="1:12" x14ac:dyDescent="0.25">
      <c r="A727" t="s">
        <v>664</v>
      </c>
      <c r="B727">
        <v>2004</v>
      </c>
      <c r="C727" t="s">
        <v>664</v>
      </c>
      <c r="D727" t="s">
        <v>649</v>
      </c>
      <c r="E727" t="s">
        <v>1348</v>
      </c>
      <c r="F727">
        <v>0.91486199999999995</v>
      </c>
      <c r="G727">
        <v>8.4871000000000002E-2</v>
      </c>
      <c r="H727">
        <v>2.6699999999999998E-4</v>
      </c>
      <c r="I727">
        <v>0</v>
      </c>
      <c r="J727" t="s">
        <v>1124</v>
      </c>
      <c r="K727">
        <v>0.90043949199999995</v>
      </c>
      <c r="L727">
        <v>0.90043949199999995</v>
      </c>
    </row>
    <row r="728" spans="1:12" x14ac:dyDescent="0.25">
      <c r="A728" t="s">
        <v>664</v>
      </c>
      <c r="B728">
        <v>2005</v>
      </c>
      <c r="C728" t="s">
        <v>664</v>
      </c>
      <c r="D728" t="s">
        <v>649</v>
      </c>
      <c r="E728" t="s">
        <v>1349</v>
      </c>
      <c r="F728">
        <v>0.90768899999999997</v>
      </c>
      <c r="G728">
        <v>9.1975000000000001E-2</v>
      </c>
      <c r="H728">
        <v>3.3599999999999998E-4</v>
      </c>
      <c r="I728">
        <v>3.3599999999999998E-4</v>
      </c>
      <c r="J728" t="s">
        <v>1124</v>
      </c>
      <c r="K728">
        <v>0.87548277900000004</v>
      </c>
      <c r="L728">
        <v>0.875900911</v>
      </c>
    </row>
    <row r="729" spans="1:12" x14ac:dyDescent="0.25">
      <c r="A729" t="s">
        <v>664</v>
      </c>
      <c r="B729">
        <v>2006</v>
      </c>
      <c r="C729" t="s">
        <v>664</v>
      </c>
      <c r="D729" t="s">
        <v>649</v>
      </c>
      <c r="E729" t="s">
        <v>1350</v>
      </c>
      <c r="F729">
        <v>0.938693</v>
      </c>
      <c r="G729">
        <v>6.1307E-2</v>
      </c>
      <c r="H729">
        <v>0</v>
      </c>
      <c r="I729">
        <v>0</v>
      </c>
      <c r="J729" t="s">
        <v>1124</v>
      </c>
      <c r="K729">
        <v>0.93250960000000005</v>
      </c>
      <c r="L729">
        <v>0.93250960000000005</v>
      </c>
    </row>
    <row r="730" spans="1:12" x14ac:dyDescent="0.25">
      <c r="A730" t="s">
        <v>664</v>
      </c>
      <c r="B730">
        <v>2007</v>
      </c>
      <c r="C730" t="s">
        <v>664</v>
      </c>
      <c r="D730" t="s">
        <v>649</v>
      </c>
      <c r="E730" t="s">
        <v>1351</v>
      </c>
      <c r="F730">
        <v>0.94120999999999999</v>
      </c>
      <c r="G730">
        <v>5.8790000000000002E-2</v>
      </c>
      <c r="H730">
        <v>0</v>
      </c>
      <c r="I730">
        <v>0</v>
      </c>
      <c r="J730" t="s">
        <v>1124</v>
      </c>
      <c r="K730">
        <v>0.94158703799999999</v>
      </c>
      <c r="L730">
        <v>0.94158703799999999</v>
      </c>
    </row>
    <row r="731" spans="1:12" x14ac:dyDescent="0.25">
      <c r="A731" t="s">
        <v>664</v>
      </c>
      <c r="B731">
        <v>2008</v>
      </c>
      <c r="C731" t="s">
        <v>664</v>
      </c>
      <c r="D731" t="s">
        <v>649</v>
      </c>
      <c r="E731" t="s">
        <v>1352</v>
      </c>
      <c r="F731">
        <v>0.919041</v>
      </c>
      <c r="G731">
        <v>8.0959000000000003E-2</v>
      </c>
      <c r="H731">
        <v>0</v>
      </c>
      <c r="I731">
        <v>0</v>
      </c>
      <c r="J731" t="s">
        <v>1124</v>
      </c>
      <c r="K731">
        <v>0.87970295399999998</v>
      </c>
      <c r="L731">
        <v>0.87970295399999998</v>
      </c>
    </row>
    <row r="732" spans="1:12" x14ac:dyDescent="0.25">
      <c r="A732" t="s">
        <v>664</v>
      </c>
      <c r="B732">
        <v>2009</v>
      </c>
      <c r="C732" t="s">
        <v>664</v>
      </c>
      <c r="D732" t="s">
        <v>649</v>
      </c>
      <c r="E732" t="s">
        <v>1353</v>
      </c>
      <c r="F732">
        <v>0.91612099999999996</v>
      </c>
      <c r="G732">
        <v>8.3878999999999995E-2</v>
      </c>
      <c r="H732">
        <v>0</v>
      </c>
      <c r="I732">
        <v>0</v>
      </c>
      <c r="J732" t="s">
        <v>1124</v>
      </c>
      <c r="K732">
        <v>0.91496053099999997</v>
      </c>
      <c r="L732">
        <v>0.91496053099999997</v>
      </c>
    </row>
    <row r="733" spans="1:12" x14ac:dyDescent="0.25">
      <c r="A733" t="s">
        <v>664</v>
      </c>
      <c r="B733">
        <v>2010</v>
      </c>
      <c r="C733" t="s">
        <v>664</v>
      </c>
      <c r="D733" t="s">
        <v>649</v>
      </c>
      <c r="E733" t="s">
        <v>1354</v>
      </c>
      <c r="F733">
        <v>0.96580999999999995</v>
      </c>
      <c r="G733">
        <v>3.4129E-2</v>
      </c>
      <c r="H733">
        <v>6.0999999999999999E-5</v>
      </c>
      <c r="I733">
        <v>6.0999999999999999E-5</v>
      </c>
      <c r="J733" t="s">
        <v>1124</v>
      </c>
      <c r="K733">
        <v>0.96554023899999997</v>
      </c>
      <c r="L733">
        <v>0.96559965199999997</v>
      </c>
    </row>
    <row r="734" spans="1:12" x14ac:dyDescent="0.25">
      <c r="A734" t="s">
        <v>664</v>
      </c>
      <c r="B734">
        <v>2011</v>
      </c>
      <c r="C734" t="s">
        <v>664</v>
      </c>
      <c r="D734" t="s">
        <v>649</v>
      </c>
      <c r="E734" t="s">
        <v>1355</v>
      </c>
      <c r="F734">
        <v>0.91516799999999998</v>
      </c>
      <c r="G734">
        <v>8.4832000000000005E-2</v>
      </c>
      <c r="H734">
        <v>0</v>
      </c>
      <c r="I734">
        <v>0</v>
      </c>
      <c r="J734" t="s">
        <v>1124</v>
      </c>
      <c r="K734">
        <v>0.91687765099999996</v>
      </c>
      <c r="L734">
        <v>0.91687765099999996</v>
      </c>
    </row>
    <row r="735" spans="1:12" x14ac:dyDescent="0.25">
      <c r="A735" t="s">
        <v>664</v>
      </c>
      <c r="B735">
        <v>2012</v>
      </c>
      <c r="C735" t="s">
        <v>664</v>
      </c>
      <c r="D735" t="s">
        <v>649</v>
      </c>
      <c r="E735" t="s">
        <v>1356</v>
      </c>
      <c r="F735">
        <v>0.87212599999999996</v>
      </c>
      <c r="G735">
        <v>0.1275</v>
      </c>
      <c r="H735">
        <v>3.7300000000000001E-4</v>
      </c>
      <c r="I735">
        <v>0</v>
      </c>
      <c r="J735" t="s">
        <v>1124</v>
      </c>
      <c r="K735">
        <v>0.84670798599999997</v>
      </c>
      <c r="L735">
        <v>0.84670798599999997</v>
      </c>
    </row>
    <row r="736" spans="1:12" x14ac:dyDescent="0.25">
      <c r="A736" t="s">
        <v>664</v>
      </c>
      <c r="B736">
        <v>2013</v>
      </c>
      <c r="C736" t="s">
        <v>664</v>
      </c>
      <c r="D736" t="s">
        <v>649</v>
      </c>
      <c r="E736" t="s">
        <v>1357</v>
      </c>
      <c r="F736">
        <v>0.83567999999999998</v>
      </c>
      <c r="G736">
        <v>0.16359299999999999</v>
      </c>
      <c r="H736">
        <v>7.27E-4</v>
      </c>
      <c r="I736">
        <v>0</v>
      </c>
      <c r="J736" t="s">
        <v>1124</v>
      </c>
      <c r="K736">
        <v>0.84167281199999999</v>
      </c>
      <c r="L736">
        <v>0.84167281199999999</v>
      </c>
    </row>
    <row r="737" spans="1:12" x14ac:dyDescent="0.25">
      <c r="A737" t="s">
        <v>664</v>
      </c>
      <c r="B737">
        <v>2014</v>
      </c>
      <c r="C737" t="s">
        <v>664</v>
      </c>
      <c r="D737" t="s">
        <v>649</v>
      </c>
      <c r="E737" t="s">
        <v>1358</v>
      </c>
      <c r="F737">
        <v>0.94672699999999999</v>
      </c>
      <c r="G737">
        <v>5.3119E-2</v>
      </c>
      <c r="H737">
        <v>1.54E-4</v>
      </c>
      <c r="I737">
        <v>0</v>
      </c>
      <c r="J737" t="s">
        <v>1124</v>
      </c>
      <c r="K737">
        <v>0.94841470900000002</v>
      </c>
      <c r="L737">
        <v>0.94841470900000002</v>
      </c>
    </row>
    <row r="738" spans="1:12" x14ac:dyDescent="0.25">
      <c r="A738" t="s">
        <v>664</v>
      </c>
      <c r="B738">
        <v>2015</v>
      </c>
      <c r="C738" t="s">
        <v>664</v>
      </c>
      <c r="D738" t="s">
        <v>649</v>
      </c>
      <c r="E738" t="s">
        <v>1359</v>
      </c>
      <c r="F738">
        <v>0.91696599999999995</v>
      </c>
      <c r="G738">
        <v>8.0293000000000003E-2</v>
      </c>
      <c r="H738">
        <v>2.7409999999999999E-3</v>
      </c>
      <c r="I738">
        <v>0</v>
      </c>
      <c r="J738" t="s">
        <v>1124</v>
      </c>
      <c r="K738">
        <v>0.92193175000000005</v>
      </c>
      <c r="L738">
        <v>0.92193175000000005</v>
      </c>
    </row>
    <row r="739" spans="1:12" x14ac:dyDescent="0.25">
      <c r="A739" t="s">
        <v>664</v>
      </c>
      <c r="B739">
        <v>2016</v>
      </c>
      <c r="C739" t="s">
        <v>664</v>
      </c>
      <c r="D739" t="s">
        <v>649</v>
      </c>
      <c r="E739" t="s">
        <v>1360</v>
      </c>
      <c r="F739">
        <v>0.888513</v>
      </c>
      <c r="G739">
        <v>0.111349</v>
      </c>
      <c r="H739">
        <v>1.3799999999999999E-4</v>
      </c>
      <c r="I739">
        <v>0</v>
      </c>
      <c r="J739" t="s">
        <v>1124</v>
      </c>
      <c r="K739">
        <v>0.88881679800000002</v>
      </c>
      <c r="L739">
        <v>0.88881679800000002</v>
      </c>
    </row>
    <row r="740" spans="1:12" x14ac:dyDescent="0.25">
      <c r="A740" t="s">
        <v>664</v>
      </c>
      <c r="B740">
        <v>2017</v>
      </c>
      <c r="C740" t="s">
        <v>664</v>
      </c>
      <c r="D740" t="s">
        <v>649</v>
      </c>
      <c r="E740" t="s">
        <v>1361</v>
      </c>
      <c r="F740">
        <v>0.88815900000000003</v>
      </c>
      <c r="G740">
        <v>0.111151</v>
      </c>
      <c r="H740">
        <v>6.8999999999999997E-4</v>
      </c>
      <c r="I740">
        <v>1.25E-4</v>
      </c>
      <c r="J740" t="s">
        <v>1124</v>
      </c>
      <c r="K740">
        <v>0.89</v>
      </c>
      <c r="L740">
        <v>0.89</v>
      </c>
    </row>
    <row r="741" spans="1:12" x14ac:dyDescent="0.25">
      <c r="A741" t="s">
        <v>664</v>
      </c>
      <c r="B741">
        <v>2018</v>
      </c>
      <c r="C741" t="s">
        <v>664</v>
      </c>
      <c r="D741" t="s">
        <v>649</v>
      </c>
      <c r="E741" t="s">
        <v>1362</v>
      </c>
      <c r="F741">
        <v>0.860317</v>
      </c>
      <c r="G741">
        <v>0.13915</v>
      </c>
      <c r="H741">
        <v>5.3300000000000005E-4</v>
      </c>
      <c r="I741">
        <v>0</v>
      </c>
      <c r="J741" t="s">
        <v>1124</v>
      </c>
      <c r="K741">
        <v>0.87603485299999995</v>
      </c>
      <c r="L741">
        <v>0.87603485299999995</v>
      </c>
    </row>
    <row r="742" spans="1:12" x14ac:dyDescent="0.25">
      <c r="A742" t="s">
        <v>664</v>
      </c>
      <c r="B742">
        <v>2019</v>
      </c>
      <c r="C742" t="s">
        <v>664</v>
      </c>
      <c r="D742" t="s">
        <v>649</v>
      </c>
      <c r="E742" t="s">
        <v>1363</v>
      </c>
      <c r="F742">
        <v>0.86886200000000002</v>
      </c>
      <c r="G742">
        <v>0.129832</v>
      </c>
      <c r="H742">
        <v>1.3060000000000001E-3</v>
      </c>
      <c r="I742">
        <v>0</v>
      </c>
      <c r="J742" t="s">
        <v>1124</v>
      </c>
      <c r="K742">
        <v>0.87028266499999996</v>
      </c>
      <c r="L742">
        <v>0.87028266499999996</v>
      </c>
    </row>
    <row r="743" spans="1:12" x14ac:dyDescent="0.25">
      <c r="A743" t="s">
        <v>664</v>
      </c>
      <c r="B743">
        <v>2020</v>
      </c>
      <c r="C743" t="s">
        <v>664</v>
      </c>
      <c r="D743" t="s">
        <v>649</v>
      </c>
      <c r="E743" t="s">
        <v>1364</v>
      </c>
      <c r="F743">
        <v>0.84930000000000005</v>
      </c>
      <c r="G743">
        <v>0.149725</v>
      </c>
      <c r="H743">
        <v>9.7499999999999996E-4</v>
      </c>
      <c r="I743">
        <v>0</v>
      </c>
      <c r="J743" t="s">
        <v>1124</v>
      </c>
      <c r="K743">
        <v>0.85</v>
      </c>
      <c r="L743">
        <v>0.85</v>
      </c>
    </row>
    <row r="744" spans="1:12" x14ac:dyDescent="0.25">
      <c r="A744" t="s">
        <v>664</v>
      </c>
      <c r="B744">
        <v>2021</v>
      </c>
      <c r="C744" t="s">
        <v>664</v>
      </c>
      <c r="D744" t="s">
        <v>649</v>
      </c>
      <c r="E744" t="s">
        <v>1365</v>
      </c>
      <c r="F744">
        <v>0.92929700000000004</v>
      </c>
      <c r="G744">
        <v>7.0499000000000006E-2</v>
      </c>
      <c r="H744">
        <v>2.05E-4</v>
      </c>
      <c r="I744">
        <v>0</v>
      </c>
      <c r="J744" t="s">
        <v>1124</v>
      </c>
      <c r="K744">
        <v>0.93335361699999997</v>
      </c>
      <c r="L744">
        <v>0.93335361699999997</v>
      </c>
    </row>
    <row r="745" spans="1:12" x14ac:dyDescent="0.25">
      <c r="A745" t="s">
        <v>666</v>
      </c>
      <c r="B745">
        <v>1998</v>
      </c>
      <c r="C745" t="s">
        <v>666</v>
      </c>
      <c r="D745" t="s">
        <v>649</v>
      </c>
      <c r="E745" t="s">
        <v>1366</v>
      </c>
      <c r="F745">
        <v>0.41138000000000002</v>
      </c>
      <c r="G745">
        <v>0.56962999999999997</v>
      </c>
      <c r="H745">
        <v>1.899E-2</v>
      </c>
      <c r="I745">
        <v>0</v>
      </c>
      <c r="J745" t="s">
        <v>1124</v>
      </c>
      <c r="K745">
        <v>0.51744678099999997</v>
      </c>
      <c r="L745">
        <v>0.51744678099999997</v>
      </c>
    </row>
    <row r="746" spans="1:12" x14ac:dyDescent="0.25">
      <c r="A746" t="s">
        <v>666</v>
      </c>
      <c r="B746">
        <v>1999</v>
      </c>
      <c r="C746" t="s">
        <v>666</v>
      </c>
      <c r="D746" t="s">
        <v>649</v>
      </c>
      <c r="E746" t="s">
        <v>1367</v>
      </c>
      <c r="F746">
        <v>0.261432</v>
      </c>
      <c r="G746">
        <v>0.738568</v>
      </c>
      <c r="H746">
        <v>0</v>
      </c>
      <c r="I746">
        <v>0</v>
      </c>
      <c r="J746" t="s">
        <v>1124</v>
      </c>
      <c r="K746">
        <v>0.26145221299999999</v>
      </c>
      <c r="L746">
        <v>0.26145221299999999</v>
      </c>
    </row>
    <row r="747" spans="1:12" x14ac:dyDescent="0.25">
      <c r="A747" t="s">
        <v>666</v>
      </c>
      <c r="B747">
        <v>2000</v>
      </c>
      <c r="C747" t="s">
        <v>666</v>
      </c>
      <c r="D747" t="s">
        <v>649</v>
      </c>
      <c r="E747" t="s">
        <v>1368</v>
      </c>
      <c r="F747">
        <v>0.21803700000000001</v>
      </c>
      <c r="G747">
        <v>0.78196299999999996</v>
      </c>
      <c r="H747">
        <v>0</v>
      </c>
      <c r="I747">
        <v>0</v>
      </c>
      <c r="J747" t="s">
        <v>1124</v>
      </c>
      <c r="K747">
        <v>0.21802016799999999</v>
      </c>
      <c r="L747">
        <v>0.21802016799999999</v>
      </c>
    </row>
    <row r="748" spans="1:12" x14ac:dyDescent="0.25">
      <c r="A748" t="s">
        <v>666</v>
      </c>
      <c r="B748">
        <v>2001</v>
      </c>
      <c r="C748" t="s">
        <v>666</v>
      </c>
      <c r="D748" t="s">
        <v>649</v>
      </c>
      <c r="E748" t="s">
        <v>1369</v>
      </c>
      <c r="F748">
        <v>8.8566000000000006E-2</v>
      </c>
      <c r="G748">
        <v>0.89672300000000005</v>
      </c>
      <c r="H748">
        <v>1.4711E-2</v>
      </c>
      <c r="I748">
        <v>0</v>
      </c>
      <c r="J748" t="s">
        <v>1124</v>
      </c>
      <c r="K748">
        <v>8.8542548999999998E-2</v>
      </c>
      <c r="L748">
        <v>8.8542548999999998E-2</v>
      </c>
    </row>
    <row r="749" spans="1:12" x14ac:dyDescent="0.25">
      <c r="A749" t="s">
        <v>666</v>
      </c>
      <c r="B749">
        <v>2002</v>
      </c>
      <c r="C749" t="s">
        <v>666</v>
      </c>
      <c r="D749" t="s">
        <v>649</v>
      </c>
      <c r="E749" t="s">
        <v>1370</v>
      </c>
      <c r="F749">
        <v>0.16579199999999999</v>
      </c>
      <c r="G749">
        <v>0.83420799999999995</v>
      </c>
      <c r="H749">
        <v>0</v>
      </c>
      <c r="I749">
        <v>0</v>
      </c>
      <c r="J749" t="s">
        <v>1124</v>
      </c>
      <c r="K749">
        <v>0.16578990499999999</v>
      </c>
      <c r="L749">
        <v>0.16578990499999999</v>
      </c>
    </row>
    <row r="750" spans="1:12" x14ac:dyDescent="0.25">
      <c r="A750" t="s">
        <v>666</v>
      </c>
      <c r="B750">
        <v>2003</v>
      </c>
      <c r="C750" t="s">
        <v>666</v>
      </c>
      <c r="D750" t="s">
        <v>649</v>
      </c>
      <c r="E750" t="s">
        <v>1371</v>
      </c>
      <c r="F750">
        <v>0.43646299999999999</v>
      </c>
      <c r="G750">
        <v>0.56353699999999995</v>
      </c>
      <c r="H750">
        <v>0</v>
      </c>
      <c r="I750">
        <v>0</v>
      </c>
      <c r="J750" t="s">
        <v>1124</v>
      </c>
      <c r="K750">
        <v>0.43641200499999999</v>
      </c>
      <c r="L750">
        <v>0.43641200499999999</v>
      </c>
    </row>
    <row r="751" spans="1:12" x14ac:dyDescent="0.25">
      <c r="A751" t="s">
        <v>666</v>
      </c>
      <c r="B751">
        <v>2004</v>
      </c>
      <c r="C751" t="s">
        <v>666</v>
      </c>
      <c r="D751" t="s">
        <v>649</v>
      </c>
      <c r="E751" t="s">
        <v>1372</v>
      </c>
      <c r="F751">
        <v>0.211899</v>
      </c>
      <c r="G751">
        <v>0.78810100000000005</v>
      </c>
      <c r="H751">
        <v>0</v>
      </c>
      <c r="I751">
        <v>0</v>
      </c>
      <c r="J751" t="s">
        <v>1124</v>
      </c>
      <c r="K751">
        <v>0.21188052900000001</v>
      </c>
      <c r="L751">
        <v>0.21188052900000001</v>
      </c>
    </row>
    <row r="752" spans="1:12" x14ac:dyDescent="0.25">
      <c r="A752" t="s">
        <v>666</v>
      </c>
      <c r="B752">
        <v>2005</v>
      </c>
      <c r="C752" t="s">
        <v>666</v>
      </c>
      <c r="D752" t="s">
        <v>649</v>
      </c>
      <c r="E752" t="s">
        <v>1373</v>
      </c>
      <c r="F752">
        <v>0.34002700000000002</v>
      </c>
      <c r="G752">
        <v>0.65997300000000003</v>
      </c>
      <c r="H752">
        <v>0</v>
      </c>
      <c r="I752">
        <v>0</v>
      </c>
      <c r="J752" t="s">
        <v>1124</v>
      </c>
      <c r="K752">
        <v>0.34000952699999998</v>
      </c>
      <c r="L752">
        <v>0.34000952699999998</v>
      </c>
    </row>
    <row r="753" spans="1:12" x14ac:dyDescent="0.25">
      <c r="A753" t="s">
        <v>666</v>
      </c>
      <c r="B753">
        <v>2006</v>
      </c>
      <c r="C753" t="s">
        <v>666</v>
      </c>
      <c r="D753" t="s">
        <v>649</v>
      </c>
      <c r="E753" t="s">
        <v>1374</v>
      </c>
      <c r="F753">
        <v>0.98375699999999999</v>
      </c>
      <c r="G753">
        <v>0</v>
      </c>
      <c r="H753">
        <v>1.6243E-2</v>
      </c>
      <c r="I753">
        <v>0</v>
      </c>
      <c r="J753" t="s">
        <v>1124</v>
      </c>
      <c r="K753">
        <v>0.98</v>
      </c>
      <c r="L753">
        <v>0.98</v>
      </c>
    </row>
    <row r="754" spans="1:12" x14ac:dyDescent="0.25">
      <c r="A754" t="s">
        <v>666</v>
      </c>
      <c r="B754">
        <v>2009</v>
      </c>
      <c r="C754" t="s">
        <v>666</v>
      </c>
      <c r="D754" t="s">
        <v>649</v>
      </c>
      <c r="E754" t="s">
        <v>1375</v>
      </c>
      <c r="F754">
        <v>0.99394800000000005</v>
      </c>
      <c r="G754">
        <v>0</v>
      </c>
      <c r="H754">
        <v>6.0520000000000001E-3</v>
      </c>
      <c r="I754">
        <v>0</v>
      </c>
      <c r="J754" t="s">
        <v>1124</v>
      </c>
      <c r="K754">
        <v>0.99</v>
      </c>
      <c r="L754">
        <v>0.99</v>
      </c>
    </row>
    <row r="755" spans="1:12" x14ac:dyDescent="0.25">
      <c r="A755" t="s">
        <v>666</v>
      </c>
      <c r="B755">
        <v>2010</v>
      </c>
      <c r="C755" t="s">
        <v>666</v>
      </c>
      <c r="D755" t="s">
        <v>649</v>
      </c>
      <c r="E755" t="s">
        <v>1376</v>
      </c>
      <c r="F755">
        <v>0.98702500000000004</v>
      </c>
      <c r="G755">
        <v>0</v>
      </c>
      <c r="H755">
        <v>1.2975E-2</v>
      </c>
      <c r="I755">
        <v>0</v>
      </c>
      <c r="J755" t="s">
        <v>1124</v>
      </c>
      <c r="K755">
        <v>0.99</v>
      </c>
      <c r="L755">
        <v>0.99</v>
      </c>
    </row>
    <row r="756" spans="1:12" x14ac:dyDescent="0.25">
      <c r="A756" t="s">
        <v>666</v>
      </c>
      <c r="B756">
        <v>2011</v>
      </c>
      <c r="C756" t="s">
        <v>666</v>
      </c>
      <c r="D756" t="s">
        <v>649</v>
      </c>
      <c r="E756" t="s">
        <v>1377</v>
      </c>
      <c r="F756">
        <v>0.94855100000000003</v>
      </c>
      <c r="G756">
        <v>4.9690999999999999E-2</v>
      </c>
      <c r="H756">
        <v>1.758E-3</v>
      </c>
      <c r="I756">
        <v>0</v>
      </c>
      <c r="J756" t="s">
        <v>1124</v>
      </c>
      <c r="K756">
        <v>0.94741803899999999</v>
      </c>
      <c r="L756">
        <v>0.94741803899999999</v>
      </c>
    </row>
    <row r="757" spans="1:12" x14ac:dyDescent="0.25">
      <c r="A757" t="s">
        <v>666</v>
      </c>
      <c r="B757">
        <v>2012</v>
      </c>
      <c r="C757" t="s">
        <v>666</v>
      </c>
      <c r="D757" t="s">
        <v>649</v>
      </c>
      <c r="E757" t="s">
        <v>1378</v>
      </c>
      <c r="F757">
        <v>0.58991499999999997</v>
      </c>
      <c r="G757">
        <v>0.41008499999999998</v>
      </c>
      <c r="H757">
        <v>0</v>
      </c>
      <c r="I757">
        <v>0</v>
      </c>
      <c r="J757" t="s">
        <v>1124</v>
      </c>
      <c r="K757">
        <v>0.53866570000000003</v>
      </c>
      <c r="L757">
        <v>0.53866570000000003</v>
      </c>
    </row>
    <row r="758" spans="1:12" x14ac:dyDescent="0.25">
      <c r="A758" t="s">
        <v>666</v>
      </c>
      <c r="B758">
        <v>2013</v>
      </c>
      <c r="C758" t="s">
        <v>666</v>
      </c>
      <c r="D758" t="s">
        <v>649</v>
      </c>
      <c r="E758" t="s">
        <v>1379</v>
      </c>
      <c r="F758">
        <v>0.47952600000000001</v>
      </c>
      <c r="G758">
        <v>0.48560399999999998</v>
      </c>
      <c r="H758">
        <v>3.4869999999999998E-2</v>
      </c>
      <c r="I758">
        <v>0</v>
      </c>
      <c r="J758" t="s">
        <v>1124</v>
      </c>
      <c r="K758">
        <v>0.514563141</v>
      </c>
      <c r="L758">
        <v>0.514563141</v>
      </c>
    </row>
    <row r="759" spans="1:12" x14ac:dyDescent="0.25">
      <c r="A759" t="s">
        <v>666</v>
      </c>
      <c r="B759">
        <v>2014</v>
      </c>
      <c r="C759" t="s">
        <v>666</v>
      </c>
      <c r="D759" t="s">
        <v>649</v>
      </c>
      <c r="E759" t="s">
        <v>1380</v>
      </c>
      <c r="F759">
        <v>0.65063400000000005</v>
      </c>
      <c r="G759">
        <v>0.32917400000000002</v>
      </c>
      <c r="H759">
        <v>2.0192999999999999E-2</v>
      </c>
      <c r="I759">
        <v>0</v>
      </c>
      <c r="J759" t="s">
        <v>1124</v>
      </c>
      <c r="K759">
        <v>0.68542233699999999</v>
      </c>
      <c r="L759">
        <v>0.68542233699999999</v>
      </c>
    </row>
    <row r="760" spans="1:12" x14ac:dyDescent="0.25">
      <c r="A760" t="s">
        <v>666</v>
      </c>
      <c r="B760">
        <v>2015</v>
      </c>
      <c r="C760" t="s">
        <v>666</v>
      </c>
      <c r="D760" t="s">
        <v>649</v>
      </c>
      <c r="E760" t="s">
        <v>1381</v>
      </c>
      <c r="F760">
        <v>0.49718499999999999</v>
      </c>
      <c r="G760">
        <v>0.47941499999999998</v>
      </c>
      <c r="H760">
        <v>2.3400000000000001E-2</v>
      </c>
      <c r="I760">
        <v>0</v>
      </c>
      <c r="J760" t="s">
        <v>1124</v>
      </c>
      <c r="K760">
        <v>0.61869148799999996</v>
      </c>
      <c r="L760">
        <v>0.61869148799999996</v>
      </c>
    </row>
    <row r="761" spans="1:12" x14ac:dyDescent="0.25">
      <c r="A761" t="s">
        <v>666</v>
      </c>
      <c r="B761">
        <v>2016</v>
      </c>
      <c r="C761" t="s">
        <v>666</v>
      </c>
      <c r="D761" t="s">
        <v>649</v>
      </c>
      <c r="E761" t="s">
        <v>1382</v>
      </c>
      <c r="F761">
        <v>0.64194899999999999</v>
      </c>
      <c r="G761">
        <v>0.35805100000000001</v>
      </c>
      <c r="H761">
        <v>0</v>
      </c>
      <c r="I761">
        <v>0</v>
      </c>
      <c r="J761" t="s">
        <v>1124</v>
      </c>
      <c r="K761">
        <v>0.61809095700000005</v>
      </c>
      <c r="L761">
        <v>0.61809095700000005</v>
      </c>
    </row>
    <row r="762" spans="1:12" x14ac:dyDescent="0.25">
      <c r="A762" t="s">
        <v>666</v>
      </c>
      <c r="B762">
        <v>2017</v>
      </c>
      <c r="C762" t="s">
        <v>666</v>
      </c>
      <c r="D762" t="s">
        <v>649</v>
      </c>
      <c r="E762" t="s">
        <v>1383</v>
      </c>
      <c r="F762">
        <v>0.625309</v>
      </c>
      <c r="G762">
        <v>0.35710700000000001</v>
      </c>
      <c r="H762">
        <v>1.7583000000000001E-2</v>
      </c>
      <c r="I762">
        <v>0</v>
      </c>
      <c r="J762" t="s">
        <v>1124</v>
      </c>
      <c r="K762">
        <v>0.62853026300000003</v>
      </c>
      <c r="L762">
        <v>0.62853026300000003</v>
      </c>
    </row>
    <row r="763" spans="1:12" x14ac:dyDescent="0.25">
      <c r="A763" t="s">
        <v>666</v>
      </c>
      <c r="B763">
        <v>2018</v>
      </c>
      <c r="C763" t="s">
        <v>666</v>
      </c>
      <c r="D763" t="s">
        <v>649</v>
      </c>
      <c r="E763" t="s">
        <v>1384</v>
      </c>
      <c r="F763">
        <v>0.57629200000000003</v>
      </c>
      <c r="G763">
        <v>0.41887400000000002</v>
      </c>
      <c r="H763">
        <v>4.8339999999999998E-3</v>
      </c>
      <c r="I763">
        <v>0</v>
      </c>
      <c r="J763" t="s">
        <v>1124</v>
      </c>
      <c r="K763">
        <v>0.685254747</v>
      </c>
      <c r="L763">
        <v>0.685254747</v>
      </c>
    </row>
    <row r="764" spans="1:12" x14ac:dyDescent="0.25">
      <c r="A764" t="s">
        <v>666</v>
      </c>
      <c r="B764">
        <v>2019</v>
      </c>
      <c r="C764" t="s">
        <v>666</v>
      </c>
      <c r="D764" t="s">
        <v>649</v>
      </c>
      <c r="E764" t="s">
        <v>1385</v>
      </c>
      <c r="F764">
        <v>0.52145699999999995</v>
      </c>
      <c r="G764">
        <v>0.44889000000000001</v>
      </c>
      <c r="H764">
        <v>2.9652999999999999E-2</v>
      </c>
      <c r="I764">
        <v>0</v>
      </c>
      <c r="J764" t="s">
        <v>1124</v>
      </c>
      <c r="K764">
        <v>0.52</v>
      </c>
      <c r="L764">
        <v>0.52</v>
      </c>
    </row>
    <row r="765" spans="1:12" x14ac:dyDescent="0.25">
      <c r="A765" t="s">
        <v>666</v>
      </c>
      <c r="B765">
        <v>2020</v>
      </c>
      <c r="C765" t="s">
        <v>666</v>
      </c>
      <c r="D765" t="s">
        <v>649</v>
      </c>
      <c r="E765" t="s">
        <v>1386</v>
      </c>
      <c r="F765">
        <v>0.45866899999999999</v>
      </c>
      <c r="G765">
        <v>0.51032</v>
      </c>
      <c r="H765">
        <v>3.1012000000000001E-2</v>
      </c>
      <c r="I765">
        <v>0</v>
      </c>
      <c r="J765" t="s">
        <v>1124</v>
      </c>
      <c r="K765">
        <v>0.58280907199999998</v>
      </c>
      <c r="L765">
        <v>0.58280907199999998</v>
      </c>
    </row>
    <row r="766" spans="1:12" x14ac:dyDescent="0.25">
      <c r="A766" t="s">
        <v>666</v>
      </c>
      <c r="B766">
        <v>2021</v>
      </c>
      <c r="C766" t="s">
        <v>666</v>
      </c>
      <c r="D766" t="s">
        <v>649</v>
      </c>
      <c r="E766" t="s">
        <v>1387</v>
      </c>
      <c r="F766">
        <v>0.64710100000000004</v>
      </c>
      <c r="G766">
        <v>0.26925199999999999</v>
      </c>
      <c r="H766">
        <v>8.3646999999999999E-2</v>
      </c>
      <c r="I766">
        <v>0</v>
      </c>
      <c r="J766" t="s">
        <v>1124</v>
      </c>
      <c r="K766">
        <v>0.72104946199999997</v>
      </c>
      <c r="L766">
        <v>0.72104946199999997</v>
      </c>
    </row>
    <row r="767" spans="1:12" x14ac:dyDescent="0.25">
      <c r="A767" t="s">
        <v>662</v>
      </c>
      <c r="B767">
        <v>1998</v>
      </c>
      <c r="C767" t="s">
        <v>662</v>
      </c>
      <c r="D767" t="s">
        <v>649</v>
      </c>
      <c r="E767" t="s">
        <v>1388</v>
      </c>
      <c r="F767">
        <v>0.93771099999999996</v>
      </c>
      <c r="G767">
        <v>6.2288999999999997E-2</v>
      </c>
      <c r="H767">
        <v>0</v>
      </c>
      <c r="I767">
        <v>0</v>
      </c>
      <c r="J767" t="s">
        <v>1124</v>
      </c>
      <c r="K767">
        <v>0.93773017700000005</v>
      </c>
      <c r="L767">
        <v>0.93773017700000005</v>
      </c>
    </row>
    <row r="768" spans="1:12" x14ac:dyDescent="0.25">
      <c r="A768" t="s">
        <v>662</v>
      </c>
      <c r="B768">
        <v>1999</v>
      </c>
      <c r="C768" t="s">
        <v>662</v>
      </c>
      <c r="D768" t="s">
        <v>649</v>
      </c>
      <c r="E768" t="s">
        <v>1389</v>
      </c>
      <c r="F768">
        <v>0.56173600000000001</v>
      </c>
      <c r="G768">
        <v>0.43826399999999999</v>
      </c>
      <c r="H768">
        <v>0</v>
      </c>
      <c r="I768">
        <v>0</v>
      </c>
      <c r="J768" t="s">
        <v>1124</v>
      </c>
      <c r="K768">
        <v>0.56172376499999999</v>
      </c>
      <c r="L768">
        <v>0.56172376499999999</v>
      </c>
    </row>
    <row r="769" spans="1:12" x14ac:dyDescent="0.25">
      <c r="A769" t="s">
        <v>662</v>
      </c>
      <c r="B769">
        <v>2000</v>
      </c>
      <c r="C769" t="s">
        <v>662</v>
      </c>
      <c r="D769" t="s">
        <v>649</v>
      </c>
      <c r="E769" t="s">
        <v>1390</v>
      </c>
      <c r="F769">
        <v>0.78690099999999996</v>
      </c>
      <c r="G769">
        <v>0.21309900000000001</v>
      </c>
      <c r="H769">
        <v>0</v>
      </c>
      <c r="I769">
        <v>0</v>
      </c>
      <c r="J769" t="s">
        <v>1124</v>
      </c>
      <c r="K769">
        <v>0.786898824</v>
      </c>
      <c r="L769">
        <v>0.786898824</v>
      </c>
    </row>
    <row r="770" spans="1:12" x14ac:dyDescent="0.25">
      <c r="A770" t="s">
        <v>662</v>
      </c>
      <c r="B770">
        <v>2001</v>
      </c>
      <c r="C770" t="s">
        <v>662</v>
      </c>
      <c r="D770" t="s">
        <v>649</v>
      </c>
      <c r="E770" t="s">
        <v>1391</v>
      </c>
      <c r="F770">
        <v>0.58799299999999999</v>
      </c>
      <c r="G770">
        <v>0.41200700000000001</v>
      </c>
      <c r="H770">
        <v>0</v>
      </c>
      <c r="I770">
        <v>0</v>
      </c>
      <c r="J770" t="s">
        <v>1124</v>
      </c>
      <c r="K770">
        <v>0.58797566199999995</v>
      </c>
      <c r="L770">
        <v>0.58797566199999995</v>
      </c>
    </row>
    <row r="771" spans="1:12" x14ac:dyDescent="0.25">
      <c r="A771" t="s">
        <v>662</v>
      </c>
      <c r="B771">
        <v>2002</v>
      </c>
      <c r="C771" t="s">
        <v>662</v>
      </c>
      <c r="D771" t="s">
        <v>649</v>
      </c>
      <c r="E771" t="s">
        <v>1392</v>
      </c>
      <c r="F771">
        <v>0.56023699999999999</v>
      </c>
      <c r="G771">
        <v>0.43976300000000001</v>
      </c>
      <c r="H771">
        <v>0</v>
      </c>
      <c r="I771">
        <v>0</v>
      </c>
      <c r="J771" t="s">
        <v>1124</v>
      </c>
      <c r="K771">
        <v>0.56025459799999999</v>
      </c>
      <c r="L771">
        <v>0.56025459799999999</v>
      </c>
    </row>
    <row r="772" spans="1:12" x14ac:dyDescent="0.25">
      <c r="A772" t="s">
        <v>662</v>
      </c>
      <c r="B772">
        <v>2003</v>
      </c>
      <c r="C772" t="s">
        <v>662</v>
      </c>
      <c r="D772" t="s">
        <v>649</v>
      </c>
      <c r="E772" t="s">
        <v>1393</v>
      </c>
      <c r="F772">
        <v>0.68364199999999997</v>
      </c>
      <c r="G772">
        <v>0.31635799999999997</v>
      </c>
      <c r="H772">
        <v>0</v>
      </c>
      <c r="I772">
        <v>0</v>
      </c>
      <c r="J772" t="s">
        <v>1124</v>
      </c>
      <c r="K772">
        <v>0.68363162600000005</v>
      </c>
      <c r="L772">
        <v>0.68363162600000005</v>
      </c>
    </row>
    <row r="773" spans="1:12" x14ac:dyDescent="0.25">
      <c r="A773" t="s">
        <v>662</v>
      </c>
      <c r="B773">
        <v>2004</v>
      </c>
      <c r="C773" t="s">
        <v>662</v>
      </c>
      <c r="D773" t="s">
        <v>649</v>
      </c>
      <c r="E773" t="s">
        <v>1394</v>
      </c>
      <c r="F773">
        <v>0.64799099999999998</v>
      </c>
      <c r="G773">
        <v>0.35200900000000002</v>
      </c>
      <c r="H773">
        <v>0</v>
      </c>
      <c r="I773">
        <v>0</v>
      </c>
      <c r="J773" t="s">
        <v>1124</v>
      </c>
      <c r="K773">
        <v>0.648013544</v>
      </c>
      <c r="L773">
        <v>0.648013544</v>
      </c>
    </row>
    <row r="774" spans="1:12" x14ac:dyDescent="0.25">
      <c r="A774" t="s">
        <v>662</v>
      </c>
      <c r="B774">
        <v>2005</v>
      </c>
      <c r="C774" t="s">
        <v>662</v>
      </c>
      <c r="D774" t="s">
        <v>649</v>
      </c>
      <c r="E774" t="s">
        <v>1395</v>
      </c>
      <c r="F774">
        <v>0.80852100000000005</v>
      </c>
      <c r="G774">
        <v>0.19147900000000001</v>
      </c>
      <c r="H774">
        <v>0</v>
      </c>
      <c r="I774">
        <v>0</v>
      </c>
      <c r="J774" t="s">
        <v>1124</v>
      </c>
      <c r="K774">
        <v>0.80851980499999998</v>
      </c>
      <c r="L774">
        <v>0.80851980499999998</v>
      </c>
    </row>
    <row r="775" spans="1:12" x14ac:dyDescent="0.25">
      <c r="A775" t="s">
        <v>662</v>
      </c>
      <c r="B775">
        <v>2006</v>
      </c>
      <c r="C775" t="s">
        <v>662</v>
      </c>
      <c r="D775" t="s">
        <v>649</v>
      </c>
      <c r="E775" t="s">
        <v>1396</v>
      </c>
      <c r="F775">
        <v>0.72098300000000004</v>
      </c>
      <c r="G775">
        <v>0.27901700000000002</v>
      </c>
      <c r="H775">
        <v>0</v>
      </c>
      <c r="I775">
        <v>0</v>
      </c>
      <c r="J775" t="s">
        <v>1124</v>
      </c>
      <c r="K775">
        <v>0.72097433700000002</v>
      </c>
      <c r="L775">
        <v>0.72097433700000002</v>
      </c>
    </row>
    <row r="776" spans="1:12" x14ac:dyDescent="0.25">
      <c r="A776" t="s">
        <v>662</v>
      </c>
      <c r="B776">
        <v>2009</v>
      </c>
      <c r="C776" t="s">
        <v>662</v>
      </c>
      <c r="D776" t="s">
        <v>649</v>
      </c>
      <c r="E776" t="s">
        <v>1397</v>
      </c>
      <c r="F776">
        <v>0.62873199999999996</v>
      </c>
      <c r="G776">
        <v>0.37126799999999999</v>
      </c>
      <c r="H776">
        <v>0</v>
      </c>
      <c r="I776">
        <v>0</v>
      </c>
      <c r="J776" t="s">
        <v>1124</v>
      </c>
      <c r="K776">
        <v>0.62849517799999999</v>
      </c>
      <c r="L776">
        <v>0.62849517799999999</v>
      </c>
    </row>
    <row r="777" spans="1:12" x14ac:dyDescent="0.25">
      <c r="A777" t="s">
        <v>662</v>
      </c>
      <c r="B777">
        <v>2010</v>
      </c>
      <c r="C777" t="s">
        <v>662</v>
      </c>
      <c r="D777" t="s">
        <v>649</v>
      </c>
      <c r="E777" t="s">
        <v>1398</v>
      </c>
      <c r="F777">
        <v>0.714534</v>
      </c>
      <c r="G777">
        <v>0.285466</v>
      </c>
      <c r="H777">
        <v>0</v>
      </c>
      <c r="I777">
        <v>0</v>
      </c>
      <c r="J777" t="s">
        <v>1124</v>
      </c>
    </row>
    <row r="778" spans="1:12" x14ac:dyDescent="0.25">
      <c r="A778" t="s">
        <v>662</v>
      </c>
      <c r="B778">
        <v>2011</v>
      </c>
      <c r="C778" t="s">
        <v>662</v>
      </c>
      <c r="D778" t="s">
        <v>649</v>
      </c>
      <c r="E778" t="s">
        <v>1399</v>
      </c>
      <c r="F778">
        <v>0.90239100000000005</v>
      </c>
      <c r="G778">
        <v>9.7609000000000001E-2</v>
      </c>
      <c r="H778">
        <v>0</v>
      </c>
      <c r="I778">
        <v>0</v>
      </c>
      <c r="J778" t="s">
        <v>1124</v>
      </c>
      <c r="K778">
        <v>0.90239229499999996</v>
      </c>
      <c r="L778">
        <v>0.90239229499999996</v>
      </c>
    </row>
    <row r="779" spans="1:12" x14ac:dyDescent="0.25">
      <c r="A779" t="s">
        <v>662</v>
      </c>
      <c r="B779">
        <v>2012</v>
      </c>
      <c r="C779" t="s">
        <v>662</v>
      </c>
      <c r="D779" t="s">
        <v>649</v>
      </c>
      <c r="E779" t="s">
        <v>1400</v>
      </c>
      <c r="F779">
        <v>0.69819600000000004</v>
      </c>
      <c r="G779">
        <v>0.30180400000000002</v>
      </c>
      <c r="H779">
        <v>0</v>
      </c>
      <c r="I779">
        <v>0</v>
      </c>
      <c r="J779" t="s">
        <v>1124</v>
      </c>
      <c r="K779">
        <v>0.69712451099999995</v>
      </c>
      <c r="L779">
        <v>0.69712451099999995</v>
      </c>
    </row>
    <row r="780" spans="1:12" x14ac:dyDescent="0.25">
      <c r="A780" t="s">
        <v>593</v>
      </c>
      <c r="B780">
        <v>2015</v>
      </c>
      <c r="C780" t="s">
        <v>15</v>
      </c>
      <c r="D780" t="s">
        <v>591</v>
      </c>
      <c r="E780" t="s">
        <v>874</v>
      </c>
      <c r="F780">
        <v>0.6</v>
      </c>
      <c r="G780">
        <v>0.4</v>
      </c>
      <c r="H780">
        <v>0</v>
      </c>
      <c r="I780">
        <v>0</v>
      </c>
      <c r="J780" t="s">
        <v>1124</v>
      </c>
    </row>
    <row r="781" spans="1:12" x14ac:dyDescent="0.25">
      <c r="A781" t="s">
        <v>593</v>
      </c>
      <c r="B781">
        <v>2016</v>
      </c>
      <c r="C781" t="s">
        <v>15</v>
      </c>
      <c r="D781" t="s">
        <v>591</v>
      </c>
      <c r="E781" t="s">
        <v>875</v>
      </c>
      <c r="F781">
        <v>0.53</v>
      </c>
      <c r="G781">
        <v>0.47</v>
      </c>
      <c r="H781">
        <v>0</v>
      </c>
      <c r="I781">
        <v>0</v>
      </c>
      <c r="J781" t="s">
        <v>1124</v>
      </c>
      <c r="K781">
        <v>0.32014399999999998</v>
      </c>
      <c r="L781">
        <v>0.32014399999999998</v>
      </c>
    </row>
    <row r="782" spans="1:12" x14ac:dyDescent="0.25">
      <c r="A782" t="s">
        <v>593</v>
      </c>
      <c r="B782">
        <v>2017</v>
      </c>
      <c r="C782" t="s">
        <v>15</v>
      </c>
      <c r="D782" t="s">
        <v>591</v>
      </c>
      <c r="E782" t="s">
        <v>876</v>
      </c>
      <c r="F782">
        <v>0.61</v>
      </c>
      <c r="G782">
        <v>0.39</v>
      </c>
      <c r="H782">
        <v>0</v>
      </c>
      <c r="I782">
        <v>0</v>
      </c>
      <c r="J782" t="s">
        <v>1124</v>
      </c>
      <c r="K782">
        <v>0.61278220000000005</v>
      </c>
      <c r="L782">
        <v>0.61278220000000005</v>
      </c>
    </row>
    <row r="783" spans="1:12" x14ac:dyDescent="0.25">
      <c r="A783" t="s">
        <v>593</v>
      </c>
      <c r="B783">
        <v>2018</v>
      </c>
      <c r="C783" t="s">
        <v>15</v>
      </c>
      <c r="D783" t="s">
        <v>591</v>
      </c>
      <c r="E783" t="s">
        <v>877</v>
      </c>
      <c r="F783">
        <v>0.64</v>
      </c>
      <c r="G783">
        <v>0.36</v>
      </c>
      <c r="H783">
        <v>0</v>
      </c>
      <c r="I783">
        <v>0</v>
      </c>
      <c r="J783" t="s">
        <v>1124</v>
      </c>
      <c r="K783">
        <v>0.71459349999999999</v>
      </c>
      <c r="L783">
        <v>0.71459349999999999</v>
      </c>
    </row>
    <row r="784" spans="1:12" x14ac:dyDescent="0.25">
      <c r="A784" t="s">
        <v>593</v>
      </c>
      <c r="B784">
        <v>2019</v>
      </c>
      <c r="C784" t="s">
        <v>15</v>
      </c>
      <c r="D784" t="s">
        <v>591</v>
      </c>
      <c r="E784" t="s">
        <v>878</v>
      </c>
      <c r="F784">
        <v>0.37</v>
      </c>
      <c r="G784">
        <v>0.63</v>
      </c>
      <c r="H784">
        <v>0</v>
      </c>
      <c r="I784">
        <v>0</v>
      </c>
      <c r="J784" t="s">
        <v>1124</v>
      </c>
    </row>
    <row r="785" spans="1:12" x14ac:dyDescent="0.25">
      <c r="A785" t="s">
        <v>655</v>
      </c>
      <c r="B785">
        <v>2022</v>
      </c>
      <c r="C785" t="s">
        <v>655</v>
      </c>
      <c r="D785" t="s">
        <v>649</v>
      </c>
      <c r="E785" t="s">
        <v>1401</v>
      </c>
      <c r="F785">
        <v>0.96768399999999999</v>
      </c>
      <c r="G785">
        <v>2.912E-2</v>
      </c>
      <c r="H785">
        <v>3.1930000000000001E-3</v>
      </c>
      <c r="I785">
        <v>3.1900000000000001E-3</v>
      </c>
      <c r="J785" t="s">
        <v>1124</v>
      </c>
      <c r="K785">
        <v>0.96753203600000004</v>
      </c>
      <c r="L785">
        <v>0.97064602300000002</v>
      </c>
    </row>
    <row r="786" spans="1:12" x14ac:dyDescent="0.25">
      <c r="A786" t="s">
        <v>655</v>
      </c>
      <c r="B786">
        <v>2023</v>
      </c>
      <c r="C786" t="s">
        <v>655</v>
      </c>
      <c r="D786" t="s">
        <v>649</v>
      </c>
      <c r="E786" t="s">
        <v>1402</v>
      </c>
      <c r="F786">
        <v>0.98059200000000002</v>
      </c>
      <c r="G786">
        <v>1.043E-2</v>
      </c>
      <c r="H786">
        <v>8.9700000000000005E-3</v>
      </c>
      <c r="I786">
        <v>8.9700000000000005E-3</v>
      </c>
      <c r="J786" t="s">
        <v>1124</v>
      </c>
      <c r="K786">
        <v>0.97780578699999998</v>
      </c>
      <c r="L786">
        <v>0.98794511500000004</v>
      </c>
    </row>
  </sheetData>
  <sortState xmlns:xlrd2="http://schemas.microsoft.com/office/spreadsheetml/2017/richdata2" ref="A5:L786">
    <sortCondition descending="1" ref="J5:J786"/>
  </sortState>
  <pageMargins left="0.7" right="0.7" top="0.75" bottom="0.75" header="0.3" footer="0.3"/>
  <pageSetup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F6E14-A094-41F1-9E6A-E54115DACE1A}">
  <dimension ref="A3:AG66"/>
  <sheetViews>
    <sheetView workbookViewId="0">
      <selection activeCell="Q16" sqref="Q16"/>
    </sheetView>
  </sheetViews>
  <sheetFormatPr defaultRowHeight="15" x14ac:dyDescent="0.25"/>
  <cols>
    <col min="1" max="1" width="21" bestFit="1" customWidth="1"/>
    <col min="2" max="2" width="13.28515625" bestFit="1" customWidth="1"/>
    <col min="3" max="3" width="7.28515625" bestFit="1" customWidth="1"/>
    <col min="4" max="28" width="5" bestFit="1" customWidth="1"/>
    <col min="30" max="30" width="21" bestFit="1" customWidth="1"/>
    <col min="31" max="31" width="21" customWidth="1"/>
    <col min="32" max="32" width="20.85546875" customWidth="1"/>
    <col min="33" max="33" width="17.85546875" bestFit="1" customWidth="1"/>
  </cols>
  <sheetData>
    <row r="3" spans="1:33" x14ac:dyDescent="0.25">
      <c r="A3" s="56" t="s">
        <v>1403</v>
      </c>
      <c r="C3" s="56" t="s">
        <v>740</v>
      </c>
    </row>
    <row r="4" spans="1:33" x14ac:dyDescent="0.25">
      <c r="A4" s="56" t="s">
        <v>739</v>
      </c>
      <c r="B4" s="56" t="s">
        <v>747</v>
      </c>
      <c r="C4">
        <v>1998</v>
      </c>
      <c r="D4">
        <v>1999</v>
      </c>
      <c r="E4">
        <v>2000</v>
      </c>
      <c r="F4">
        <v>2001</v>
      </c>
      <c r="G4">
        <v>2002</v>
      </c>
      <c r="H4">
        <v>2003</v>
      </c>
      <c r="I4">
        <v>2004</v>
      </c>
      <c r="J4">
        <v>2005</v>
      </c>
      <c r="K4">
        <v>2006</v>
      </c>
      <c r="L4">
        <v>2007</v>
      </c>
      <c r="M4">
        <v>2008</v>
      </c>
      <c r="N4">
        <v>2009</v>
      </c>
      <c r="O4">
        <v>2010</v>
      </c>
      <c r="P4">
        <v>2011</v>
      </c>
      <c r="Q4">
        <v>2012</v>
      </c>
      <c r="R4">
        <v>2013</v>
      </c>
      <c r="S4">
        <v>2014</v>
      </c>
      <c r="T4">
        <v>2015</v>
      </c>
      <c r="U4">
        <v>2016</v>
      </c>
      <c r="V4">
        <v>2017</v>
      </c>
      <c r="W4">
        <v>2018</v>
      </c>
      <c r="X4">
        <v>2019</v>
      </c>
      <c r="Y4">
        <v>2020</v>
      </c>
      <c r="Z4">
        <v>2021</v>
      </c>
      <c r="AA4">
        <v>2022</v>
      </c>
      <c r="AB4">
        <v>2023</v>
      </c>
      <c r="AD4" t="s">
        <v>1404</v>
      </c>
      <c r="AE4" t="s">
        <v>1405</v>
      </c>
      <c r="AF4" t="s">
        <v>1406</v>
      </c>
      <c r="AG4" t="s">
        <v>1407</v>
      </c>
    </row>
    <row r="5" spans="1:33" x14ac:dyDescent="0.25">
      <c r="A5" t="s">
        <v>590</v>
      </c>
      <c r="B5" t="s">
        <v>751</v>
      </c>
      <c r="C5" s="17"/>
      <c r="D5" s="17"/>
      <c r="E5" s="17"/>
      <c r="F5" s="17"/>
      <c r="G5" s="17"/>
      <c r="H5" s="17"/>
      <c r="I5" s="17"/>
      <c r="J5" s="17"/>
      <c r="K5" s="17"/>
      <c r="L5" s="17"/>
      <c r="M5" s="17"/>
      <c r="N5" s="17"/>
      <c r="O5" s="17"/>
      <c r="P5" s="17"/>
      <c r="Q5" s="17"/>
      <c r="R5" s="17"/>
      <c r="S5" s="17"/>
      <c r="T5" s="17"/>
      <c r="U5" s="17"/>
      <c r="V5" s="17"/>
      <c r="W5" s="17"/>
      <c r="X5" s="17"/>
      <c r="Y5" s="17"/>
      <c r="Z5" s="17"/>
      <c r="AA5" s="17"/>
      <c r="AB5" s="17"/>
      <c r="AD5" s="58" t="s">
        <v>590</v>
      </c>
      <c r="AE5" t="s">
        <v>751</v>
      </c>
      <c r="AF5" s="17" t="str">
        <f>IFERROR(AVERAGE(Q5:V5),"NA")</f>
        <v>NA</v>
      </c>
      <c r="AG5" t="str">
        <f>IFERROR(AVERAGE(V5:Z5),"NA")</f>
        <v>NA</v>
      </c>
    </row>
    <row r="6" spans="1:33" x14ac:dyDescent="0.25">
      <c r="A6" t="s">
        <v>593</v>
      </c>
      <c r="B6" t="s">
        <v>1124</v>
      </c>
      <c r="C6" s="17"/>
      <c r="D6" s="17"/>
      <c r="E6" s="17"/>
      <c r="F6" s="17"/>
      <c r="G6" s="17"/>
      <c r="H6" s="17"/>
      <c r="I6" s="17"/>
      <c r="J6" s="17"/>
      <c r="K6" s="17"/>
      <c r="L6" s="17"/>
      <c r="M6" s="17"/>
      <c r="N6" s="17"/>
      <c r="O6" s="17"/>
      <c r="P6" s="17"/>
      <c r="Q6" s="17"/>
      <c r="R6" s="17"/>
      <c r="S6" s="17"/>
      <c r="T6" s="17"/>
      <c r="U6" s="17">
        <v>0.32014399999999998</v>
      </c>
      <c r="V6" s="17">
        <v>0.61278220000000005</v>
      </c>
      <c r="W6" s="17">
        <v>0.71459349999999999</v>
      </c>
      <c r="X6" s="17"/>
      <c r="Y6" s="17"/>
      <c r="Z6" s="17"/>
      <c r="AA6" s="17"/>
      <c r="AB6" s="17"/>
      <c r="AD6" s="57" t="s">
        <v>593</v>
      </c>
      <c r="AE6" t="s">
        <v>1124</v>
      </c>
      <c r="AF6" s="17">
        <f t="shared" ref="AF6:AF66" si="0">IFERROR(AVERAGE(Q6:V6),"NA")</f>
        <v>0.46646310000000002</v>
      </c>
      <c r="AG6" s="17">
        <f t="shared" ref="AG6:AG66" si="1">IFERROR(AVERAGE(V6:Z6),"NA")</f>
        <v>0.66368785000000008</v>
      </c>
    </row>
    <row r="7" spans="1:33" x14ac:dyDescent="0.25">
      <c r="A7" t="s">
        <v>593</v>
      </c>
      <c r="B7" t="s">
        <v>751</v>
      </c>
      <c r="C7" s="17"/>
      <c r="D7" s="17"/>
      <c r="E7" s="17"/>
      <c r="F7" s="17"/>
      <c r="G7" s="17"/>
      <c r="H7" s="17"/>
      <c r="I7" s="17"/>
      <c r="J7" s="17"/>
      <c r="K7" s="17"/>
      <c r="L7" s="17"/>
      <c r="M7" s="17"/>
      <c r="N7" s="17"/>
      <c r="O7" s="17"/>
      <c r="P7" s="17"/>
      <c r="Q7" s="17"/>
      <c r="R7" s="17"/>
      <c r="S7" s="17"/>
      <c r="T7" s="17">
        <v>0.8</v>
      </c>
      <c r="U7" s="17"/>
      <c r="V7" s="17">
        <v>0.909090909</v>
      </c>
      <c r="W7" s="17"/>
      <c r="X7" s="17"/>
      <c r="Y7" s="17"/>
      <c r="Z7" s="17"/>
      <c r="AA7" s="17"/>
      <c r="AB7" s="17"/>
      <c r="AD7" s="58" t="s">
        <v>593</v>
      </c>
      <c r="AE7" t="s">
        <v>751</v>
      </c>
      <c r="AF7" s="17">
        <f t="shared" si="0"/>
        <v>0.85454545449999997</v>
      </c>
      <c r="AG7" s="17">
        <f t="shared" si="1"/>
        <v>0.909090909</v>
      </c>
    </row>
    <row r="8" spans="1:33" x14ac:dyDescent="0.25">
      <c r="A8" t="s">
        <v>670</v>
      </c>
      <c r="B8" t="s">
        <v>1124</v>
      </c>
      <c r="C8" s="17">
        <v>0.35636820699999999</v>
      </c>
      <c r="D8" s="17">
        <v>0.15706742500000001</v>
      </c>
      <c r="E8" s="17">
        <v>0.46083381299999998</v>
      </c>
      <c r="F8" s="17">
        <v>0.39851761099999999</v>
      </c>
      <c r="G8" s="17">
        <v>0.46537484800000001</v>
      </c>
      <c r="H8" s="17">
        <v>0.45523314300000001</v>
      </c>
      <c r="I8" s="17">
        <v>0.37220510099999998</v>
      </c>
      <c r="J8" s="17">
        <v>0.28269683699999998</v>
      </c>
      <c r="K8" s="17">
        <v>0.29041265700000002</v>
      </c>
      <c r="L8" s="17">
        <v>0.39237524400000001</v>
      </c>
      <c r="M8" s="17">
        <v>0.41025682499999999</v>
      </c>
      <c r="N8" s="17">
        <v>0.36703164300000002</v>
      </c>
      <c r="O8" s="17">
        <v>0.39916363700000002</v>
      </c>
      <c r="P8" s="17">
        <v>0.37857213499999998</v>
      </c>
      <c r="Q8" s="17">
        <v>0.43596563100000002</v>
      </c>
      <c r="R8" s="17">
        <v>0.100405842</v>
      </c>
      <c r="S8" s="17">
        <v>0.14742022799999999</v>
      </c>
      <c r="T8" s="17">
        <v>3.4400000000000001E-7</v>
      </c>
      <c r="U8" s="17">
        <v>0.18799306900000001</v>
      </c>
      <c r="V8" s="17">
        <v>9.1299999999999998E-7</v>
      </c>
      <c r="W8" s="17">
        <v>0.29058681200000003</v>
      </c>
      <c r="X8" s="17">
        <v>0.29970302399999998</v>
      </c>
      <c r="Y8" s="17">
        <v>0.10454201</v>
      </c>
      <c r="Z8" s="17">
        <v>3.7780299999999999E-3</v>
      </c>
      <c r="AA8" s="17"/>
      <c r="AB8" s="17"/>
      <c r="AD8" s="58" t="s">
        <v>670</v>
      </c>
      <c r="AE8" t="s">
        <v>1124</v>
      </c>
      <c r="AF8" s="17">
        <f t="shared" si="0"/>
        <v>0.14529767116666667</v>
      </c>
      <c r="AG8" s="17">
        <f t="shared" si="1"/>
        <v>0.1397221578</v>
      </c>
    </row>
    <row r="9" spans="1:33" x14ac:dyDescent="0.25">
      <c r="A9" t="s">
        <v>595</v>
      </c>
      <c r="B9" t="s">
        <v>751</v>
      </c>
      <c r="C9" s="17"/>
      <c r="D9" s="17"/>
      <c r="E9" s="17"/>
      <c r="F9" s="17"/>
      <c r="G9" s="17"/>
      <c r="H9" s="17"/>
      <c r="I9" s="17">
        <v>0.92436974800000005</v>
      </c>
      <c r="J9" s="17">
        <v>0.78</v>
      </c>
      <c r="K9" s="17">
        <v>0.368421053</v>
      </c>
      <c r="L9" s="17">
        <v>0.26388888900000002</v>
      </c>
      <c r="M9" s="17">
        <v>0.23</v>
      </c>
      <c r="N9" s="17">
        <v>7.0921986000000006E-2</v>
      </c>
      <c r="O9" s="17">
        <v>4.1713641000000003E-2</v>
      </c>
      <c r="P9" s="17">
        <v>1.6081644999999999E-2</v>
      </c>
      <c r="Q9" s="17">
        <v>2.8378978999999999E-2</v>
      </c>
      <c r="R9" s="17">
        <v>4.3232947000000001E-2</v>
      </c>
      <c r="S9" s="17">
        <v>9.0909090999999997E-2</v>
      </c>
      <c r="T9" s="17">
        <v>0.16633161399999999</v>
      </c>
      <c r="U9" s="17">
        <v>0.176669675</v>
      </c>
      <c r="V9" s="17">
        <v>0.24909141700000001</v>
      </c>
      <c r="W9" s="17"/>
      <c r="X9" s="17"/>
      <c r="Y9" s="17"/>
      <c r="Z9" s="17"/>
      <c r="AA9" s="17"/>
      <c r="AB9" s="17"/>
      <c r="AD9" s="58" t="s">
        <v>595</v>
      </c>
      <c r="AE9" t="s">
        <v>751</v>
      </c>
      <c r="AF9" s="17">
        <f t="shared" si="0"/>
        <v>0.12576895383333334</v>
      </c>
      <c r="AG9" s="17">
        <f t="shared" si="1"/>
        <v>0.24909141700000001</v>
      </c>
    </row>
    <row r="10" spans="1:33" x14ac:dyDescent="0.25">
      <c r="A10" t="s">
        <v>673</v>
      </c>
      <c r="B10" t="s">
        <v>1124</v>
      </c>
      <c r="C10" s="17">
        <v>0.15443003499999999</v>
      </c>
      <c r="D10" s="17">
        <v>0.170761726</v>
      </c>
      <c r="E10" s="17">
        <v>0.14862824899999999</v>
      </c>
      <c r="F10" s="17">
        <v>0.20288435199999999</v>
      </c>
      <c r="G10" s="17">
        <v>0.20872544400000001</v>
      </c>
      <c r="H10" s="17">
        <v>7.2997843000000007E-2</v>
      </c>
      <c r="I10" s="17">
        <v>0.12663771300000001</v>
      </c>
      <c r="J10" s="17">
        <v>0.177970772</v>
      </c>
      <c r="K10" s="17">
        <v>0.17739260600000001</v>
      </c>
      <c r="L10" s="17">
        <v>0.14887407999999999</v>
      </c>
      <c r="M10" s="17">
        <v>0.222308591</v>
      </c>
      <c r="N10" s="17">
        <v>0.278397265</v>
      </c>
      <c r="O10" s="17">
        <v>0.196420186</v>
      </c>
      <c r="P10" s="17">
        <v>4.8960229000000001E-2</v>
      </c>
      <c r="Q10" s="17">
        <v>0.19048121000000001</v>
      </c>
      <c r="R10" s="17">
        <v>0.15455823799999999</v>
      </c>
      <c r="S10" s="17">
        <v>0.201420082</v>
      </c>
      <c r="T10" s="17">
        <v>0.27542485999999999</v>
      </c>
      <c r="U10" s="17">
        <v>0.13059832199999999</v>
      </c>
      <c r="V10" s="17">
        <v>4.4143160000000001E-2</v>
      </c>
      <c r="W10" s="17">
        <v>0.13536405400000001</v>
      </c>
      <c r="X10" s="17">
        <v>0.10410340999999999</v>
      </c>
      <c r="Y10" s="17">
        <v>0.17739380799999999</v>
      </c>
      <c r="Z10" s="17">
        <v>1.7828189000000001E-2</v>
      </c>
      <c r="AA10" s="17"/>
      <c r="AB10" s="17"/>
      <c r="AD10" s="57" t="s">
        <v>673</v>
      </c>
      <c r="AE10" t="s">
        <v>1124</v>
      </c>
      <c r="AF10" s="17">
        <f t="shared" si="0"/>
        <v>0.16610431199999998</v>
      </c>
      <c r="AG10" s="17">
        <f t="shared" si="1"/>
        <v>9.5766524200000008E-2</v>
      </c>
    </row>
    <row r="11" spans="1:33" x14ac:dyDescent="0.25">
      <c r="A11" t="s">
        <v>673</v>
      </c>
      <c r="B11" t="s">
        <v>751</v>
      </c>
      <c r="C11" s="17"/>
      <c r="D11" s="17"/>
      <c r="E11" s="17">
        <v>0.172440339</v>
      </c>
      <c r="F11" s="17">
        <v>0</v>
      </c>
      <c r="G11" s="17">
        <v>5.0480769000000002E-2</v>
      </c>
      <c r="H11" s="17"/>
      <c r="I11" s="17">
        <v>9.2683229000000006E-2</v>
      </c>
      <c r="J11" s="17">
        <v>1.8270090999999999E-2</v>
      </c>
      <c r="K11" s="17">
        <v>6.3503554000000004E-2</v>
      </c>
      <c r="L11" s="17">
        <v>3.9626359E-2</v>
      </c>
      <c r="M11" s="17">
        <v>0.2791381</v>
      </c>
      <c r="N11" s="17">
        <v>0.109383378</v>
      </c>
      <c r="O11" s="17">
        <v>0.14341436900000001</v>
      </c>
      <c r="P11" s="17">
        <v>6.7035244999999993E-2</v>
      </c>
      <c r="Q11" s="17">
        <v>0.16080012399999999</v>
      </c>
      <c r="R11" s="17"/>
      <c r="S11" s="17">
        <v>0</v>
      </c>
      <c r="T11" s="17">
        <v>0.20754717</v>
      </c>
      <c r="U11" s="17">
        <v>3.7705250000000003E-2</v>
      </c>
      <c r="V11" s="17">
        <v>5.5441478000000002E-2</v>
      </c>
      <c r="W11" s="17"/>
      <c r="X11" s="17"/>
      <c r="Y11" s="17"/>
      <c r="Z11" s="17"/>
      <c r="AA11" s="17"/>
      <c r="AB11" s="17"/>
      <c r="AD11" s="58" t="s">
        <v>673</v>
      </c>
      <c r="AE11" t="s">
        <v>751</v>
      </c>
      <c r="AF11" s="17">
        <f t="shared" si="0"/>
        <v>9.2298804400000004E-2</v>
      </c>
      <c r="AG11" s="17">
        <f t="shared" si="1"/>
        <v>5.5441478000000002E-2</v>
      </c>
    </row>
    <row r="12" spans="1:33" x14ac:dyDescent="0.25">
      <c r="A12" t="s">
        <v>642</v>
      </c>
      <c r="B12" t="s">
        <v>1124</v>
      </c>
      <c r="C12" s="17">
        <v>0.216984925</v>
      </c>
      <c r="D12" s="17">
        <v>4.1238938000000003E-2</v>
      </c>
      <c r="E12" s="17">
        <v>0.11545454500000001</v>
      </c>
      <c r="F12" s="17">
        <v>0.31975694399999999</v>
      </c>
      <c r="G12" s="17">
        <v>0.64094736799999996</v>
      </c>
      <c r="H12" s="17">
        <v>0.76116959100000003</v>
      </c>
      <c r="I12" s="17">
        <v>0.99215735999999999</v>
      </c>
      <c r="J12" s="17"/>
      <c r="K12" s="17"/>
      <c r="L12" s="17"/>
      <c r="M12" s="17"/>
      <c r="N12" s="17"/>
      <c r="O12" s="17"/>
      <c r="P12" s="17"/>
      <c r="Q12" s="17"/>
      <c r="R12" s="17"/>
      <c r="S12" s="17"/>
      <c r="T12" s="17">
        <v>0.45</v>
      </c>
      <c r="U12" s="17">
        <v>0.3</v>
      </c>
      <c r="V12" s="17">
        <v>0.09</v>
      </c>
      <c r="W12" s="17">
        <v>0</v>
      </c>
      <c r="X12" s="17">
        <v>0.1</v>
      </c>
      <c r="Y12" s="17">
        <v>0.19</v>
      </c>
      <c r="Z12" s="17"/>
      <c r="AA12" s="17"/>
      <c r="AB12" s="17"/>
      <c r="AD12" s="58" t="s">
        <v>642</v>
      </c>
      <c r="AE12" t="s">
        <v>1124</v>
      </c>
      <c r="AF12" s="17">
        <f t="shared" si="0"/>
        <v>0.27999999999999997</v>
      </c>
      <c r="AG12" s="17">
        <f t="shared" si="1"/>
        <v>9.5000000000000001E-2</v>
      </c>
    </row>
    <row r="13" spans="1:33" x14ac:dyDescent="0.25">
      <c r="A13" t="s">
        <v>648</v>
      </c>
      <c r="B13" t="s">
        <v>751</v>
      </c>
      <c r="C13" s="17"/>
      <c r="D13" s="17"/>
      <c r="E13" s="17"/>
      <c r="F13" s="17"/>
      <c r="G13" s="17"/>
      <c r="H13" s="17"/>
      <c r="I13" s="17"/>
      <c r="J13" s="17"/>
      <c r="K13" s="17"/>
      <c r="L13" s="17"/>
      <c r="M13" s="17"/>
      <c r="N13" s="17"/>
      <c r="O13" s="17"/>
      <c r="P13" s="17"/>
      <c r="Q13" s="17"/>
      <c r="R13" s="17"/>
      <c r="S13" s="17">
        <v>0.46666666699999998</v>
      </c>
      <c r="T13" s="17"/>
      <c r="U13" s="17"/>
      <c r="V13" s="17">
        <v>0.23853210999999999</v>
      </c>
      <c r="W13" s="17"/>
      <c r="X13" s="17"/>
      <c r="Y13" s="17"/>
      <c r="Z13" s="17"/>
      <c r="AA13" s="17"/>
      <c r="AB13" s="17"/>
      <c r="AD13" s="58" t="s">
        <v>648</v>
      </c>
      <c r="AE13" t="s">
        <v>751</v>
      </c>
      <c r="AF13" s="17">
        <f t="shared" si="0"/>
        <v>0.3525993885</v>
      </c>
      <c r="AG13" s="17">
        <f t="shared" si="1"/>
        <v>0.23853210999999999</v>
      </c>
    </row>
    <row r="14" spans="1:33" x14ac:dyDescent="0.25">
      <c r="A14" t="s">
        <v>674</v>
      </c>
      <c r="B14" t="s">
        <v>751</v>
      </c>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D14" s="58" t="s">
        <v>674</v>
      </c>
      <c r="AE14" t="s">
        <v>751</v>
      </c>
      <c r="AF14" s="17" t="str">
        <f t="shared" si="0"/>
        <v>NA</v>
      </c>
      <c r="AG14" t="str">
        <f t="shared" si="1"/>
        <v>NA</v>
      </c>
    </row>
    <row r="15" spans="1:33" x14ac:dyDescent="0.25">
      <c r="A15" t="s">
        <v>651</v>
      </c>
      <c r="B15" t="s">
        <v>1124</v>
      </c>
      <c r="C15" s="17">
        <v>0.25116622300000002</v>
      </c>
      <c r="D15" s="17">
        <v>0.30605178199999999</v>
      </c>
      <c r="E15" s="17">
        <v>0.28616170699999999</v>
      </c>
      <c r="F15" s="17">
        <v>0.570964201</v>
      </c>
      <c r="G15" s="17">
        <v>0.36053882199999998</v>
      </c>
      <c r="H15" s="17">
        <v>0.39653166699999998</v>
      </c>
      <c r="I15" s="17">
        <v>0.41313716299999997</v>
      </c>
      <c r="J15" s="17">
        <v>0.27249961299999997</v>
      </c>
      <c r="K15" s="17">
        <v>0.43541298499999997</v>
      </c>
      <c r="L15" s="17">
        <v>0.457250718</v>
      </c>
      <c r="M15" s="17">
        <v>0.33270961100000002</v>
      </c>
      <c r="N15" s="17">
        <v>0.21792108700000001</v>
      </c>
      <c r="O15" s="17">
        <v>0.112768746</v>
      </c>
      <c r="P15" s="17">
        <v>1.6412774000000002E-2</v>
      </c>
      <c r="Q15" s="17">
        <v>0.194175661</v>
      </c>
      <c r="R15" s="17">
        <v>0.46555679999999999</v>
      </c>
      <c r="S15" s="17">
        <v>0.490653283</v>
      </c>
      <c r="T15" s="17">
        <v>0.37056926800000001</v>
      </c>
      <c r="U15" s="17">
        <v>0.24898357900000001</v>
      </c>
      <c r="V15" s="17">
        <v>0.33974985200000002</v>
      </c>
      <c r="W15" s="17">
        <v>0.38019914300000002</v>
      </c>
      <c r="X15" s="17">
        <v>8.8628523000000001E-2</v>
      </c>
      <c r="Y15" s="17">
        <v>0.19932899600000001</v>
      </c>
      <c r="Z15" s="17">
        <v>0.48905349399999998</v>
      </c>
      <c r="AA15" s="17"/>
      <c r="AB15" s="17"/>
      <c r="AD15" s="57" t="s">
        <v>651</v>
      </c>
      <c r="AE15" t="s">
        <v>1124</v>
      </c>
      <c r="AF15" s="17">
        <f t="shared" si="0"/>
        <v>0.35161474050000002</v>
      </c>
      <c r="AG15" s="17">
        <f t="shared" si="1"/>
        <v>0.29939200160000001</v>
      </c>
    </row>
    <row r="16" spans="1:33" x14ac:dyDescent="0.25">
      <c r="A16" t="s">
        <v>651</v>
      </c>
      <c r="B16" t="s">
        <v>751</v>
      </c>
      <c r="C16" s="17">
        <v>0.10453522</v>
      </c>
      <c r="D16" s="17">
        <v>6.1151909999999999E-3</v>
      </c>
      <c r="E16" s="17">
        <v>1.8574173999999999E-2</v>
      </c>
      <c r="F16" s="17">
        <v>1.3607365999999999E-2</v>
      </c>
      <c r="G16" s="17">
        <v>6.5789469999999999E-3</v>
      </c>
      <c r="H16" s="17">
        <v>7.227926E-3</v>
      </c>
      <c r="I16" s="17">
        <v>0</v>
      </c>
      <c r="J16" s="17">
        <v>0</v>
      </c>
      <c r="K16" s="17">
        <v>0</v>
      </c>
      <c r="L16" s="17">
        <v>9.9648540000000004E-3</v>
      </c>
      <c r="M16" s="17">
        <v>1.7401818999999999E-2</v>
      </c>
      <c r="N16" s="17">
        <v>4.1623990999999999E-2</v>
      </c>
      <c r="O16" s="17">
        <v>0</v>
      </c>
      <c r="P16" s="17">
        <v>0</v>
      </c>
      <c r="Q16" s="17"/>
      <c r="R16" s="17"/>
      <c r="S16" s="17"/>
      <c r="T16" s="17"/>
      <c r="U16" s="17"/>
      <c r="V16" s="17"/>
      <c r="W16" s="17"/>
      <c r="X16" s="17"/>
      <c r="Y16" s="17"/>
      <c r="Z16" s="17"/>
      <c r="AA16" s="17"/>
      <c r="AB16" s="17"/>
      <c r="AD16" s="58" t="s">
        <v>651</v>
      </c>
      <c r="AE16" t="s">
        <v>751</v>
      </c>
      <c r="AF16" s="17" t="str">
        <f t="shared" si="0"/>
        <v>NA</v>
      </c>
      <c r="AG16" t="str">
        <f t="shared" si="1"/>
        <v>NA</v>
      </c>
    </row>
    <row r="17" spans="1:33" x14ac:dyDescent="0.25">
      <c r="A17" t="s">
        <v>653</v>
      </c>
      <c r="B17" t="s">
        <v>1124</v>
      </c>
      <c r="C17" s="17">
        <v>0.745413887</v>
      </c>
      <c r="D17" s="17">
        <v>0.20609142</v>
      </c>
      <c r="E17" s="17">
        <v>0.98061567999999999</v>
      </c>
      <c r="F17" s="17"/>
      <c r="G17" s="17">
        <v>0.32310666100000002</v>
      </c>
      <c r="H17" s="17">
        <v>0.56847781799999997</v>
      </c>
      <c r="I17" s="17">
        <v>0.916238039</v>
      </c>
      <c r="J17" s="17"/>
      <c r="K17" s="17"/>
      <c r="L17" s="17"/>
      <c r="M17" s="17"/>
      <c r="N17" s="17"/>
      <c r="O17" s="17"/>
      <c r="P17" s="17"/>
      <c r="Q17" s="17"/>
      <c r="R17" s="17"/>
      <c r="S17" s="17"/>
      <c r="T17" s="17"/>
      <c r="U17" s="17"/>
      <c r="V17" s="17"/>
      <c r="W17" s="17"/>
      <c r="X17" s="17"/>
      <c r="Y17" s="17"/>
      <c r="Z17" s="17"/>
      <c r="AA17" s="17"/>
      <c r="AB17" s="17"/>
      <c r="AD17" s="58" t="s">
        <v>653</v>
      </c>
      <c r="AE17" t="s">
        <v>1124</v>
      </c>
      <c r="AF17" s="17" t="str">
        <f t="shared" si="0"/>
        <v>NA</v>
      </c>
      <c r="AG17" t="str">
        <f t="shared" si="1"/>
        <v>NA</v>
      </c>
    </row>
    <row r="18" spans="1:33" x14ac:dyDescent="0.25">
      <c r="A18" t="s">
        <v>597</v>
      </c>
      <c r="B18" t="s">
        <v>1124</v>
      </c>
      <c r="C18" s="17">
        <v>0.334888935</v>
      </c>
      <c r="D18" s="17">
        <v>0.36601806599999998</v>
      </c>
      <c r="E18" s="17">
        <v>0.426456958</v>
      </c>
      <c r="F18" s="17">
        <v>0.30231897699999999</v>
      </c>
      <c r="G18" s="17">
        <v>0.304160033</v>
      </c>
      <c r="H18" s="17">
        <v>0.15168024399999999</v>
      </c>
      <c r="I18" s="17">
        <v>0.14924162399999999</v>
      </c>
      <c r="J18" s="17">
        <v>0.37153645400000002</v>
      </c>
      <c r="K18" s="17">
        <v>0.440473485</v>
      </c>
      <c r="L18" s="17">
        <v>0.87858176700000001</v>
      </c>
      <c r="M18" s="17"/>
      <c r="N18" s="17"/>
      <c r="O18" s="17"/>
      <c r="P18" s="17"/>
      <c r="Q18" s="17"/>
      <c r="R18" s="17"/>
      <c r="S18" s="17"/>
      <c r="T18" s="17"/>
      <c r="U18" s="17"/>
      <c r="V18" s="17"/>
      <c r="W18" s="17"/>
      <c r="X18" s="17"/>
      <c r="Y18" s="17"/>
      <c r="Z18" s="17"/>
      <c r="AA18" s="17"/>
      <c r="AB18" s="17"/>
      <c r="AD18" s="57" t="s">
        <v>597</v>
      </c>
      <c r="AE18" t="s">
        <v>1124</v>
      </c>
      <c r="AF18" s="17" t="str">
        <f t="shared" si="0"/>
        <v>NA</v>
      </c>
      <c r="AG18" t="str">
        <f t="shared" si="1"/>
        <v>NA</v>
      </c>
    </row>
    <row r="19" spans="1:33" x14ac:dyDescent="0.25">
      <c r="A19" t="s">
        <v>597</v>
      </c>
      <c r="B19" t="s">
        <v>751</v>
      </c>
      <c r="C19" s="17">
        <v>0.29166666699999999</v>
      </c>
      <c r="D19" s="17">
        <v>7.0422534999999994E-2</v>
      </c>
      <c r="E19" s="17">
        <v>1.9607843E-2</v>
      </c>
      <c r="F19" s="17">
        <v>2.7027029999999999E-3</v>
      </c>
      <c r="G19" s="17">
        <v>7.9351079999999997E-3</v>
      </c>
      <c r="H19" s="17"/>
      <c r="I19" s="17">
        <v>0</v>
      </c>
      <c r="J19" s="17">
        <v>0.01</v>
      </c>
      <c r="K19" s="17">
        <v>0</v>
      </c>
      <c r="L19" s="17">
        <v>1.9417475999999999E-2</v>
      </c>
      <c r="M19" s="17">
        <v>4.0816326999999999E-2</v>
      </c>
      <c r="N19" s="17">
        <v>1.7341039999999999E-2</v>
      </c>
      <c r="O19" s="17">
        <v>2.027027E-2</v>
      </c>
      <c r="P19" s="17">
        <v>0.03</v>
      </c>
      <c r="Q19" s="17">
        <v>3.4482759000000002E-2</v>
      </c>
      <c r="R19" s="17">
        <v>9.2807419999999998E-3</v>
      </c>
      <c r="S19" s="17">
        <v>6.7114089999999998E-3</v>
      </c>
      <c r="T19" s="17">
        <v>1.3513514000000001E-2</v>
      </c>
      <c r="U19" s="17">
        <v>2.3569024000000001E-2</v>
      </c>
      <c r="V19" s="17">
        <v>2.3316061999999999E-2</v>
      </c>
      <c r="W19" s="17"/>
      <c r="X19" s="17"/>
      <c r="Y19" s="17"/>
      <c r="Z19" s="17"/>
      <c r="AA19" s="17"/>
      <c r="AB19" s="17"/>
      <c r="AD19" s="58" t="s">
        <v>597</v>
      </c>
      <c r="AE19" t="s">
        <v>751</v>
      </c>
      <c r="AF19" s="17">
        <f t="shared" si="0"/>
        <v>1.8478918333333334E-2</v>
      </c>
      <c r="AG19" s="17">
        <f t="shared" si="1"/>
        <v>2.3316061999999999E-2</v>
      </c>
    </row>
    <row r="20" spans="1:33" x14ac:dyDescent="0.25">
      <c r="A20" t="s">
        <v>676</v>
      </c>
      <c r="B20" t="s">
        <v>1124</v>
      </c>
      <c r="C20" s="17">
        <v>0.572202196</v>
      </c>
      <c r="D20" s="17">
        <v>0.67852855700000003</v>
      </c>
      <c r="E20" s="17">
        <v>0.77377710700000002</v>
      </c>
      <c r="F20" s="17">
        <v>0.61634454800000005</v>
      </c>
      <c r="G20" s="17">
        <v>0.305213758</v>
      </c>
      <c r="H20" s="17">
        <v>0.72447854300000003</v>
      </c>
      <c r="I20" s="17">
        <v>0.709276774</v>
      </c>
      <c r="J20" s="17">
        <v>0.76984952699999998</v>
      </c>
      <c r="K20" s="17">
        <v>0.74438336299999996</v>
      </c>
      <c r="L20" s="17">
        <v>0.71154639799999997</v>
      </c>
      <c r="M20" s="17">
        <v>0.779253262</v>
      </c>
      <c r="N20" s="17">
        <v>0.64831410599999995</v>
      </c>
      <c r="O20" s="17">
        <v>0.83184023200000001</v>
      </c>
      <c r="P20" s="17">
        <v>0.684900281</v>
      </c>
      <c r="Q20" s="17">
        <v>0.60992342700000002</v>
      </c>
      <c r="R20" s="17">
        <v>0.74365677500000005</v>
      </c>
      <c r="S20" s="17">
        <v>0.77901454599999997</v>
      </c>
      <c r="T20" s="17">
        <v>0.878916425</v>
      </c>
      <c r="U20" s="17">
        <v>0.82691298099999999</v>
      </c>
      <c r="V20" s="17">
        <v>0.92213400099999998</v>
      </c>
      <c r="W20" s="17">
        <v>0.95292772100000001</v>
      </c>
      <c r="X20" s="17">
        <v>0.97517206400000001</v>
      </c>
      <c r="Y20" s="17">
        <v>0.828128011</v>
      </c>
      <c r="Z20" s="17">
        <v>0.91116417800000005</v>
      </c>
      <c r="AA20" s="17"/>
      <c r="AB20" s="17"/>
      <c r="AD20" s="57" t="s">
        <v>676</v>
      </c>
      <c r="AE20" t="s">
        <v>1124</v>
      </c>
      <c r="AF20" s="17">
        <f t="shared" si="0"/>
        <v>0.79342635916666671</v>
      </c>
      <c r="AG20" s="17">
        <f t="shared" si="1"/>
        <v>0.91790519500000001</v>
      </c>
    </row>
    <row r="21" spans="1:33" x14ac:dyDescent="0.25">
      <c r="A21" t="s">
        <v>676</v>
      </c>
      <c r="B21" t="s">
        <v>751</v>
      </c>
      <c r="C21" s="17"/>
      <c r="D21" s="17"/>
      <c r="E21" s="17"/>
      <c r="F21" s="17">
        <v>1</v>
      </c>
      <c r="G21" s="17"/>
      <c r="H21" s="17"/>
      <c r="I21" s="17"/>
      <c r="J21" s="17">
        <v>0.98936170199999995</v>
      </c>
      <c r="K21" s="17"/>
      <c r="L21" s="17">
        <v>0.99498307900000005</v>
      </c>
      <c r="M21" s="17">
        <v>0.98469387799999997</v>
      </c>
      <c r="N21" s="17">
        <v>0.83326022099999997</v>
      </c>
      <c r="O21" s="17">
        <v>0.75286966700000002</v>
      </c>
      <c r="P21" s="17">
        <v>0.71749003499999997</v>
      </c>
      <c r="Q21" s="17">
        <v>0.83544826800000005</v>
      </c>
      <c r="R21" s="17">
        <v>0.69661921699999996</v>
      </c>
      <c r="S21" s="17">
        <v>0.70729373900000003</v>
      </c>
      <c r="T21" s="17">
        <v>0.76552325600000004</v>
      </c>
      <c r="U21" s="17">
        <v>0.98158985600000004</v>
      </c>
      <c r="V21" s="17">
        <v>0.92422709000000003</v>
      </c>
      <c r="W21" s="17"/>
      <c r="X21" s="17"/>
      <c r="Y21" s="17"/>
      <c r="Z21" s="17"/>
      <c r="AA21" s="17"/>
      <c r="AB21" s="17"/>
      <c r="AD21" s="58" t="s">
        <v>676</v>
      </c>
      <c r="AE21" t="s">
        <v>751</v>
      </c>
      <c r="AF21" s="17">
        <f t="shared" si="0"/>
        <v>0.8184502376666668</v>
      </c>
      <c r="AG21" s="17">
        <f t="shared" si="1"/>
        <v>0.92422709000000003</v>
      </c>
    </row>
    <row r="22" spans="1:33" x14ac:dyDescent="0.25">
      <c r="A22" t="s">
        <v>599</v>
      </c>
      <c r="B22" t="s">
        <v>751</v>
      </c>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D22" s="58" t="s">
        <v>599</v>
      </c>
      <c r="AE22" t="s">
        <v>751</v>
      </c>
      <c r="AF22" s="17" t="str">
        <f t="shared" si="0"/>
        <v>NA</v>
      </c>
      <c r="AG22" t="str">
        <f t="shared" si="1"/>
        <v>NA</v>
      </c>
    </row>
    <row r="23" spans="1:33" x14ac:dyDescent="0.25">
      <c r="A23" t="s">
        <v>601</v>
      </c>
      <c r="B23" t="s">
        <v>751</v>
      </c>
      <c r="C23" s="17"/>
      <c r="D23" s="17"/>
      <c r="E23" s="17"/>
      <c r="F23" s="17"/>
      <c r="G23" s="17"/>
      <c r="H23" s="17"/>
      <c r="I23" s="17"/>
      <c r="J23" s="17">
        <v>0.35294117600000002</v>
      </c>
      <c r="K23" s="17"/>
      <c r="L23" s="17"/>
      <c r="M23" s="17"/>
      <c r="N23" s="17"/>
      <c r="O23" s="17"/>
      <c r="P23" s="17">
        <v>9.8591549000000001E-2</v>
      </c>
      <c r="Q23" s="17">
        <v>0.29220779200000002</v>
      </c>
      <c r="R23" s="17">
        <v>0.302857143</v>
      </c>
      <c r="S23" s="17"/>
      <c r="T23" s="17">
        <v>0.263736264</v>
      </c>
      <c r="U23" s="17">
        <v>0.22556391000000001</v>
      </c>
      <c r="V23" s="17"/>
      <c r="W23" s="17"/>
      <c r="X23" s="17"/>
      <c r="Y23" s="17"/>
      <c r="Z23" s="17"/>
      <c r="AA23" s="17"/>
      <c r="AB23" s="17"/>
      <c r="AD23" s="58" t="s">
        <v>601</v>
      </c>
      <c r="AE23" t="s">
        <v>751</v>
      </c>
      <c r="AF23" s="17">
        <f t="shared" si="0"/>
        <v>0.27109127724999998</v>
      </c>
      <c r="AG23" t="str">
        <f t="shared" si="1"/>
        <v>NA</v>
      </c>
    </row>
    <row r="24" spans="1:33" x14ac:dyDescent="0.25">
      <c r="A24" t="s">
        <v>655</v>
      </c>
      <c r="B24" t="s">
        <v>1124</v>
      </c>
      <c r="C24" s="17">
        <v>0.90907214599999997</v>
      </c>
      <c r="D24" s="17">
        <v>0.91107745600000001</v>
      </c>
      <c r="E24" s="17">
        <v>0.94745117899999998</v>
      </c>
      <c r="F24" s="17">
        <v>0.911969429</v>
      </c>
      <c r="G24" s="17">
        <v>0.96795179600000003</v>
      </c>
      <c r="H24" s="17">
        <v>0.95908058799999996</v>
      </c>
      <c r="I24" s="17">
        <v>0.94623016800000004</v>
      </c>
      <c r="J24" s="17">
        <v>0.89658091100000004</v>
      </c>
      <c r="K24" s="17">
        <v>0.89230747499999996</v>
      </c>
      <c r="L24" s="17">
        <v>0.97622028599999999</v>
      </c>
      <c r="M24" s="17">
        <v>0.98954892500000002</v>
      </c>
      <c r="N24" s="17">
        <v>0.98612861699999999</v>
      </c>
      <c r="O24" s="17">
        <v>0.98</v>
      </c>
      <c r="P24" s="17">
        <v>0.98453183499999997</v>
      </c>
      <c r="Q24" s="17">
        <v>0.96463521699999999</v>
      </c>
      <c r="R24" s="17">
        <v>0.96270204100000001</v>
      </c>
      <c r="S24" s="17">
        <v>0.96595345899999996</v>
      </c>
      <c r="T24" s="17">
        <v>0.98192881799999998</v>
      </c>
      <c r="U24" s="17">
        <v>0.95971998800000002</v>
      </c>
      <c r="V24" s="17">
        <v>0.94865085299999996</v>
      </c>
      <c r="W24" s="17">
        <v>0.85869002500000002</v>
      </c>
      <c r="X24" s="17">
        <v>0.90703663199999995</v>
      </c>
      <c r="Y24" s="17">
        <v>0.95193171099999996</v>
      </c>
      <c r="Z24" s="17">
        <v>0.94593280599999996</v>
      </c>
      <c r="AA24" s="17">
        <v>0.96753203600000004</v>
      </c>
      <c r="AB24" s="17">
        <v>0.97780578699999998</v>
      </c>
      <c r="AD24" s="58" t="s">
        <v>655</v>
      </c>
      <c r="AE24" t="s">
        <v>1124</v>
      </c>
      <c r="AF24" s="17">
        <f t="shared" si="0"/>
        <v>0.96393172933333338</v>
      </c>
      <c r="AG24" s="17">
        <f t="shared" si="1"/>
        <v>0.92244840539999995</v>
      </c>
    </row>
    <row r="25" spans="1:33" x14ac:dyDescent="0.25">
      <c r="A25" t="s">
        <v>603</v>
      </c>
      <c r="B25" t="s">
        <v>751</v>
      </c>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D25" s="58" t="s">
        <v>603</v>
      </c>
      <c r="AE25" t="s">
        <v>751</v>
      </c>
      <c r="AF25" s="17" t="str">
        <f t="shared" si="0"/>
        <v>NA</v>
      </c>
      <c r="AG25" t="str">
        <f t="shared" si="1"/>
        <v>NA</v>
      </c>
    </row>
    <row r="26" spans="1:33" x14ac:dyDescent="0.25">
      <c r="A26" t="s">
        <v>605</v>
      </c>
      <c r="B26" t="s">
        <v>751</v>
      </c>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D26" s="58" t="s">
        <v>605</v>
      </c>
      <c r="AE26" t="s">
        <v>751</v>
      </c>
      <c r="AF26" s="17" t="str">
        <f t="shared" si="0"/>
        <v>NA</v>
      </c>
      <c r="AG26" t="str">
        <f t="shared" si="1"/>
        <v>NA</v>
      </c>
    </row>
    <row r="27" spans="1:33" x14ac:dyDescent="0.25">
      <c r="A27" t="s">
        <v>607</v>
      </c>
      <c r="B27" t="s">
        <v>751</v>
      </c>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D27" s="58" t="s">
        <v>607</v>
      </c>
      <c r="AE27" t="s">
        <v>751</v>
      </c>
      <c r="AF27" s="17" t="str">
        <f t="shared" si="0"/>
        <v>NA</v>
      </c>
      <c r="AG27" t="str">
        <f t="shared" si="1"/>
        <v>NA</v>
      </c>
    </row>
    <row r="28" spans="1:33" x14ac:dyDescent="0.25">
      <c r="A28" t="s">
        <v>678</v>
      </c>
      <c r="B28" t="s">
        <v>1124</v>
      </c>
      <c r="C28" s="17">
        <v>4.2363838000000001E-2</v>
      </c>
      <c r="D28" s="17">
        <v>0.32790402499999999</v>
      </c>
      <c r="E28" s="17">
        <v>0.53261932700000003</v>
      </c>
      <c r="F28" s="17">
        <v>0.36419543999999998</v>
      </c>
      <c r="G28" s="17">
        <v>0.149874068</v>
      </c>
      <c r="H28" s="17">
        <v>0.27066138499999998</v>
      </c>
      <c r="I28" s="17">
        <v>3.6492614E-2</v>
      </c>
      <c r="J28" s="17">
        <v>0.52982808999999997</v>
      </c>
      <c r="K28" s="17">
        <v>0.75465658099999999</v>
      </c>
      <c r="L28" s="17">
        <v>0.973790131</v>
      </c>
      <c r="M28" s="17"/>
      <c r="N28" s="17"/>
      <c r="O28" s="17"/>
      <c r="P28" s="17"/>
      <c r="Q28" s="17"/>
      <c r="R28" s="17"/>
      <c r="S28" s="17"/>
      <c r="T28" s="17"/>
      <c r="U28" s="17"/>
      <c r="V28" s="17">
        <v>0.99102023900000002</v>
      </c>
      <c r="W28" s="17"/>
      <c r="X28" s="17"/>
      <c r="Y28" s="17">
        <v>0.97757453000000005</v>
      </c>
      <c r="Z28" s="17"/>
      <c r="AA28" s="17"/>
      <c r="AB28" s="17"/>
      <c r="AD28" s="58" t="s">
        <v>678</v>
      </c>
      <c r="AE28" t="s">
        <v>1124</v>
      </c>
      <c r="AF28" s="17">
        <f t="shared" si="0"/>
        <v>0.99102023900000002</v>
      </c>
      <c r="AG28" s="17">
        <f t="shared" si="1"/>
        <v>0.98429738450000004</v>
      </c>
    </row>
    <row r="29" spans="1:33" x14ac:dyDescent="0.25">
      <c r="A29" t="s">
        <v>644</v>
      </c>
      <c r="B29" t="s">
        <v>1124</v>
      </c>
      <c r="C29" s="17">
        <v>0.78228165800000005</v>
      </c>
      <c r="D29" s="17"/>
      <c r="E29" s="17">
        <v>0.88873585099999997</v>
      </c>
      <c r="F29" s="17">
        <v>0.83984559000000003</v>
      </c>
      <c r="G29" s="17"/>
      <c r="H29" s="17"/>
      <c r="I29" s="17"/>
      <c r="J29" s="17"/>
      <c r="K29" s="17"/>
      <c r="L29" s="17"/>
      <c r="M29" s="17"/>
      <c r="N29" s="17"/>
      <c r="O29" s="17"/>
      <c r="P29" s="17"/>
      <c r="Q29" s="17"/>
      <c r="R29" s="17"/>
      <c r="S29" s="17"/>
      <c r="T29" s="17"/>
      <c r="U29" s="17"/>
      <c r="V29" s="17"/>
      <c r="W29" s="17"/>
      <c r="X29" s="17"/>
      <c r="Y29" s="17"/>
      <c r="Z29" s="17"/>
      <c r="AA29" s="17"/>
      <c r="AB29" s="17"/>
      <c r="AD29" s="58" t="s">
        <v>644</v>
      </c>
      <c r="AE29" t="s">
        <v>1124</v>
      </c>
      <c r="AF29" s="17" t="str">
        <f t="shared" si="0"/>
        <v>NA</v>
      </c>
      <c r="AG29" t="str">
        <f t="shared" si="1"/>
        <v>NA</v>
      </c>
    </row>
    <row r="30" spans="1:33" x14ac:dyDescent="0.25">
      <c r="A30" t="s">
        <v>609</v>
      </c>
      <c r="B30" t="s">
        <v>751</v>
      </c>
      <c r="C30" s="17"/>
      <c r="D30" s="17"/>
      <c r="E30" s="17"/>
      <c r="F30" s="17"/>
      <c r="G30" s="17"/>
      <c r="H30" s="17"/>
      <c r="I30" s="17"/>
      <c r="J30" s="17"/>
      <c r="K30" s="17">
        <v>0.65</v>
      </c>
      <c r="L30" s="17">
        <v>0.73170731700000002</v>
      </c>
      <c r="M30" s="17"/>
      <c r="N30" s="17">
        <v>0.59615384599999999</v>
      </c>
      <c r="O30" s="17"/>
      <c r="P30" s="17"/>
      <c r="Q30" s="17">
        <v>0.185185185</v>
      </c>
      <c r="R30" s="17">
        <v>0.5</v>
      </c>
      <c r="S30" s="17">
        <v>0.77192982499999996</v>
      </c>
      <c r="T30" s="17">
        <v>0.36799999999999999</v>
      </c>
      <c r="U30" s="17">
        <v>0.188888889</v>
      </c>
      <c r="V30" s="17">
        <v>0.26262626300000003</v>
      </c>
      <c r="W30" s="17"/>
      <c r="X30" s="17"/>
      <c r="Y30" s="17"/>
      <c r="Z30" s="17"/>
      <c r="AA30" s="17"/>
      <c r="AB30" s="17"/>
      <c r="AD30" s="58" t="s">
        <v>609</v>
      </c>
      <c r="AE30" t="s">
        <v>751</v>
      </c>
      <c r="AF30" s="17">
        <f t="shared" si="0"/>
        <v>0.37943836033333328</v>
      </c>
      <c r="AG30" s="17">
        <f t="shared" si="1"/>
        <v>0.26262626300000003</v>
      </c>
    </row>
    <row r="31" spans="1:33" x14ac:dyDescent="0.25">
      <c r="A31" t="s">
        <v>611</v>
      </c>
      <c r="B31" t="s">
        <v>751</v>
      </c>
      <c r="C31" s="17"/>
      <c r="D31" s="17"/>
      <c r="E31" s="17"/>
      <c r="F31" s="17"/>
      <c r="G31" s="17"/>
      <c r="H31" s="17"/>
      <c r="I31" s="17"/>
      <c r="J31" s="17">
        <v>1</v>
      </c>
      <c r="K31" s="17">
        <v>1</v>
      </c>
      <c r="L31" s="17"/>
      <c r="M31" s="17">
        <v>0.989417989</v>
      </c>
      <c r="N31" s="17">
        <v>0.81632653099999997</v>
      </c>
      <c r="O31" s="17"/>
      <c r="P31" s="17"/>
      <c r="Q31" s="17">
        <v>0.91232876699999998</v>
      </c>
      <c r="R31" s="17"/>
      <c r="S31" s="17"/>
      <c r="T31" s="17"/>
      <c r="U31" s="17">
        <v>0.75177305000000005</v>
      </c>
      <c r="V31" s="17"/>
      <c r="W31" s="17"/>
      <c r="X31" s="17"/>
      <c r="Y31" s="17"/>
      <c r="Z31" s="17"/>
      <c r="AA31" s="17"/>
      <c r="AB31" s="17"/>
      <c r="AD31" s="58" t="s">
        <v>611</v>
      </c>
      <c r="AE31" t="s">
        <v>751</v>
      </c>
      <c r="AF31" s="17">
        <f t="shared" si="0"/>
        <v>0.83205090850000007</v>
      </c>
      <c r="AG31" t="str">
        <f t="shared" si="1"/>
        <v>NA</v>
      </c>
    </row>
    <row r="32" spans="1:33" x14ac:dyDescent="0.25">
      <c r="A32" t="s">
        <v>657</v>
      </c>
      <c r="B32" t="s">
        <v>1124</v>
      </c>
      <c r="C32" s="17"/>
      <c r="D32" s="17"/>
      <c r="E32" s="17">
        <v>0.105245573</v>
      </c>
      <c r="F32" s="17">
        <v>0.63960927000000001</v>
      </c>
      <c r="G32" s="17">
        <v>0.55114453399999996</v>
      </c>
      <c r="H32" s="17">
        <v>0.45191313300000002</v>
      </c>
      <c r="I32" s="17"/>
      <c r="J32" s="17"/>
      <c r="K32" s="17"/>
      <c r="L32" s="17"/>
      <c r="M32" s="17"/>
      <c r="N32" s="17"/>
      <c r="O32" s="17"/>
      <c r="P32" s="17"/>
      <c r="Q32" s="17"/>
      <c r="R32" s="17"/>
      <c r="S32" s="17"/>
      <c r="T32" s="17"/>
      <c r="U32" s="17"/>
      <c r="V32" s="17"/>
      <c r="W32" s="17"/>
      <c r="X32" s="17"/>
      <c r="Y32" s="17"/>
      <c r="Z32" s="17"/>
      <c r="AA32" s="17"/>
      <c r="AB32" s="17"/>
      <c r="AD32" s="58" t="s">
        <v>657</v>
      </c>
      <c r="AE32" t="s">
        <v>1124</v>
      </c>
      <c r="AF32" s="17" t="str">
        <f t="shared" si="0"/>
        <v>NA</v>
      </c>
      <c r="AG32" t="str">
        <f t="shared" si="1"/>
        <v>NA</v>
      </c>
    </row>
    <row r="33" spans="1:33" x14ac:dyDescent="0.25">
      <c r="A33" t="s">
        <v>613</v>
      </c>
      <c r="B33" t="s">
        <v>751</v>
      </c>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D33" s="58" t="s">
        <v>613</v>
      </c>
      <c r="AE33" t="s">
        <v>751</v>
      </c>
      <c r="AF33" s="17" t="str">
        <f t="shared" si="0"/>
        <v>NA</v>
      </c>
      <c r="AG33" t="str">
        <f t="shared" si="1"/>
        <v>NA</v>
      </c>
    </row>
    <row r="34" spans="1:33" x14ac:dyDescent="0.25">
      <c r="A34" t="s">
        <v>614</v>
      </c>
      <c r="B34" t="s">
        <v>751</v>
      </c>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D34" s="58" t="s">
        <v>614</v>
      </c>
      <c r="AE34" t="s">
        <v>751</v>
      </c>
      <c r="AF34" s="17" t="str">
        <f t="shared" si="0"/>
        <v>NA</v>
      </c>
      <c r="AG34" t="str">
        <f t="shared" si="1"/>
        <v>NA</v>
      </c>
    </row>
    <row r="35" spans="1:33" x14ac:dyDescent="0.25">
      <c r="A35" t="s">
        <v>616</v>
      </c>
      <c r="B35" t="s">
        <v>1124</v>
      </c>
      <c r="C35" s="17"/>
      <c r="D35" s="17"/>
      <c r="E35" s="17"/>
      <c r="F35" s="17"/>
      <c r="G35" s="17">
        <v>0.178066372</v>
      </c>
      <c r="H35" s="17"/>
      <c r="I35" s="17">
        <v>0</v>
      </c>
      <c r="J35" s="17"/>
      <c r="K35" s="17"/>
      <c r="L35" s="17"/>
      <c r="M35" s="17"/>
      <c r="N35" s="17"/>
      <c r="O35" s="17"/>
      <c r="P35" s="17"/>
      <c r="Q35" s="17"/>
      <c r="R35" s="17">
        <v>0.82201047100000002</v>
      </c>
      <c r="S35" s="17">
        <v>0.35247058799999997</v>
      </c>
      <c r="T35" s="17">
        <v>0.61726755799999999</v>
      </c>
      <c r="U35" s="17">
        <v>0.78692395800000003</v>
      </c>
      <c r="V35" s="17">
        <v>0.64335129199999996</v>
      </c>
      <c r="W35" s="17">
        <v>0.37547873799999998</v>
      </c>
      <c r="X35" s="17"/>
      <c r="Y35" s="17">
        <v>0.63399487499999996</v>
      </c>
      <c r="Z35" s="17">
        <v>0.64300088899999996</v>
      </c>
      <c r="AA35" s="17"/>
      <c r="AB35" s="17"/>
      <c r="AD35" s="57" t="s">
        <v>616</v>
      </c>
      <c r="AE35" t="s">
        <v>1124</v>
      </c>
      <c r="AF35" s="17">
        <f t="shared" si="0"/>
        <v>0.64440477340000002</v>
      </c>
      <c r="AG35" s="17">
        <f t="shared" si="1"/>
        <v>0.57395644849999994</v>
      </c>
    </row>
    <row r="36" spans="1:33" x14ac:dyDescent="0.25">
      <c r="A36" t="s">
        <v>616</v>
      </c>
      <c r="B36" t="s">
        <v>751</v>
      </c>
      <c r="C36" s="17"/>
      <c r="D36" s="17">
        <v>0.98823529399999999</v>
      </c>
      <c r="E36" s="17"/>
      <c r="F36" s="17">
        <v>0.4</v>
      </c>
      <c r="G36" s="17">
        <v>0.31707317099999999</v>
      </c>
      <c r="H36" s="17">
        <v>0.36448598100000001</v>
      </c>
      <c r="I36" s="17">
        <v>0.29885057500000001</v>
      </c>
      <c r="J36" s="17">
        <v>0.5</v>
      </c>
      <c r="K36" s="17">
        <v>0.22028878199999999</v>
      </c>
      <c r="L36" s="17"/>
      <c r="M36" s="17">
        <v>0.58333333300000001</v>
      </c>
      <c r="N36" s="17">
        <v>0.75</v>
      </c>
      <c r="O36" s="17">
        <v>0.48</v>
      </c>
      <c r="P36" s="17"/>
      <c r="Q36" s="17">
        <v>0.75</v>
      </c>
      <c r="R36" s="17">
        <v>0.81481481499999997</v>
      </c>
      <c r="S36" s="17">
        <v>0.63636363600000001</v>
      </c>
      <c r="T36" s="17">
        <v>0.75555555600000002</v>
      </c>
      <c r="U36" s="17">
        <v>0.64788732400000004</v>
      </c>
      <c r="V36" s="17">
        <v>0.58333333300000001</v>
      </c>
      <c r="W36" s="17"/>
      <c r="X36" s="17"/>
      <c r="Y36" s="17"/>
      <c r="Z36" s="17"/>
      <c r="AA36" s="17"/>
      <c r="AB36" s="17"/>
      <c r="AD36" s="58" t="s">
        <v>616</v>
      </c>
      <c r="AE36" t="s">
        <v>751</v>
      </c>
      <c r="AF36" s="17">
        <f t="shared" si="0"/>
        <v>0.69799244400000005</v>
      </c>
      <c r="AG36" s="17">
        <f t="shared" si="1"/>
        <v>0.58333333300000001</v>
      </c>
    </row>
    <row r="37" spans="1:33" x14ac:dyDescent="0.25">
      <c r="A37" t="s">
        <v>681</v>
      </c>
      <c r="B37" t="s">
        <v>1124</v>
      </c>
      <c r="C37" s="17">
        <v>0.35411923200000001</v>
      </c>
      <c r="D37" s="17">
        <v>0.54643642299999995</v>
      </c>
      <c r="E37" s="17">
        <v>0.74605926700000003</v>
      </c>
      <c r="F37" s="17">
        <v>0.78976636600000005</v>
      </c>
      <c r="G37" s="17">
        <v>0.42776668699999998</v>
      </c>
      <c r="H37" s="17">
        <v>0.32916812400000001</v>
      </c>
      <c r="I37" s="17">
        <v>0.34337974799999998</v>
      </c>
      <c r="J37" s="17">
        <v>0.728582073</v>
      </c>
      <c r="K37" s="17">
        <v>0.58627631400000002</v>
      </c>
      <c r="L37" s="17">
        <v>0.73559216800000005</v>
      </c>
      <c r="M37" s="17">
        <v>0.82634262300000005</v>
      </c>
      <c r="N37" s="17"/>
      <c r="O37" s="17"/>
      <c r="P37" s="17"/>
      <c r="Q37" s="17"/>
      <c r="R37" s="17"/>
      <c r="S37" s="17"/>
      <c r="T37" s="17"/>
      <c r="U37" s="17"/>
      <c r="V37" s="17"/>
      <c r="W37" s="17"/>
      <c r="X37" s="17"/>
      <c r="Y37" s="17"/>
      <c r="Z37" s="17"/>
      <c r="AA37" s="17"/>
      <c r="AB37" s="17"/>
      <c r="AD37" s="57" t="s">
        <v>681</v>
      </c>
      <c r="AE37" t="s">
        <v>1124</v>
      </c>
      <c r="AF37" s="17" t="str">
        <f t="shared" si="0"/>
        <v>NA</v>
      </c>
      <c r="AG37" t="str">
        <f t="shared" si="1"/>
        <v>NA</v>
      </c>
    </row>
    <row r="38" spans="1:33" x14ac:dyDescent="0.25">
      <c r="A38" t="s">
        <v>681</v>
      </c>
      <c r="B38" t="s">
        <v>751</v>
      </c>
      <c r="C38" s="17"/>
      <c r="D38" s="17"/>
      <c r="E38" s="17"/>
      <c r="F38" s="17"/>
      <c r="G38" s="17"/>
      <c r="H38" s="17"/>
      <c r="I38" s="17"/>
      <c r="J38" s="17">
        <v>1</v>
      </c>
      <c r="K38" s="17"/>
      <c r="L38" s="17">
        <v>0.41515668300000003</v>
      </c>
      <c r="M38" s="17">
        <v>0.36511725900000003</v>
      </c>
      <c r="N38" s="17">
        <v>0.107717705</v>
      </c>
      <c r="O38" s="17">
        <v>0.156290914</v>
      </c>
      <c r="P38" s="17">
        <v>9.8647972E-2</v>
      </c>
      <c r="Q38" s="17">
        <v>0.30322580599999999</v>
      </c>
      <c r="R38" s="17">
        <v>0.15</v>
      </c>
      <c r="S38" s="17">
        <v>0.212121212</v>
      </c>
      <c r="T38" s="17">
        <v>0.37623762399999999</v>
      </c>
      <c r="U38" s="17">
        <v>0.4</v>
      </c>
      <c r="V38" s="17">
        <v>0.31632653100000002</v>
      </c>
      <c r="W38" s="17">
        <v>0.408163265</v>
      </c>
      <c r="X38" s="17"/>
      <c r="Y38" s="17"/>
      <c r="Z38" s="17"/>
      <c r="AA38" s="17"/>
      <c r="AB38" s="17"/>
      <c r="AD38" s="58" t="s">
        <v>681</v>
      </c>
      <c r="AE38" t="s">
        <v>751</v>
      </c>
      <c r="AF38" s="17">
        <f t="shared" si="0"/>
        <v>0.29298519550000002</v>
      </c>
      <c r="AG38" s="17">
        <f t="shared" si="1"/>
        <v>0.36224489800000004</v>
      </c>
    </row>
    <row r="39" spans="1:33" x14ac:dyDescent="0.25">
      <c r="A39" t="s">
        <v>682</v>
      </c>
      <c r="B39" t="s">
        <v>1124</v>
      </c>
      <c r="C39" s="17">
        <v>0.82868131899999997</v>
      </c>
      <c r="D39" s="17">
        <v>0.82686190299999995</v>
      </c>
      <c r="E39" s="17">
        <v>0.56609838700000004</v>
      </c>
      <c r="F39" s="17">
        <v>0.86579219100000004</v>
      </c>
      <c r="G39" s="17">
        <v>6.3887969999999999E-3</v>
      </c>
      <c r="H39" s="17">
        <v>0.26605921500000002</v>
      </c>
      <c r="I39" s="17">
        <v>0.77143503000000002</v>
      </c>
      <c r="J39" s="17">
        <v>0.91839047399999996</v>
      </c>
      <c r="K39" s="17"/>
      <c r="L39" s="17"/>
      <c r="M39" s="17"/>
      <c r="N39" s="17"/>
      <c r="O39" s="17"/>
      <c r="P39" s="17"/>
      <c r="Q39" s="17"/>
      <c r="R39" s="17"/>
      <c r="S39" s="17"/>
      <c r="T39" s="17"/>
      <c r="U39" s="17"/>
      <c r="V39" s="17"/>
      <c r="W39" s="17"/>
      <c r="X39" s="17"/>
      <c r="Y39" s="17"/>
      <c r="Z39" s="17"/>
      <c r="AA39" s="17"/>
      <c r="AB39" s="17"/>
      <c r="AD39" s="57" t="s">
        <v>682</v>
      </c>
      <c r="AE39" t="s">
        <v>1124</v>
      </c>
      <c r="AF39" s="17" t="str">
        <f t="shared" si="0"/>
        <v>NA</v>
      </c>
      <c r="AG39" t="str">
        <f t="shared" si="1"/>
        <v>NA</v>
      </c>
    </row>
    <row r="40" spans="1:33" x14ac:dyDescent="0.25">
      <c r="A40" t="s">
        <v>682</v>
      </c>
      <c r="B40" t="s">
        <v>751</v>
      </c>
      <c r="C40" s="17"/>
      <c r="D40" s="17"/>
      <c r="E40" s="17"/>
      <c r="F40" s="17"/>
      <c r="G40" s="17"/>
      <c r="H40" s="17"/>
      <c r="I40" s="17"/>
      <c r="J40" s="17">
        <v>1</v>
      </c>
      <c r="K40" s="17"/>
      <c r="L40" s="17">
        <v>0.89189189199999996</v>
      </c>
      <c r="M40" s="17">
        <v>0.71223021600000003</v>
      </c>
      <c r="N40" s="17"/>
      <c r="O40" s="17">
        <v>0.55000000000000004</v>
      </c>
      <c r="P40" s="17">
        <v>0.45360824700000002</v>
      </c>
      <c r="Q40" s="17">
        <v>0.47169811299999997</v>
      </c>
      <c r="R40" s="17">
        <v>0.23076923099999999</v>
      </c>
      <c r="S40" s="17">
        <v>0.51948051900000003</v>
      </c>
      <c r="T40" s="17">
        <v>0.86476246000000001</v>
      </c>
      <c r="U40" s="17"/>
      <c r="V40" s="17">
        <v>0.8125</v>
      </c>
      <c r="W40" s="17">
        <v>0.61333333300000004</v>
      </c>
      <c r="X40" s="17"/>
      <c r="Y40" s="17"/>
      <c r="Z40" s="17"/>
      <c r="AA40" s="17"/>
      <c r="AB40" s="17"/>
      <c r="AD40" s="58" t="s">
        <v>682</v>
      </c>
      <c r="AE40" t="s">
        <v>751</v>
      </c>
      <c r="AF40" s="17">
        <f t="shared" si="0"/>
        <v>0.57984206459999998</v>
      </c>
      <c r="AG40" s="17">
        <f t="shared" si="1"/>
        <v>0.71291666649999996</v>
      </c>
    </row>
    <row r="41" spans="1:33" x14ac:dyDescent="0.25">
      <c r="A41" t="s">
        <v>659</v>
      </c>
      <c r="B41" t="s">
        <v>1124</v>
      </c>
      <c r="C41" s="17">
        <v>0.61513715300000005</v>
      </c>
      <c r="D41" s="17">
        <v>0.32799959699999998</v>
      </c>
      <c r="E41" s="17">
        <v>0.59770937700000004</v>
      </c>
      <c r="F41" s="17">
        <v>0.55265813900000005</v>
      </c>
      <c r="G41" s="17">
        <v>0.72254792599999995</v>
      </c>
      <c r="H41" s="17">
        <v>0.77914330600000004</v>
      </c>
      <c r="I41" s="17">
        <v>0.92733256600000002</v>
      </c>
      <c r="J41" s="17">
        <v>0.785565234</v>
      </c>
      <c r="K41" s="17">
        <v>0.86052708499999997</v>
      </c>
      <c r="L41" s="17">
        <v>0.88981477899999994</v>
      </c>
      <c r="M41" s="17">
        <v>0.73360878600000001</v>
      </c>
      <c r="N41" s="17">
        <v>0.79563541199999999</v>
      </c>
      <c r="O41" s="17">
        <v>0.62990446700000002</v>
      </c>
      <c r="P41" s="17">
        <v>0.74612536600000001</v>
      </c>
      <c r="Q41" s="17">
        <v>0.90514778900000004</v>
      </c>
      <c r="R41" s="17">
        <v>0.64794231599999996</v>
      </c>
      <c r="S41" s="17">
        <v>0.94539156099999999</v>
      </c>
      <c r="T41" s="17">
        <v>0.77916731900000002</v>
      </c>
      <c r="U41" s="17">
        <v>0.64</v>
      </c>
      <c r="V41" s="17">
        <v>0.48396693200000002</v>
      </c>
      <c r="W41" s="17">
        <v>0.41671273800000003</v>
      </c>
      <c r="X41" s="17">
        <v>0.59550532700000003</v>
      </c>
      <c r="Y41" s="17">
        <v>0.72729628700000004</v>
      </c>
      <c r="Z41" s="17">
        <v>0.48726430500000001</v>
      </c>
      <c r="AA41" s="17"/>
      <c r="AB41" s="17"/>
      <c r="AD41" s="58" t="s">
        <v>659</v>
      </c>
      <c r="AE41" t="s">
        <v>1124</v>
      </c>
      <c r="AF41" s="17">
        <f t="shared" si="0"/>
        <v>0.73360265283333337</v>
      </c>
      <c r="AG41" s="17">
        <f t="shared" si="1"/>
        <v>0.54214911779999997</v>
      </c>
    </row>
    <row r="42" spans="1:33" x14ac:dyDescent="0.25">
      <c r="A42" t="s">
        <v>684</v>
      </c>
      <c r="B42" t="s">
        <v>751</v>
      </c>
      <c r="C42" s="17"/>
      <c r="D42" s="17"/>
      <c r="E42" s="17"/>
      <c r="F42" s="17"/>
      <c r="G42" s="17"/>
      <c r="H42" s="17"/>
      <c r="I42" s="17"/>
      <c r="J42" s="17"/>
      <c r="K42" s="17"/>
      <c r="L42" s="17"/>
      <c r="M42" s="17"/>
      <c r="N42" s="17"/>
      <c r="O42" s="17"/>
      <c r="P42" s="17"/>
      <c r="Q42" s="17"/>
      <c r="R42" s="17"/>
      <c r="S42" s="17">
        <v>0.86440678000000004</v>
      </c>
      <c r="T42" s="17">
        <v>0.88888888899999996</v>
      </c>
      <c r="U42" s="17">
        <v>0.93902439000000004</v>
      </c>
      <c r="V42" s="17">
        <v>0.90123456800000001</v>
      </c>
      <c r="W42" s="17">
        <v>0.60869565199999998</v>
      </c>
      <c r="X42" s="17"/>
      <c r="Y42" s="17"/>
      <c r="Z42" s="17"/>
      <c r="AA42" s="17"/>
      <c r="AB42" s="17"/>
      <c r="AD42" s="58" t="s">
        <v>684</v>
      </c>
      <c r="AE42" t="s">
        <v>751</v>
      </c>
      <c r="AF42" s="17">
        <f t="shared" si="0"/>
        <v>0.89838865675000001</v>
      </c>
      <c r="AG42" s="17">
        <f t="shared" si="1"/>
        <v>0.75496510999999999</v>
      </c>
    </row>
    <row r="43" spans="1:33" x14ac:dyDescent="0.25">
      <c r="A43" t="s">
        <v>618</v>
      </c>
      <c r="B43" t="s">
        <v>1124</v>
      </c>
      <c r="C43" s="17">
        <v>6.4511391000000001E-2</v>
      </c>
      <c r="D43" s="17">
        <v>0.16784458599999999</v>
      </c>
      <c r="E43" s="17">
        <v>7.0596079000000006E-2</v>
      </c>
      <c r="F43" s="17">
        <v>0.225903519</v>
      </c>
      <c r="G43" s="17">
        <v>0.38155094099999998</v>
      </c>
      <c r="H43" s="17">
        <v>0.34083954999999999</v>
      </c>
      <c r="I43" s="17">
        <v>0.51177307999999999</v>
      </c>
      <c r="J43" s="17">
        <v>0.14926836399999999</v>
      </c>
      <c r="K43" s="17">
        <v>0.28828588399999999</v>
      </c>
      <c r="L43" s="17">
        <v>0.98242438200000004</v>
      </c>
      <c r="M43" s="17"/>
      <c r="N43" s="17"/>
      <c r="O43" s="17"/>
      <c r="P43" s="17"/>
      <c r="Q43" s="17"/>
      <c r="R43" s="17"/>
      <c r="S43" s="17"/>
      <c r="T43" s="17"/>
      <c r="U43" s="17"/>
      <c r="V43" s="17"/>
      <c r="W43" s="17"/>
      <c r="X43" s="17"/>
      <c r="Y43" s="17"/>
      <c r="Z43" s="17"/>
      <c r="AA43" s="17"/>
      <c r="AB43" s="17"/>
      <c r="AD43" s="57" t="s">
        <v>618</v>
      </c>
      <c r="AE43" t="s">
        <v>1124</v>
      </c>
      <c r="AF43" s="17" t="str">
        <f t="shared" si="0"/>
        <v>NA</v>
      </c>
      <c r="AG43" t="str">
        <f t="shared" si="1"/>
        <v>NA</v>
      </c>
    </row>
    <row r="44" spans="1:33" x14ac:dyDescent="0.25">
      <c r="A44" t="s">
        <v>618</v>
      </c>
      <c r="B44" t="s">
        <v>751</v>
      </c>
      <c r="C44" s="17">
        <v>4.0816326999999999E-2</v>
      </c>
      <c r="D44" s="17">
        <v>4.9450549000000003E-2</v>
      </c>
      <c r="E44" s="17">
        <v>0.176895307</v>
      </c>
      <c r="F44" s="17">
        <v>2.4193547999999999E-2</v>
      </c>
      <c r="G44" s="17">
        <v>4.1522491000000002E-2</v>
      </c>
      <c r="H44" s="17"/>
      <c r="I44" s="17"/>
      <c r="J44" s="17">
        <v>1.7543860000000001E-2</v>
      </c>
      <c r="K44" s="17">
        <v>7.2874493999999998E-2</v>
      </c>
      <c r="L44" s="17">
        <v>0.10204081600000001</v>
      </c>
      <c r="M44" s="17">
        <v>0.23956723299999999</v>
      </c>
      <c r="N44" s="17">
        <v>0.11820331000000001</v>
      </c>
      <c r="O44" s="17">
        <v>0.131210191</v>
      </c>
      <c r="P44" s="17">
        <v>1.7107309000000001E-2</v>
      </c>
      <c r="Q44" s="17">
        <v>0.13725490200000001</v>
      </c>
      <c r="R44" s="17">
        <v>0</v>
      </c>
      <c r="S44" s="17">
        <v>7.8787879000000005E-2</v>
      </c>
      <c r="T44" s="17">
        <v>7.9136690999999995E-2</v>
      </c>
      <c r="U44" s="17">
        <v>7.4235808E-2</v>
      </c>
      <c r="V44" s="17">
        <v>0.156883671</v>
      </c>
      <c r="W44" s="17"/>
      <c r="X44" s="17"/>
      <c r="Y44" s="17"/>
      <c r="Z44" s="17"/>
      <c r="AA44" s="17"/>
      <c r="AB44" s="17"/>
      <c r="AD44" s="58" t="s">
        <v>618</v>
      </c>
      <c r="AE44" t="s">
        <v>751</v>
      </c>
      <c r="AF44" s="17">
        <f t="shared" si="0"/>
        <v>8.771649183333334E-2</v>
      </c>
      <c r="AG44" s="17">
        <f t="shared" si="1"/>
        <v>0.156883671</v>
      </c>
    </row>
    <row r="45" spans="1:33" x14ac:dyDescent="0.25">
      <c r="A45" t="s">
        <v>646</v>
      </c>
      <c r="B45" t="s">
        <v>1124</v>
      </c>
      <c r="C45" s="17"/>
      <c r="D45" s="17"/>
      <c r="E45" s="17"/>
      <c r="F45" s="17"/>
      <c r="G45" s="17"/>
      <c r="H45" s="17"/>
      <c r="I45" s="17"/>
      <c r="J45" s="17"/>
      <c r="K45" s="17"/>
      <c r="L45" s="17"/>
      <c r="M45" s="17"/>
      <c r="N45" s="17">
        <v>0.34</v>
      </c>
      <c r="O45" s="17">
        <v>0.1</v>
      </c>
      <c r="P45" s="17">
        <v>0.38338046199999998</v>
      </c>
      <c r="Q45" s="17">
        <v>0.77383539300000004</v>
      </c>
      <c r="R45" s="17">
        <v>0.70582795899999995</v>
      </c>
      <c r="S45" s="17">
        <v>0.28130728100000002</v>
      </c>
      <c r="T45" s="17">
        <v>0.32186701000000001</v>
      </c>
      <c r="U45" s="17">
        <v>0.58915946799999996</v>
      </c>
      <c r="V45" s="17">
        <v>0.57999999999999996</v>
      </c>
      <c r="W45" s="17">
        <v>0.60612871800000001</v>
      </c>
      <c r="X45" s="17">
        <v>0.57393793599999998</v>
      </c>
      <c r="Y45" s="17">
        <v>0.61</v>
      </c>
      <c r="Z45" s="17">
        <v>0.73</v>
      </c>
      <c r="AA45" s="17"/>
      <c r="AB45" s="17"/>
      <c r="AD45" s="58" t="s">
        <v>646</v>
      </c>
      <c r="AE45" t="s">
        <v>1124</v>
      </c>
      <c r="AF45" s="17">
        <f t="shared" si="0"/>
        <v>0.54199951850000005</v>
      </c>
      <c r="AG45" s="17">
        <f t="shared" si="1"/>
        <v>0.62001333079999998</v>
      </c>
    </row>
    <row r="46" spans="1:33" x14ac:dyDescent="0.25">
      <c r="A46" t="s">
        <v>687</v>
      </c>
      <c r="B46" t="s">
        <v>1124</v>
      </c>
      <c r="C46" s="17">
        <v>0.48478007299999998</v>
      </c>
      <c r="D46" s="17">
        <v>6.4863380999999998E-2</v>
      </c>
      <c r="E46" s="17">
        <v>0.18016217900000001</v>
      </c>
      <c r="F46" s="17">
        <v>0.30563310799999999</v>
      </c>
      <c r="G46" s="17">
        <v>0.450596467</v>
      </c>
      <c r="H46" s="17">
        <v>0.49405184800000002</v>
      </c>
      <c r="I46" s="17">
        <v>0.42268641800000001</v>
      </c>
      <c r="J46" s="17">
        <v>0.329095417</v>
      </c>
      <c r="K46" s="17">
        <v>0.12418577</v>
      </c>
      <c r="L46" s="17">
        <v>0.29713812499999998</v>
      </c>
      <c r="M46" s="17">
        <v>2.3219028999999999E-2</v>
      </c>
      <c r="N46" s="17">
        <v>3.4231315999999998E-2</v>
      </c>
      <c r="O46" s="17">
        <v>0.34245473500000001</v>
      </c>
      <c r="P46" s="17">
        <v>0.45163554</v>
      </c>
      <c r="Q46" s="17">
        <v>0.31504290499999998</v>
      </c>
      <c r="R46" s="17">
        <v>7.6005534E-2</v>
      </c>
      <c r="S46" s="17">
        <v>0.105186961</v>
      </c>
      <c r="T46" s="17">
        <v>0.23675216800000001</v>
      </c>
      <c r="U46" s="17">
        <v>0.254893172</v>
      </c>
      <c r="V46" s="17">
        <v>0.46347153699999999</v>
      </c>
      <c r="W46" s="17">
        <v>0.435979848</v>
      </c>
      <c r="X46" s="17">
        <v>0.48911886100000002</v>
      </c>
      <c r="Y46" s="17">
        <v>0.35963045199999999</v>
      </c>
      <c r="Z46" s="17">
        <v>0.64827613399999995</v>
      </c>
      <c r="AA46" s="17"/>
      <c r="AB46" s="17"/>
      <c r="AD46" s="58" t="s">
        <v>687</v>
      </c>
      <c r="AE46" t="s">
        <v>1124</v>
      </c>
      <c r="AF46" s="17">
        <f t="shared" si="0"/>
        <v>0.24189204616666668</v>
      </c>
      <c r="AG46" s="17">
        <f t="shared" si="1"/>
        <v>0.47929536639999998</v>
      </c>
    </row>
    <row r="47" spans="1:33" x14ac:dyDescent="0.25">
      <c r="A47" t="s">
        <v>689</v>
      </c>
      <c r="B47" t="s">
        <v>1124</v>
      </c>
      <c r="C47" s="17">
        <v>0.25027437600000002</v>
      </c>
      <c r="D47" s="17">
        <v>0.126572978</v>
      </c>
      <c r="E47" s="17">
        <v>0.17356835000000001</v>
      </c>
      <c r="F47" s="17">
        <v>4.4258416000000002E-2</v>
      </c>
      <c r="G47" s="17">
        <v>0.20050693999999999</v>
      </c>
      <c r="H47" s="17">
        <v>0.254745903</v>
      </c>
      <c r="I47" s="17">
        <v>0.43884405199999998</v>
      </c>
      <c r="J47" s="17">
        <v>0.147425106</v>
      </c>
      <c r="K47" s="17">
        <v>-9.8500000000000006E-6</v>
      </c>
      <c r="L47" s="17">
        <v>-9.6500000000000008E-6</v>
      </c>
      <c r="M47" s="17">
        <v>-5.2800000000000003E-5</v>
      </c>
      <c r="N47" s="17">
        <v>1.7037710000000001E-2</v>
      </c>
      <c r="O47" s="17">
        <v>-3.6000000000000001E-5</v>
      </c>
      <c r="P47" s="17">
        <v>0.274427482</v>
      </c>
      <c r="Q47" s="17">
        <v>7.4639208999999998E-2</v>
      </c>
      <c r="R47" s="17">
        <v>0</v>
      </c>
      <c r="S47" s="17">
        <v>0.40608114099999998</v>
      </c>
      <c r="T47" s="17">
        <v>0</v>
      </c>
      <c r="U47" s="17">
        <v>0.26723888600000001</v>
      </c>
      <c r="V47" s="17">
        <v>0.51200551000000005</v>
      </c>
      <c r="W47" s="17">
        <v>0.40978576700000002</v>
      </c>
      <c r="X47" s="17">
        <v>0.28534846899999999</v>
      </c>
      <c r="Y47" s="17">
        <v>0.17988337300000001</v>
      </c>
      <c r="Z47" s="17">
        <v>0.24560831399999999</v>
      </c>
      <c r="AA47" s="17"/>
      <c r="AB47" s="17"/>
      <c r="AD47" s="58" t="s">
        <v>689</v>
      </c>
      <c r="AE47" t="s">
        <v>1124</v>
      </c>
      <c r="AF47" s="17">
        <f t="shared" si="0"/>
        <v>0.20999412433333334</v>
      </c>
      <c r="AG47" s="17">
        <f t="shared" si="1"/>
        <v>0.32652628660000005</v>
      </c>
    </row>
    <row r="48" spans="1:33" x14ac:dyDescent="0.25">
      <c r="A48" t="s">
        <v>621</v>
      </c>
      <c r="B48" t="s">
        <v>1124</v>
      </c>
      <c r="C48" s="17">
        <v>0.339531588</v>
      </c>
      <c r="D48" s="17">
        <v>0.12533255900000001</v>
      </c>
      <c r="E48" s="17">
        <v>0.37548388100000002</v>
      </c>
      <c r="F48" s="17">
        <v>0.35944261500000002</v>
      </c>
      <c r="G48" s="17">
        <v>0.238583873</v>
      </c>
      <c r="H48" s="17">
        <v>0.266952048</v>
      </c>
      <c r="I48" s="17">
        <v>0.264371888</v>
      </c>
      <c r="J48" s="17">
        <v>0.221233286</v>
      </c>
      <c r="K48" s="17">
        <v>0.42660833799999998</v>
      </c>
      <c r="L48" s="17">
        <v>0.202696713</v>
      </c>
      <c r="M48" s="17">
        <v>0.12877012199999999</v>
      </c>
      <c r="N48" s="17">
        <v>0.17244167299999999</v>
      </c>
      <c r="O48" s="17">
        <v>0.28432767199999998</v>
      </c>
      <c r="P48" s="17">
        <v>0.31607519000000001</v>
      </c>
      <c r="Q48" s="17">
        <v>0.107454939</v>
      </c>
      <c r="R48" s="17">
        <v>0.51159697199999998</v>
      </c>
      <c r="S48" s="17">
        <v>0.126885837</v>
      </c>
      <c r="T48" s="17">
        <v>0.60337743499999996</v>
      </c>
      <c r="U48" s="17">
        <v>0.31261002300000001</v>
      </c>
      <c r="V48" s="17">
        <v>0.28819604300000001</v>
      </c>
      <c r="W48" s="17">
        <v>0.46994169600000002</v>
      </c>
      <c r="X48" s="17">
        <v>0.36287951699999998</v>
      </c>
      <c r="Y48" s="17">
        <v>0.27857425400000002</v>
      </c>
      <c r="Z48" s="17">
        <v>0.236792646</v>
      </c>
      <c r="AA48" s="17"/>
      <c r="AB48" s="17"/>
      <c r="AD48" s="57" t="s">
        <v>621</v>
      </c>
      <c r="AE48" t="s">
        <v>1124</v>
      </c>
      <c r="AF48" s="17">
        <f t="shared" si="0"/>
        <v>0.32502020816666666</v>
      </c>
      <c r="AG48" s="17">
        <f t="shared" si="1"/>
        <v>0.32727683120000001</v>
      </c>
    </row>
    <row r="49" spans="1:33" x14ac:dyDescent="0.25">
      <c r="A49" t="s">
        <v>621</v>
      </c>
      <c r="B49" t="s">
        <v>751</v>
      </c>
      <c r="C49" s="17">
        <v>0</v>
      </c>
      <c r="D49" s="17">
        <v>1.4886165E-2</v>
      </c>
      <c r="E49" s="17">
        <v>2.0407864000000001E-2</v>
      </c>
      <c r="F49" s="17">
        <v>2.0018530000000001E-3</v>
      </c>
      <c r="G49" s="17">
        <v>0</v>
      </c>
      <c r="H49" s="17">
        <v>4.574435E-3</v>
      </c>
      <c r="I49" s="17">
        <v>0</v>
      </c>
      <c r="J49" s="17">
        <v>1.8395017999999999E-2</v>
      </c>
      <c r="K49" s="17">
        <v>0</v>
      </c>
      <c r="L49" s="17">
        <v>3.1331592999999998E-2</v>
      </c>
      <c r="M49" s="17">
        <v>3.2728973000000001E-2</v>
      </c>
      <c r="N49" s="17">
        <v>2.9632040000000001E-3</v>
      </c>
      <c r="O49" s="17">
        <v>1.1686578E-2</v>
      </c>
      <c r="P49" s="17">
        <v>0</v>
      </c>
      <c r="Q49" s="17">
        <v>9.0586420000000004E-3</v>
      </c>
      <c r="R49" s="17">
        <v>4.7014860000000004E-3</v>
      </c>
      <c r="S49" s="17">
        <v>0</v>
      </c>
      <c r="T49" s="17">
        <v>8.8772750000000004E-3</v>
      </c>
      <c r="U49" s="17">
        <v>0</v>
      </c>
      <c r="V49" s="17">
        <v>1.0281458E-2</v>
      </c>
      <c r="W49" s="17"/>
      <c r="X49" s="17"/>
      <c r="Y49" s="17"/>
      <c r="Z49" s="17"/>
      <c r="AA49" s="17"/>
      <c r="AB49" s="17"/>
      <c r="AD49" s="58" t="s">
        <v>621</v>
      </c>
      <c r="AE49" t="s">
        <v>751</v>
      </c>
      <c r="AF49" s="17">
        <f t="shared" si="0"/>
        <v>5.4864768333333334E-3</v>
      </c>
      <c r="AG49" s="17">
        <f t="shared" si="1"/>
        <v>1.0281458E-2</v>
      </c>
    </row>
    <row r="50" spans="1:33" x14ac:dyDescent="0.25">
      <c r="A50" t="s">
        <v>691</v>
      </c>
      <c r="B50" t="s">
        <v>751</v>
      </c>
      <c r="C50" s="17"/>
      <c r="D50" s="17"/>
      <c r="E50" s="17"/>
      <c r="F50" s="17"/>
      <c r="G50" s="17"/>
      <c r="H50" s="17"/>
      <c r="I50" s="17"/>
      <c r="J50" s="17"/>
      <c r="K50" s="17">
        <v>1</v>
      </c>
      <c r="L50" s="17">
        <v>0.93877551000000004</v>
      </c>
      <c r="M50" s="17">
        <v>0.86363636399999999</v>
      </c>
      <c r="N50" s="17">
        <v>0.85714285700000004</v>
      </c>
      <c r="O50" s="17">
        <v>0.69230769199999997</v>
      </c>
      <c r="P50" s="17"/>
      <c r="Q50" s="17">
        <v>0.65517241400000004</v>
      </c>
      <c r="R50" s="17"/>
      <c r="S50" s="17">
        <v>0.76</v>
      </c>
      <c r="T50" s="17"/>
      <c r="U50" s="17"/>
      <c r="V50" s="17">
        <v>0.70175438599999995</v>
      </c>
      <c r="W50" s="17"/>
      <c r="X50" s="17"/>
      <c r="Y50" s="17"/>
      <c r="Z50" s="17"/>
      <c r="AA50" s="17"/>
      <c r="AB50" s="17"/>
      <c r="AD50" s="58" t="s">
        <v>691</v>
      </c>
      <c r="AE50" t="s">
        <v>751</v>
      </c>
      <c r="AF50" s="17">
        <f t="shared" si="0"/>
        <v>0.70564226666666663</v>
      </c>
      <c r="AG50" s="17">
        <f t="shared" si="1"/>
        <v>0.70175438599999995</v>
      </c>
    </row>
    <row r="51" spans="1:33" x14ac:dyDescent="0.25">
      <c r="A51" t="s">
        <v>662</v>
      </c>
      <c r="B51" t="s">
        <v>1124</v>
      </c>
      <c r="C51" s="17">
        <v>0.93773017700000005</v>
      </c>
      <c r="D51" s="17">
        <v>0.56172376499999999</v>
      </c>
      <c r="E51" s="17">
        <v>0.786898824</v>
      </c>
      <c r="F51" s="17">
        <v>0.58797566199999995</v>
      </c>
      <c r="G51" s="17">
        <v>0.56025459799999999</v>
      </c>
      <c r="H51" s="17">
        <v>0.68363162600000005</v>
      </c>
      <c r="I51" s="17">
        <v>0.648013544</v>
      </c>
      <c r="J51" s="17">
        <v>0.80851980499999998</v>
      </c>
      <c r="K51" s="17">
        <v>0.72097433700000002</v>
      </c>
      <c r="L51" s="17"/>
      <c r="M51" s="17"/>
      <c r="N51" s="17">
        <v>0.62849517799999999</v>
      </c>
      <c r="O51" s="17"/>
      <c r="P51" s="17">
        <v>0.90239229499999996</v>
      </c>
      <c r="Q51" s="17">
        <v>0.69712451099999995</v>
      </c>
      <c r="R51" s="17"/>
      <c r="S51" s="17"/>
      <c r="T51" s="17"/>
      <c r="U51" s="17"/>
      <c r="V51" s="17"/>
      <c r="W51" s="17"/>
      <c r="X51" s="17"/>
      <c r="Y51" s="17"/>
      <c r="Z51" s="17"/>
      <c r="AA51" s="17"/>
      <c r="AB51" s="17"/>
      <c r="AD51" s="58" t="s">
        <v>662</v>
      </c>
      <c r="AE51" t="s">
        <v>1124</v>
      </c>
      <c r="AF51" s="17">
        <f t="shared" si="0"/>
        <v>0.69712451099999995</v>
      </c>
      <c r="AG51" t="str">
        <f t="shared" si="1"/>
        <v>NA</v>
      </c>
    </row>
    <row r="52" spans="1:33" x14ac:dyDescent="0.25">
      <c r="A52" t="s">
        <v>623</v>
      </c>
      <c r="B52" t="s">
        <v>751</v>
      </c>
      <c r="C52" s="17"/>
      <c r="D52" s="17"/>
      <c r="E52" s="17"/>
      <c r="F52" s="17"/>
      <c r="G52" s="17"/>
      <c r="H52" s="17"/>
      <c r="I52" s="17"/>
      <c r="J52" s="17">
        <v>0.356435644</v>
      </c>
      <c r="K52" s="17">
        <v>0.66161616199999995</v>
      </c>
      <c r="L52" s="17"/>
      <c r="M52" s="17">
        <v>0.98809523799999999</v>
      </c>
      <c r="N52" s="17"/>
      <c r="O52" s="17"/>
      <c r="P52" s="17"/>
      <c r="Q52" s="17">
        <v>0.96969696999999999</v>
      </c>
      <c r="R52" s="17"/>
      <c r="S52" s="17">
        <v>8.6538461999999997E-2</v>
      </c>
      <c r="T52" s="17"/>
      <c r="U52" s="17"/>
      <c r="V52" s="17">
        <v>0.40860215100000002</v>
      </c>
      <c r="W52" s="17"/>
      <c r="X52" s="17"/>
      <c r="Y52" s="17"/>
      <c r="Z52" s="17"/>
      <c r="AA52" s="17"/>
      <c r="AB52" s="17"/>
      <c r="AD52" s="58" t="s">
        <v>623</v>
      </c>
      <c r="AE52" t="s">
        <v>751</v>
      </c>
      <c r="AF52" s="17">
        <f t="shared" si="0"/>
        <v>0.48827919433333333</v>
      </c>
      <c r="AG52" s="17">
        <f t="shared" si="1"/>
        <v>0.40860215100000002</v>
      </c>
    </row>
    <row r="53" spans="1:33" x14ac:dyDescent="0.25">
      <c r="A53" t="s">
        <v>624</v>
      </c>
      <c r="B53" t="s">
        <v>1124</v>
      </c>
      <c r="C53" s="17">
        <v>0.31344420299999998</v>
      </c>
      <c r="D53" s="17">
        <v>0.237781726</v>
      </c>
      <c r="E53" s="17"/>
      <c r="F53" s="17"/>
      <c r="G53" s="17">
        <v>0.13631454600000001</v>
      </c>
      <c r="H53" s="17">
        <v>0.37394812700000002</v>
      </c>
      <c r="I53" s="17">
        <v>0.62858582100000004</v>
      </c>
      <c r="J53" s="17"/>
      <c r="K53" s="17"/>
      <c r="L53" s="17"/>
      <c r="M53" s="17"/>
      <c r="N53" s="17"/>
      <c r="O53" s="17"/>
      <c r="P53" s="17"/>
      <c r="Q53" s="17">
        <v>0.95423793999999995</v>
      </c>
      <c r="R53" s="17">
        <v>0.75083074400000005</v>
      </c>
      <c r="S53" s="17">
        <v>0.92797951199999995</v>
      </c>
      <c r="T53" s="17"/>
      <c r="U53" s="17"/>
      <c r="V53" s="17"/>
      <c r="W53" s="17">
        <v>0.99569562700000003</v>
      </c>
      <c r="X53" s="17">
        <v>0.99555297899999995</v>
      </c>
      <c r="Y53" s="17">
        <v>0.58482059799999997</v>
      </c>
      <c r="Z53" s="17">
        <v>0.37188782500000001</v>
      </c>
      <c r="AA53" s="17"/>
      <c r="AB53" s="17"/>
      <c r="AD53" s="57" t="s">
        <v>624</v>
      </c>
      <c r="AE53" t="s">
        <v>1124</v>
      </c>
      <c r="AF53" s="17">
        <f t="shared" si="0"/>
        <v>0.87768273199999991</v>
      </c>
      <c r="AG53" s="17">
        <f t="shared" si="1"/>
        <v>0.73698925724999997</v>
      </c>
    </row>
    <row r="54" spans="1:33" x14ac:dyDescent="0.25">
      <c r="A54" t="s">
        <v>624</v>
      </c>
      <c r="B54" t="s">
        <v>751</v>
      </c>
      <c r="C54" s="17">
        <v>0.18292682900000001</v>
      </c>
      <c r="D54" s="17">
        <v>0.204678363</v>
      </c>
      <c r="E54" s="17">
        <v>0.22463768100000001</v>
      </c>
      <c r="F54" s="17">
        <v>0.126168224</v>
      </c>
      <c r="G54" s="17">
        <v>0.12383049</v>
      </c>
      <c r="H54" s="17">
        <v>9.0909090999999997E-2</v>
      </c>
      <c r="I54" s="17">
        <v>0.15151515199999999</v>
      </c>
      <c r="J54" s="17">
        <v>0.113636364</v>
      </c>
      <c r="K54" s="17">
        <v>6.5326632999999995E-2</v>
      </c>
      <c r="L54" s="17">
        <v>2.5380711E-2</v>
      </c>
      <c r="M54" s="17">
        <v>0.11790393</v>
      </c>
      <c r="N54" s="17">
        <v>0.21834061099999999</v>
      </c>
      <c r="O54" s="17">
        <v>8.8757396000000002E-2</v>
      </c>
      <c r="P54" s="17">
        <v>8.4577113999999995E-2</v>
      </c>
      <c r="Q54" s="17">
        <v>0.18279569900000001</v>
      </c>
      <c r="R54" s="17">
        <v>0.21763141699999999</v>
      </c>
      <c r="S54" s="17">
        <v>0.15966386599999999</v>
      </c>
      <c r="T54" s="17">
        <v>0.19858155999999999</v>
      </c>
      <c r="U54" s="17">
        <v>0.15658363</v>
      </c>
      <c r="V54" s="17">
        <v>0.151155395</v>
      </c>
      <c r="W54" s="17"/>
      <c r="X54" s="17"/>
      <c r="Y54" s="17"/>
      <c r="Z54" s="17"/>
      <c r="AA54" s="17"/>
      <c r="AB54" s="17"/>
      <c r="AD54" s="58" t="s">
        <v>624</v>
      </c>
      <c r="AE54" t="s">
        <v>751</v>
      </c>
      <c r="AF54" s="17">
        <f t="shared" si="0"/>
        <v>0.17773526116666669</v>
      </c>
      <c r="AG54" s="17">
        <f t="shared" si="1"/>
        <v>0.151155395</v>
      </c>
    </row>
    <row r="55" spans="1:33" x14ac:dyDescent="0.25">
      <c r="A55" t="s">
        <v>664</v>
      </c>
      <c r="B55" t="s">
        <v>1124</v>
      </c>
      <c r="C55" s="17">
        <v>0.92167589900000002</v>
      </c>
      <c r="D55" s="17">
        <v>0.87769275000000002</v>
      </c>
      <c r="E55" s="17">
        <v>0.86465742899999998</v>
      </c>
      <c r="F55" s="17">
        <v>0.75360999100000003</v>
      </c>
      <c r="G55" s="17">
        <v>0.899549865</v>
      </c>
      <c r="H55" s="17">
        <v>0.81439705699999998</v>
      </c>
      <c r="I55" s="17">
        <v>0.90043949199999995</v>
      </c>
      <c r="J55" s="17">
        <v>0.87548277900000004</v>
      </c>
      <c r="K55" s="17">
        <v>0.93250960000000005</v>
      </c>
      <c r="L55" s="17">
        <v>0.94158703799999999</v>
      </c>
      <c r="M55" s="17">
        <v>0.87970295399999998</v>
      </c>
      <c r="N55" s="17">
        <v>0.91496053099999997</v>
      </c>
      <c r="O55" s="17">
        <v>0.96554023899999997</v>
      </c>
      <c r="P55" s="17">
        <v>0.91687765099999996</v>
      </c>
      <c r="Q55" s="17">
        <v>0.84670798599999997</v>
      </c>
      <c r="R55" s="17">
        <v>0.84167281199999999</v>
      </c>
      <c r="S55" s="17">
        <v>0.94841470900000002</v>
      </c>
      <c r="T55" s="17">
        <v>0.92193175000000005</v>
      </c>
      <c r="U55" s="17">
        <v>0.88881679800000002</v>
      </c>
      <c r="V55" s="17">
        <v>0.89</v>
      </c>
      <c r="W55" s="17">
        <v>0.87603485299999995</v>
      </c>
      <c r="X55" s="17">
        <v>0.87028266499999996</v>
      </c>
      <c r="Y55" s="17">
        <v>0.85</v>
      </c>
      <c r="Z55" s="17">
        <v>0.93335361699999997</v>
      </c>
      <c r="AA55" s="17"/>
      <c r="AB55" s="17"/>
      <c r="AD55" s="58" t="s">
        <v>664</v>
      </c>
      <c r="AE55" t="s">
        <v>1124</v>
      </c>
      <c r="AF55" s="17">
        <f t="shared" si="0"/>
        <v>0.88959067583333329</v>
      </c>
      <c r="AG55" s="17">
        <f t="shared" si="1"/>
        <v>0.88393422699999991</v>
      </c>
    </row>
    <row r="56" spans="1:33" x14ac:dyDescent="0.25">
      <c r="A56" t="s">
        <v>666</v>
      </c>
      <c r="B56" t="s">
        <v>1124</v>
      </c>
      <c r="C56" s="17">
        <v>0.51744678099999997</v>
      </c>
      <c r="D56" s="17">
        <v>0.26145221299999999</v>
      </c>
      <c r="E56" s="17">
        <v>0.21802016799999999</v>
      </c>
      <c r="F56" s="17">
        <v>8.8542548999999998E-2</v>
      </c>
      <c r="G56" s="17">
        <v>0.16578990499999999</v>
      </c>
      <c r="H56" s="17">
        <v>0.43641200499999999</v>
      </c>
      <c r="I56" s="17">
        <v>0.21188052900000001</v>
      </c>
      <c r="J56" s="17">
        <v>0.34000952699999998</v>
      </c>
      <c r="K56" s="17">
        <v>0.98</v>
      </c>
      <c r="L56" s="17"/>
      <c r="M56" s="17"/>
      <c r="N56" s="17">
        <v>0.99</v>
      </c>
      <c r="O56" s="17">
        <v>0.99</v>
      </c>
      <c r="P56" s="17">
        <v>0.94741803899999999</v>
      </c>
      <c r="Q56" s="17">
        <v>0.53866570000000003</v>
      </c>
      <c r="R56" s="17">
        <v>0.514563141</v>
      </c>
      <c r="S56" s="17">
        <v>0.68542233699999999</v>
      </c>
      <c r="T56" s="17">
        <v>0.61869148799999996</v>
      </c>
      <c r="U56" s="17">
        <v>0.61809095700000005</v>
      </c>
      <c r="V56" s="17">
        <v>0.62853026300000003</v>
      </c>
      <c r="W56" s="17">
        <v>0.685254747</v>
      </c>
      <c r="X56" s="17">
        <v>0.52</v>
      </c>
      <c r="Y56" s="17">
        <v>0.58280907199999998</v>
      </c>
      <c r="Z56" s="17">
        <v>0.72104946199999997</v>
      </c>
      <c r="AA56" s="17"/>
      <c r="AB56" s="17"/>
      <c r="AD56" s="58" t="s">
        <v>666</v>
      </c>
      <c r="AE56" t="s">
        <v>1124</v>
      </c>
      <c r="AF56" s="17">
        <f t="shared" si="0"/>
        <v>0.60066064766666671</v>
      </c>
      <c r="AG56" s="17">
        <f t="shared" si="1"/>
        <v>0.6275287088</v>
      </c>
    </row>
    <row r="57" spans="1:33" x14ac:dyDescent="0.25">
      <c r="A57" t="s">
        <v>626</v>
      </c>
      <c r="B57" t="s">
        <v>751</v>
      </c>
      <c r="C57" s="17"/>
      <c r="D57" s="17"/>
      <c r="E57" s="17"/>
      <c r="F57" s="17"/>
      <c r="G57" s="17"/>
      <c r="H57" s="17"/>
      <c r="I57" s="17"/>
      <c r="J57" s="17">
        <v>0.74074074099999998</v>
      </c>
      <c r="K57" s="17"/>
      <c r="L57" s="17"/>
      <c r="M57" s="17"/>
      <c r="N57" s="17"/>
      <c r="O57" s="17"/>
      <c r="P57" s="17"/>
      <c r="Q57" s="17">
        <v>0.8</v>
      </c>
      <c r="R57" s="17"/>
      <c r="S57" s="17">
        <v>0.115942029</v>
      </c>
      <c r="T57" s="17"/>
      <c r="U57" s="17"/>
      <c r="V57" s="17">
        <v>0.25531914900000002</v>
      </c>
      <c r="W57" s="17"/>
      <c r="X57" s="17"/>
      <c r="Y57" s="17"/>
      <c r="Z57" s="17"/>
      <c r="AA57" s="17"/>
      <c r="AB57" s="17"/>
      <c r="AD57" s="58" t="s">
        <v>626</v>
      </c>
      <c r="AE57" t="s">
        <v>751</v>
      </c>
      <c r="AF57" s="17">
        <f t="shared" si="0"/>
        <v>0.39042039266666667</v>
      </c>
      <c r="AG57" s="17">
        <f t="shared" si="1"/>
        <v>0.25531914900000002</v>
      </c>
    </row>
    <row r="58" spans="1:33" x14ac:dyDescent="0.25">
      <c r="A58" t="s">
        <v>667</v>
      </c>
      <c r="B58" t="s">
        <v>1124</v>
      </c>
      <c r="C58" s="17">
        <v>0.86694088999999996</v>
      </c>
      <c r="D58" s="17">
        <v>0.120439043</v>
      </c>
      <c r="E58" s="17">
        <v>0.121843312</v>
      </c>
      <c r="F58" s="17">
        <v>0.23121087500000001</v>
      </c>
      <c r="G58" s="17">
        <v>0.7</v>
      </c>
      <c r="H58" s="17">
        <v>0.89617225499999997</v>
      </c>
      <c r="I58" s="17">
        <v>0.98480322099999995</v>
      </c>
      <c r="J58" s="17"/>
      <c r="K58" s="17"/>
      <c r="L58" s="17"/>
      <c r="M58" s="17"/>
      <c r="N58" s="17"/>
      <c r="O58" s="17"/>
      <c r="P58" s="17"/>
      <c r="Q58" s="17"/>
      <c r="R58" s="17"/>
      <c r="S58" s="17"/>
      <c r="T58" s="17"/>
      <c r="U58" s="17"/>
      <c r="V58" s="17"/>
      <c r="W58" s="17"/>
      <c r="X58" s="17"/>
      <c r="Y58" s="17"/>
      <c r="Z58" s="17"/>
      <c r="AA58" s="17"/>
      <c r="AB58" s="17"/>
      <c r="AD58" s="58" t="s">
        <v>667</v>
      </c>
      <c r="AE58" t="s">
        <v>1124</v>
      </c>
      <c r="AF58" s="17" t="str">
        <f t="shared" si="0"/>
        <v>NA</v>
      </c>
      <c r="AG58" t="str">
        <f t="shared" si="1"/>
        <v>NA</v>
      </c>
    </row>
    <row r="59" spans="1:33" x14ac:dyDescent="0.25">
      <c r="A59" t="s">
        <v>669</v>
      </c>
      <c r="B59" t="s">
        <v>1124</v>
      </c>
      <c r="C59" s="17">
        <v>0.384919438</v>
      </c>
      <c r="D59" s="17">
        <v>3.8140284000000003E-2</v>
      </c>
      <c r="E59" s="17">
        <v>0.409510763</v>
      </c>
      <c r="F59" s="17">
        <v>0.131458981</v>
      </c>
      <c r="G59" s="17">
        <v>0.212408074</v>
      </c>
      <c r="H59" s="17">
        <v>0.40855045400000001</v>
      </c>
      <c r="I59" s="17"/>
      <c r="J59" s="17"/>
      <c r="K59" s="17"/>
      <c r="L59" s="17"/>
      <c r="M59" s="17"/>
      <c r="N59" s="17"/>
      <c r="O59" s="17"/>
      <c r="P59" s="17"/>
      <c r="Q59" s="17"/>
      <c r="R59" s="17"/>
      <c r="S59" s="17"/>
      <c r="T59" s="17"/>
      <c r="U59" s="17"/>
      <c r="V59" s="17"/>
      <c r="W59" s="17"/>
      <c r="X59" s="17"/>
      <c r="Y59" s="17"/>
      <c r="Z59" s="17"/>
      <c r="AA59" s="17"/>
      <c r="AB59" s="17"/>
      <c r="AD59" s="58" t="s">
        <v>669</v>
      </c>
      <c r="AE59" t="s">
        <v>1124</v>
      </c>
      <c r="AF59" s="17" t="str">
        <f t="shared" si="0"/>
        <v>NA</v>
      </c>
      <c r="AG59" t="str">
        <f t="shared" si="1"/>
        <v>NA</v>
      </c>
    </row>
    <row r="60" spans="1:33" x14ac:dyDescent="0.25">
      <c r="A60" t="s">
        <v>628</v>
      </c>
      <c r="B60" t="s">
        <v>751</v>
      </c>
      <c r="C60" s="17"/>
      <c r="D60" s="17"/>
      <c r="E60" s="17"/>
      <c r="F60" s="17"/>
      <c r="G60" s="17"/>
      <c r="H60" s="17"/>
      <c r="I60" s="17"/>
      <c r="J60" s="17">
        <v>0.28571428599999998</v>
      </c>
      <c r="K60" s="17"/>
      <c r="L60" s="17"/>
      <c r="M60" s="17"/>
      <c r="N60" s="17"/>
      <c r="O60" s="17">
        <v>5.5555555999999999E-2</v>
      </c>
      <c r="P60" s="17"/>
      <c r="Q60" s="17">
        <v>0.16666666699999999</v>
      </c>
      <c r="R60" s="17"/>
      <c r="S60" s="17"/>
      <c r="T60" s="17"/>
      <c r="U60" s="17"/>
      <c r="V60" s="17"/>
      <c r="W60" s="17"/>
      <c r="X60" s="17"/>
      <c r="Y60" s="17"/>
      <c r="Z60" s="17"/>
      <c r="AA60" s="17"/>
      <c r="AB60" s="17"/>
      <c r="AD60" s="58" t="s">
        <v>628</v>
      </c>
      <c r="AE60" t="s">
        <v>751</v>
      </c>
      <c r="AF60" s="17">
        <f t="shared" si="0"/>
        <v>0.16666666699999999</v>
      </c>
      <c r="AG60" t="str">
        <f t="shared" si="1"/>
        <v>NA</v>
      </c>
    </row>
    <row r="61" spans="1:33" x14ac:dyDescent="0.25">
      <c r="A61" t="s">
        <v>630</v>
      </c>
      <c r="B61" t="s">
        <v>751</v>
      </c>
      <c r="C61" s="17"/>
      <c r="D61" s="17"/>
      <c r="E61" s="17"/>
      <c r="F61" s="17"/>
      <c r="G61" s="17"/>
      <c r="H61" s="17"/>
      <c r="I61" s="17">
        <v>0.94444444400000005</v>
      </c>
      <c r="J61" s="17">
        <v>1</v>
      </c>
      <c r="K61" s="17">
        <v>0.82352941199999996</v>
      </c>
      <c r="L61" s="17"/>
      <c r="M61" s="17">
        <v>0.21428571399999999</v>
      </c>
      <c r="N61" s="17">
        <v>0.175438596</v>
      </c>
      <c r="O61" s="17">
        <v>0.85714285700000004</v>
      </c>
      <c r="P61" s="17"/>
      <c r="Q61" s="17"/>
      <c r="R61" s="17">
        <v>0.25</v>
      </c>
      <c r="S61" s="17">
        <v>1</v>
      </c>
      <c r="T61" s="17">
        <v>0.4</v>
      </c>
      <c r="U61" s="17">
        <v>0.27500000000000002</v>
      </c>
      <c r="V61" s="17">
        <v>0.42307692299999999</v>
      </c>
      <c r="W61" s="17"/>
      <c r="X61" s="17"/>
      <c r="Y61" s="17"/>
      <c r="Z61" s="17"/>
      <c r="AA61" s="17"/>
      <c r="AB61" s="17"/>
      <c r="AD61" s="58" t="s">
        <v>630</v>
      </c>
      <c r="AE61" t="s">
        <v>751</v>
      </c>
      <c r="AF61" s="17">
        <f t="shared" si="0"/>
        <v>0.46961538459999996</v>
      </c>
      <c r="AG61" s="17">
        <f t="shared" si="1"/>
        <v>0.42307692299999999</v>
      </c>
    </row>
    <row r="62" spans="1:33" x14ac:dyDescent="0.25">
      <c r="A62" t="s">
        <v>632</v>
      </c>
      <c r="B62" t="s">
        <v>751</v>
      </c>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c r="AD62" s="58" t="s">
        <v>632</v>
      </c>
      <c r="AE62" t="s">
        <v>751</v>
      </c>
      <c r="AF62" s="17" t="str">
        <f t="shared" si="0"/>
        <v>NA</v>
      </c>
      <c r="AG62" t="str">
        <f t="shared" si="1"/>
        <v>NA</v>
      </c>
    </row>
    <row r="63" spans="1:33" x14ac:dyDescent="0.25">
      <c r="A63" t="s">
        <v>634</v>
      </c>
      <c r="B63" t="s">
        <v>751</v>
      </c>
      <c r="C63" s="17"/>
      <c r="D63" s="17"/>
      <c r="E63" s="17"/>
      <c r="F63" s="17"/>
      <c r="G63" s="17">
        <v>2.5641026000000001E-2</v>
      </c>
      <c r="H63" s="17">
        <v>3.125E-2</v>
      </c>
      <c r="I63" s="17"/>
      <c r="J63" s="17"/>
      <c r="K63" s="17"/>
      <c r="L63" s="17"/>
      <c r="M63" s="17">
        <v>0.1875</v>
      </c>
      <c r="N63" s="17"/>
      <c r="O63" s="17">
        <v>0.12121212100000001</v>
      </c>
      <c r="P63" s="17"/>
      <c r="Q63" s="17">
        <v>0.05</v>
      </c>
      <c r="R63" s="17">
        <v>0</v>
      </c>
      <c r="S63" s="17"/>
      <c r="T63" s="17"/>
      <c r="U63" s="17"/>
      <c r="V63" s="17"/>
      <c r="W63" s="17"/>
      <c r="X63" s="17"/>
      <c r="Y63" s="17"/>
      <c r="Z63" s="17"/>
      <c r="AA63" s="17"/>
      <c r="AB63" s="17"/>
      <c r="AD63" s="58" t="s">
        <v>634</v>
      </c>
      <c r="AE63" t="s">
        <v>751</v>
      </c>
      <c r="AF63" s="17">
        <f t="shared" si="0"/>
        <v>2.5000000000000001E-2</v>
      </c>
      <c r="AG63" t="str">
        <f t="shared" si="1"/>
        <v>NA</v>
      </c>
    </row>
    <row r="64" spans="1:33" x14ac:dyDescent="0.25">
      <c r="A64" t="s">
        <v>636</v>
      </c>
      <c r="B64" t="s">
        <v>751</v>
      </c>
      <c r="C64" s="17"/>
      <c r="D64" s="17"/>
      <c r="E64" s="17"/>
      <c r="F64" s="17"/>
      <c r="G64" s="17"/>
      <c r="H64" s="17"/>
      <c r="I64" s="17"/>
      <c r="J64" s="17"/>
      <c r="K64" s="17"/>
      <c r="L64" s="17"/>
      <c r="M64" s="17"/>
      <c r="N64" s="17"/>
      <c r="O64" s="17"/>
      <c r="P64" s="17"/>
      <c r="Q64" s="17"/>
      <c r="R64" s="17"/>
      <c r="S64" s="17"/>
      <c r="T64" s="17"/>
      <c r="U64" s="17">
        <v>0.94736842099999996</v>
      </c>
      <c r="V64" s="17"/>
      <c r="W64" s="17"/>
      <c r="X64" s="17"/>
      <c r="Y64" s="17"/>
      <c r="Z64" s="17"/>
      <c r="AA64" s="17"/>
      <c r="AB64" s="17"/>
      <c r="AD64" s="58" t="s">
        <v>636</v>
      </c>
      <c r="AE64" t="s">
        <v>751</v>
      </c>
      <c r="AF64" s="17">
        <f t="shared" si="0"/>
        <v>0.94736842099999996</v>
      </c>
      <c r="AG64" t="str">
        <f t="shared" si="1"/>
        <v>NA</v>
      </c>
    </row>
    <row r="65" spans="1:33" x14ac:dyDescent="0.25">
      <c r="A65" t="s">
        <v>637</v>
      </c>
      <c r="B65" t="s">
        <v>751</v>
      </c>
      <c r="C65" s="17"/>
      <c r="D65" s="17"/>
      <c r="E65" s="17"/>
      <c r="F65" s="17"/>
      <c r="G65" s="17"/>
      <c r="H65" s="17"/>
      <c r="I65" s="17"/>
      <c r="J65" s="17"/>
      <c r="K65" s="17"/>
      <c r="L65" s="17"/>
      <c r="M65" s="17"/>
      <c r="N65" s="17"/>
      <c r="O65" s="17"/>
      <c r="P65" s="17"/>
      <c r="Q65" s="17"/>
      <c r="R65" s="17"/>
      <c r="S65" s="17"/>
      <c r="T65" s="17"/>
      <c r="U65" s="17"/>
      <c r="V65" s="17">
        <v>1</v>
      </c>
      <c r="W65" s="17"/>
      <c r="X65" s="17"/>
      <c r="Y65" s="17"/>
      <c r="Z65" s="17"/>
      <c r="AA65" s="17"/>
      <c r="AB65" s="17"/>
      <c r="AD65" s="58" t="s">
        <v>637</v>
      </c>
      <c r="AE65" t="s">
        <v>751</v>
      </c>
      <c r="AF65" s="17">
        <f t="shared" si="0"/>
        <v>1</v>
      </c>
      <c r="AG65" s="17">
        <f t="shared" si="1"/>
        <v>1</v>
      </c>
    </row>
    <row r="66" spans="1:33" x14ac:dyDescent="0.25">
      <c r="A66" t="s">
        <v>640</v>
      </c>
      <c r="B66" t="s">
        <v>751</v>
      </c>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D66" s="58" t="s">
        <v>640</v>
      </c>
      <c r="AE66" t="s">
        <v>751</v>
      </c>
      <c r="AF66" s="17" t="str">
        <f t="shared" si="0"/>
        <v>NA</v>
      </c>
      <c r="AG66" t="str">
        <f t="shared" si="1"/>
        <v>NA</v>
      </c>
    </row>
  </sheetData>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638C0-0556-471D-BEFF-46FEF4043139}">
  <dimension ref="A3:AG66"/>
  <sheetViews>
    <sheetView workbookViewId="0">
      <selection activeCell="X54" sqref="X54"/>
    </sheetView>
  </sheetViews>
  <sheetFormatPr defaultRowHeight="15" x14ac:dyDescent="0.25"/>
  <cols>
    <col min="1" max="1" width="22.85546875" bestFit="1" customWidth="1"/>
    <col min="2" max="2" width="13.28515625" bestFit="1" customWidth="1"/>
    <col min="3" max="3" width="7.28515625" bestFit="1" customWidth="1"/>
    <col min="4" max="28" width="5" bestFit="1" customWidth="1"/>
    <col min="30" max="30" width="21" bestFit="1" customWidth="1"/>
    <col min="31" max="31" width="21" customWidth="1"/>
    <col min="32" max="32" width="20.85546875" customWidth="1"/>
    <col min="33" max="33" width="19.7109375" bestFit="1" customWidth="1"/>
  </cols>
  <sheetData>
    <row r="3" spans="1:33" x14ac:dyDescent="0.25">
      <c r="A3" s="56" t="s">
        <v>1408</v>
      </c>
      <c r="C3" s="56" t="s">
        <v>740</v>
      </c>
    </row>
    <row r="4" spans="1:33" x14ac:dyDescent="0.25">
      <c r="A4" s="56" t="s">
        <v>739</v>
      </c>
      <c r="B4" s="56" t="s">
        <v>747</v>
      </c>
      <c r="C4">
        <v>1998</v>
      </c>
      <c r="D4">
        <v>1999</v>
      </c>
      <c r="E4">
        <v>2000</v>
      </c>
      <c r="F4">
        <v>2001</v>
      </c>
      <c r="G4">
        <v>2002</v>
      </c>
      <c r="H4">
        <v>2003</v>
      </c>
      <c r="I4">
        <v>2004</v>
      </c>
      <c r="J4">
        <v>2005</v>
      </c>
      <c r="K4">
        <v>2006</v>
      </c>
      <c r="L4">
        <v>2007</v>
      </c>
      <c r="M4">
        <v>2008</v>
      </c>
      <c r="N4">
        <v>2009</v>
      </c>
      <c r="O4">
        <v>2010</v>
      </c>
      <c r="P4">
        <v>2011</v>
      </c>
      <c r="Q4">
        <v>2012</v>
      </c>
      <c r="R4">
        <v>2013</v>
      </c>
      <c r="S4">
        <v>2014</v>
      </c>
      <c r="T4">
        <v>2015</v>
      </c>
      <c r="U4">
        <v>2016</v>
      </c>
      <c r="V4">
        <v>2017</v>
      </c>
      <c r="W4">
        <v>2018</v>
      </c>
      <c r="X4">
        <v>2019</v>
      </c>
      <c r="Y4">
        <v>2020</v>
      </c>
      <c r="Z4">
        <v>2021</v>
      </c>
      <c r="AA4">
        <v>2022</v>
      </c>
      <c r="AB4">
        <v>2023</v>
      </c>
      <c r="AD4" s="57" t="s">
        <v>1404</v>
      </c>
      <c r="AE4" s="57" t="s">
        <v>1405</v>
      </c>
      <c r="AF4" s="57" t="s">
        <v>1409</v>
      </c>
      <c r="AG4" s="57" t="s">
        <v>1410</v>
      </c>
    </row>
    <row r="5" spans="1:33" x14ac:dyDescent="0.25">
      <c r="A5" t="s">
        <v>590</v>
      </c>
      <c r="B5" t="s">
        <v>751</v>
      </c>
      <c r="C5" s="17"/>
      <c r="D5" s="17"/>
      <c r="E5" s="17"/>
      <c r="F5" s="17"/>
      <c r="G5" s="17"/>
      <c r="H5" s="17"/>
      <c r="I5" s="17"/>
      <c r="J5" s="17"/>
      <c r="K5" s="17"/>
      <c r="L5" s="17"/>
      <c r="M5" s="17"/>
      <c r="N5" s="17"/>
      <c r="O5" s="17"/>
      <c r="P5" s="17"/>
      <c r="Q5" s="17"/>
      <c r="R5" s="17"/>
      <c r="S5" s="17"/>
      <c r="T5" s="17">
        <v>0.47222199999999998</v>
      </c>
      <c r="U5" s="17">
        <v>0.75</v>
      </c>
      <c r="V5" s="17"/>
      <c r="W5" s="17"/>
      <c r="X5" s="17"/>
      <c r="Y5" s="17"/>
      <c r="Z5" s="17"/>
      <c r="AA5" s="17"/>
      <c r="AB5" s="17"/>
      <c r="AD5" s="58" t="s">
        <v>590</v>
      </c>
      <c r="AE5" t="s">
        <v>751</v>
      </c>
      <c r="AF5" s="17">
        <f>IFERROR(AVERAGE(Q5:V5),"NA")</f>
        <v>0.61111099999999996</v>
      </c>
      <c r="AG5" t="str">
        <f>IFERROR(AVERAGE(V5:Z5),"NA")</f>
        <v>NA</v>
      </c>
    </row>
    <row r="6" spans="1:33" x14ac:dyDescent="0.25">
      <c r="A6" t="s">
        <v>593</v>
      </c>
      <c r="B6" t="s">
        <v>1124</v>
      </c>
      <c r="C6" s="17"/>
      <c r="D6" s="17"/>
      <c r="E6" s="17"/>
      <c r="F6" s="17"/>
      <c r="G6" s="17"/>
      <c r="H6" s="17"/>
      <c r="I6" s="17"/>
      <c r="J6" s="17"/>
      <c r="K6" s="17"/>
      <c r="L6" s="17"/>
      <c r="M6" s="17"/>
      <c r="N6" s="17"/>
      <c r="O6" s="17"/>
      <c r="P6" s="17"/>
      <c r="Q6" s="17"/>
      <c r="R6" s="17"/>
      <c r="S6" s="17"/>
      <c r="T6" s="17">
        <v>0.6</v>
      </c>
      <c r="U6" s="17">
        <v>0.53</v>
      </c>
      <c r="V6" s="17">
        <v>0.61</v>
      </c>
      <c r="W6" s="17">
        <v>0.64</v>
      </c>
      <c r="X6" s="17">
        <v>0.37</v>
      </c>
      <c r="Y6" s="17"/>
      <c r="Z6" s="17"/>
      <c r="AA6" s="17"/>
      <c r="AB6" s="17"/>
      <c r="AD6" s="57" t="s">
        <v>593</v>
      </c>
      <c r="AE6" t="s">
        <v>1124</v>
      </c>
      <c r="AF6" s="17">
        <f t="shared" ref="AF6:AF66" si="0">IFERROR(AVERAGE(Q6:V6),"NA")</f>
        <v>0.57999999999999996</v>
      </c>
      <c r="AG6" s="17">
        <f t="shared" ref="AG6:AG66" si="1">IFERROR(AVERAGE(V6:Z6),"NA")</f>
        <v>0.54</v>
      </c>
    </row>
    <row r="7" spans="1:33" x14ac:dyDescent="0.25">
      <c r="A7" t="s">
        <v>593</v>
      </c>
      <c r="B7" t="s">
        <v>751</v>
      </c>
      <c r="C7" s="17"/>
      <c r="D7" s="17"/>
      <c r="E7" s="17"/>
      <c r="F7" s="17"/>
      <c r="G7" s="17"/>
      <c r="H7" s="17"/>
      <c r="I7" s="17"/>
      <c r="J7" s="17"/>
      <c r="K7" s="17"/>
      <c r="L7" s="17"/>
      <c r="M7" s="17"/>
      <c r="N7" s="17"/>
      <c r="O7" s="17"/>
      <c r="P7" s="17"/>
      <c r="Q7" s="17"/>
      <c r="R7" s="17"/>
      <c r="S7" s="17">
        <v>0.75</v>
      </c>
      <c r="T7" s="17">
        <v>0.8</v>
      </c>
      <c r="U7" s="17">
        <v>0.66666700000000001</v>
      </c>
      <c r="V7" s="17">
        <v>0.90909099999999998</v>
      </c>
      <c r="W7" s="17">
        <v>0.96666700000000005</v>
      </c>
      <c r="X7" s="17">
        <v>0.68181800000000004</v>
      </c>
      <c r="Y7" s="17">
        <v>1</v>
      </c>
      <c r="Z7" s="17">
        <v>1</v>
      </c>
      <c r="AA7" s="17"/>
      <c r="AB7" s="17"/>
      <c r="AD7" s="58" t="s">
        <v>593</v>
      </c>
      <c r="AE7" t="s">
        <v>751</v>
      </c>
      <c r="AF7" s="17">
        <f t="shared" si="0"/>
        <v>0.78143950000000006</v>
      </c>
      <c r="AG7" s="17">
        <f t="shared" si="1"/>
        <v>0.91151519999999997</v>
      </c>
    </row>
    <row r="8" spans="1:33" x14ac:dyDescent="0.25">
      <c r="A8" t="s">
        <v>670</v>
      </c>
      <c r="B8" t="s">
        <v>1124</v>
      </c>
      <c r="C8" s="17">
        <v>0.46513599999999999</v>
      </c>
      <c r="D8" s="17">
        <v>0.27759099999999998</v>
      </c>
      <c r="E8" s="17">
        <v>0.49900800000000001</v>
      </c>
      <c r="F8" s="17">
        <v>0.43681300000000001</v>
      </c>
      <c r="G8" s="17">
        <v>0.53192600000000001</v>
      </c>
      <c r="H8" s="17">
        <v>0.518428</v>
      </c>
      <c r="I8" s="17">
        <v>0.40115899999999999</v>
      </c>
      <c r="J8" s="17">
        <v>0.36676999999999998</v>
      </c>
      <c r="K8" s="17">
        <v>0.314272</v>
      </c>
      <c r="L8" s="17">
        <v>0.39754</v>
      </c>
      <c r="M8" s="17">
        <v>0.39028099999999999</v>
      </c>
      <c r="N8" s="17">
        <v>0.36184500000000003</v>
      </c>
      <c r="O8" s="17">
        <v>0.40996899999999997</v>
      </c>
      <c r="P8" s="17">
        <v>0.34621499999999999</v>
      </c>
      <c r="Q8" s="17">
        <v>0.440382</v>
      </c>
      <c r="R8" s="17">
        <v>0.14575199999999999</v>
      </c>
      <c r="S8" s="17">
        <v>0.157634</v>
      </c>
      <c r="T8" s="17">
        <v>1.9552E-2</v>
      </c>
      <c r="U8" s="17">
        <v>0.20819599999999999</v>
      </c>
      <c r="V8" s="17">
        <v>6.574E-3</v>
      </c>
      <c r="W8" s="17">
        <v>0.27922200000000003</v>
      </c>
      <c r="X8" s="17">
        <v>0.33433800000000002</v>
      </c>
      <c r="Y8" s="17">
        <v>0.33238800000000002</v>
      </c>
      <c r="Z8" s="17">
        <v>0.33607300000000001</v>
      </c>
      <c r="AA8" s="17"/>
      <c r="AB8" s="17"/>
      <c r="AD8" s="58" t="s">
        <v>670</v>
      </c>
      <c r="AE8" t="s">
        <v>1124</v>
      </c>
      <c r="AF8" s="17">
        <f t="shared" si="0"/>
        <v>0.16301499999999999</v>
      </c>
      <c r="AG8" s="17">
        <f t="shared" si="1"/>
        <v>0.25771900000000003</v>
      </c>
    </row>
    <row r="9" spans="1:33" x14ac:dyDescent="0.25">
      <c r="A9" t="s">
        <v>595</v>
      </c>
      <c r="B9" t="s">
        <v>751</v>
      </c>
      <c r="C9" s="17"/>
      <c r="D9" s="17"/>
      <c r="E9" s="17"/>
      <c r="F9" s="17"/>
      <c r="G9" s="17"/>
      <c r="H9" s="17"/>
      <c r="I9" s="17">
        <v>0.92437000000000002</v>
      </c>
      <c r="J9" s="17">
        <v>0.78</v>
      </c>
      <c r="K9" s="17">
        <v>0.368421</v>
      </c>
      <c r="L9" s="17">
        <v>0.26388899999999998</v>
      </c>
      <c r="M9" s="17">
        <v>0.23</v>
      </c>
      <c r="N9" s="17">
        <v>7.0921999999999999E-2</v>
      </c>
      <c r="O9" s="17">
        <v>5.7471000000000001E-2</v>
      </c>
      <c r="P9" s="17">
        <v>2.2304999999999998E-2</v>
      </c>
      <c r="Q9" s="17">
        <v>4.0346E-2</v>
      </c>
      <c r="R9" s="17">
        <v>4.6392000000000003E-2</v>
      </c>
      <c r="S9" s="17">
        <v>8.3333000000000004E-2</v>
      </c>
      <c r="T9" s="17">
        <v>0.15330199999999999</v>
      </c>
      <c r="U9" s="17">
        <v>0.186441</v>
      </c>
      <c r="V9" s="17">
        <v>0.244224</v>
      </c>
      <c r="W9" s="17">
        <v>0.10169499999999999</v>
      </c>
      <c r="X9" s="17">
        <v>5.9700999999999997E-2</v>
      </c>
      <c r="Y9" s="17">
        <v>0.05</v>
      </c>
      <c r="Z9" s="17">
        <v>8.0692E-2</v>
      </c>
      <c r="AA9" s="17"/>
      <c r="AB9" s="17"/>
      <c r="AD9" s="58" t="s">
        <v>595</v>
      </c>
      <c r="AE9" t="s">
        <v>751</v>
      </c>
      <c r="AF9" s="17">
        <f t="shared" si="0"/>
        <v>0.12567300000000001</v>
      </c>
      <c r="AG9" s="17">
        <f t="shared" si="1"/>
        <v>0.10726240000000001</v>
      </c>
    </row>
    <row r="10" spans="1:33" x14ac:dyDescent="0.25">
      <c r="A10" t="s">
        <v>673</v>
      </c>
      <c r="B10" t="s">
        <v>1124</v>
      </c>
      <c r="C10" s="17">
        <v>0.30258099999999999</v>
      </c>
      <c r="D10" s="17">
        <v>0.30065799999999998</v>
      </c>
      <c r="E10" s="17">
        <v>0.26120100000000002</v>
      </c>
      <c r="F10" s="17">
        <v>0.27132299999999998</v>
      </c>
      <c r="G10" s="17">
        <v>0.34168100000000001</v>
      </c>
      <c r="H10" s="17">
        <v>0.32507999999999998</v>
      </c>
      <c r="I10" s="17">
        <v>0.33625300000000002</v>
      </c>
      <c r="J10" s="17">
        <v>0.332706</v>
      </c>
      <c r="K10" s="17">
        <v>0.33888200000000002</v>
      </c>
      <c r="L10" s="17">
        <v>0.30067100000000002</v>
      </c>
      <c r="M10" s="17">
        <v>0.354796</v>
      </c>
      <c r="N10" s="17">
        <v>0.44330000000000003</v>
      </c>
      <c r="O10" s="17">
        <v>0.39832600000000001</v>
      </c>
      <c r="P10" s="17">
        <v>0.30051600000000001</v>
      </c>
      <c r="Q10" s="17">
        <v>0.44264300000000001</v>
      </c>
      <c r="R10" s="17">
        <v>0.34251500000000001</v>
      </c>
      <c r="S10" s="17">
        <v>0.34769899999999998</v>
      </c>
      <c r="T10" s="17">
        <v>0.37536000000000003</v>
      </c>
      <c r="U10" s="17">
        <v>0.173343</v>
      </c>
      <c r="V10" s="17">
        <v>0.26397300000000001</v>
      </c>
      <c r="W10" s="17">
        <v>0.263984</v>
      </c>
      <c r="X10" s="17">
        <v>0.237926</v>
      </c>
      <c r="Y10" s="17">
        <v>0.37113499999999999</v>
      </c>
      <c r="Z10" s="17">
        <v>0.26124199999999997</v>
      </c>
      <c r="AA10" s="17"/>
      <c r="AB10" s="17"/>
      <c r="AD10" s="57" t="s">
        <v>673</v>
      </c>
      <c r="AE10" t="s">
        <v>1124</v>
      </c>
      <c r="AF10" s="17">
        <f t="shared" si="0"/>
        <v>0.32425550000000003</v>
      </c>
      <c r="AG10" s="17">
        <f t="shared" si="1"/>
        <v>0.27965199999999996</v>
      </c>
    </row>
    <row r="11" spans="1:33" x14ac:dyDescent="0.25">
      <c r="A11" t="s">
        <v>673</v>
      </c>
      <c r="B11" t="s">
        <v>751</v>
      </c>
      <c r="C11" s="17"/>
      <c r="D11" s="17">
        <v>1</v>
      </c>
      <c r="E11" s="17">
        <v>0.26369900000000002</v>
      </c>
      <c r="F11" s="17">
        <v>0.183673</v>
      </c>
      <c r="G11" s="17">
        <v>0.17741899999999999</v>
      </c>
      <c r="H11" s="17"/>
      <c r="I11" s="17">
        <v>0.17361099999999999</v>
      </c>
      <c r="J11" s="17">
        <v>0.111511</v>
      </c>
      <c r="K11" s="17">
        <v>0.216667</v>
      </c>
      <c r="L11" s="17">
        <v>0.27812500000000001</v>
      </c>
      <c r="M11" s="17">
        <v>0.37540499999999999</v>
      </c>
      <c r="N11" s="17">
        <v>0.230769</v>
      </c>
      <c r="O11" s="17">
        <v>0.191223</v>
      </c>
      <c r="P11" s="17">
        <v>0.197605</v>
      </c>
      <c r="Q11" s="17">
        <v>0.25797900000000001</v>
      </c>
      <c r="R11" s="17">
        <v>0.35499999999999998</v>
      </c>
      <c r="S11" s="17">
        <v>0.27807500000000002</v>
      </c>
      <c r="T11" s="17">
        <v>0.29666700000000001</v>
      </c>
      <c r="U11" s="17">
        <v>0.16724700000000001</v>
      </c>
      <c r="V11" s="17">
        <v>0.13736300000000001</v>
      </c>
      <c r="W11" s="17">
        <v>0.13986000000000001</v>
      </c>
      <c r="X11" s="17">
        <v>0.14784900000000001</v>
      </c>
      <c r="Y11" s="17">
        <v>0.18105299999999999</v>
      </c>
      <c r="Z11" s="17">
        <v>0.27868900000000002</v>
      </c>
      <c r="AA11" s="17"/>
      <c r="AB11" s="17"/>
      <c r="AD11" s="58" t="s">
        <v>673</v>
      </c>
      <c r="AE11" t="s">
        <v>751</v>
      </c>
      <c r="AF11" s="17">
        <f t="shared" si="0"/>
        <v>0.24872183333333334</v>
      </c>
      <c r="AG11" s="17">
        <f t="shared" si="1"/>
        <v>0.1769628</v>
      </c>
    </row>
    <row r="12" spans="1:33" x14ac:dyDescent="0.25">
      <c r="A12" t="s">
        <v>642</v>
      </c>
      <c r="B12" t="s">
        <v>1124</v>
      </c>
      <c r="C12" s="17">
        <v>0.21202699999999999</v>
      </c>
      <c r="D12" s="17">
        <v>1.9016000000000002E-2</v>
      </c>
      <c r="E12" s="17">
        <v>0.12818599999999999</v>
      </c>
      <c r="F12" s="17">
        <v>0.33281699999999997</v>
      </c>
      <c r="G12" s="17">
        <v>0.64094700000000004</v>
      </c>
      <c r="H12" s="17">
        <v>0.76125200000000004</v>
      </c>
      <c r="I12" s="17">
        <v>0.992869</v>
      </c>
      <c r="J12" s="17"/>
      <c r="K12" s="17"/>
      <c r="L12" s="17"/>
      <c r="M12" s="17"/>
      <c r="N12" s="17"/>
      <c r="O12" s="17"/>
      <c r="P12" s="17"/>
      <c r="Q12" s="17"/>
      <c r="R12" s="17"/>
      <c r="S12" s="17"/>
      <c r="T12" s="17">
        <v>0.47439199999999998</v>
      </c>
      <c r="U12" s="17">
        <v>0.29540300000000003</v>
      </c>
      <c r="V12" s="17">
        <v>9.6016000000000004E-2</v>
      </c>
      <c r="W12" s="17">
        <v>2.9859999999999999E-3</v>
      </c>
      <c r="X12" s="17">
        <v>9.6467999999999998E-2</v>
      </c>
      <c r="Y12" s="17">
        <v>0.19095899999999999</v>
      </c>
      <c r="Z12" s="17">
        <v>0.45716099999999998</v>
      </c>
      <c r="AA12" s="17"/>
      <c r="AB12" s="17"/>
      <c r="AD12" s="58" t="s">
        <v>642</v>
      </c>
      <c r="AE12" t="s">
        <v>1124</v>
      </c>
      <c r="AF12" s="17">
        <f t="shared" si="0"/>
        <v>0.28860366666666665</v>
      </c>
      <c r="AG12" s="17">
        <f t="shared" si="1"/>
        <v>0.16871800000000001</v>
      </c>
    </row>
    <row r="13" spans="1:33" x14ac:dyDescent="0.25">
      <c r="A13" t="s">
        <v>648</v>
      </c>
      <c r="B13" t="s">
        <v>751</v>
      </c>
      <c r="C13" s="17"/>
      <c r="D13" s="17"/>
      <c r="E13" s="17"/>
      <c r="F13" s="17"/>
      <c r="G13" s="17"/>
      <c r="H13" s="17"/>
      <c r="I13" s="17"/>
      <c r="J13" s="17"/>
      <c r="K13" s="17"/>
      <c r="L13" s="17"/>
      <c r="M13" s="17"/>
      <c r="N13" s="17"/>
      <c r="O13" s="17"/>
      <c r="P13" s="17"/>
      <c r="Q13" s="17"/>
      <c r="R13" s="17"/>
      <c r="S13" s="17">
        <v>0.466667</v>
      </c>
      <c r="T13" s="17"/>
      <c r="U13" s="17"/>
      <c r="V13" s="17">
        <v>0.23853199999999999</v>
      </c>
      <c r="W13" s="17"/>
      <c r="X13" s="17"/>
      <c r="Y13" s="17">
        <v>0.35648099999999999</v>
      </c>
      <c r="Z13" s="17"/>
      <c r="AA13" s="17"/>
      <c r="AB13" s="17"/>
      <c r="AD13" s="58" t="s">
        <v>648</v>
      </c>
      <c r="AE13" t="s">
        <v>751</v>
      </c>
      <c r="AF13" s="17">
        <f t="shared" si="0"/>
        <v>0.35259950000000001</v>
      </c>
      <c r="AG13" s="17">
        <f t="shared" si="1"/>
        <v>0.29750650000000001</v>
      </c>
    </row>
    <row r="14" spans="1:33" x14ac:dyDescent="0.25">
      <c r="A14" t="s">
        <v>674</v>
      </c>
      <c r="B14" t="s">
        <v>751</v>
      </c>
      <c r="C14" s="17"/>
      <c r="D14" s="17"/>
      <c r="E14" s="17"/>
      <c r="F14" s="17"/>
      <c r="G14" s="17"/>
      <c r="H14" s="17"/>
      <c r="I14" s="17"/>
      <c r="J14" s="17"/>
      <c r="K14" s="17"/>
      <c r="L14" s="17"/>
      <c r="M14" s="17"/>
      <c r="N14" s="17"/>
      <c r="O14" s="17"/>
      <c r="P14" s="17"/>
      <c r="Q14" s="17"/>
      <c r="R14" s="17"/>
      <c r="S14" s="17"/>
      <c r="T14" s="17"/>
      <c r="U14" s="17"/>
      <c r="V14" s="17"/>
      <c r="W14" s="17"/>
      <c r="X14" s="17">
        <v>0.77777799999999997</v>
      </c>
      <c r="Y14" s="17">
        <v>0.88888900000000004</v>
      </c>
      <c r="Z14" s="17">
        <v>0.86363599999999996</v>
      </c>
      <c r="AA14" s="17"/>
      <c r="AB14" s="17"/>
      <c r="AD14" s="58" t="s">
        <v>674</v>
      </c>
      <c r="AE14" t="s">
        <v>751</v>
      </c>
      <c r="AF14" s="17" t="str">
        <f t="shared" si="0"/>
        <v>NA</v>
      </c>
      <c r="AG14" s="17">
        <f t="shared" si="1"/>
        <v>0.84343433333333329</v>
      </c>
    </row>
    <row r="15" spans="1:33" x14ac:dyDescent="0.25">
      <c r="A15" t="s">
        <v>651</v>
      </c>
      <c r="B15" t="s">
        <v>1124</v>
      </c>
      <c r="C15" s="17">
        <v>0.57380900000000001</v>
      </c>
      <c r="D15" s="17">
        <v>0.427178</v>
      </c>
      <c r="E15" s="17">
        <v>0.32998499999999997</v>
      </c>
      <c r="F15" s="17">
        <v>0.66678400000000004</v>
      </c>
      <c r="G15" s="17">
        <v>0.64477499999999999</v>
      </c>
      <c r="H15" s="17">
        <v>0.67874400000000001</v>
      </c>
      <c r="I15" s="17">
        <v>0.63515100000000002</v>
      </c>
      <c r="J15" s="17">
        <v>0.37775599999999998</v>
      </c>
      <c r="K15" s="17">
        <v>0.54697200000000001</v>
      </c>
      <c r="L15" s="17">
        <v>0.61462600000000001</v>
      </c>
      <c r="M15" s="17">
        <v>0.70393399999999995</v>
      </c>
      <c r="N15" s="17">
        <v>0.59417900000000001</v>
      </c>
      <c r="O15" s="17">
        <v>0.62617599999999995</v>
      </c>
      <c r="P15" s="17">
        <v>0.110301</v>
      </c>
      <c r="Q15" s="17">
        <v>0.230627</v>
      </c>
      <c r="R15" s="17">
        <v>0.51798200000000005</v>
      </c>
      <c r="S15" s="17">
        <v>0.55910199999999999</v>
      </c>
      <c r="T15" s="17">
        <v>0.46604200000000001</v>
      </c>
      <c r="U15" s="17">
        <v>0.39668300000000001</v>
      </c>
      <c r="V15" s="17">
        <v>0.45360299999999998</v>
      </c>
      <c r="W15" s="17">
        <v>0.39965299999999998</v>
      </c>
      <c r="X15" s="17">
        <v>0.43335200000000001</v>
      </c>
      <c r="Y15" s="17">
        <v>0.31966</v>
      </c>
      <c r="Z15" s="17">
        <v>0.42195500000000002</v>
      </c>
      <c r="AA15" s="17"/>
      <c r="AB15" s="17"/>
      <c r="AD15" s="57" t="s">
        <v>651</v>
      </c>
      <c r="AE15" t="s">
        <v>1124</v>
      </c>
      <c r="AF15" s="17">
        <f t="shared" si="0"/>
        <v>0.43733983333333332</v>
      </c>
      <c r="AG15" s="17">
        <f t="shared" si="1"/>
        <v>0.40564460000000002</v>
      </c>
    </row>
    <row r="16" spans="1:33" x14ac:dyDescent="0.25">
      <c r="A16" t="s">
        <v>651</v>
      </c>
      <c r="B16" t="s">
        <v>751</v>
      </c>
      <c r="C16" s="17">
        <v>0.20744699999999999</v>
      </c>
      <c r="D16" s="17">
        <v>1.4815E-2</v>
      </c>
      <c r="E16" s="17">
        <v>3.6831999999999997E-2</v>
      </c>
      <c r="F16" s="17">
        <v>3.3383999999999997E-2</v>
      </c>
      <c r="G16" s="17">
        <v>4.3670000000000002E-3</v>
      </c>
      <c r="H16" s="17">
        <v>4.7500000000000001E-2</v>
      </c>
      <c r="I16" s="17">
        <v>3.5052E-2</v>
      </c>
      <c r="J16" s="17">
        <v>3.3403000000000002E-2</v>
      </c>
      <c r="K16" s="17">
        <v>7.3653999999999997E-2</v>
      </c>
      <c r="L16" s="17">
        <v>0.228826</v>
      </c>
      <c r="M16" s="17">
        <v>0.124074</v>
      </c>
      <c r="N16" s="17">
        <v>0.22595100000000001</v>
      </c>
      <c r="O16" s="17">
        <v>6.8350999999999995E-2</v>
      </c>
      <c r="P16" s="17">
        <v>8.0327999999999997E-2</v>
      </c>
      <c r="Q16" s="17"/>
      <c r="R16" s="17"/>
      <c r="S16" s="17"/>
      <c r="T16" s="17"/>
      <c r="U16" s="17"/>
      <c r="V16" s="17"/>
      <c r="W16" s="17"/>
      <c r="X16" s="17"/>
      <c r="Y16" s="17"/>
      <c r="Z16" s="17"/>
      <c r="AA16" s="17"/>
      <c r="AB16" s="17"/>
      <c r="AD16" s="58" t="s">
        <v>651</v>
      </c>
      <c r="AE16" t="s">
        <v>751</v>
      </c>
      <c r="AF16" s="17" t="str">
        <f t="shared" si="0"/>
        <v>NA</v>
      </c>
      <c r="AG16" t="str">
        <f t="shared" si="1"/>
        <v>NA</v>
      </c>
    </row>
    <row r="17" spans="1:33" x14ac:dyDescent="0.25">
      <c r="A17" t="s">
        <v>653</v>
      </c>
      <c r="B17" t="s">
        <v>1124</v>
      </c>
      <c r="C17" s="17">
        <v>0.74541299999999999</v>
      </c>
      <c r="D17" s="17">
        <v>0.20610400000000001</v>
      </c>
      <c r="E17" s="17">
        <v>0.98061399999999999</v>
      </c>
      <c r="F17" s="17"/>
      <c r="G17" s="17">
        <v>0.323104</v>
      </c>
      <c r="H17" s="17">
        <v>0.56844700000000004</v>
      </c>
      <c r="I17" s="17">
        <v>0.91623600000000005</v>
      </c>
      <c r="J17" s="17"/>
      <c r="K17" s="17"/>
      <c r="L17" s="17"/>
      <c r="M17" s="17"/>
      <c r="N17" s="17"/>
      <c r="O17" s="17"/>
      <c r="P17" s="17"/>
      <c r="Q17" s="17"/>
      <c r="R17" s="17"/>
      <c r="S17" s="17"/>
      <c r="T17" s="17"/>
      <c r="U17" s="17"/>
      <c r="V17" s="17"/>
      <c r="W17" s="17"/>
      <c r="X17" s="17"/>
      <c r="Y17" s="17"/>
      <c r="Z17" s="17"/>
      <c r="AA17" s="17"/>
      <c r="AB17" s="17"/>
      <c r="AD17" s="58" t="s">
        <v>653</v>
      </c>
      <c r="AE17" t="s">
        <v>1124</v>
      </c>
      <c r="AF17" s="17" t="str">
        <f t="shared" si="0"/>
        <v>NA</v>
      </c>
      <c r="AG17" t="str">
        <f t="shared" si="1"/>
        <v>NA</v>
      </c>
    </row>
    <row r="18" spans="1:33" x14ac:dyDescent="0.25">
      <c r="A18" t="s">
        <v>597</v>
      </c>
      <c r="B18" t="s">
        <v>1124</v>
      </c>
      <c r="C18" s="17">
        <v>0.28573500000000002</v>
      </c>
      <c r="D18" s="17">
        <v>0.35785099999999997</v>
      </c>
      <c r="E18" s="17">
        <v>0.42630800000000002</v>
      </c>
      <c r="F18" s="17">
        <v>0.31337300000000001</v>
      </c>
      <c r="G18" s="17">
        <v>0.29957699999999998</v>
      </c>
      <c r="H18" s="17">
        <v>0.240146</v>
      </c>
      <c r="I18" s="17">
        <v>0.13036500000000001</v>
      </c>
      <c r="J18" s="17">
        <v>0.36696000000000001</v>
      </c>
      <c r="K18" s="17">
        <v>0.32530199999999998</v>
      </c>
      <c r="L18" s="17">
        <v>0.87912500000000005</v>
      </c>
      <c r="M18" s="17"/>
      <c r="N18" s="17"/>
      <c r="O18" s="17"/>
      <c r="P18" s="17"/>
      <c r="Q18" s="17"/>
      <c r="R18" s="17"/>
      <c r="S18" s="17"/>
      <c r="T18" s="17"/>
      <c r="U18" s="17"/>
      <c r="V18" s="17"/>
      <c r="W18" s="17"/>
      <c r="X18" s="17"/>
      <c r="Y18" s="17"/>
      <c r="Z18" s="17"/>
      <c r="AA18" s="17"/>
      <c r="AB18" s="17"/>
      <c r="AD18" s="57" t="s">
        <v>597</v>
      </c>
      <c r="AE18" t="s">
        <v>1124</v>
      </c>
      <c r="AF18" s="17" t="str">
        <f t="shared" si="0"/>
        <v>NA</v>
      </c>
      <c r="AG18" t="str">
        <f t="shared" si="1"/>
        <v>NA</v>
      </c>
    </row>
    <row r="19" spans="1:33" x14ac:dyDescent="0.25">
      <c r="A19" t="s">
        <v>597</v>
      </c>
      <c r="B19" t="s">
        <v>751</v>
      </c>
      <c r="C19" s="17">
        <v>0.29357800000000001</v>
      </c>
      <c r="D19" s="17">
        <v>6.0241000000000003E-2</v>
      </c>
      <c r="E19" s="17">
        <v>1.9608E-2</v>
      </c>
      <c r="F19" s="17">
        <v>2.7030000000000001E-3</v>
      </c>
      <c r="G19" s="17">
        <v>9.5689999999999994E-3</v>
      </c>
      <c r="H19" s="17"/>
      <c r="I19" s="17">
        <v>0</v>
      </c>
      <c r="J19" s="17">
        <v>0.01</v>
      </c>
      <c r="K19" s="17">
        <v>0</v>
      </c>
      <c r="L19" s="17">
        <v>1.9417E-2</v>
      </c>
      <c r="M19" s="17">
        <v>4.0815999999999998E-2</v>
      </c>
      <c r="N19" s="17">
        <v>1.7340999999999999E-2</v>
      </c>
      <c r="O19" s="17">
        <v>2.027E-2</v>
      </c>
      <c r="P19" s="17">
        <v>0.03</v>
      </c>
      <c r="Q19" s="17">
        <v>3.4483E-2</v>
      </c>
      <c r="R19" s="17">
        <v>9.2809999999999993E-3</v>
      </c>
      <c r="S19" s="17">
        <v>6.711E-3</v>
      </c>
      <c r="T19" s="17">
        <v>1.3514E-2</v>
      </c>
      <c r="U19" s="17">
        <v>2.3569E-2</v>
      </c>
      <c r="V19" s="17">
        <v>2.3316E-2</v>
      </c>
      <c r="W19" s="17">
        <v>3.3223000000000003E-2</v>
      </c>
      <c r="X19" s="17">
        <v>1.7750999999999999E-2</v>
      </c>
      <c r="Y19" s="17">
        <v>9.4039999999999992E-3</v>
      </c>
      <c r="Z19" s="17">
        <v>8.7460000000000003E-3</v>
      </c>
      <c r="AA19" s="17"/>
      <c r="AB19" s="17"/>
      <c r="AD19" s="58" t="s">
        <v>597</v>
      </c>
      <c r="AE19" t="s">
        <v>751</v>
      </c>
      <c r="AF19" s="17">
        <f t="shared" si="0"/>
        <v>1.8478999999999999E-2</v>
      </c>
      <c r="AG19" s="17">
        <f t="shared" si="1"/>
        <v>1.8488000000000001E-2</v>
      </c>
    </row>
    <row r="20" spans="1:33" x14ac:dyDescent="0.25">
      <c r="A20" t="s">
        <v>676</v>
      </c>
      <c r="B20" t="s">
        <v>1124</v>
      </c>
      <c r="C20" s="17">
        <v>0.58986799999999995</v>
      </c>
      <c r="D20" s="17">
        <v>0.709785</v>
      </c>
      <c r="E20" s="17">
        <v>0.77600999999999998</v>
      </c>
      <c r="F20" s="17">
        <v>0.63192300000000001</v>
      </c>
      <c r="G20" s="17">
        <v>0.52166500000000005</v>
      </c>
      <c r="H20" s="17">
        <v>0.72800500000000001</v>
      </c>
      <c r="I20" s="17">
        <v>0.70359799999999995</v>
      </c>
      <c r="J20" s="17">
        <v>0.72986399999999996</v>
      </c>
      <c r="K20" s="17">
        <v>0.74244399999999999</v>
      </c>
      <c r="L20" s="17">
        <v>0.68120999999999998</v>
      </c>
      <c r="M20" s="17">
        <v>0.77412400000000003</v>
      </c>
      <c r="N20" s="17">
        <v>0.69681599999999999</v>
      </c>
      <c r="O20" s="17">
        <v>0.84138000000000002</v>
      </c>
      <c r="P20" s="17">
        <v>0.71503700000000003</v>
      </c>
      <c r="Q20" s="17">
        <v>0.62962399999999996</v>
      </c>
      <c r="R20" s="17">
        <v>0.76692099999999996</v>
      </c>
      <c r="S20" s="17">
        <v>0.795184</v>
      </c>
      <c r="T20" s="17">
        <v>0.88408200000000003</v>
      </c>
      <c r="U20" s="17">
        <v>0.82278399999999996</v>
      </c>
      <c r="V20" s="17">
        <v>0.92948299999999995</v>
      </c>
      <c r="W20" s="17">
        <v>0.95194299999999998</v>
      </c>
      <c r="X20" s="17">
        <v>0.97261900000000001</v>
      </c>
      <c r="Y20" s="17">
        <v>0.83095200000000002</v>
      </c>
      <c r="Z20" s="17">
        <v>0.91461700000000001</v>
      </c>
      <c r="AA20" s="17"/>
      <c r="AB20" s="17"/>
      <c r="AD20" s="57" t="s">
        <v>676</v>
      </c>
      <c r="AE20" t="s">
        <v>1124</v>
      </c>
      <c r="AF20" s="17">
        <f t="shared" si="0"/>
        <v>0.80467966666666657</v>
      </c>
      <c r="AG20" s="17">
        <f t="shared" si="1"/>
        <v>0.91992279999999993</v>
      </c>
    </row>
    <row r="21" spans="1:33" x14ac:dyDescent="0.25">
      <c r="A21" t="s">
        <v>676</v>
      </c>
      <c r="B21" t="s">
        <v>751</v>
      </c>
      <c r="C21" s="17"/>
      <c r="D21" s="17"/>
      <c r="E21" s="17"/>
      <c r="F21" s="17">
        <v>1</v>
      </c>
      <c r="G21" s="17"/>
      <c r="H21" s="17">
        <v>0.83333299999999999</v>
      </c>
      <c r="I21" s="17">
        <v>0.98305100000000001</v>
      </c>
      <c r="J21" s="17">
        <v>0.99653999999999998</v>
      </c>
      <c r="K21" s="17"/>
      <c r="L21" s="17">
        <v>0.99558800000000003</v>
      </c>
      <c r="M21" s="17">
        <v>0.98477199999999998</v>
      </c>
      <c r="N21" s="17">
        <v>0.79272699999999996</v>
      </c>
      <c r="O21" s="17">
        <v>0.76274200000000003</v>
      </c>
      <c r="P21" s="17">
        <v>0.71660400000000002</v>
      </c>
      <c r="Q21" s="17">
        <v>0.73051900000000003</v>
      </c>
      <c r="R21" s="17">
        <v>0.69586400000000004</v>
      </c>
      <c r="S21" s="17">
        <v>0.68656700000000004</v>
      </c>
      <c r="T21" s="17">
        <v>0.78387099999999998</v>
      </c>
      <c r="U21" s="17">
        <v>0.88414599999999999</v>
      </c>
      <c r="V21" s="17">
        <v>0.90384600000000004</v>
      </c>
      <c r="W21" s="17">
        <v>0.91249999999999998</v>
      </c>
      <c r="X21" s="17">
        <v>0.92</v>
      </c>
      <c r="Y21" s="17">
        <v>0.97297299999999998</v>
      </c>
      <c r="Z21" s="17">
        <v>0.87187499999999996</v>
      </c>
      <c r="AA21" s="17"/>
      <c r="AB21" s="17"/>
      <c r="AD21" s="58" t="s">
        <v>676</v>
      </c>
      <c r="AE21" t="s">
        <v>751</v>
      </c>
      <c r="AF21" s="17">
        <f t="shared" si="0"/>
        <v>0.78080216666666669</v>
      </c>
      <c r="AG21" s="17">
        <f t="shared" si="1"/>
        <v>0.91623880000000002</v>
      </c>
    </row>
    <row r="22" spans="1:33" x14ac:dyDescent="0.25">
      <c r="A22" t="s">
        <v>599</v>
      </c>
      <c r="B22" t="s">
        <v>751</v>
      </c>
      <c r="C22" s="17"/>
      <c r="D22" s="17"/>
      <c r="E22" s="17"/>
      <c r="F22" s="17"/>
      <c r="G22" s="17"/>
      <c r="H22" s="17"/>
      <c r="I22" s="17"/>
      <c r="J22" s="17"/>
      <c r="K22" s="17"/>
      <c r="L22" s="17"/>
      <c r="M22" s="17"/>
      <c r="N22" s="17"/>
      <c r="O22" s="17"/>
      <c r="P22" s="17">
        <v>1</v>
      </c>
      <c r="Q22" s="17"/>
      <c r="R22" s="17"/>
      <c r="S22" s="17">
        <v>1</v>
      </c>
      <c r="T22" s="17">
        <v>1</v>
      </c>
      <c r="U22" s="17">
        <v>0.90909099999999998</v>
      </c>
      <c r="V22" s="17">
        <v>1</v>
      </c>
      <c r="W22" s="17"/>
      <c r="X22" s="17">
        <v>0.88888900000000004</v>
      </c>
      <c r="Y22" s="17">
        <v>1</v>
      </c>
      <c r="Z22" s="17"/>
      <c r="AA22" s="17"/>
      <c r="AB22" s="17"/>
      <c r="AD22" s="58" t="s">
        <v>599</v>
      </c>
      <c r="AE22" t="s">
        <v>751</v>
      </c>
      <c r="AF22" s="17">
        <f>IFERROR(AVERAGE(Q22:V22),"NA")</f>
        <v>0.97727275000000002</v>
      </c>
      <c r="AG22" s="17">
        <f t="shared" si="1"/>
        <v>0.9629629999999999</v>
      </c>
    </row>
    <row r="23" spans="1:33" x14ac:dyDescent="0.25">
      <c r="A23" t="s">
        <v>601</v>
      </c>
      <c r="B23" t="s">
        <v>751</v>
      </c>
      <c r="C23" s="17"/>
      <c r="D23" s="17"/>
      <c r="E23" s="17"/>
      <c r="F23" s="17"/>
      <c r="G23" s="17"/>
      <c r="H23" s="17"/>
      <c r="I23" s="17"/>
      <c r="J23" s="17">
        <v>0.4</v>
      </c>
      <c r="K23" s="17"/>
      <c r="L23" s="17"/>
      <c r="M23" s="17"/>
      <c r="N23" s="17"/>
      <c r="O23" s="17"/>
      <c r="P23" s="17">
        <v>9.8591999999999999E-2</v>
      </c>
      <c r="Q23" s="17">
        <v>0.29220800000000002</v>
      </c>
      <c r="R23" s="17">
        <v>0.30285699999999999</v>
      </c>
      <c r="S23" s="17"/>
      <c r="T23" s="17">
        <v>0.26373600000000003</v>
      </c>
      <c r="U23" s="17">
        <v>0.22556399999999999</v>
      </c>
      <c r="V23" s="17"/>
      <c r="W23" s="17">
        <v>0</v>
      </c>
      <c r="X23" s="17">
        <v>0.30844199999999999</v>
      </c>
      <c r="Y23" s="17">
        <v>0.121673</v>
      </c>
      <c r="Z23" s="17"/>
      <c r="AA23" s="17"/>
      <c r="AB23" s="17"/>
      <c r="AD23" s="58" t="s">
        <v>601</v>
      </c>
      <c r="AE23" t="s">
        <v>751</v>
      </c>
      <c r="AF23" s="17">
        <f t="shared" si="0"/>
        <v>0.27109125000000001</v>
      </c>
      <c r="AG23" s="17">
        <f t="shared" si="1"/>
        <v>0.14337166666666668</v>
      </c>
    </row>
    <row r="24" spans="1:33" x14ac:dyDescent="0.25">
      <c r="A24" t="s">
        <v>655</v>
      </c>
      <c r="B24" t="s">
        <v>1124</v>
      </c>
      <c r="C24" s="17">
        <v>0.92339700000000002</v>
      </c>
      <c r="D24" s="17">
        <v>0.91864599999999996</v>
      </c>
      <c r="E24" s="17">
        <v>0.96264899999999998</v>
      </c>
      <c r="F24" s="17">
        <v>0.932562</v>
      </c>
      <c r="G24" s="17">
        <v>0.96909699999999999</v>
      </c>
      <c r="H24" s="17">
        <v>0.96596099999999996</v>
      </c>
      <c r="I24" s="17">
        <v>0.94859700000000002</v>
      </c>
      <c r="J24" s="17">
        <v>0.897949</v>
      </c>
      <c r="K24" s="17">
        <v>0.91442100000000004</v>
      </c>
      <c r="L24" s="17">
        <v>0.977661</v>
      </c>
      <c r="M24" s="17">
        <v>0.98960499999999996</v>
      </c>
      <c r="N24" s="17">
        <v>0.98626999999999998</v>
      </c>
      <c r="O24" s="17">
        <v>0.98452899999999999</v>
      </c>
      <c r="P24" s="17">
        <v>0.98446599999999995</v>
      </c>
      <c r="Q24" s="17">
        <v>0.96431699999999998</v>
      </c>
      <c r="R24" s="17">
        <v>0.96220099999999997</v>
      </c>
      <c r="S24" s="17">
        <v>0.96555299999999999</v>
      </c>
      <c r="T24" s="17">
        <v>0.98198600000000003</v>
      </c>
      <c r="U24" s="17">
        <v>0.95939200000000002</v>
      </c>
      <c r="V24" s="17">
        <v>0.95045800000000003</v>
      </c>
      <c r="W24" s="17">
        <v>0.93935400000000002</v>
      </c>
      <c r="X24" s="17">
        <v>0.951075</v>
      </c>
      <c r="Y24" s="17">
        <v>0.95229900000000001</v>
      </c>
      <c r="Z24" s="17">
        <v>0.94606199999999996</v>
      </c>
      <c r="AA24" s="17">
        <v>0.96768399999999999</v>
      </c>
      <c r="AB24" s="17">
        <v>0.98059200000000002</v>
      </c>
      <c r="AD24" s="58" t="s">
        <v>655</v>
      </c>
      <c r="AE24" t="s">
        <v>1124</v>
      </c>
      <c r="AF24" s="17">
        <f t="shared" si="0"/>
        <v>0.96398450000000002</v>
      </c>
      <c r="AG24" s="17">
        <f t="shared" si="1"/>
        <v>0.94784959999999996</v>
      </c>
    </row>
    <row r="25" spans="1:33" x14ac:dyDescent="0.25">
      <c r="A25" t="s">
        <v>603</v>
      </c>
      <c r="B25" t="s">
        <v>751</v>
      </c>
      <c r="C25" s="17"/>
      <c r="D25" s="17"/>
      <c r="E25" s="17"/>
      <c r="F25" s="17"/>
      <c r="G25" s="17"/>
      <c r="H25" s="17"/>
      <c r="I25" s="17"/>
      <c r="J25" s="17"/>
      <c r="K25" s="17"/>
      <c r="L25" s="17"/>
      <c r="M25" s="17"/>
      <c r="N25" s="17">
        <v>0.85714299999999999</v>
      </c>
      <c r="O25" s="17">
        <v>1</v>
      </c>
      <c r="P25" s="17"/>
      <c r="Q25" s="17">
        <v>0</v>
      </c>
      <c r="R25" s="17"/>
      <c r="S25" s="17">
        <v>0.5</v>
      </c>
      <c r="T25" s="17">
        <v>0.96428599999999998</v>
      </c>
      <c r="U25" s="17">
        <v>1</v>
      </c>
      <c r="V25" s="17">
        <v>1</v>
      </c>
      <c r="W25" s="17"/>
      <c r="X25" s="17"/>
      <c r="Y25" s="17"/>
      <c r="Z25" s="17"/>
      <c r="AA25" s="17"/>
      <c r="AB25" s="17"/>
      <c r="AD25" s="58" t="s">
        <v>603</v>
      </c>
      <c r="AE25" t="s">
        <v>751</v>
      </c>
      <c r="AF25" s="17">
        <f t="shared" si="0"/>
        <v>0.69285719999999995</v>
      </c>
      <c r="AG25" s="17">
        <f t="shared" si="1"/>
        <v>1</v>
      </c>
    </row>
    <row r="26" spans="1:33" x14ac:dyDescent="0.25">
      <c r="A26" t="s">
        <v>605</v>
      </c>
      <c r="B26" t="s">
        <v>751</v>
      </c>
      <c r="C26" s="17"/>
      <c r="D26" s="17"/>
      <c r="E26" s="17"/>
      <c r="F26" s="17"/>
      <c r="G26" s="17"/>
      <c r="H26" s="17"/>
      <c r="I26" s="17"/>
      <c r="J26" s="17"/>
      <c r="K26" s="17"/>
      <c r="L26" s="17"/>
      <c r="M26" s="17"/>
      <c r="N26" s="17"/>
      <c r="O26" s="17"/>
      <c r="P26" s="17"/>
      <c r="Q26" s="17"/>
      <c r="R26" s="17"/>
      <c r="S26" s="17"/>
      <c r="T26" s="17">
        <v>0.4</v>
      </c>
      <c r="U26" s="17"/>
      <c r="V26" s="17"/>
      <c r="W26" s="17"/>
      <c r="X26" s="17"/>
      <c r="Y26" s="17"/>
      <c r="Z26" s="17"/>
      <c r="AA26" s="17"/>
      <c r="AB26" s="17"/>
      <c r="AD26" s="58" t="s">
        <v>605</v>
      </c>
      <c r="AE26" t="s">
        <v>751</v>
      </c>
      <c r="AF26" s="17">
        <f t="shared" si="0"/>
        <v>0.4</v>
      </c>
      <c r="AG26" t="str">
        <f t="shared" si="1"/>
        <v>NA</v>
      </c>
    </row>
    <row r="27" spans="1:33" x14ac:dyDescent="0.25">
      <c r="A27" t="s">
        <v>607</v>
      </c>
      <c r="B27" t="s">
        <v>751</v>
      </c>
      <c r="C27" s="17"/>
      <c r="D27" s="17"/>
      <c r="E27" s="17"/>
      <c r="F27" s="17"/>
      <c r="G27" s="17"/>
      <c r="H27" s="17"/>
      <c r="I27" s="17">
        <v>0.98</v>
      </c>
      <c r="J27" s="17"/>
      <c r="K27" s="17"/>
      <c r="L27" s="17"/>
      <c r="M27" s="17"/>
      <c r="N27" s="17"/>
      <c r="O27" s="17"/>
      <c r="P27" s="17"/>
      <c r="Q27" s="17"/>
      <c r="R27" s="17"/>
      <c r="S27" s="17"/>
      <c r="T27" s="17">
        <v>1</v>
      </c>
      <c r="U27" s="17">
        <v>1</v>
      </c>
      <c r="V27" s="17">
        <v>1</v>
      </c>
      <c r="W27" s="17">
        <v>1</v>
      </c>
      <c r="X27" s="17"/>
      <c r="Y27" s="17"/>
      <c r="Z27" s="17"/>
      <c r="AA27" s="17"/>
      <c r="AB27" s="17"/>
      <c r="AD27" s="58" t="s">
        <v>607</v>
      </c>
      <c r="AE27" t="s">
        <v>751</v>
      </c>
      <c r="AF27" s="17">
        <f t="shared" si="0"/>
        <v>1</v>
      </c>
      <c r="AG27" s="17">
        <f t="shared" si="1"/>
        <v>1</v>
      </c>
    </row>
    <row r="28" spans="1:33" x14ac:dyDescent="0.25">
      <c r="A28" t="s">
        <v>678</v>
      </c>
      <c r="B28" t="s">
        <v>1124</v>
      </c>
      <c r="C28" s="17">
        <v>6.0560999999999997E-2</v>
      </c>
      <c r="D28" s="17">
        <v>0.30995600000000001</v>
      </c>
      <c r="E28" s="17">
        <v>0.413379</v>
      </c>
      <c r="F28" s="17">
        <v>0.35717599999999999</v>
      </c>
      <c r="G28" s="17">
        <v>0.142736</v>
      </c>
      <c r="H28" s="17">
        <v>0.28292099999999998</v>
      </c>
      <c r="I28" s="17">
        <v>8.7580000000000005E-2</v>
      </c>
      <c r="J28" s="17">
        <v>0.54053600000000002</v>
      </c>
      <c r="K28" s="17">
        <v>0.75749500000000003</v>
      </c>
      <c r="L28" s="17">
        <v>0.97446200000000005</v>
      </c>
      <c r="M28" s="17"/>
      <c r="N28" s="17"/>
      <c r="O28" s="17"/>
      <c r="P28" s="17"/>
      <c r="Q28" s="17"/>
      <c r="R28" s="17"/>
      <c r="S28" s="17"/>
      <c r="T28" s="17"/>
      <c r="U28" s="17"/>
      <c r="V28" s="17">
        <v>0.99183900000000003</v>
      </c>
      <c r="W28" s="17"/>
      <c r="X28" s="17"/>
      <c r="Y28" s="17">
        <v>0.97685100000000002</v>
      </c>
      <c r="Z28" s="17"/>
      <c r="AA28" s="17"/>
      <c r="AB28" s="17"/>
      <c r="AD28" s="58" t="s">
        <v>678</v>
      </c>
      <c r="AE28" t="s">
        <v>1124</v>
      </c>
      <c r="AF28" s="17">
        <f t="shared" si="0"/>
        <v>0.99183900000000003</v>
      </c>
      <c r="AG28" s="17">
        <f t="shared" si="1"/>
        <v>0.98434500000000003</v>
      </c>
    </row>
    <row r="29" spans="1:33" x14ac:dyDescent="0.25">
      <c r="A29" t="s">
        <v>644</v>
      </c>
      <c r="B29" t="s">
        <v>1124</v>
      </c>
      <c r="C29" s="17">
        <v>0.78229700000000002</v>
      </c>
      <c r="D29" s="17"/>
      <c r="E29" s="17">
        <v>0.88874699999999995</v>
      </c>
      <c r="F29" s="17">
        <v>0.83984700000000001</v>
      </c>
      <c r="G29" s="17"/>
      <c r="H29" s="17"/>
      <c r="I29" s="17"/>
      <c r="J29" s="17"/>
      <c r="K29" s="17"/>
      <c r="L29" s="17"/>
      <c r="M29" s="17"/>
      <c r="N29" s="17"/>
      <c r="O29" s="17"/>
      <c r="P29" s="17"/>
      <c r="Q29" s="17"/>
      <c r="R29" s="17"/>
      <c r="S29" s="17"/>
      <c r="T29" s="17"/>
      <c r="U29" s="17"/>
      <c r="V29" s="17"/>
      <c r="W29" s="17"/>
      <c r="X29" s="17"/>
      <c r="Y29" s="17"/>
      <c r="Z29" s="17"/>
      <c r="AA29" s="17"/>
      <c r="AB29" s="17"/>
      <c r="AD29" s="58" t="s">
        <v>644</v>
      </c>
      <c r="AE29" t="s">
        <v>1124</v>
      </c>
      <c r="AF29" s="17" t="str">
        <f t="shared" si="0"/>
        <v>NA</v>
      </c>
      <c r="AG29" t="str">
        <f t="shared" si="1"/>
        <v>NA</v>
      </c>
    </row>
    <row r="30" spans="1:33" x14ac:dyDescent="0.25">
      <c r="A30" t="s">
        <v>609</v>
      </c>
      <c r="B30" t="s">
        <v>751</v>
      </c>
      <c r="C30" s="17"/>
      <c r="D30" s="17"/>
      <c r="E30" s="17"/>
      <c r="F30" s="17"/>
      <c r="G30" s="17"/>
      <c r="H30" s="17"/>
      <c r="I30" s="17"/>
      <c r="J30" s="17"/>
      <c r="K30" s="17">
        <v>0.65</v>
      </c>
      <c r="L30" s="17">
        <v>0.731707</v>
      </c>
      <c r="M30" s="17"/>
      <c r="N30" s="17">
        <v>0.59615399999999996</v>
      </c>
      <c r="O30" s="17"/>
      <c r="P30" s="17"/>
      <c r="Q30" s="17">
        <v>0.18518499999999999</v>
      </c>
      <c r="R30" s="17">
        <v>0.5</v>
      </c>
      <c r="S30" s="17">
        <v>0.77193000000000001</v>
      </c>
      <c r="T30" s="17">
        <v>0.36799999999999999</v>
      </c>
      <c r="U30" s="17">
        <v>0.188889</v>
      </c>
      <c r="V30" s="17">
        <v>0.26262600000000003</v>
      </c>
      <c r="W30" s="17">
        <v>0.36458299999999999</v>
      </c>
      <c r="X30" s="17">
        <v>6.7308000000000007E-2</v>
      </c>
      <c r="Y30" s="17">
        <v>0.265957</v>
      </c>
      <c r="Z30" s="17">
        <v>0.216667</v>
      </c>
      <c r="AA30" s="17"/>
      <c r="AB30" s="17"/>
      <c r="AD30" s="58" t="s">
        <v>609</v>
      </c>
      <c r="AE30" t="s">
        <v>751</v>
      </c>
      <c r="AF30" s="17">
        <f t="shared" si="0"/>
        <v>0.37943833333333332</v>
      </c>
      <c r="AG30" s="17">
        <f t="shared" si="1"/>
        <v>0.2354282</v>
      </c>
    </row>
    <row r="31" spans="1:33" x14ac:dyDescent="0.25">
      <c r="A31" t="s">
        <v>611</v>
      </c>
      <c r="B31" t="s">
        <v>751</v>
      </c>
      <c r="C31" s="17"/>
      <c r="D31" s="17"/>
      <c r="E31" s="17"/>
      <c r="F31" s="17"/>
      <c r="G31" s="17"/>
      <c r="H31" s="17"/>
      <c r="I31" s="17"/>
      <c r="J31" s="17">
        <v>1</v>
      </c>
      <c r="K31" s="17">
        <v>1</v>
      </c>
      <c r="L31" s="17"/>
      <c r="M31" s="17">
        <v>0.98941800000000002</v>
      </c>
      <c r="N31" s="17">
        <v>0.81632700000000002</v>
      </c>
      <c r="O31" s="17"/>
      <c r="P31" s="17"/>
      <c r="Q31" s="17">
        <v>0.90983599999999998</v>
      </c>
      <c r="R31" s="17">
        <v>1</v>
      </c>
      <c r="S31" s="17"/>
      <c r="T31" s="17">
        <v>1</v>
      </c>
      <c r="U31" s="17">
        <v>0.74385999999999997</v>
      </c>
      <c r="V31" s="17"/>
      <c r="W31" s="17"/>
      <c r="X31" s="17">
        <v>0.99516899999999997</v>
      </c>
      <c r="Y31" s="17"/>
      <c r="Z31" s="17"/>
      <c r="AA31" s="17"/>
      <c r="AB31" s="17"/>
      <c r="AD31" s="58" t="s">
        <v>611</v>
      </c>
      <c r="AE31" t="s">
        <v>751</v>
      </c>
      <c r="AF31" s="17">
        <f t="shared" si="0"/>
        <v>0.91342400000000001</v>
      </c>
      <c r="AG31" s="17">
        <f t="shared" si="1"/>
        <v>0.99516899999999997</v>
      </c>
    </row>
    <row r="32" spans="1:33" x14ac:dyDescent="0.25">
      <c r="A32" t="s">
        <v>657</v>
      </c>
      <c r="B32" t="s">
        <v>1124</v>
      </c>
      <c r="C32" s="17"/>
      <c r="D32" s="17"/>
      <c r="E32" s="17">
        <v>0.89294099999999998</v>
      </c>
      <c r="F32" s="17">
        <v>0.395123</v>
      </c>
      <c r="G32" s="17">
        <v>0.52824499999999996</v>
      </c>
      <c r="H32" s="17">
        <v>0.94571400000000005</v>
      </c>
      <c r="I32" s="17"/>
      <c r="J32" s="17"/>
      <c r="K32" s="17"/>
      <c r="L32" s="17"/>
      <c r="M32" s="17"/>
      <c r="N32" s="17"/>
      <c r="O32" s="17"/>
      <c r="P32" s="17"/>
      <c r="Q32" s="17"/>
      <c r="R32" s="17"/>
      <c r="S32" s="17"/>
      <c r="T32" s="17"/>
      <c r="U32" s="17"/>
      <c r="V32" s="17"/>
      <c r="W32" s="17"/>
      <c r="X32" s="17"/>
      <c r="Y32" s="17"/>
      <c r="Z32" s="17"/>
      <c r="AA32" s="17"/>
      <c r="AB32" s="17"/>
      <c r="AD32" s="58" t="s">
        <v>657</v>
      </c>
      <c r="AE32" t="s">
        <v>1124</v>
      </c>
      <c r="AF32" s="17" t="str">
        <f t="shared" si="0"/>
        <v>NA</v>
      </c>
      <c r="AG32" t="str">
        <f t="shared" si="1"/>
        <v>NA</v>
      </c>
    </row>
    <row r="33" spans="1:33" x14ac:dyDescent="0.25">
      <c r="A33" t="s">
        <v>613</v>
      </c>
      <c r="B33" t="s">
        <v>751</v>
      </c>
      <c r="C33" s="17"/>
      <c r="D33" s="17"/>
      <c r="E33" s="17"/>
      <c r="F33" s="17"/>
      <c r="G33" s="17"/>
      <c r="H33" s="17"/>
      <c r="I33" s="17"/>
      <c r="J33" s="17"/>
      <c r="K33" s="17"/>
      <c r="L33" s="17"/>
      <c r="M33" s="17"/>
      <c r="N33" s="17"/>
      <c r="O33" s="17"/>
      <c r="P33" s="17"/>
      <c r="Q33" s="17"/>
      <c r="R33" s="17"/>
      <c r="S33" s="17"/>
      <c r="T33" s="17">
        <v>0.33333299999999999</v>
      </c>
      <c r="U33" s="17"/>
      <c r="V33" s="17">
        <v>0.5</v>
      </c>
      <c r="W33" s="17"/>
      <c r="X33" s="17"/>
      <c r="Y33" s="17"/>
      <c r="Z33" s="17"/>
      <c r="AA33" s="17"/>
      <c r="AB33" s="17"/>
      <c r="AD33" s="58" t="s">
        <v>613</v>
      </c>
      <c r="AE33" t="s">
        <v>751</v>
      </c>
      <c r="AF33" s="17">
        <f t="shared" si="0"/>
        <v>0.4166665</v>
      </c>
      <c r="AG33">
        <f t="shared" si="1"/>
        <v>0.5</v>
      </c>
    </row>
    <row r="34" spans="1:33" x14ac:dyDescent="0.25">
      <c r="A34" t="s">
        <v>614</v>
      </c>
      <c r="B34" t="s">
        <v>751</v>
      </c>
      <c r="C34" s="17"/>
      <c r="D34" s="17"/>
      <c r="E34" s="17"/>
      <c r="F34" s="17"/>
      <c r="G34" s="17"/>
      <c r="H34" s="17"/>
      <c r="I34" s="17"/>
      <c r="J34" s="17"/>
      <c r="K34" s="17"/>
      <c r="L34" s="17"/>
      <c r="M34" s="17"/>
      <c r="N34" s="17"/>
      <c r="O34" s="17">
        <v>0.45454499999999998</v>
      </c>
      <c r="P34" s="17">
        <v>1</v>
      </c>
      <c r="Q34" s="17"/>
      <c r="R34" s="17"/>
      <c r="S34" s="17"/>
      <c r="T34" s="17"/>
      <c r="U34" s="17"/>
      <c r="V34" s="17">
        <v>1</v>
      </c>
      <c r="W34" s="17"/>
      <c r="X34" s="17"/>
      <c r="Y34" s="17"/>
      <c r="Z34" s="17"/>
      <c r="AA34" s="17"/>
      <c r="AB34" s="17"/>
      <c r="AD34" s="58" t="s">
        <v>614</v>
      </c>
      <c r="AE34" t="s">
        <v>751</v>
      </c>
      <c r="AF34" s="17">
        <f t="shared" si="0"/>
        <v>1</v>
      </c>
      <c r="AG34" s="17">
        <f t="shared" si="1"/>
        <v>1</v>
      </c>
    </row>
    <row r="35" spans="1:33" x14ac:dyDescent="0.25">
      <c r="A35" t="s">
        <v>616</v>
      </c>
      <c r="B35" t="s">
        <v>1124</v>
      </c>
      <c r="C35" s="17"/>
      <c r="D35" s="17"/>
      <c r="E35" s="17"/>
      <c r="F35" s="17"/>
      <c r="G35" s="17">
        <v>0.178066</v>
      </c>
      <c r="H35" s="17"/>
      <c r="I35" s="17">
        <v>0.26191700000000001</v>
      </c>
      <c r="J35" s="17"/>
      <c r="K35" s="17"/>
      <c r="L35" s="17"/>
      <c r="M35" s="17"/>
      <c r="N35" s="17"/>
      <c r="O35" s="17">
        <v>0.76407000000000003</v>
      </c>
      <c r="P35" s="17"/>
      <c r="Q35" s="17">
        <v>0.82079400000000002</v>
      </c>
      <c r="R35" s="17">
        <v>0.82245199999999996</v>
      </c>
      <c r="S35" s="17">
        <v>0.87839999999999996</v>
      </c>
      <c r="T35" s="17">
        <v>0.61726899999999996</v>
      </c>
      <c r="U35" s="17">
        <v>0.78661700000000001</v>
      </c>
      <c r="V35" s="17">
        <v>0.64492400000000005</v>
      </c>
      <c r="W35" s="17">
        <v>0.37547900000000001</v>
      </c>
      <c r="X35" s="17">
        <v>0.40928999999999999</v>
      </c>
      <c r="Y35" s="17">
        <v>0.63549299999999997</v>
      </c>
      <c r="Z35" s="17">
        <v>0.66510000000000002</v>
      </c>
      <c r="AA35" s="17"/>
      <c r="AB35" s="17"/>
      <c r="AD35" s="57" t="s">
        <v>616</v>
      </c>
      <c r="AE35" t="s">
        <v>1124</v>
      </c>
      <c r="AF35" s="17">
        <f t="shared" si="0"/>
        <v>0.76174266666666668</v>
      </c>
      <c r="AG35" s="17">
        <f t="shared" si="1"/>
        <v>0.54605719999999991</v>
      </c>
    </row>
    <row r="36" spans="1:33" x14ac:dyDescent="0.25">
      <c r="A36" t="s">
        <v>616</v>
      </c>
      <c r="B36" t="s">
        <v>751</v>
      </c>
      <c r="C36" s="17"/>
      <c r="D36" s="17">
        <v>0.98823499999999997</v>
      </c>
      <c r="E36" s="17">
        <v>0.66666700000000001</v>
      </c>
      <c r="F36" s="17">
        <v>0.4</v>
      </c>
      <c r="G36" s="17">
        <v>0.31707299999999999</v>
      </c>
      <c r="H36" s="17">
        <v>0.34482800000000002</v>
      </c>
      <c r="I36" s="17">
        <v>0.282051</v>
      </c>
      <c r="J36" s="17">
        <v>0.5</v>
      </c>
      <c r="K36" s="17">
        <v>0.190909</v>
      </c>
      <c r="L36" s="17"/>
      <c r="M36" s="17">
        <v>0.58333299999999999</v>
      </c>
      <c r="N36" s="17">
        <v>0.8</v>
      </c>
      <c r="O36" s="17">
        <v>0.48</v>
      </c>
      <c r="P36" s="17"/>
      <c r="Q36" s="17">
        <v>0.75</v>
      </c>
      <c r="R36" s="17">
        <v>0.82142899999999996</v>
      </c>
      <c r="S36" s="17">
        <v>0.63636400000000004</v>
      </c>
      <c r="T36" s="17">
        <v>0.75555600000000001</v>
      </c>
      <c r="U36" s="17">
        <v>0.64788699999999999</v>
      </c>
      <c r="V36" s="17">
        <v>0.57291700000000001</v>
      </c>
      <c r="W36" s="17">
        <v>0.75</v>
      </c>
      <c r="X36" s="17">
        <v>0.32727299999999998</v>
      </c>
      <c r="Y36" s="17">
        <v>0.93103400000000003</v>
      </c>
      <c r="Z36" s="17">
        <v>0.92307700000000004</v>
      </c>
      <c r="AA36" s="17"/>
      <c r="AB36" s="17"/>
      <c r="AD36" s="58" t="s">
        <v>616</v>
      </c>
      <c r="AE36" t="s">
        <v>751</v>
      </c>
      <c r="AF36" s="17">
        <f t="shared" si="0"/>
        <v>0.69735883333333337</v>
      </c>
      <c r="AG36" s="17">
        <f t="shared" si="1"/>
        <v>0.70086019999999993</v>
      </c>
    </row>
    <row r="37" spans="1:33" x14ac:dyDescent="0.25">
      <c r="A37" t="s">
        <v>681</v>
      </c>
      <c r="B37" t="s">
        <v>1124</v>
      </c>
      <c r="C37" s="17">
        <v>0.442164</v>
      </c>
      <c r="D37" s="17">
        <v>0.57642899999999997</v>
      </c>
      <c r="E37" s="17">
        <v>0.74365499999999995</v>
      </c>
      <c r="F37" s="17">
        <v>0.78819499999999998</v>
      </c>
      <c r="G37" s="17">
        <v>0.43429200000000001</v>
      </c>
      <c r="H37" s="17">
        <v>0.37474499999999999</v>
      </c>
      <c r="I37" s="17">
        <v>0.35473399999999999</v>
      </c>
      <c r="J37" s="17">
        <v>0.75212699999999999</v>
      </c>
      <c r="K37" s="17">
        <v>0.65759199999999995</v>
      </c>
      <c r="L37" s="17">
        <v>0.80142599999999997</v>
      </c>
      <c r="M37" s="17">
        <v>0.84116999999999997</v>
      </c>
      <c r="N37" s="17"/>
      <c r="O37" s="17"/>
      <c r="P37" s="17"/>
      <c r="Q37" s="17"/>
      <c r="R37" s="17"/>
      <c r="S37" s="17"/>
      <c r="T37" s="17"/>
      <c r="U37" s="17"/>
      <c r="V37" s="17"/>
      <c r="W37" s="17"/>
      <c r="X37" s="17"/>
      <c r="Y37" s="17"/>
      <c r="Z37" s="17"/>
      <c r="AA37" s="17"/>
      <c r="AB37" s="17"/>
      <c r="AD37" s="57" t="s">
        <v>681</v>
      </c>
      <c r="AE37" t="s">
        <v>1124</v>
      </c>
      <c r="AF37" s="17" t="str">
        <f t="shared" si="0"/>
        <v>NA</v>
      </c>
      <c r="AG37" t="str">
        <f t="shared" si="1"/>
        <v>NA</v>
      </c>
    </row>
    <row r="38" spans="1:33" x14ac:dyDescent="0.25">
      <c r="A38" t="s">
        <v>681</v>
      </c>
      <c r="B38" t="s">
        <v>751</v>
      </c>
      <c r="C38" s="17"/>
      <c r="D38" s="17"/>
      <c r="E38" s="17"/>
      <c r="F38" s="17"/>
      <c r="G38" s="17"/>
      <c r="H38" s="17"/>
      <c r="I38" s="17">
        <v>0.96969700000000003</v>
      </c>
      <c r="J38" s="17">
        <v>1</v>
      </c>
      <c r="K38" s="17">
        <v>1</v>
      </c>
      <c r="L38" s="17">
        <v>0.49429699999999999</v>
      </c>
      <c r="M38" s="17">
        <v>0.33892600000000001</v>
      </c>
      <c r="N38" s="17">
        <v>0.138158</v>
      </c>
      <c r="O38" s="17">
        <v>0.18406600000000001</v>
      </c>
      <c r="P38" s="17">
        <v>0.15562000000000001</v>
      </c>
      <c r="Q38" s="17">
        <v>0.303226</v>
      </c>
      <c r="R38" s="17">
        <v>0.15</v>
      </c>
      <c r="S38" s="17">
        <v>0.212121</v>
      </c>
      <c r="T38" s="17">
        <v>0.37623800000000002</v>
      </c>
      <c r="U38" s="17">
        <v>0.4</v>
      </c>
      <c r="V38" s="17">
        <v>0.31632700000000002</v>
      </c>
      <c r="W38" s="17">
        <v>0.408163</v>
      </c>
      <c r="X38" s="17"/>
      <c r="Y38" s="17"/>
      <c r="Z38" s="17"/>
      <c r="AA38" s="17"/>
      <c r="AB38" s="17"/>
      <c r="AD38" s="58" t="s">
        <v>681</v>
      </c>
      <c r="AE38" t="s">
        <v>751</v>
      </c>
      <c r="AF38" s="17">
        <f t="shared" si="0"/>
        <v>0.29298533333333332</v>
      </c>
      <c r="AG38" s="17">
        <f t="shared" si="1"/>
        <v>0.36224500000000004</v>
      </c>
    </row>
    <row r="39" spans="1:33" x14ac:dyDescent="0.25">
      <c r="A39" t="s">
        <v>682</v>
      </c>
      <c r="B39" t="s">
        <v>1124</v>
      </c>
      <c r="C39" s="17">
        <v>0.46190900000000001</v>
      </c>
      <c r="D39" s="17">
        <v>0.60588900000000001</v>
      </c>
      <c r="E39" s="17">
        <v>0.77368199999999998</v>
      </c>
      <c r="F39" s="17">
        <v>0.82039300000000004</v>
      </c>
      <c r="G39" s="17">
        <v>0.45566600000000002</v>
      </c>
      <c r="H39" s="17">
        <v>0.405389</v>
      </c>
      <c r="I39" s="17">
        <v>0.36633500000000002</v>
      </c>
      <c r="J39" s="17">
        <v>0.85437300000000005</v>
      </c>
      <c r="K39" s="17"/>
      <c r="L39" s="17"/>
      <c r="M39" s="17"/>
      <c r="N39" s="17"/>
      <c r="O39" s="17"/>
      <c r="P39" s="17"/>
      <c r="Q39" s="17"/>
      <c r="R39" s="17"/>
      <c r="S39" s="17"/>
      <c r="T39" s="17"/>
      <c r="U39" s="17"/>
      <c r="V39" s="17"/>
      <c r="W39" s="17"/>
      <c r="X39" s="17"/>
      <c r="Y39" s="17"/>
      <c r="Z39" s="17"/>
      <c r="AA39" s="17"/>
      <c r="AB39" s="17"/>
      <c r="AD39" s="57" t="s">
        <v>682</v>
      </c>
      <c r="AE39" t="s">
        <v>1124</v>
      </c>
      <c r="AF39" s="17" t="str">
        <f t="shared" si="0"/>
        <v>NA</v>
      </c>
      <c r="AG39" t="str">
        <f t="shared" si="1"/>
        <v>NA</v>
      </c>
    </row>
    <row r="40" spans="1:33" x14ac:dyDescent="0.25">
      <c r="A40" t="s">
        <v>682</v>
      </c>
      <c r="B40" t="s">
        <v>751</v>
      </c>
      <c r="C40" s="17"/>
      <c r="D40" s="17"/>
      <c r="E40" s="17"/>
      <c r="F40" s="17"/>
      <c r="G40" s="17"/>
      <c r="H40" s="17"/>
      <c r="I40" s="17">
        <v>1</v>
      </c>
      <c r="J40" s="17">
        <v>0.992537</v>
      </c>
      <c r="K40" s="17">
        <v>1</v>
      </c>
      <c r="L40" s="17">
        <v>0.881579</v>
      </c>
      <c r="M40" s="17">
        <v>0.70067999999999997</v>
      </c>
      <c r="N40" s="17">
        <v>0.72727299999999995</v>
      </c>
      <c r="O40" s="17">
        <v>0.5625</v>
      </c>
      <c r="P40" s="17">
        <v>0.519737</v>
      </c>
      <c r="Q40" s="17">
        <v>0.46</v>
      </c>
      <c r="R40" s="17">
        <v>0.230769</v>
      </c>
      <c r="S40" s="17">
        <v>0.51948099999999997</v>
      </c>
      <c r="T40" s="17">
        <v>0.81889800000000001</v>
      </c>
      <c r="U40" s="17"/>
      <c r="V40" s="17">
        <v>0.8125</v>
      </c>
      <c r="W40" s="17">
        <v>0.35897400000000002</v>
      </c>
      <c r="X40" s="17"/>
      <c r="Y40" s="17"/>
      <c r="Z40" s="17"/>
      <c r="AA40" s="17"/>
      <c r="AB40" s="17"/>
      <c r="AD40" s="58" t="s">
        <v>682</v>
      </c>
      <c r="AE40" t="s">
        <v>751</v>
      </c>
      <c r="AF40" s="17">
        <f t="shared" si="0"/>
        <v>0.56832959999999999</v>
      </c>
      <c r="AG40" s="17">
        <f t="shared" si="1"/>
        <v>0.58573699999999995</v>
      </c>
    </row>
    <row r="41" spans="1:33" x14ac:dyDescent="0.25">
      <c r="A41" t="s">
        <v>659</v>
      </c>
      <c r="B41" t="s">
        <v>1124</v>
      </c>
      <c r="C41" s="17">
        <v>0.76188100000000003</v>
      </c>
      <c r="D41" s="17">
        <v>0.45312200000000002</v>
      </c>
      <c r="E41" s="17">
        <v>0.67021799999999998</v>
      </c>
      <c r="F41" s="17">
        <v>0.65809899999999999</v>
      </c>
      <c r="G41" s="17">
        <v>0.75347500000000001</v>
      </c>
      <c r="H41" s="17">
        <v>0.78059599999999996</v>
      </c>
      <c r="I41" s="17">
        <v>0.93593099999999996</v>
      </c>
      <c r="J41" s="17">
        <v>0.85475599999999996</v>
      </c>
      <c r="K41" s="17">
        <v>0.87992700000000001</v>
      </c>
      <c r="L41" s="17">
        <v>0.89042600000000005</v>
      </c>
      <c r="M41" s="17">
        <v>0.82226200000000005</v>
      </c>
      <c r="N41" s="17">
        <v>0.79201299999999997</v>
      </c>
      <c r="O41" s="17">
        <v>0.590418</v>
      </c>
      <c r="P41" s="17">
        <v>0.79520500000000005</v>
      </c>
      <c r="Q41" s="17">
        <v>0.91368499999999997</v>
      </c>
      <c r="R41" s="17">
        <v>0.61450800000000005</v>
      </c>
      <c r="S41" s="17">
        <v>0.94657500000000006</v>
      </c>
      <c r="T41" s="17">
        <v>0.72967700000000002</v>
      </c>
      <c r="U41" s="17">
        <v>0.64169799999999999</v>
      </c>
      <c r="V41" s="17">
        <v>0.49019299999999999</v>
      </c>
      <c r="W41" s="17">
        <v>0.34301900000000002</v>
      </c>
      <c r="X41" s="17">
        <v>0.51985599999999998</v>
      </c>
      <c r="Y41" s="17">
        <v>0.64846099999999995</v>
      </c>
      <c r="Z41" s="17">
        <v>0.277173</v>
      </c>
      <c r="AA41" s="17"/>
      <c r="AB41" s="17"/>
      <c r="AD41" s="58" t="s">
        <v>659</v>
      </c>
      <c r="AE41" t="s">
        <v>1124</v>
      </c>
      <c r="AF41" s="17">
        <f t="shared" si="0"/>
        <v>0.72272266666666674</v>
      </c>
      <c r="AG41" s="17">
        <f t="shared" si="1"/>
        <v>0.45574039999999993</v>
      </c>
    </row>
    <row r="42" spans="1:33" x14ac:dyDescent="0.25">
      <c r="A42" t="s">
        <v>684</v>
      </c>
      <c r="B42" t="s">
        <v>751</v>
      </c>
      <c r="C42" s="17"/>
      <c r="D42" s="17"/>
      <c r="E42" s="17"/>
      <c r="F42" s="17"/>
      <c r="G42" s="17"/>
      <c r="H42" s="17"/>
      <c r="I42" s="17"/>
      <c r="J42" s="17"/>
      <c r="K42" s="17"/>
      <c r="L42" s="17"/>
      <c r="M42" s="17"/>
      <c r="N42" s="17"/>
      <c r="O42" s="17"/>
      <c r="P42" s="17"/>
      <c r="Q42" s="17"/>
      <c r="R42" s="17"/>
      <c r="S42" s="17">
        <v>0.86440700000000004</v>
      </c>
      <c r="T42" s="17">
        <v>0.88888900000000004</v>
      </c>
      <c r="U42" s="17">
        <v>0.93902399999999997</v>
      </c>
      <c r="V42" s="17">
        <v>0.90123500000000001</v>
      </c>
      <c r="W42" s="17">
        <v>0.60869600000000001</v>
      </c>
      <c r="X42" s="17"/>
      <c r="Y42" s="17">
        <v>0.71666700000000005</v>
      </c>
      <c r="Z42" s="17"/>
      <c r="AA42" s="17"/>
      <c r="AB42" s="17"/>
      <c r="AD42" s="58" t="s">
        <v>684</v>
      </c>
      <c r="AE42" t="s">
        <v>751</v>
      </c>
      <c r="AF42" s="17">
        <f t="shared" si="0"/>
        <v>0.89838875000000007</v>
      </c>
      <c r="AG42" s="17">
        <f t="shared" si="1"/>
        <v>0.74219933333333332</v>
      </c>
    </row>
    <row r="43" spans="1:33" x14ac:dyDescent="0.25">
      <c r="A43" t="s">
        <v>618</v>
      </c>
      <c r="B43" t="s">
        <v>1124</v>
      </c>
      <c r="C43" s="17">
        <v>0.27957700000000002</v>
      </c>
      <c r="D43" s="17">
        <v>9.1760999999999995E-2</v>
      </c>
      <c r="E43" s="17">
        <v>0.10628799999999999</v>
      </c>
      <c r="F43" s="17">
        <v>0.13348699999999999</v>
      </c>
      <c r="G43" s="17">
        <v>0.40681400000000001</v>
      </c>
      <c r="H43" s="17">
        <v>0.32591199999999998</v>
      </c>
      <c r="I43" s="17">
        <v>0.51239699999999999</v>
      </c>
      <c r="J43" s="17">
        <v>3.6374999999999998E-2</v>
      </c>
      <c r="K43" s="17">
        <v>0.27232299999999998</v>
      </c>
      <c r="L43" s="17">
        <v>0.98437200000000002</v>
      </c>
      <c r="M43" s="17"/>
      <c r="N43" s="17"/>
      <c r="O43" s="17"/>
      <c r="P43" s="17"/>
      <c r="Q43" s="17"/>
      <c r="R43" s="17"/>
      <c r="S43" s="17"/>
      <c r="T43" s="17"/>
      <c r="U43" s="17"/>
      <c r="V43" s="17"/>
      <c r="W43" s="17"/>
      <c r="X43" s="17"/>
      <c r="Y43" s="17"/>
      <c r="Z43" s="17"/>
      <c r="AA43" s="17"/>
      <c r="AB43" s="17"/>
      <c r="AD43" s="57" t="s">
        <v>618</v>
      </c>
      <c r="AE43" t="s">
        <v>1124</v>
      </c>
      <c r="AF43" s="17" t="str">
        <f t="shared" si="0"/>
        <v>NA</v>
      </c>
      <c r="AG43" t="str">
        <f t="shared" si="1"/>
        <v>NA</v>
      </c>
    </row>
    <row r="44" spans="1:33" x14ac:dyDescent="0.25">
      <c r="A44" t="s">
        <v>618</v>
      </c>
      <c r="B44" t="s">
        <v>751</v>
      </c>
      <c r="C44" s="17">
        <v>0.26666699999999999</v>
      </c>
      <c r="D44" s="17">
        <v>6.2068999999999999E-2</v>
      </c>
      <c r="E44" s="17">
        <v>0.355072</v>
      </c>
      <c r="F44" s="17">
        <v>5.1136000000000001E-2</v>
      </c>
      <c r="G44" s="17">
        <v>3.0351E-2</v>
      </c>
      <c r="H44" s="17">
        <v>0</v>
      </c>
      <c r="I44" s="17">
        <v>0.189189</v>
      </c>
      <c r="J44" s="17">
        <v>0.138158</v>
      </c>
      <c r="K44" s="17">
        <v>6.1135000000000002E-2</v>
      </c>
      <c r="L44" s="17">
        <v>7.3171E-2</v>
      </c>
      <c r="M44" s="17">
        <v>0.188723</v>
      </c>
      <c r="N44" s="17">
        <v>0.118203</v>
      </c>
      <c r="O44" s="17">
        <v>0.123821</v>
      </c>
      <c r="P44" s="17">
        <v>1.9108E-2</v>
      </c>
      <c r="Q44" s="17">
        <v>0.12931000000000001</v>
      </c>
      <c r="R44" s="17">
        <v>5.4662000000000002E-2</v>
      </c>
      <c r="S44" s="17">
        <v>7.8549999999999995E-2</v>
      </c>
      <c r="T44" s="17">
        <v>8.1028000000000003E-2</v>
      </c>
      <c r="U44" s="17">
        <v>7.0106000000000002E-2</v>
      </c>
      <c r="V44" s="17">
        <v>0.15925500000000001</v>
      </c>
      <c r="W44" s="17">
        <v>0.105505</v>
      </c>
      <c r="X44" s="17"/>
      <c r="Y44" s="17">
        <v>3.6954000000000001E-2</v>
      </c>
      <c r="Z44" s="17">
        <v>6.9555000000000006E-2</v>
      </c>
      <c r="AA44" s="17"/>
      <c r="AB44" s="17"/>
      <c r="AD44" s="58" t="s">
        <v>618</v>
      </c>
      <c r="AE44" t="s">
        <v>751</v>
      </c>
      <c r="AF44" s="17">
        <f t="shared" si="0"/>
        <v>9.5485166666666677E-2</v>
      </c>
      <c r="AG44" s="17">
        <f t="shared" si="1"/>
        <v>9.281724999999999E-2</v>
      </c>
    </row>
    <row r="45" spans="1:33" x14ac:dyDescent="0.25">
      <c r="A45" t="s">
        <v>646</v>
      </c>
      <c r="B45" t="s">
        <v>1124</v>
      </c>
      <c r="C45" s="17"/>
      <c r="D45" s="17"/>
      <c r="E45" s="17"/>
      <c r="F45" s="17"/>
      <c r="G45" s="17"/>
      <c r="H45" s="17"/>
      <c r="I45" s="17"/>
      <c r="J45" s="17"/>
      <c r="K45" s="17"/>
      <c r="L45" s="17"/>
      <c r="M45" s="17"/>
      <c r="N45" s="17">
        <v>0.34482200000000002</v>
      </c>
      <c r="O45" s="17">
        <v>0.34037600000000001</v>
      </c>
      <c r="P45" s="17">
        <v>0.42780800000000002</v>
      </c>
      <c r="Q45" s="17">
        <v>0.80615700000000001</v>
      </c>
      <c r="R45" s="17">
        <v>0.60992900000000005</v>
      </c>
      <c r="S45" s="17">
        <v>0.27760899999999999</v>
      </c>
      <c r="T45" s="17">
        <v>0.34896899999999997</v>
      </c>
      <c r="U45" s="17">
        <v>0.411717</v>
      </c>
      <c r="V45" s="17">
        <v>0.37022100000000002</v>
      </c>
      <c r="W45" s="17">
        <v>0.49226199999999998</v>
      </c>
      <c r="X45" s="17">
        <v>0.50809000000000004</v>
      </c>
      <c r="Y45" s="17">
        <v>0.61041299999999998</v>
      </c>
      <c r="Z45" s="17">
        <v>0.728468</v>
      </c>
      <c r="AA45" s="17"/>
      <c r="AB45" s="17"/>
      <c r="AD45" s="58" t="s">
        <v>646</v>
      </c>
      <c r="AE45" t="s">
        <v>1124</v>
      </c>
      <c r="AF45" s="17">
        <f t="shared" si="0"/>
        <v>0.47076699999999994</v>
      </c>
      <c r="AG45" s="17">
        <f t="shared" si="1"/>
        <v>0.54189080000000001</v>
      </c>
    </row>
    <row r="46" spans="1:33" x14ac:dyDescent="0.25">
      <c r="A46" t="s">
        <v>687</v>
      </c>
      <c r="B46" t="s">
        <v>1124</v>
      </c>
      <c r="C46" s="17">
        <v>0.537439</v>
      </c>
      <c r="D46" s="17">
        <v>0.15695400000000001</v>
      </c>
      <c r="E46" s="17">
        <v>0.19122500000000001</v>
      </c>
      <c r="F46" s="17">
        <v>0.307367</v>
      </c>
      <c r="G46" s="17">
        <v>0.43032799999999999</v>
      </c>
      <c r="H46" s="17">
        <v>0.48328399999999999</v>
      </c>
      <c r="I46" s="17">
        <v>0.42828500000000003</v>
      </c>
      <c r="J46" s="17">
        <v>0.31756499999999999</v>
      </c>
      <c r="K46" s="17">
        <v>0.46021899999999999</v>
      </c>
      <c r="L46" s="17">
        <v>0.29214000000000001</v>
      </c>
      <c r="M46" s="17">
        <v>3.6304000000000003E-2</v>
      </c>
      <c r="N46" s="17">
        <v>4.9886E-2</v>
      </c>
      <c r="O46" s="17">
        <v>0.34313300000000002</v>
      </c>
      <c r="P46" s="17">
        <v>0.44899499999999998</v>
      </c>
      <c r="Q46" s="17">
        <v>0.31776700000000002</v>
      </c>
      <c r="R46" s="17">
        <v>8.2892999999999994E-2</v>
      </c>
      <c r="S46" s="17">
        <v>9.6734000000000001E-2</v>
      </c>
      <c r="T46" s="17">
        <v>0.27342</v>
      </c>
      <c r="U46" s="17">
        <v>0.33257999999999999</v>
      </c>
      <c r="V46" s="17">
        <v>0.44990799999999997</v>
      </c>
      <c r="W46" s="17">
        <v>0.38629000000000002</v>
      </c>
      <c r="X46" s="17">
        <v>0.47148499999999999</v>
      </c>
      <c r="Y46" s="17">
        <v>0.35213800000000001</v>
      </c>
      <c r="Z46" s="17">
        <v>0.66283599999999998</v>
      </c>
      <c r="AA46" s="17"/>
      <c r="AB46" s="17"/>
      <c r="AD46" s="58" t="s">
        <v>687</v>
      </c>
      <c r="AE46" t="s">
        <v>1124</v>
      </c>
      <c r="AF46" s="17">
        <f t="shared" si="0"/>
        <v>0.25888366666666668</v>
      </c>
      <c r="AG46" s="17">
        <f t="shared" si="1"/>
        <v>0.46453139999999998</v>
      </c>
    </row>
    <row r="47" spans="1:33" x14ac:dyDescent="0.25">
      <c r="A47" t="s">
        <v>689</v>
      </c>
      <c r="B47" t="s">
        <v>1124</v>
      </c>
      <c r="C47" s="17">
        <v>0.33278600000000003</v>
      </c>
      <c r="D47" s="17">
        <v>0.149757</v>
      </c>
      <c r="E47" s="17">
        <v>0.18651200000000001</v>
      </c>
      <c r="F47" s="17">
        <v>4.385E-2</v>
      </c>
      <c r="G47" s="17">
        <v>0.206591</v>
      </c>
      <c r="H47" s="17">
        <v>0.25601499999999999</v>
      </c>
      <c r="I47" s="17">
        <v>0.42831599999999997</v>
      </c>
      <c r="J47" s="17">
        <v>0.12930800000000001</v>
      </c>
      <c r="K47" s="17">
        <v>1.6230000000000001E-3</v>
      </c>
      <c r="L47" s="17">
        <v>0</v>
      </c>
      <c r="M47" s="17">
        <v>0</v>
      </c>
      <c r="N47" s="17">
        <v>3.4674999999999997E-2</v>
      </c>
      <c r="O47" s="17">
        <v>1.3756000000000001E-2</v>
      </c>
      <c r="P47" s="17">
        <v>0.26451400000000003</v>
      </c>
      <c r="Q47" s="17">
        <v>8.6138000000000006E-2</v>
      </c>
      <c r="R47" s="17">
        <v>0.15907199999999999</v>
      </c>
      <c r="S47" s="17">
        <v>0.41007500000000002</v>
      </c>
      <c r="T47" s="17">
        <v>0.47863899999999998</v>
      </c>
      <c r="U47" s="17">
        <v>0.28814699999999999</v>
      </c>
      <c r="V47" s="17">
        <v>0.74438400000000005</v>
      </c>
      <c r="W47" s="17">
        <v>0.41055599999999998</v>
      </c>
      <c r="X47" s="17">
        <v>0.295653</v>
      </c>
      <c r="Y47" s="17">
        <v>0.112025</v>
      </c>
      <c r="Z47" s="17">
        <v>0.24560699999999999</v>
      </c>
      <c r="AA47" s="17"/>
      <c r="AB47" s="17"/>
      <c r="AD47" s="58" t="s">
        <v>689</v>
      </c>
      <c r="AE47" t="s">
        <v>1124</v>
      </c>
      <c r="AF47" s="17">
        <f t="shared" si="0"/>
        <v>0.36107583333333332</v>
      </c>
      <c r="AG47" s="17">
        <f t="shared" si="1"/>
        <v>0.36164499999999999</v>
      </c>
    </row>
    <row r="48" spans="1:33" x14ac:dyDescent="0.25">
      <c r="A48" t="s">
        <v>621</v>
      </c>
      <c r="B48" t="s">
        <v>1124</v>
      </c>
      <c r="C48" s="17">
        <v>0.31328099999999998</v>
      </c>
      <c r="D48" s="17">
        <v>0.34857900000000003</v>
      </c>
      <c r="E48" s="17">
        <v>0.38672600000000001</v>
      </c>
      <c r="F48" s="17">
        <v>0.35365099999999999</v>
      </c>
      <c r="G48" s="17">
        <v>0.21485099999999999</v>
      </c>
      <c r="H48" s="17">
        <v>0.232626</v>
      </c>
      <c r="I48" s="17">
        <v>0.263712</v>
      </c>
      <c r="J48" s="17">
        <v>0.41675099999999998</v>
      </c>
      <c r="K48" s="17">
        <v>0.41482599999999997</v>
      </c>
      <c r="L48" s="17">
        <v>0.15876799999999999</v>
      </c>
      <c r="M48" s="17">
        <v>0.22131500000000001</v>
      </c>
      <c r="N48" s="17">
        <v>0.373749</v>
      </c>
      <c r="O48" s="17">
        <v>0.33036199999999999</v>
      </c>
      <c r="P48" s="17">
        <v>0.38064300000000001</v>
      </c>
      <c r="Q48" s="17">
        <v>0.443828</v>
      </c>
      <c r="R48" s="17">
        <v>0.54167799999999999</v>
      </c>
      <c r="S48" s="17">
        <v>0.202156</v>
      </c>
      <c r="T48" s="17">
        <v>0.55143299999999995</v>
      </c>
      <c r="U48" s="17">
        <v>0.36849199999999999</v>
      </c>
      <c r="V48" s="17">
        <v>0.32690799999999998</v>
      </c>
      <c r="W48" s="17">
        <v>0.45170399999999999</v>
      </c>
      <c r="X48" s="17">
        <v>0.37099300000000002</v>
      </c>
      <c r="Y48" s="17">
        <v>0.325903</v>
      </c>
      <c r="Z48" s="17">
        <v>0.380749</v>
      </c>
      <c r="AA48" s="17"/>
      <c r="AB48" s="17"/>
      <c r="AD48" s="57" t="s">
        <v>621</v>
      </c>
      <c r="AE48" t="s">
        <v>1124</v>
      </c>
      <c r="AF48" s="17">
        <f t="shared" si="0"/>
        <v>0.40574916666666661</v>
      </c>
      <c r="AG48" s="17">
        <f t="shared" si="1"/>
        <v>0.37125140000000001</v>
      </c>
    </row>
    <row r="49" spans="1:33" x14ac:dyDescent="0.25">
      <c r="A49" t="s">
        <v>621</v>
      </c>
      <c r="B49" t="s">
        <v>751</v>
      </c>
      <c r="C49" s="17">
        <v>8.7248000000000006E-2</v>
      </c>
      <c r="D49" s="17">
        <v>6.8750000000000006E-2</v>
      </c>
      <c r="E49" s="17">
        <v>8.0389000000000002E-2</v>
      </c>
      <c r="F49" s="17">
        <v>2.6246999999999999E-2</v>
      </c>
      <c r="G49" s="17">
        <v>4.3427E-2</v>
      </c>
      <c r="H49" s="17">
        <v>5.8386E-2</v>
      </c>
      <c r="I49" s="17">
        <v>4.9260999999999999E-2</v>
      </c>
      <c r="J49" s="17">
        <v>3.8990999999999998E-2</v>
      </c>
      <c r="K49" s="17">
        <v>3.0825999999999999E-2</v>
      </c>
      <c r="L49" s="17">
        <v>5.7175999999999998E-2</v>
      </c>
      <c r="M49" s="17">
        <v>8.5460999999999995E-2</v>
      </c>
      <c r="N49" s="17">
        <v>3.0380000000000001E-2</v>
      </c>
      <c r="O49" s="17">
        <v>4.1389000000000002E-2</v>
      </c>
      <c r="P49" s="17">
        <v>3.8911000000000001E-2</v>
      </c>
      <c r="Q49" s="17">
        <v>9.3508999999999995E-2</v>
      </c>
      <c r="R49" s="17">
        <v>0.111111</v>
      </c>
      <c r="S49" s="17">
        <v>5.4945000000000001E-2</v>
      </c>
      <c r="T49" s="17">
        <v>0.13377900000000001</v>
      </c>
      <c r="U49" s="17">
        <v>7.6826000000000005E-2</v>
      </c>
      <c r="V49" s="17">
        <v>8.1508999999999998E-2</v>
      </c>
      <c r="W49" s="17">
        <v>0.119718</v>
      </c>
      <c r="X49" s="17">
        <v>0.17485500000000001</v>
      </c>
      <c r="Y49" s="17">
        <v>0.22883999999999999</v>
      </c>
      <c r="Z49" s="17">
        <v>0.36310700000000001</v>
      </c>
      <c r="AA49" s="17"/>
      <c r="AB49" s="17"/>
      <c r="AD49" s="58" t="s">
        <v>621</v>
      </c>
      <c r="AE49" t="s">
        <v>751</v>
      </c>
      <c r="AF49" s="17">
        <f t="shared" si="0"/>
        <v>9.19465E-2</v>
      </c>
      <c r="AG49" s="17">
        <f t="shared" si="1"/>
        <v>0.19360579999999999</v>
      </c>
    </row>
    <row r="50" spans="1:33" x14ac:dyDescent="0.25">
      <c r="A50" t="s">
        <v>691</v>
      </c>
      <c r="B50" t="s">
        <v>751</v>
      </c>
      <c r="C50" s="17"/>
      <c r="D50" s="17"/>
      <c r="E50" s="17"/>
      <c r="F50" s="17"/>
      <c r="G50" s="17"/>
      <c r="H50" s="17"/>
      <c r="I50" s="17"/>
      <c r="J50" s="17"/>
      <c r="K50" s="17">
        <v>1</v>
      </c>
      <c r="L50" s="17">
        <v>0.93877600000000005</v>
      </c>
      <c r="M50" s="17">
        <v>0.86363599999999996</v>
      </c>
      <c r="N50" s="17">
        <v>0.85714299999999999</v>
      </c>
      <c r="O50" s="17">
        <v>0.69230800000000003</v>
      </c>
      <c r="P50" s="17"/>
      <c r="Q50" s="17">
        <v>0.65517199999999998</v>
      </c>
      <c r="R50" s="17"/>
      <c r="S50" s="17">
        <v>0.76</v>
      </c>
      <c r="T50" s="17"/>
      <c r="U50" s="17"/>
      <c r="V50" s="17">
        <v>0.70175399999999999</v>
      </c>
      <c r="W50" s="17"/>
      <c r="X50" s="17"/>
      <c r="Y50" s="17">
        <v>0.92105300000000001</v>
      </c>
      <c r="Z50" s="17">
        <v>0.90740699999999996</v>
      </c>
      <c r="AA50" s="17"/>
      <c r="AB50" s="17"/>
      <c r="AD50" s="58" t="s">
        <v>691</v>
      </c>
      <c r="AE50" t="s">
        <v>751</v>
      </c>
      <c r="AF50" s="17">
        <f t="shared" si="0"/>
        <v>0.7056420000000001</v>
      </c>
      <c r="AG50" s="17">
        <f t="shared" si="1"/>
        <v>0.84340466666666669</v>
      </c>
    </row>
    <row r="51" spans="1:33" x14ac:dyDescent="0.25">
      <c r="A51" t="s">
        <v>662</v>
      </c>
      <c r="B51" t="s">
        <v>1124</v>
      </c>
      <c r="C51" s="17">
        <v>0.93771099999999996</v>
      </c>
      <c r="D51" s="17">
        <v>0.56173600000000001</v>
      </c>
      <c r="E51" s="17">
        <v>0.78690099999999996</v>
      </c>
      <c r="F51" s="17">
        <v>0.58799299999999999</v>
      </c>
      <c r="G51" s="17">
        <v>0.56023699999999999</v>
      </c>
      <c r="H51" s="17">
        <v>0.68364199999999997</v>
      </c>
      <c r="I51" s="17">
        <v>0.64799099999999998</v>
      </c>
      <c r="J51" s="17">
        <v>0.80852100000000005</v>
      </c>
      <c r="K51" s="17">
        <v>0.72098300000000004</v>
      </c>
      <c r="L51" s="17"/>
      <c r="M51" s="17"/>
      <c r="N51" s="17">
        <v>0.62873199999999996</v>
      </c>
      <c r="O51" s="17">
        <v>0.714534</v>
      </c>
      <c r="P51" s="17">
        <v>0.90239100000000005</v>
      </c>
      <c r="Q51" s="17">
        <v>0.69819600000000004</v>
      </c>
      <c r="R51" s="17"/>
      <c r="S51" s="17"/>
      <c r="T51" s="17"/>
      <c r="U51" s="17"/>
      <c r="V51" s="17"/>
      <c r="W51" s="17"/>
      <c r="X51" s="17"/>
      <c r="Y51" s="17"/>
      <c r="Z51" s="17"/>
      <c r="AA51" s="17"/>
      <c r="AB51" s="17"/>
      <c r="AD51" s="58" t="s">
        <v>662</v>
      </c>
      <c r="AE51" t="s">
        <v>1124</v>
      </c>
      <c r="AF51" s="17">
        <f t="shared" si="0"/>
        <v>0.69819600000000004</v>
      </c>
      <c r="AG51" t="str">
        <f t="shared" si="1"/>
        <v>NA</v>
      </c>
    </row>
    <row r="52" spans="1:33" x14ac:dyDescent="0.25">
      <c r="A52" t="s">
        <v>623</v>
      </c>
      <c r="B52" t="s">
        <v>751</v>
      </c>
      <c r="C52" s="17"/>
      <c r="D52" s="17"/>
      <c r="E52" s="17"/>
      <c r="F52" s="17"/>
      <c r="G52" s="17"/>
      <c r="H52" s="17"/>
      <c r="I52" s="17"/>
      <c r="J52" s="17">
        <v>0.35643599999999998</v>
      </c>
      <c r="K52" s="17">
        <v>0.66161599999999998</v>
      </c>
      <c r="L52" s="17"/>
      <c r="M52" s="17">
        <v>0.98809499999999995</v>
      </c>
      <c r="N52" s="17"/>
      <c r="O52" s="17"/>
      <c r="P52" s="17"/>
      <c r="Q52" s="17">
        <v>0.96969700000000003</v>
      </c>
      <c r="R52" s="17"/>
      <c r="S52" s="17">
        <v>8.5271E-2</v>
      </c>
      <c r="T52" s="17">
        <v>0.18085100000000001</v>
      </c>
      <c r="U52" s="17"/>
      <c r="V52" s="17">
        <v>0.39560400000000001</v>
      </c>
      <c r="W52" s="17"/>
      <c r="X52" s="17">
        <v>0.72611499999999995</v>
      </c>
      <c r="Y52" s="17">
        <v>0.98901099999999997</v>
      </c>
      <c r="Z52" s="17">
        <v>0.94076700000000002</v>
      </c>
      <c r="AA52" s="17"/>
      <c r="AB52" s="17"/>
      <c r="AD52" s="58" t="s">
        <v>623</v>
      </c>
      <c r="AE52" t="s">
        <v>751</v>
      </c>
      <c r="AF52" s="17">
        <f t="shared" si="0"/>
        <v>0.40785575000000007</v>
      </c>
      <c r="AG52" s="17">
        <f t="shared" si="1"/>
        <v>0.76287424999999998</v>
      </c>
    </row>
    <row r="53" spans="1:33" x14ac:dyDescent="0.25">
      <c r="A53" t="s">
        <v>624</v>
      </c>
      <c r="B53" t="s">
        <v>1124</v>
      </c>
      <c r="C53" s="17">
        <v>0.313444</v>
      </c>
      <c r="D53" s="17">
        <v>0.37142599999999998</v>
      </c>
      <c r="E53" s="17"/>
      <c r="F53" s="17"/>
      <c r="G53" s="17">
        <v>0.13611000000000001</v>
      </c>
      <c r="H53" s="17">
        <v>0.373948</v>
      </c>
      <c r="I53" s="17">
        <v>0.66195599999999999</v>
      </c>
      <c r="J53" s="17"/>
      <c r="K53" s="17"/>
      <c r="L53" s="17"/>
      <c r="M53" s="17"/>
      <c r="N53" s="17"/>
      <c r="O53" s="17"/>
      <c r="P53" s="17">
        <v>0.87492999999999999</v>
      </c>
      <c r="Q53" s="17">
        <v>0.95522300000000004</v>
      </c>
      <c r="R53" s="17">
        <v>0.75015299999999996</v>
      </c>
      <c r="S53" s="17">
        <v>0.92800199999999999</v>
      </c>
      <c r="T53" s="17"/>
      <c r="U53" s="17"/>
      <c r="V53" s="17"/>
      <c r="W53" s="17">
        <v>0.98705500000000002</v>
      </c>
      <c r="X53" s="17">
        <v>0.97178200000000003</v>
      </c>
      <c r="Y53" s="17">
        <v>0.57484299999999999</v>
      </c>
      <c r="Z53" s="17">
        <v>0.24549199999999999</v>
      </c>
      <c r="AA53" s="17"/>
      <c r="AB53" s="17"/>
      <c r="AD53" s="57" t="s">
        <v>624</v>
      </c>
      <c r="AE53" t="s">
        <v>1124</v>
      </c>
      <c r="AF53" s="17">
        <f t="shared" si="0"/>
        <v>0.87779266666666667</v>
      </c>
      <c r="AG53" s="17">
        <f t="shared" si="1"/>
        <v>0.69479299999999999</v>
      </c>
    </row>
    <row r="54" spans="1:33" x14ac:dyDescent="0.25">
      <c r="A54" t="s">
        <v>624</v>
      </c>
      <c r="B54" t="s">
        <v>751</v>
      </c>
      <c r="C54" s="17">
        <v>0.88235300000000005</v>
      </c>
      <c r="D54" s="17">
        <v>0.92105300000000001</v>
      </c>
      <c r="E54" s="17">
        <v>0.27433600000000002</v>
      </c>
      <c r="F54" s="17">
        <v>0.14438500000000001</v>
      </c>
      <c r="G54" s="17">
        <v>0.121212</v>
      </c>
      <c r="H54" s="17">
        <v>9.0909000000000004E-2</v>
      </c>
      <c r="I54" s="17">
        <v>0.15151500000000001</v>
      </c>
      <c r="J54" s="17">
        <v>9.7403000000000003E-2</v>
      </c>
      <c r="K54" s="17">
        <v>6.5326999999999996E-2</v>
      </c>
      <c r="L54" s="17">
        <v>2.5381000000000001E-2</v>
      </c>
      <c r="M54" s="17">
        <v>0.11790399999999999</v>
      </c>
      <c r="N54" s="17">
        <v>0.22123899999999999</v>
      </c>
      <c r="O54" s="17">
        <v>8.9286000000000004E-2</v>
      </c>
      <c r="P54" s="17">
        <v>8.4576999999999999E-2</v>
      </c>
      <c r="Q54" s="17">
        <v>0.18279599999999999</v>
      </c>
      <c r="R54" s="17">
        <v>0.21897800000000001</v>
      </c>
      <c r="S54" s="17">
        <v>0.159664</v>
      </c>
      <c r="T54" s="17">
        <v>0.19858200000000001</v>
      </c>
      <c r="U54" s="17">
        <v>0.156584</v>
      </c>
      <c r="V54" s="17">
        <v>0.15044199999999999</v>
      </c>
      <c r="W54" s="17"/>
      <c r="X54" s="17">
        <v>5.7500000000000002E-2</v>
      </c>
      <c r="Y54" s="17">
        <v>5.9289000000000001E-2</v>
      </c>
      <c r="Z54" s="17">
        <v>8.5106000000000001E-2</v>
      </c>
      <c r="AA54" s="17"/>
      <c r="AB54" s="17"/>
      <c r="AD54" s="58" t="s">
        <v>624</v>
      </c>
      <c r="AE54" t="s">
        <v>751</v>
      </c>
      <c r="AF54" s="17">
        <f t="shared" si="0"/>
        <v>0.177841</v>
      </c>
      <c r="AG54" s="17">
        <f t="shared" si="1"/>
        <v>8.8084250000000003E-2</v>
      </c>
    </row>
    <row r="55" spans="1:33" x14ac:dyDescent="0.25">
      <c r="A55" t="s">
        <v>664</v>
      </c>
      <c r="B55" t="s">
        <v>1124</v>
      </c>
      <c r="C55" s="17">
        <v>0.926373</v>
      </c>
      <c r="D55" s="17">
        <v>0.88370400000000005</v>
      </c>
      <c r="E55" s="17">
        <v>0.87227699999999997</v>
      </c>
      <c r="F55" s="17">
        <v>0.81967800000000002</v>
      </c>
      <c r="G55" s="17">
        <v>0.907605</v>
      </c>
      <c r="H55" s="17">
        <v>0.81439700000000004</v>
      </c>
      <c r="I55" s="17">
        <v>0.91486199999999995</v>
      </c>
      <c r="J55" s="17">
        <v>0.90768899999999997</v>
      </c>
      <c r="K55" s="17">
        <v>0.938693</v>
      </c>
      <c r="L55" s="17">
        <v>0.94120999999999999</v>
      </c>
      <c r="M55" s="17">
        <v>0.919041</v>
      </c>
      <c r="N55" s="17">
        <v>0.91612099999999996</v>
      </c>
      <c r="O55" s="17">
        <v>0.96580999999999995</v>
      </c>
      <c r="P55" s="17">
        <v>0.91516799999999998</v>
      </c>
      <c r="Q55" s="17">
        <v>0.87212599999999996</v>
      </c>
      <c r="R55" s="17">
        <v>0.83567999999999998</v>
      </c>
      <c r="S55" s="17">
        <v>0.94672699999999999</v>
      </c>
      <c r="T55" s="17">
        <v>0.91696599999999995</v>
      </c>
      <c r="U55" s="17">
        <v>0.888513</v>
      </c>
      <c r="V55" s="17">
        <v>0.88815900000000003</v>
      </c>
      <c r="W55" s="17">
        <v>0.860317</v>
      </c>
      <c r="X55" s="17">
        <v>0.86886200000000002</v>
      </c>
      <c r="Y55" s="17">
        <v>0.84930000000000005</v>
      </c>
      <c r="Z55" s="17">
        <v>0.92929700000000004</v>
      </c>
      <c r="AA55" s="17"/>
      <c r="AB55" s="17"/>
      <c r="AD55" s="58" t="s">
        <v>664</v>
      </c>
      <c r="AE55" t="s">
        <v>1124</v>
      </c>
      <c r="AF55" s="17">
        <f t="shared" si="0"/>
        <v>0.8913618333333333</v>
      </c>
      <c r="AG55" s="17">
        <f t="shared" si="1"/>
        <v>0.87918699999999994</v>
      </c>
    </row>
    <row r="56" spans="1:33" x14ac:dyDescent="0.25">
      <c r="A56" t="s">
        <v>666</v>
      </c>
      <c r="B56" t="s">
        <v>1124</v>
      </c>
      <c r="C56" s="17">
        <v>0.41138000000000002</v>
      </c>
      <c r="D56" s="17">
        <v>0.261432</v>
      </c>
      <c r="E56" s="17">
        <v>0.21803700000000001</v>
      </c>
      <c r="F56" s="17">
        <v>8.8566000000000006E-2</v>
      </c>
      <c r="G56" s="17">
        <v>0.16579199999999999</v>
      </c>
      <c r="H56" s="17">
        <v>0.43646299999999999</v>
      </c>
      <c r="I56" s="17">
        <v>0.211899</v>
      </c>
      <c r="J56" s="17">
        <v>0.34002700000000002</v>
      </c>
      <c r="K56" s="17">
        <v>0.98375699999999999</v>
      </c>
      <c r="L56" s="17"/>
      <c r="M56" s="17"/>
      <c r="N56" s="17">
        <v>0.99394800000000005</v>
      </c>
      <c r="O56" s="17">
        <v>0.98702500000000004</v>
      </c>
      <c r="P56" s="17">
        <v>0.94855100000000003</v>
      </c>
      <c r="Q56" s="17">
        <v>0.58991499999999997</v>
      </c>
      <c r="R56" s="17">
        <v>0.47952600000000001</v>
      </c>
      <c r="S56" s="17">
        <v>0.65063400000000005</v>
      </c>
      <c r="T56" s="17">
        <v>0.49718499999999999</v>
      </c>
      <c r="U56" s="17">
        <v>0.64194899999999999</v>
      </c>
      <c r="V56" s="17">
        <v>0.625309</v>
      </c>
      <c r="W56" s="17">
        <v>0.57629200000000003</v>
      </c>
      <c r="X56" s="17">
        <v>0.52145699999999995</v>
      </c>
      <c r="Y56" s="17">
        <v>0.45866899999999999</v>
      </c>
      <c r="Z56" s="17">
        <v>0.64710100000000004</v>
      </c>
      <c r="AA56" s="17"/>
      <c r="AB56" s="17"/>
      <c r="AD56" s="58" t="s">
        <v>666</v>
      </c>
      <c r="AE56" t="s">
        <v>1124</v>
      </c>
      <c r="AF56" s="17">
        <f t="shared" si="0"/>
        <v>0.58075299999999996</v>
      </c>
      <c r="AG56" s="17">
        <f t="shared" si="1"/>
        <v>0.56576559999999998</v>
      </c>
    </row>
    <row r="57" spans="1:33" x14ac:dyDescent="0.25">
      <c r="A57" t="s">
        <v>626</v>
      </c>
      <c r="B57" t="s">
        <v>751</v>
      </c>
      <c r="C57" s="17"/>
      <c r="D57" s="17"/>
      <c r="E57" s="17"/>
      <c r="F57" s="17"/>
      <c r="G57" s="17"/>
      <c r="H57" s="17"/>
      <c r="I57" s="17"/>
      <c r="J57" s="17">
        <v>0.74074074099999998</v>
      </c>
      <c r="K57" s="17"/>
      <c r="L57" s="17"/>
      <c r="M57" s="17"/>
      <c r="N57" s="17"/>
      <c r="O57" s="17"/>
      <c r="P57" s="17"/>
      <c r="Q57" s="17">
        <v>0.8</v>
      </c>
      <c r="R57" s="17"/>
      <c r="S57" s="17">
        <v>0.14035087700000001</v>
      </c>
      <c r="T57" s="17"/>
      <c r="U57" s="17"/>
      <c r="V57" s="17">
        <v>0.38709677399999998</v>
      </c>
      <c r="W57" s="17">
        <v>0.44324324300000001</v>
      </c>
      <c r="X57" s="17">
        <v>0.56617647100000001</v>
      </c>
      <c r="Y57" s="17">
        <v>0.36986301399999999</v>
      </c>
      <c r="Z57" s="17">
        <v>0.28888888899999998</v>
      </c>
      <c r="AA57" s="17"/>
      <c r="AB57" s="17"/>
      <c r="AD57" s="58" t="s">
        <v>626</v>
      </c>
      <c r="AE57" t="s">
        <v>751</v>
      </c>
      <c r="AF57" s="17">
        <f t="shared" si="0"/>
        <v>0.44248255033333334</v>
      </c>
      <c r="AG57" s="17">
        <f t="shared" si="1"/>
        <v>0.41105367819999994</v>
      </c>
    </row>
    <row r="58" spans="1:33" x14ac:dyDescent="0.25">
      <c r="A58" t="s">
        <v>667</v>
      </c>
      <c r="B58" t="s">
        <v>1124</v>
      </c>
      <c r="C58" s="17">
        <v>0.86694700000000002</v>
      </c>
      <c r="D58" s="17">
        <v>0.12044000000000001</v>
      </c>
      <c r="E58" s="17">
        <v>0.18712599999999999</v>
      </c>
      <c r="F58" s="17">
        <v>0.23116900000000001</v>
      </c>
      <c r="G58" s="17">
        <v>0.97305200000000003</v>
      </c>
      <c r="H58" s="17">
        <v>0.89616799999999996</v>
      </c>
      <c r="I58" s="17">
        <v>0.98480199999999996</v>
      </c>
      <c r="J58" s="17"/>
      <c r="K58" s="17"/>
      <c r="L58" s="17"/>
      <c r="M58" s="17"/>
      <c r="N58" s="17"/>
      <c r="O58" s="17"/>
      <c r="P58" s="17"/>
      <c r="Q58" s="17"/>
      <c r="R58" s="17"/>
      <c r="S58" s="17"/>
      <c r="T58" s="17"/>
      <c r="U58" s="17"/>
      <c r="V58" s="17"/>
      <c r="W58" s="17"/>
      <c r="X58" s="17"/>
      <c r="Y58" s="17"/>
      <c r="Z58" s="17"/>
      <c r="AA58" s="17"/>
      <c r="AB58" s="17"/>
      <c r="AD58" s="58" t="s">
        <v>667</v>
      </c>
      <c r="AE58" t="s">
        <v>1124</v>
      </c>
      <c r="AF58" s="17" t="str">
        <f t="shared" si="0"/>
        <v>NA</v>
      </c>
      <c r="AG58" t="str">
        <f t="shared" si="1"/>
        <v>NA</v>
      </c>
    </row>
    <row r="59" spans="1:33" x14ac:dyDescent="0.25">
      <c r="A59" t="s">
        <v>669</v>
      </c>
      <c r="B59" t="s">
        <v>1124</v>
      </c>
      <c r="C59" s="17">
        <v>0.41164699999999999</v>
      </c>
      <c r="D59" s="17">
        <v>0.34404099999999999</v>
      </c>
      <c r="E59" s="17">
        <v>0.52558099999999996</v>
      </c>
      <c r="F59" s="17">
        <v>0.146483</v>
      </c>
      <c r="G59" s="17">
        <v>0.29783199999999999</v>
      </c>
      <c r="H59" s="17">
        <v>0.41722399999999998</v>
      </c>
      <c r="I59" s="17"/>
      <c r="J59" s="17"/>
      <c r="K59" s="17"/>
      <c r="L59" s="17"/>
      <c r="M59" s="17"/>
      <c r="N59" s="17"/>
      <c r="O59" s="17"/>
      <c r="P59" s="17"/>
      <c r="Q59" s="17"/>
      <c r="R59" s="17"/>
      <c r="S59" s="17"/>
      <c r="T59" s="17"/>
      <c r="U59" s="17"/>
      <c r="V59" s="17"/>
      <c r="W59" s="17"/>
      <c r="X59" s="17"/>
      <c r="Y59" s="17"/>
      <c r="Z59" s="17"/>
      <c r="AA59" s="17"/>
      <c r="AB59" s="17"/>
      <c r="AD59" s="58" t="s">
        <v>669</v>
      </c>
      <c r="AE59" t="s">
        <v>1124</v>
      </c>
      <c r="AF59" s="17" t="str">
        <f t="shared" si="0"/>
        <v>NA</v>
      </c>
      <c r="AG59" t="str">
        <f t="shared" si="1"/>
        <v>NA</v>
      </c>
    </row>
    <row r="60" spans="1:33" x14ac:dyDescent="0.25">
      <c r="A60" t="s">
        <v>628</v>
      </c>
      <c r="B60" t="s">
        <v>751</v>
      </c>
      <c r="C60" s="17"/>
      <c r="D60" s="17"/>
      <c r="E60" s="17"/>
      <c r="F60" s="17"/>
      <c r="G60" s="17">
        <v>0</v>
      </c>
      <c r="H60" s="17"/>
      <c r="I60" s="17"/>
      <c r="J60" s="17">
        <v>0.28571400000000002</v>
      </c>
      <c r="K60" s="17"/>
      <c r="L60" s="17"/>
      <c r="M60" s="17"/>
      <c r="N60" s="17"/>
      <c r="O60" s="17">
        <v>5.5556000000000001E-2</v>
      </c>
      <c r="P60" s="17"/>
      <c r="Q60" s="17">
        <v>0.16666700000000001</v>
      </c>
      <c r="R60" s="17"/>
      <c r="S60" s="17"/>
      <c r="T60" s="17"/>
      <c r="U60" s="17"/>
      <c r="V60" s="17"/>
      <c r="W60" s="17"/>
      <c r="X60" s="17"/>
      <c r="Y60" s="17"/>
      <c r="Z60" s="17"/>
      <c r="AA60" s="17"/>
      <c r="AB60" s="17"/>
      <c r="AD60" s="58" t="s">
        <v>628</v>
      </c>
      <c r="AE60" t="s">
        <v>751</v>
      </c>
      <c r="AF60" s="17">
        <f t="shared" si="0"/>
        <v>0.16666700000000001</v>
      </c>
      <c r="AG60" t="str">
        <f t="shared" si="1"/>
        <v>NA</v>
      </c>
    </row>
    <row r="61" spans="1:33" x14ac:dyDescent="0.25">
      <c r="A61" t="s">
        <v>630</v>
      </c>
      <c r="B61" t="s">
        <v>751</v>
      </c>
      <c r="C61" s="17"/>
      <c r="D61" s="17"/>
      <c r="E61" s="17"/>
      <c r="F61" s="17"/>
      <c r="G61" s="17"/>
      <c r="H61" s="17"/>
      <c r="I61" s="17">
        <v>0.94444399999999995</v>
      </c>
      <c r="J61" s="17">
        <v>1</v>
      </c>
      <c r="K61" s="17">
        <v>0.82352899999999996</v>
      </c>
      <c r="L61" s="17"/>
      <c r="M61" s="17">
        <v>0.214286</v>
      </c>
      <c r="N61" s="17">
        <v>0.17543900000000001</v>
      </c>
      <c r="O61" s="17">
        <v>0.85714299999999999</v>
      </c>
      <c r="P61" s="17"/>
      <c r="Q61" s="17"/>
      <c r="R61" s="17">
        <v>0.25</v>
      </c>
      <c r="S61" s="17">
        <v>1</v>
      </c>
      <c r="T61" s="17">
        <v>0.4</v>
      </c>
      <c r="U61" s="17">
        <v>0.27500000000000002</v>
      </c>
      <c r="V61" s="17">
        <v>0.42307699999999998</v>
      </c>
      <c r="W61" s="17">
        <v>0.20535700000000001</v>
      </c>
      <c r="X61" s="17">
        <v>2.6315999999999999E-2</v>
      </c>
      <c r="Y61" s="17">
        <v>6.0241000000000003E-2</v>
      </c>
      <c r="Z61" s="17">
        <v>0.1</v>
      </c>
      <c r="AA61" s="17"/>
      <c r="AB61" s="17"/>
      <c r="AD61" s="58" t="s">
        <v>630</v>
      </c>
      <c r="AE61" t="s">
        <v>751</v>
      </c>
      <c r="AF61" s="17">
        <f t="shared" si="0"/>
        <v>0.46961540000000002</v>
      </c>
      <c r="AG61" s="17">
        <f t="shared" si="1"/>
        <v>0.16299819999999998</v>
      </c>
    </row>
    <row r="62" spans="1:33" x14ac:dyDescent="0.25">
      <c r="A62" t="s">
        <v>632</v>
      </c>
      <c r="B62" t="s">
        <v>751</v>
      </c>
      <c r="C62" s="17"/>
      <c r="D62" s="17"/>
      <c r="E62" s="17"/>
      <c r="F62" s="17"/>
      <c r="G62" s="17"/>
      <c r="H62" s="17"/>
      <c r="I62" s="17"/>
      <c r="J62" s="17"/>
      <c r="K62" s="17"/>
      <c r="L62" s="17"/>
      <c r="M62" s="17"/>
      <c r="N62" s="17"/>
      <c r="O62" s="17"/>
      <c r="P62" s="17"/>
      <c r="Q62" s="17"/>
      <c r="R62" s="17">
        <v>0</v>
      </c>
      <c r="S62" s="17">
        <v>1</v>
      </c>
      <c r="T62" s="17">
        <v>0.55000000000000004</v>
      </c>
      <c r="U62" s="17">
        <v>0.55172399999999999</v>
      </c>
      <c r="V62" s="17">
        <v>0.29230800000000001</v>
      </c>
      <c r="W62" s="17"/>
      <c r="X62" s="17"/>
      <c r="Y62" s="17"/>
      <c r="Z62" s="17"/>
      <c r="AA62" s="17"/>
      <c r="AB62" s="17"/>
      <c r="AD62" s="58" t="s">
        <v>632</v>
      </c>
      <c r="AE62" t="s">
        <v>751</v>
      </c>
      <c r="AF62" s="17">
        <f t="shared" si="0"/>
        <v>0.47880640000000002</v>
      </c>
      <c r="AG62" s="17">
        <f t="shared" si="1"/>
        <v>0.29230800000000001</v>
      </c>
    </row>
    <row r="63" spans="1:33" x14ac:dyDescent="0.25">
      <c r="A63" t="s">
        <v>634</v>
      </c>
      <c r="B63" t="s">
        <v>751</v>
      </c>
      <c r="C63" s="17"/>
      <c r="D63" s="17"/>
      <c r="E63" s="17"/>
      <c r="F63" s="17">
        <v>0</v>
      </c>
      <c r="G63" s="17">
        <v>2.5641000000000001E-2</v>
      </c>
      <c r="H63" s="17">
        <v>3.125E-2</v>
      </c>
      <c r="I63" s="17"/>
      <c r="J63" s="17"/>
      <c r="K63" s="17"/>
      <c r="L63" s="17"/>
      <c r="M63" s="17">
        <v>0.1875</v>
      </c>
      <c r="N63" s="17"/>
      <c r="O63" s="17">
        <v>0.121212</v>
      </c>
      <c r="P63" s="17"/>
      <c r="Q63" s="17">
        <v>0.05</v>
      </c>
      <c r="R63" s="17">
        <v>0</v>
      </c>
      <c r="S63" s="17"/>
      <c r="T63" s="17"/>
      <c r="U63" s="17"/>
      <c r="V63" s="17"/>
      <c r="W63" s="17"/>
      <c r="X63" s="17"/>
      <c r="Y63" s="17"/>
      <c r="Z63" s="17"/>
      <c r="AA63" s="17"/>
      <c r="AB63" s="17"/>
      <c r="AD63" s="58" t="s">
        <v>634</v>
      </c>
      <c r="AE63" t="s">
        <v>751</v>
      </c>
      <c r="AF63" s="17">
        <f t="shared" si="0"/>
        <v>2.5000000000000001E-2</v>
      </c>
      <c r="AG63" t="str">
        <f t="shared" si="1"/>
        <v>NA</v>
      </c>
    </row>
    <row r="64" spans="1:33" x14ac:dyDescent="0.25">
      <c r="A64" t="s">
        <v>636</v>
      </c>
      <c r="B64" t="s">
        <v>751</v>
      </c>
      <c r="C64" s="17"/>
      <c r="D64" s="17"/>
      <c r="E64" s="17"/>
      <c r="F64" s="17"/>
      <c r="G64" s="17"/>
      <c r="H64" s="17"/>
      <c r="I64" s="17"/>
      <c r="J64" s="17"/>
      <c r="K64" s="17"/>
      <c r="L64" s="17"/>
      <c r="M64" s="17"/>
      <c r="N64" s="17"/>
      <c r="O64" s="17"/>
      <c r="P64" s="17"/>
      <c r="Q64" s="17"/>
      <c r="R64" s="17"/>
      <c r="S64" s="17"/>
      <c r="T64" s="17">
        <v>0.93103400000000003</v>
      </c>
      <c r="U64" s="17">
        <v>0.95238100000000003</v>
      </c>
      <c r="V64" s="17"/>
      <c r="W64" s="17"/>
      <c r="X64" s="17"/>
      <c r="Y64" s="17"/>
      <c r="Z64" s="17"/>
      <c r="AA64" s="17"/>
      <c r="AB64" s="17"/>
      <c r="AD64" s="58" t="s">
        <v>636</v>
      </c>
      <c r="AE64" t="s">
        <v>751</v>
      </c>
      <c r="AF64" s="17">
        <f t="shared" si="0"/>
        <v>0.94170750000000003</v>
      </c>
      <c r="AG64" t="str">
        <f t="shared" si="1"/>
        <v>NA</v>
      </c>
    </row>
    <row r="65" spans="1:33" x14ac:dyDescent="0.25">
      <c r="A65" t="s">
        <v>637</v>
      </c>
      <c r="B65" t="s">
        <v>751</v>
      </c>
      <c r="C65" s="17"/>
      <c r="D65" s="17"/>
      <c r="E65" s="17"/>
      <c r="F65" s="17"/>
      <c r="G65" s="17"/>
      <c r="H65" s="17"/>
      <c r="I65" s="17"/>
      <c r="J65" s="17"/>
      <c r="K65" s="17"/>
      <c r="L65" s="17"/>
      <c r="M65" s="17"/>
      <c r="N65" s="17"/>
      <c r="O65" s="17"/>
      <c r="P65" s="17">
        <v>1</v>
      </c>
      <c r="Q65" s="17"/>
      <c r="R65" s="17"/>
      <c r="S65" s="17">
        <v>1</v>
      </c>
      <c r="T65" s="17">
        <v>1</v>
      </c>
      <c r="U65" s="17">
        <v>1</v>
      </c>
      <c r="V65" s="17">
        <v>1</v>
      </c>
      <c r="W65" s="17">
        <v>1</v>
      </c>
      <c r="X65" s="17">
        <v>0.66666700000000001</v>
      </c>
      <c r="Y65" s="17">
        <v>1</v>
      </c>
      <c r="Z65" s="17">
        <v>1</v>
      </c>
      <c r="AA65" s="17"/>
      <c r="AB65" s="17"/>
      <c r="AD65" s="58" t="s">
        <v>637</v>
      </c>
      <c r="AE65" t="s">
        <v>751</v>
      </c>
      <c r="AF65" s="17">
        <f t="shared" si="0"/>
        <v>1</v>
      </c>
      <c r="AG65" s="17">
        <f t="shared" si="1"/>
        <v>0.93333340000000009</v>
      </c>
    </row>
    <row r="66" spans="1:33" x14ac:dyDescent="0.25">
      <c r="A66" t="s">
        <v>640</v>
      </c>
      <c r="B66" t="s">
        <v>751</v>
      </c>
      <c r="C66" s="17"/>
      <c r="D66" s="17"/>
      <c r="E66" s="17"/>
      <c r="F66" s="17"/>
      <c r="G66" s="17"/>
      <c r="H66" s="17"/>
      <c r="I66" s="17">
        <v>0.41666700000000001</v>
      </c>
      <c r="J66" s="17">
        <v>4.4443999999999997E-2</v>
      </c>
      <c r="K66" s="17">
        <v>0.264706</v>
      </c>
      <c r="L66" s="17">
        <v>0.227273</v>
      </c>
      <c r="M66" s="17">
        <v>0.51219499999999996</v>
      </c>
      <c r="N66" s="17">
        <v>0.95833299999999999</v>
      </c>
      <c r="O66" s="17"/>
      <c r="P66" s="17"/>
      <c r="Q66" s="17"/>
      <c r="R66" s="17"/>
      <c r="S66" s="17"/>
      <c r="T66" s="17"/>
      <c r="U66" s="17"/>
      <c r="V66" s="17"/>
      <c r="W66" s="17"/>
      <c r="X66" s="17"/>
      <c r="Y66" s="17"/>
      <c r="Z66" s="17"/>
      <c r="AA66" s="17"/>
      <c r="AB66" s="17"/>
      <c r="AD66" s="58" t="s">
        <v>640</v>
      </c>
      <c r="AE66" t="s">
        <v>751</v>
      </c>
      <c r="AF66" s="17" t="str">
        <f t="shared" si="0"/>
        <v>NA</v>
      </c>
      <c r="AG66" t="str">
        <f t="shared" si="1"/>
        <v>NA</v>
      </c>
    </row>
  </sheetData>
  <pageMargins left="0.7" right="0.7" top="0.75" bottom="0.75" header="0.3" footer="0.3"/>
  <pageSetup orientation="portrait"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AF504-5E50-4EB9-894A-3E4AA2174D9A}">
  <dimension ref="A1:AH56"/>
  <sheetViews>
    <sheetView workbookViewId="0">
      <selection activeCell="N17" sqref="N17"/>
    </sheetView>
  </sheetViews>
  <sheetFormatPr defaultRowHeight="15" x14ac:dyDescent="0.25"/>
  <cols>
    <col min="5" max="5" width="33.5703125" customWidth="1"/>
    <col min="16" max="16" width="24.7109375" customWidth="1"/>
    <col min="17" max="19" width="21" customWidth="1"/>
    <col min="34" max="34" width="13.140625" customWidth="1"/>
  </cols>
  <sheetData>
    <row r="1" spans="1:34" ht="15.75" thickBot="1" x14ac:dyDescent="0.3">
      <c r="B1" t="s">
        <v>533</v>
      </c>
      <c r="R1" s="19" t="s">
        <v>534</v>
      </c>
      <c r="S1" s="19"/>
      <c r="T1" s="18" t="s">
        <v>535</v>
      </c>
      <c r="U1" s="18"/>
      <c r="V1" s="18"/>
      <c r="W1" s="18"/>
      <c r="X1" s="18"/>
      <c r="Y1" s="18"/>
      <c r="AA1" t="s">
        <v>536</v>
      </c>
    </row>
    <row r="2" spans="1:34" ht="23.25" thickBot="1" x14ac:dyDescent="0.3">
      <c r="C2" t="s">
        <v>537</v>
      </c>
      <c r="D2" t="s">
        <v>538</v>
      </c>
      <c r="P2" s="1" t="s">
        <v>36</v>
      </c>
      <c r="Q2" s="6" t="s">
        <v>38</v>
      </c>
      <c r="R2" s="2" t="s">
        <v>539</v>
      </c>
      <c r="S2" s="2" t="s">
        <v>2</v>
      </c>
      <c r="T2" s="18" t="s">
        <v>2</v>
      </c>
      <c r="U2" s="18" t="s">
        <v>540</v>
      </c>
      <c r="V2" s="18" t="s">
        <v>541</v>
      </c>
      <c r="W2" s="18" t="s">
        <v>12</v>
      </c>
      <c r="X2" s="18" t="s">
        <v>542</v>
      </c>
      <c r="Y2" s="18" t="s">
        <v>543</v>
      </c>
      <c r="AA2" t="s">
        <v>2</v>
      </c>
      <c r="AB2" t="s">
        <v>540</v>
      </c>
      <c r="AC2" t="s">
        <v>541</v>
      </c>
      <c r="AD2" t="s">
        <v>12</v>
      </c>
      <c r="AE2" t="s">
        <v>542</v>
      </c>
      <c r="AF2" t="s">
        <v>543</v>
      </c>
      <c r="AH2" t="s">
        <v>544</v>
      </c>
    </row>
    <row r="3" spans="1:34" x14ac:dyDescent="0.25">
      <c r="B3" t="s">
        <v>545</v>
      </c>
      <c r="C3" s="9">
        <v>5.7321</v>
      </c>
      <c r="D3" s="9">
        <v>73.013000000000005</v>
      </c>
      <c r="P3" s="3" t="s">
        <v>65</v>
      </c>
      <c r="Q3">
        <v>2.4</v>
      </c>
      <c r="R3" s="17">
        <f>2.2+(0.914*LN(Q3))+(0.146/2)</f>
        <v>3.0731784259414647</v>
      </c>
      <c r="S3" s="17">
        <f>EXP(R3)</f>
        <v>21.6104809450357</v>
      </c>
      <c r="T3">
        <f>$C$3*$Q3+$D$3</f>
        <v>86.770040000000009</v>
      </c>
      <c r="U3">
        <f>$C$4*$Q3+$D$4</f>
        <v>-13.37576</v>
      </c>
      <c r="V3">
        <f>$C$5*$Q3+$D$5</f>
        <v>360.47352000000001</v>
      </c>
      <c r="W3">
        <f>$C$6*$Q3+$D$6</f>
        <v>436.87520000000001</v>
      </c>
      <c r="X3">
        <f>$C$7*$Q3+$D$7</f>
        <v>81.8476</v>
      </c>
      <c r="Y3">
        <f>$C$8*$Q3+$D$8</f>
        <v>1114.3751999999999</v>
      </c>
      <c r="AA3">
        <f>ROUND(T3,0)</f>
        <v>87</v>
      </c>
      <c r="AB3" s="15">
        <v>0</v>
      </c>
      <c r="AC3">
        <f t="shared" ref="AC3:AF3" si="0">ROUND(V3,0)</f>
        <v>360</v>
      </c>
      <c r="AD3">
        <f t="shared" si="0"/>
        <v>437</v>
      </c>
      <c r="AE3">
        <f t="shared" si="0"/>
        <v>82</v>
      </c>
      <c r="AF3">
        <f t="shared" si="0"/>
        <v>1114</v>
      </c>
      <c r="AH3" t="str">
        <f>_xlfn.CONCAT(AA3," (",AB3,"-",AC3,")")</f>
        <v>87 (0-360)</v>
      </c>
    </row>
    <row r="4" spans="1:34" x14ac:dyDescent="0.25">
      <c r="B4" s="10" t="s">
        <v>546</v>
      </c>
      <c r="C4">
        <v>4.6650999999999998</v>
      </c>
      <c r="D4">
        <v>-24.571999999999999</v>
      </c>
      <c r="P4" s="3" t="s">
        <v>74</v>
      </c>
      <c r="Q4" s="7">
        <v>35.700000000000003</v>
      </c>
      <c r="R4" s="17">
        <f t="shared" ref="R4:R56" si="1">2.2+(0.914*LN(Q4))+(0.146/2)</f>
        <v>5.540687729550033</v>
      </c>
      <c r="S4" s="17">
        <f t="shared" ref="S4:S56" si="2">EXP(R4)</f>
        <v>254.85320928610773</v>
      </c>
      <c r="T4">
        <f t="shared" ref="T4:T56" si="3">$C$3*$Q4+$D$3</f>
        <v>277.64897000000002</v>
      </c>
      <c r="U4">
        <f t="shared" ref="U4:U56" si="4">$C$4*$Q4+$D$4</f>
        <v>141.97207</v>
      </c>
      <c r="V4">
        <f t="shared" ref="V4:V56" si="5">$C$5*$Q4+$D$5</f>
        <v>569.34111000000007</v>
      </c>
      <c r="W4">
        <f t="shared" ref="W4:W56" si="6">$C$6*$Q4+$D$6</f>
        <v>988.75610000000006</v>
      </c>
      <c r="X4">
        <f t="shared" ref="X4:X56" si="7">$C$7*$Q4+$D$7</f>
        <v>547.01530000000002</v>
      </c>
      <c r="Y4">
        <f t="shared" ref="Y4:Y56" si="8">$C$8*$Q4+$D$8</f>
        <v>1732.8561</v>
      </c>
      <c r="AA4">
        <f t="shared" ref="AA4:AA56" si="9">ROUND(T4,0)</f>
        <v>278</v>
      </c>
      <c r="AB4">
        <f t="shared" ref="AB4:AB56" si="10">ROUND(U4,0)</f>
        <v>142</v>
      </c>
      <c r="AC4">
        <f t="shared" ref="AC4:AC56" si="11">ROUND(V4,0)</f>
        <v>569</v>
      </c>
      <c r="AD4">
        <f t="shared" ref="AD4:AD56" si="12">ROUND(W4,0)</f>
        <v>989</v>
      </c>
      <c r="AE4">
        <f t="shared" ref="AE4:AE56" si="13">ROUND(X4,0)</f>
        <v>547</v>
      </c>
      <c r="AF4">
        <f t="shared" ref="AF4:AF56" si="14">ROUND(Y4,0)</f>
        <v>1733</v>
      </c>
      <c r="AH4" t="str">
        <f t="shared" ref="AH4:AH56" si="15">_xlfn.CONCAT(AA4," (",AB4,"-",AC4,")")</f>
        <v>278 (142-569)</v>
      </c>
    </row>
    <row r="5" spans="1:34" x14ac:dyDescent="0.25">
      <c r="B5" s="10" t="s">
        <v>547</v>
      </c>
      <c r="C5">
        <v>6.2723000000000004</v>
      </c>
      <c r="D5">
        <v>345.42</v>
      </c>
      <c r="P5" s="3" t="s">
        <v>83</v>
      </c>
      <c r="Q5" s="7">
        <v>46.7</v>
      </c>
      <c r="R5" s="17">
        <f t="shared" si="1"/>
        <v>5.7861821665128153</v>
      </c>
      <c r="S5" s="17">
        <f t="shared" si="2"/>
        <v>325.76692331751929</v>
      </c>
      <c r="T5">
        <f t="shared" si="3"/>
        <v>340.70207000000005</v>
      </c>
      <c r="U5">
        <f t="shared" si="4"/>
        <v>193.28817000000001</v>
      </c>
      <c r="V5">
        <f t="shared" si="5"/>
        <v>638.33641000000011</v>
      </c>
      <c r="W5">
        <f t="shared" si="6"/>
        <v>1171.0590999999999</v>
      </c>
      <c r="X5">
        <f t="shared" si="7"/>
        <v>700.67430000000002</v>
      </c>
      <c r="Y5">
        <f t="shared" si="8"/>
        <v>1937.1591000000001</v>
      </c>
      <c r="AA5">
        <f t="shared" si="9"/>
        <v>341</v>
      </c>
      <c r="AB5">
        <f t="shared" si="10"/>
        <v>193</v>
      </c>
      <c r="AC5">
        <f t="shared" si="11"/>
        <v>638</v>
      </c>
      <c r="AD5">
        <f t="shared" si="12"/>
        <v>1171</v>
      </c>
      <c r="AE5">
        <f t="shared" si="13"/>
        <v>701</v>
      </c>
      <c r="AF5">
        <f t="shared" si="14"/>
        <v>1937</v>
      </c>
      <c r="AH5" t="str">
        <f t="shared" si="15"/>
        <v>341 (193-638)</v>
      </c>
    </row>
    <row r="6" spans="1:34" x14ac:dyDescent="0.25">
      <c r="B6" t="s">
        <v>548</v>
      </c>
      <c r="C6" s="9">
        <v>16.573</v>
      </c>
      <c r="D6" s="9">
        <v>397.1</v>
      </c>
      <c r="P6" s="3" t="s">
        <v>93</v>
      </c>
      <c r="Q6" s="7">
        <v>40</v>
      </c>
      <c r="R6" s="17">
        <f t="shared" si="1"/>
        <v>5.6446358210601382</v>
      </c>
      <c r="S6" s="17">
        <f t="shared" si="2"/>
        <v>282.7705583869207</v>
      </c>
      <c r="T6">
        <f t="shared" si="3"/>
        <v>302.29700000000003</v>
      </c>
      <c r="U6">
        <f t="shared" si="4"/>
        <v>162.03199999999998</v>
      </c>
      <c r="V6">
        <f t="shared" si="5"/>
        <v>596.31200000000001</v>
      </c>
      <c r="W6">
        <f t="shared" si="6"/>
        <v>1060.02</v>
      </c>
      <c r="X6">
        <f t="shared" si="7"/>
        <v>607.08199999999999</v>
      </c>
      <c r="Y6">
        <f t="shared" si="8"/>
        <v>1812.72</v>
      </c>
      <c r="AA6">
        <f t="shared" si="9"/>
        <v>302</v>
      </c>
      <c r="AB6">
        <f t="shared" si="10"/>
        <v>162</v>
      </c>
      <c r="AC6">
        <f t="shared" si="11"/>
        <v>596</v>
      </c>
      <c r="AD6">
        <f t="shared" si="12"/>
        <v>1060</v>
      </c>
      <c r="AE6">
        <f t="shared" si="13"/>
        <v>607</v>
      </c>
      <c r="AF6">
        <f t="shared" si="14"/>
        <v>1813</v>
      </c>
      <c r="AH6" t="str">
        <f t="shared" si="15"/>
        <v>302 (162-596)</v>
      </c>
    </row>
    <row r="7" spans="1:34" x14ac:dyDescent="0.25">
      <c r="B7" s="10" t="s">
        <v>546</v>
      </c>
      <c r="C7">
        <v>13.968999999999999</v>
      </c>
      <c r="D7">
        <v>48.322000000000003</v>
      </c>
      <c r="P7" s="3" t="s">
        <v>102</v>
      </c>
      <c r="Q7" s="7">
        <v>10</v>
      </c>
      <c r="R7" s="17">
        <f t="shared" si="1"/>
        <v>4.3775627749965587</v>
      </c>
      <c r="S7" s="17">
        <f t="shared" si="2"/>
        <v>79.643687082904421</v>
      </c>
      <c r="T7">
        <f t="shared" si="3"/>
        <v>130.334</v>
      </c>
      <c r="U7">
        <f t="shared" si="4"/>
        <v>22.078999999999997</v>
      </c>
      <c r="V7">
        <f t="shared" si="5"/>
        <v>408.14300000000003</v>
      </c>
      <c r="W7">
        <f t="shared" si="6"/>
        <v>562.83000000000004</v>
      </c>
      <c r="X7">
        <f t="shared" si="7"/>
        <v>188.012</v>
      </c>
      <c r="Y7">
        <f t="shared" si="8"/>
        <v>1255.53</v>
      </c>
      <c r="AA7">
        <f t="shared" si="9"/>
        <v>130</v>
      </c>
      <c r="AB7">
        <f t="shared" si="10"/>
        <v>22</v>
      </c>
      <c r="AC7">
        <f t="shared" si="11"/>
        <v>408</v>
      </c>
      <c r="AD7">
        <f t="shared" si="12"/>
        <v>563</v>
      </c>
      <c r="AE7">
        <f t="shared" si="13"/>
        <v>188</v>
      </c>
      <c r="AF7">
        <f t="shared" si="14"/>
        <v>1256</v>
      </c>
      <c r="AH7" t="str">
        <f t="shared" si="15"/>
        <v>130 (22-408)</v>
      </c>
    </row>
    <row r="8" spans="1:34" x14ac:dyDescent="0.25">
      <c r="B8" s="10" t="s">
        <v>547</v>
      </c>
      <c r="C8">
        <v>18.573</v>
      </c>
      <c r="D8">
        <v>1069.8</v>
      </c>
      <c r="P8" s="3" t="s">
        <v>111</v>
      </c>
      <c r="Q8" s="7">
        <v>84</v>
      </c>
      <c r="R8" s="17">
        <f t="shared" si="1"/>
        <v>6.3227665541427891</v>
      </c>
      <c r="S8" s="17">
        <f t="shared" si="2"/>
        <v>557.11214330567839</v>
      </c>
      <c r="T8">
        <f t="shared" si="3"/>
        <v>554.50940000000003</v>
      </c>
      <c r="U8">
        <f t="shared" si="4"/>
        <v>367.29640000000001</v>
      </c>
      <c r="V8">
        <f t="shared" si="5"/>
        <v>872.29320000000007</v>
      </c>
      <c r="W8">
        <f t="shared" si="6"/>
        <v>1789.232</v>
      </c>
      <c r="X8">
        <f t="shared" si="7"/>
        <v>1221.7179999999998</v>
      </c>
      <c r="Y8">
        <f t="shared" si="8"/>
        <v>2629.9319999999998</v>
      </c>
      <c r="AA8">
        <f t="shared" si="9"/>
        <v>555</v>
      </c>
      <c r="AB8">
        <f t="shared" si="10"/>
        <v>367</v>
      </c>
      <c r="AC8">
        <f t="shared" si="11"/>
        <v>872</v>
      </c>
      <c r="AD8">
        <f t="shared" si="12"/>
        <v>1789</v>
      </c>
      <c r="AE8">
        <f t="shared" si="13"/>
        <v>1222</v>
      </c>
      <c r="AF8">
        <f t="shared" si="14"/>
        <v>2630</v>
      </c>
      <c r="AH8" t="str">
        <f t="shared" si="15"/>
        <v>555 (367-872)</v>
      </c>
    </row>
    <row r="9" spans="1:34" x14ac:dyDescent="0.25">
      <c r="P9" s="3" t="s">
        <v>549</v>
      </c>
      <c r="Q9" s="7">
        <v>330</v>
      </c>
      <c r="R9" s="17">
        <f t="shared" si="1"/>
        <v>7.5733706861769212</v>
      </c>
      <c r="S9" s="17">
        <f t="shared" si="2"/>
        <v>1945.6875430839705</v>
      </c>
      <c r="T9">
        <f t="shared" si="3"/>
        <v>1964.606</v>
      </c>
      <c r="U9">
        <f t="shared" si="4"/>
        <v>1514.9110000000001</v>
      </c>
      <c r="V9">
        <f t="shared" si="5"/>
        <v>2415.279</v>
      </c>
      <c r="W9">
        <f t="shared" si="6"/>
        <v>5866.1900000000005</v>
      </c>
      <c r="X9">
        <f t="shared" si="7"/>
        <v>4658.0919999999996</v>
      </c>
      <c r="Y9">
        <f t="shared" si="8"/>
        <v>7198.89</v>
      </c>
      <c r="AA9">
        <f t="shared" si="9"/>
        <v>1965</v>
      </c>
      <c r="AB9">
        <f t="shared" si="10"/>
        <v>1515</v>
      </c>
      <c r="AC9">
        <f t="shared" si="11"/>
        <v>2415</v>
      </c>
      <c r="AD9">
        <f t="shared" si="12"/>
        <v>5866</v>
      </c>
      <c r="AE9">
        <f t="shared" si="13"/>
        <v>4658</v>
      </c>
      <c r="AF9">
        <f t="shared" si="14"/>
        <v>7199</v>
      </c>
      <c r="AH9" t="str">
        <f t="shared" si="15"/>
        <v>1965 (1515-2415)</v>
      </c>
    </row>
    <row r="10" spans="1:34" x14ac:dyDescent="0.25">
      <c r="B10" t="s">
        <v>550</v>
      </c>
      <c r="C10" t="s">
        <v>551</v>
      </c>
      <c r="P10" s="3" t="s">
        <v>123</v>
      </c>
      <c r="Q10" s="7">
        <v>6.4</v>
      </c>
      <c r="R10" s="17">
        <f t="shared" si="1"/>
        <v>3.9696563631941824</v>
      </c>
      <c r="S10" s="17">
        <f t="shared" si="2"/>
        <v>52.966326532754749</v>
      </c>
      <c r="T10">
        <f t="shared" si="3"/>
        <v>109.69844000000001</v>
      </c>
      <c r="U10">
        <f t="shared" si="4"/>
        <v>5.2846399999999996</v>
      </c>
      <c r="V10">
        <f t="shared" si="5"/>
        <v>385.56272000000001</v>
      </c>
      <c r="W10">
        <f t="shared" si="6"/>
        <v>503.16720000000004</v>
      </c>
      <c r="X10">
        <f t="shared" si="7"/>
        <v>137.7236</v>
      </c>
      <c r="Y10">
        <f t="shared" si="8"/>
        <v>1188.6671999999999</v>
      </c>
      <c r="AA10">
        <f t="shared" si="9"/>
        <v>110</v>
      </c>
      <c r="AB10">
        <f t="shared" si="10"/>
        <v>5</v>
      </c>
      <c r="AC10">
        <f t="shared" si="11"/>
        <v>386</v>
      </c>
      <c r="AD10">
        <f t="shared" si="12"/>
        <v>503</v>
      </c>
      <c r="AE10">
        <f t="shared" si="13"/>
        <v>138</v>
      </c>
      <c r="AF10">
        <f t="shared" si="14"/>
        <v>1189</v>
      </c>
      <c r="AH10" t="str">
        <f t="shared" si="15"/>
        <v>110 (5-386)</v>
      </c>
    </row>
    <row r="11" spans="1:34" x14ac:dyDescent="0.25">
      <c r="C11" t="s">
        <v>552</v>
      </c>
      <c r="P11" s="3" t="s">
        <v>139</v>
      </c>
      <c r="Q11" s="7">
        <v>357</v>
      </c>
      <c r="R11" s="17">
        <f t="shared" si="1"/>
        <v>7.6452505045465902</v>
      </c>
      <c r="S11" s="17">
        <f t="shared" si="2"/>
        <v>2090.6922381526874</v>
      </c>
      <c r="T11">
        <f t="shared" si="3"/>
        <v>2119.3726999999999</v>
      </c>
      <c r="U11">
        <f t="shared" si="4"/>
        <v>1640.8687</v>
      </c>
      <c r="V11">
        <f t="shared" si="5"/>
        <v>2584.6311000000001</v>
      </c>
      <c r="W11">
        <f t="shared" si="6"/>
        <v>6313.6610000000001</v>
      </c>
      <c r="X11">
        <f t="shared" si="7"/>
        <v>5035.2550000000001</v>
      </c>
      <c r="Y11">
        <f t="shared" si="8"/>
        <v>7700.3609999999999</v>
      </c>
      <c r="AA11">
        <f t="shared" si="9"/>
        <v>2119</v>
      </c>
      <c r="AB11">
        <f t="shared" si="10"/>
        <v>1641</v>
      </c>
      <c r="AC11">
        <f t="shared" si="11"/>
        <v>2585</v>
      </c>
      <c r="AD11">
        <f t="shared" si="12"/>
        <v>6314</v>
      </c>
      <c r="AE11">
        <f t="shared" si="13"/>
        <v>5035</v>
      </c>
      <c r="AF11">
        <f t="shared" si="14"/>
        <v>7700</v>
      </c>
      <c r="AH11" t="str">
        <f t="shared" si="15"/>
        <v>2119 (1641-2585)</v>
      </c>
    </row>
    <row r="12" spans="1:34" x14ac:dyDescent="0.25">
      <c r="C12" t="s">
        <v>553</v>
      </c>
      <c r="F12" s="69" t="s">
        <v>554</v>
      </c>
      <c r="G12" s="69"/>
      <c r="H12" s="69"/>
      <c r="I12" s="69"/>
      <c r="J12" s="69"/>
      <c r="K12" s="69"/>
      <c r="P12" s="3" t="s">
        <v>149</v>
      </c>
      <c r="Q12" s="7">
        <v>18.399999999999999</v>
      </c>
      <c r="R12" s="17">
        <f t="shared" si="1"/>
        <v>4.934888507458056</v>
      </c>
      <c r="S12" s="17">
        <f t="shared" si="2"/>
        <v>139.05763777824967</v>
      </c>
      <c r="T12">
        <f t="shared" si="3"/>
        <v>178.48363999999998</v>
      </c>
      <c r="U12">
        <f t="shared" si="4"/>
        <v>61.265839999999983</v>
      </c>
      <c r="V12">
        <f t="shared" si="5"/>
        <v>460.83032000000003</v>
      </c>
      <c r="W12">
        <f t="shared" si="6"/>
        <v>702.04320000000007</v>
      </c>
      <c r="X12">
        <f t="shared" si="7"/>
        <v>305.35159999999996</v>
      </c>
      <c r="Y12">
        <f t="shared" si="8"/>
        <v>1411.5432000000001</v>
      </c>
      <c r="AA12">
        <f t="shared" si="9"/>
        <v>178</v>
      </c>
      <c r="AB12">
        <f t="shared" si="10"/>
        <v>61</v>
      </c>
      <c r="AC12">
        <f t="shared" si="11"/>
        <v>461</v>
      </c>
      <c r="AD12">
        <f t="shared" si="12"/>
        <v>702</v>
      </c>
      <c r="AE12">
        <f t="shared" si="13"/>
        <v>305</v>
      </c>
      <c r="AF12">
        <f t="shared" si="14"/>
        <v>1412</v>
      </c>
      <c r="AH12" t="str">
        <f t="shared" si="15"/>
        <v>178 (61-461)</v>
      </c>
    </row>
    <row r="13" spans="1:34" x14ac:dyDescent="0.25">
      <c r="B13" s="70" t="s">
        <v>555</v>
      </c>
      <c r="C13" s="70"/>
      <c r="D13" s="70"/>
      <c r="E13" s="70"/>
      <c r="F13" s="70" t="s">
        <v>556</v>
      </c>
      <c r="G13" s="70"/>
      <c r="H13" s="70"/>
      <c r="I13" s="70" t="s">
        <v>557</v>
      </c>
      <c r="J13" s="70"/>
      <c r="K13" s="70"/>
      <c r="P13" s="3" t="s">
        <v>159</v>
      </c>
      <c r="Q13" s="7">
        <v>17</v>
      </c>
      <c r="R13" s="17">
        <f t="shared" si="1"/>
        <v>4.862556996467382</v>
      </c>
      <c r="S13" s="17">
        <f t="shared" si="2"/>
        <v>129.35453869112769</v>
      </c>
      <c r="T13">
        <f t="shared" si="3"/>
        <v>170.45870000000002</v>
      </c>
      <c r="U13">
        <f t="shared" si="4"/>
        <v>54.734699999999989</v>
      </c>
      <c r="V13">
        <f t="shared" si="5"/>
        <v>452.04910000000001</v>
      </c>
      <c r="W13">
        <f t="shared" si="6"/>
        <v>678.84100000000001</v>
      </c>
      <c r="X13">
        <f t="shared" si="7"/>
        <v>285.79499999999996</v>
      </c>
      <c r="Y13">
        <f t="shared" si="8"/>
        <v>1385.5409999999999</v>
      </c>
      <c r="AA13">
        <f t="shared" si="9"/>
        <v>170</v>
      </c>
      <c r="AB13">
        <f t="shared" si="10"/>
        <v>55</v>
      </c>
      <c r="AC13">
        <f t="shared" si="11"/>
        <v>452</v>
      </c>
      <c r="AD13">
        <f t="shared" si="12"/>
        <v>679</v>
      </c>
      <c r="AE13">
        <f t="shared" si="13"/>
        <v>286</v>
      </c>
      <c r="AF13">
        <f t="shared" si="14"/>
        <v>1386</v>
      </c>
      <c r="AH13" t="str">
        <f t="shared" si="15"/>
        <v>170 (55-452)</v>
      </c>
    </row>
    <row r="14" spans="1:34" ht="60" x14ac:dyDescent="0.25">
      <c r="A14" t="s">
        <v>558</v>
      </c>
      <c r="B14" s="11" t="s">
        <v>559</v>
      </c>
      <c r="C14" s="11" t="s">
        <v>560</v>
      </c>
      <c r="D14" s="11" t="s">
        <v>561</v>
      </c>
      <c r="E14" s="11" t="s">
        <v>562</v>
      </c>
      <c r="F14" s="11" t="s">
        <v>563</v>
      </c>
      <c r="G14" s="11" t="s">
        <v>546</v>
      </c>
      <c r="H14" s="11" t="s">
        <v>547</v>
      </c>
      <c r="I14" s="11" t="s">
        <v>564</v>
      </c>
      <c r="J14" s="11" t="s">
        <v>546</v>
      </c>
      <c r="K14" s="11" t="s">
        <v>547</v>
      </c>
      <c r="P14" s="3" t="s">
        <v>169</v>
      </c>
      <c r="Q14" s="7">
        <v>13</v>
      </c>
      <c r="R14" s="17">
        <f t="shared" si="1"/>
        <v>4.617363712719845</v>
      </c>
      <c r="S14" s="17">
        <f t="shared" si="2"/>
        <v>101.22681708620303</v>
      </c>
      <c r="T14">
        <f t="shared" si="3"/>
        <v>147.53030000000001</v>
      </c>
      <c r="U14">
        <f t="shared" si="4"/>
        <v>36.074299999999994</v>
      </c>
      <c r="V14">
        <f t="shared" si="5"/>
        <v>426.9599</v>
      </c>
      <c r="W14">
        <f t="shared" si="6"/>
        <v>612.54899999999998</v>
      </c>
      <c r="X14">
        <f t="shared" si="7"/>
        <v>229.91899999999998</v>
      </c>
      <c r="Y14">
        <f t="shared" si="8"/>
        <v>1311.249</v>
      </c>
      <c r="AA14">
        <f t="shared" si="9"/>
        <v>148</v>
      </c>
      <c r="AB14">
        <f t="shared" si="10"/>
        <v>36</v>
      </c>
      <c r="AC14">
        <f t="shared" si="11"/>
        <v>427</v>
      </c>
      <c r="AD14">
        <f t="shared" si="12"/>
        <v>613</v>
      </c>
      <c r="AE14">
        <f t="shared" si="13"/>
        <v>230</v>
      </c>
      <c r="AF14">
        <f t="shared" si="14"/>
        <v>1311</v>
      </c>
      <c r="AH14" t="str">
        <f t="shared" si="15"/>
        <v>148 (36-427)</v>
      </c>
    </row>
    <row r="15" spans="1:34" ht="30" x14ac:dyDescent="0.25">
      <c r="A15" t="s">
        <v>565</v>
      </c>
      <c r="B15" s="12">
        <v>77</v>
      </c>
      <c r="C15" s="12">
        <v>0</v>
      </c>
      <c r="D15" s="13">
        <v>77</v>
      </c>
      <c r="E15" s="14" t="s">
        <v>566</v>
      </c>
      <c r="F15" s="12">
        <v>500</v>
      </c>
      <c r="G15" s="12">
        <v>300</v>
      </c>
      <c r="H15" s="12">
        <v>800</v>
      </c>
      <c r="I15" s="12">
        <v>1600</v>
      </c>
      <c r="J15" s="12">
        <v>1100</v>
      </c>
      <c r="K15" s="12">
        <v>2400</v>
      </c>
      <c r="P15" s="3" t="s">
        <v>16</v>
      </c>
      <c r="Q15" s="7">
        <v>42</v>
      </c>
      <c r="R15" s="17">
        <f t="shared" si="1"/>
        <v>5.6892300311109993</v>
      </c>
      <c r="S15" s="17">
        <f t="shared" si="2"/>
        <v>295.66587944620557</v>
      </c>
      <c r="T15">
        <f t="shared" si="3"/>
        <v>313.76120000000003</v>
      </c>
      <c r="U15">
        <f t="shared" si="4"/>
        <v>171.3622</v>
      </c>
      <c r="V15">
        <f t="shared" si="5"/>
        <v>608.85660000000007</v>
      </c>
      <c r="W15">
        <f t="shared" si="6"/>
        <v>1093.1660000000002</v>
      </c>
      <c r="X15">
        <f t="shared" si="7"/>
        <v>635.02</v>
      </c>
      <c r="Y15">
        <f t="shared" si="8"/>
        <v>1849.866</v>
      </c>
      <c r="AA15">
        <f t="shared" si="9"/>
        <v>314</v>
      </c>
      <c r="AB15">
        <f t="shared" si="10"/>
        <v>171</v>
      </c>
      <c r="AC15">
        <f t="shared" si="11"/>
        <v>609</v>
      </c>
      <c r="AD15">
        <f t="shared" si="12"/>
        <v>1093</v>
      </c>
      <c r="AE15">
        <f t="shared" si="13"/>
        <v>635</v>
      </c>
      <c r="AF15">
        <f t="shared" si="14"/>
        <v>1850</v>
      </c>
      <c r="AH15" t="str">
        <f t="shared" si="15"/>
        <v>314 (171-609)</v>
      </c>
    </row>
    <row r="16" spans="1:34" x14ac:dyDescent="0.25">
      <c r="A16" t="s">
        <v>567</v>
      </c>
      <c r="B16" s="12">
        <v>242</v>
      </c>
      <c r="C16" s="12">
        <v>0</v>
      </c>
      <c r="D16" s="12">
        <v>242</v>
      </c>
      <c r="E16" s="12"/>
      <c r="F16" s="12">
        <v>1500</v>
      </c>
      <c r="G16" s="12">
        <v>1100</v>
      </c>
      <c r="H16" s="12">
        <v>1900</v>
      </c>
      <c r="I16" s="12">
        <v>4500</v>
      </c>
      <c r="J16" s="12">
        <v>3400</v>
      </c>
      <c r="K16" s="12">
        <v>5700</v>
      </c>
      <c r="P16" s="3" t="s">
        <v>8</v>
      </c>
      <c r="Q16" s="7">
        <v>84</v>
      </c>
      <c r="R16" s="17">
        <f t="shared" si="1"/>
        <v>6.3227665541427891</v>
      </c>
      <c r="S16" s="17">
        <f t="shared" si="2"/>
        <v>557.11214330567839</v>
      </c>
      <c r="T16">
        <f t="shared" si="3"/>
        <v>554.50940000000003</v>
      </c>
      <c r="U16">
        <f t="shared" si="4"/>
        <v>367.29640000000001</v>
      </c>
      <c r="V16">
        <f t="shared" si="5"/>
        <v>872.29320000000007</v>
      </c>
      <c r="W16">
        <f t="shared" si="6"/>
        <v>1789.232</v>
      </c>
      <c r="X16">
        <f t="shared" si="7"/>
        <v>1221.7179999999998</v>
      </c>
      <c r="Y16">
        <f t="shared" si="8"/>
        <v>2629.9319999999998</v>
      </c>
      <c r="AA16">
        <f t="shared" si="9"/>
        <v>555</v>
      </c>
      <c r="AB16">
        <f t="shared" si="10"/>
        <v>367</v>
      </c>
      <c r="AC16">
        <f t="shared" si="11"/>
        <v>872</v>
      </c>
      <c r="AD16">
        <f t="shared" si="12"/>
        <v>1789</v>
      </c>
      <c r="AE16">
        <f t="shared" si="13"/>
        <v>1222</v>
      </c>
      <c r="AF16">
        <f t="shared" si="14"/>
        <v>2630</v>
      </c>
      <c r="AH16" t="str">
        <f t="shared" si="15"/>
        <v>555 (367-872)</v>
      </c>
    </row>
    <row r="17" spans="1:34" ht="30" x14ac:dyDescent="0.25">
      <c r="A17" t="s">
        <v>568</v>
      </c>
      <c r="B17" s="12">
        <v>125</v>
      </c>
      <c r="C17" s="12">
        <v>0</v>
      </c>
      <c r="D17" s="13">
        <v>125</v>
      </c>
      <c r="E17" s="14" t="s">
        <v>566</v>
      </c>
      <c r="F17" s="12">
        <v>800</v>
      </c>
      <c r="G17" s="12">
        <v>600</v>
      </c>
      <c r="H17" s="12">
        <v>1100</v>
      </c>
      <c r="I17" s="12">
        <v>2500</v>
      </c>
      <c r="J17" s="12">
        <v>1800</v>
      </c>
      <c r="K17" s="12">
        <v>3400</v>
      </c>
      <c r="P17" s="3" t="s">
        <v>195</v>
      </c>
      <c r="Q17" s="7">
        <v>1057</v>
      </c>
      <c r="R17" s="17">
        <f t="shared" si="1"/>
        <v>8.637355647085398</v>
      </c>
      <c r="S17" s="17">
        <f t="shared" si="2"/>
        <v>5638.4001735702095</v>
      </c>
      <c r="T17">
        <f t="shared" si="3"/>
        <v>6131.8427000000001</v>
      </c>
      <c r="U17">
        <f t="shared" si="4"/>
        <v>4906.4386999999997</v>
      </c>
      <c r="V17">
        <f t="shared" si="5"/>
        <v>6975.2411000000002</v>
      </c>
      <c r="W17">
        <f t="shared" si="6"/>
        <v>17914.760999999999</v>
      </c>
      <c r="X17">
        <f t="shared" si="7"/>
        <v>14813.555</v>
      </c>
      <c r="Y17">
        <f t="shared" si="8"/>
        <v>20701.460999999999</v>
      </c>
      <c r="AA17">
        <f t="shared" si="9"/>
        <v>6132</v>
      </c>
      <c r="AB17">
        <f t="shared" si="10"/>
        <v>4906</v>
      </c>
      <c r="AC17">
        <f t="shared" si="11"/>
        <v>6975</v>
      </c>
      <c r="AD17">
        <f t="shared" si="12"/>
        <v>17915</v>
      </c>
      <c r="AE17">
        <f t="shared" si="13"/>
        <v>14814</v>
      </c>
      <c r="AF17">
        <f t="shared" si="14"/>
        <v>20701</v>
      </c>
      <c r="AH17" t="str">
        <f t="shared" si="15"/>
        <v>6132 (4906-6975)</v>
      </c>
    </row>
    <row r="18" spans="1:34" x14ac:dyDescent="0.25">
      <c r="A18" t="s">
        <v>569</v>
      </c>
      <c r="B18" s="12">
        <v>277</v>
      </c>
      <c r="C18" s="12">
        <v>0</v>
      </c>
      <c r="D18" s="12">
        <v>277</v>
      </c>
      <c r="E18" s="12"/>
      <c r="F18" s="12">
        <v>1700</v>
      </c>
      <c r="G18" s="12">
        <v>1300</v>
      </c>
      <c r="H18" s="12">
        <v>2100</v>
      </c>
      <c r="I18" s="12">
        <v>5000</v>
      </c>
      <c r="J18" s="12">
        <v>3900</v>
      </c>
      <c r="K18" s="12">
        <v>6300</v>
      </c>
      <c r="P18" s="3" t="s">
        <v>205</v>
      </c>
      <c r="Q18" s="7">
        <v>2</v>
      </c>
      <c r="R18" s="17">
        <f t="shared" si="1"/>
        <v>2.9065365230317899</v>
      </c>
      <c r="S18" s="17">
        <f t="shared" si="2"/>
        <v>18.293330192043925</v>
      </c>
      <c r="T18">
        <f t="shared" si="3"/>
        <v>84.477200000000011</v>
      </c>
      <c r="U18">
        <f t="shared" si="4"/>
        <v>-15.2418</v>
      </c>
      <c r="V18">
        <f t="shared" si="5"/>
        <v>357.96460000000002</v>
      </c>
      <c r="W18">
        <f t="shared" si="6"/>
        <v>430.24600000000004</v>
      </c>
      <c r="X18">
        <f t="shared" si="7"/>
        <v>76.260000000000005</v>
      </c>
      <c r="Y18">
        <f t="shared" si="8"/>
        <v>1106.9459999999999</v>
      </c>
      <c r="AA18">
        <f t="shared" si="9"/>
        <v>84</v>
      </c>
      <c r="AB18" s="15">
        <v>0</v>
      </c>
      <c r="AC18">
        <f t="shared" si="11"/>
        <v>358</v>
      </c>
      <c r="AD18">
        <f t="shared" si="12"/>
        <v>430</v>
      </c>
      <c r="AE18">
        <f t="shared" si="13"/>
        <v>76</v>
      </c>
      <c r="AF18">
        <f t="shared" si="14"/>
        <v>1107</v>
      </c>
      <c r="AH18" t="str">
        <f t="shared" si="15"/>
        <v>84 (0-358)</v>
      </c>
    </row>
    <row r="19" spans="1:34" ht="30" x14ac:dyDescent="0.25">
      <c r="A19" t="s">
        <v>570</v>
      </c>
      <c r="B19" s="12">
        <v>115</v>
      </c>
      <c r="C19" s="12">
        <v>0</v>
      </c>
      <c r="D19" s="13">
        <v>115</v>
      </c>
      <c r="E19" s="14" t="s">
        <v>566</v>
      </c>
      <c r="F19" s="12">
        <v>700</v>
      </c>
      <c r="G19" s="12">
        <v>500</v>
      </c>
      <c r="H19" s="12">
        <v>1100</v>
      </c>
      <c r="I19" s="12">
        <v>2300</v>
      </c>
      <c r="J19" s="12">
        <v>1700</v>
      </c>
      <c r="K19" s="12">
        <v>3200</v>
      </c>
      <c r="P19" s="3" t="s">
        <v>215</v>
      </c>
      <c r="Q19" s="7">
        <v>56</v>
      </c>
      <c r="R19" s="17">
        <f t="shared" si="1"/>
        <v>5.9521714453319277</v>
      </c>
      <c r="S19" s="17">
        <f t="shared" si="2"/>
        <v>384.58754384508467</v>
      </c>
      <c r="T19">
        <f t="shared" si="3"/>
        <v>394.01059999999995</v>
      </c>
      <c r="U19">
        <f t="shared" si="4"/>
        <v>236.67359999999996</v>
      </c>
      <c r="V19">
        <f t="shared" si="5"/>
        <v>696.66880000000003</v>
      </c>
      <c r="W19">
        <f t="shared" si="6"/>
        <v>1325.1880000000001</v>
      </c>
      <c r="X19">
        <f t="shared" si="7"/>
        <v>830.58600000000001</v>
      </c>
      <c r="Y19">
        <f t="shared" si="8"/>
        <v>2109.8879999999999</v>
      </c>
      <c r="AA19">
        <f t="shared" si="9"/>
        <v>394</v>
      </c>
      <c r="AB19">
        <f t="shared" si="10"/>
        <v>237</v>
      </c>
      <c r="AC19">
        <f t="shared" si="11"/>
        <v>697</v>
      </c>
      <c r="AD19">
        <f t="shared" si="12"/>
        <v>1325</v>
      </c>
      <c r="AE19">
        <f t="shared" si="13"/>
        <v>831</v>
      </c>
      <c r="AF19">
        <f t="shared" si="14"/>
        <v>2110</v>
      </c>
      <c r="AH19" t="str">
        <f t="shared" si="15"/>
        <v>394 (237-697)</v>
      </c>
    </row>
    <row r="20" spans="1:34" x14ac:dyDescent="0.25">
      <c r="A20" t="s">
        <v>571</v>
      </c>
      <c r="B20" s="12">
        <v>529</v>
      </c>
      <c r="C20" s="12">
        <v>133</v>
      </c>
      <c r="D20" s="12">
        <v>396</v>
      </c>
      <c r="E20" s="12"/>
      <c r="F20" s="12">
        <v>2300</v>
      </c>
      <c r="G20" s="12">
        <v>1800</v>
      </c>
      <c r="H20" s="12">
        <v>2800</v>
      </c>
      <c r="I20" s="12">
        <v>6900</v>
      </c>
      <c r="J20" s="12">
        <v>5600</v>
      </c>
      <c r="K20" s="12">
        <v>8300</v>
      </c>
      <c r="P20" s="3" t="s">
        <v>15</v>
      </c>
      <c r="Q20">
        <v>99.36</v>
      </c>
      <c r="R20" s="17">
        <f t="shared" si="1"/>
        <v>6.4762571510212448</v>
      </c>
      <c r="S20" s="17">
        <f t="shared" si="2"/>
        <v>649.53527849249394</v>
      </c>
      <c r="T20">
        <f t="shared" si="3"/>
        <v>642.55445600000007</v>
      </c>
      <c r="U20">
        <f t="shared" si="4"/>
        <v>438.952336</v>
      </c>
      <c r="V20">
        <f t="shared" si="5"/>
        <v>968.63572799999997</v>
      </c>
      <c r="W20">
        <f t="shared" si="6"/>
        <v>2043.7932799999999</v>
      </c>
      <c r="X20">
        <f t="shared" si="7"/>
        <v>1436.2818400000001</v>
      </c>
      <c r="Y20">
        <f t="shared" si="8"/>
        <v>2915.2132799999999</v>
      </c>
      <c r="AA20">
        <f t="shared" si="9"/>
        <v>643</v>
      </c>
      <c r="AB20">
        <f t="shared" si="10"/>
        <v>439</v>
      </c>
      <c r="AC20">
        <f t="shared" si="11"/>
        <v>969</v>
      </c>
      <c r="AD20">
        <f t="shared" si="12"/>
        <v>2044</v>
      </c>
      <c r="AE20">
        <f t="shared" si="13"/>
        <v>1436</v>
      </c>
      <c r="AF20">
        <f t="shared" si="14"/>
        <v>2915</v>
      </c>
      <c r="AH20" t="str">
        <f t="shared" si="15"/>
        <v>643 (439-969)</v>
      </c>
    </row>
    <row r="21" spans="1:34" x14ac:dyDescent="0.25">
      <c r="P21" s="3" t="s">
        <v>25</v>
      </c>
      <c r="Q21" s="7">
        <v>39</v>
      </c>
      <c r="R21" s="17">
        <f t="shared" si="1"/>
        <v>5.6214953445624971</v>
      </c>
      <c r="S21" s="17">
        <f t="shared" si="2"/>
        <v>276.30224152962512</v>
      </c>
      <c r="T21">
        <f t="shared" si="3"/>
        <v>296.56489999999997</v>
      </c>
      <c r="U21">
        <f t="shared" si="4"/>
        <v>157.36689999999999</v>
      </c>
      <c r="V21">
        <f t="shared" si="5"/>
        <v>590.03970000000004</v>
      </c>
      <c r="W21">
        <f t="shared" si="6"/>
        <v>1043.4470000000001</v>
      </c>
      <c r="X21">
        <f t="shared" si="7"/>
        <v>593.11299999999994</v>
      </c>
      <c r="Y21">
        <f t="shared" si="8"/>
        <v>1794.1469999999999</v>
      </c>
      <c r="AA21">
        <f t="shared" si="9"/>
        <v>297</v>
      </c>
      <c r="AB21">
        <f t="shared" si="10"/>
        <v>157</v>
      </c>
      <c r="AC21">
        <f t="shared" si="11"/>
        <v>590</v>
      </c>
      <c r="AD21">
        <f t="shared" si="12"/>
        <v>1043</v>
      </c>
      <c r="AE21">
        <f t="shared" si="13"/>
        <v>593</v>
      </c>
      <c r="AF21">
        <f t="shared" si="14"/>
        <v>1794</v>
      </c>
      <c r="AH21" t="str">
        <f t="shared" si="15"/>
        <v>297 (157-590)</v>
      </c>
    </row>
    <row r="22" spans="1:34" x14ac:dyDescent="0.25">
      <c r="P22" s="3" t="s">
        <v>240</v>
      </c>
      <c r="Q22" s="7">
        <v>13</v>
      </c>
      <c r="R22" s="17">
        <f t="shared" si="1"/>
        <v>4.617363712719845</v>
      </c>
      <c r="S22" s="17">
        <f t="shared" si="2"/>
        <v>101.22681708620303</v>
      </c>
      <c r="T22">
        <f t="shared" si="3"/>
        <v>147.53030000000001</v>
      </c>
      <c r="U22">
        <f t="shared" si="4"/>
        <v>36.074299999999994</v>
      </c>
      <c r="V22">
        <f t="shared" si="5"/>
        <v>426.9599</v>
      </c>
      <c r="W22">
        <f t="shared" si="6"/>
        <v>612.54899999999998</v>
      </c>
      <c r="X22">
        <f t="shared" si="7"/>
        <v>229.91899999999998</v>
      </c>
      <c r="Y22">
        <f t="shared" si="8"/>
        <v>1311.249</v>
      </c>
      <c r="AA22">
        <f t="shared" si="9"/>
        <v>148</v>
      </c>
      <c r="AB22">
        <f t="shared" si="10"/>
        <v>36</v>
      </c>
      <c r="AC22">
        <f t="shared" si="11"/>
        <v>427</v>
      </c>
      <c r="AD22">
        <f t="shared" si="12"/>
        <v>613</v>
      </c>
      <c r="AE22">
        <f t="shared" si="13"/>
        <v>230</v>
      </c>
      <c r="AF22">
        <f t="shared" si="14"/>
        <v>1311</v>
      </c>
      <c r="AH22" t="str">
        <f t="shared" si="15"/>
        <v>148 (36-427)</v>
      </c>
    </row>
    <row r="23" spans="1:34" ht="25.5" x14ac:dyDescent="0.25">
      <c r="P23" s="3" t="s">
        <v>247</v>
      </c>
      <c r="Q23" s="7">
        <v>248</v>
      </c>
      <c r="R23" s="17">
        <f t="shared" si="1"/>
        <v>7.312273873994795</v>
      </c>
      <c r="S23" s="17">
        <f t="shared" si="2"/>
        <v>1498.5809020600782</v>
      </c>
      <c r="T23">
        <f t="shared" si="3"/>
        <v>1494.5737999999999</v>
      </c>
      <c r="U23">
        <f t="shared" si="4"/>
        <v>1132.3728000000001</v>
      </c>
      <c r="V23">
        <f t="shared" si="5"/>
        <v>1900.9504000000002</v>
      </c>
      <c r="W23">
        <f t="shared" si="6"/>
        <v>4507.2040000000006</v>
      </c>
      <c r="X23">
        <f t="shared" si="7"/>
        <v>3512.634</v>
      </c>
      <c r="Y23">
        <f t="shared" si="8"/>
        <v>5675.9040000000005</v>
      </c>
      <c r="AA23">
        <f t="shared" si="9"/>
        <v>1495</v>
      </c>
      <c r="AB23">
        <f t="shared" si="10"/>
        <v>1132</v>
      </c>
      <c r="AC23">
        <f t="shared" si="11"/>
        <v>1901</v>
      </c>
      <c r="AD23">
        <f t="shared" si="12"/>
        <v>4507</v>
      </c>
      <c r="AE23">
        <f t="shared" si="13"/>
        <v>3513</v>
      </c>
      <c r="AF23">
        <f t="shared" si="14"/>
        <v>5676</v>
      </c>
      <c r="AH23" t="str">
        <f t="shared" si="15"/>
        <v>1495 (1132-1901)</v>
      </c>
    </row>
    <row r="24" spans="1:34" x14ac:dyDescent="0.25">
      <c r="P24" s="3" t="s">
        <v>22</v>
      </c>
      <c r="Q24" s="7">
        <v>245</v>
      </c>
      <c r="R24" s="17">
        <f t="shared" si="1"/>
        <v>7.3011500044378819</v>
      </c>
      <c r="S24" s="17">
        <f t="shared" si="2"/>
        <v>1482.0032583018831</v>
      </c>
      <c r="T24">
        <f t="shared" si="3"/>
        <v>1477.3774999999998</v>
      </c>
      <c r="U24">
        <f t="shared" si="4"/>
        <v>1118.3775000000001</v>
      </c>
      <c r="V24">
        <f t="shared" si="5"/>
        <v>1882.1335000000001</v>
      </c>
      <c r="W24">
        <f t="shared" si="6"/>
        <v>4457.4850000000006</v>
      </c>
      <c r="X24">
        <f t="shared" si="7"/>
        <v>3470.7269999999999</v>
      </c>
      <c r="Y24">
        <f t="shared" si="8"/>
        <v>5620.1850000000004</v>
      </c>
      <c r="AA24">
        <f t="shared" si="9"/>
        <v>1477</v>
      </c>
      <c r="AB24">
        <f t="shared" si="10"/>
        <v>1118</v>
      </c>
      <c r="AC24">
        <f t="shared" si="11"/>
        <v>1882</v>
      </c>
      <c r="AD24">
        <f t="shared" si="12"/>
        <v>4457</v>
      </c>
      <c r="AE24">
        <f t="shared" si="13"/>
        <v>3471</v>
      </c>
      <c r="AF24">
        <f t="shared" si="14"/>
        <v>5620</v>
      </c>
      <c r="AH24" t="str">
        <f t="shared" si="15"/>
        <v>1477 (1118-1882)</v>
      </c>
    </row>
    <row r="25" spans="1:34" x14ac:dyDescent="0.25">
      <c r="P25" s="3" t="s">
        <v>21</v>
      </c>
      <c r="Q25" s="7">
        <v>116</v>
      </c>
      <c r="R25" s="17">
        <f t="shared" si="1"/>
        <v>6.617781434671218</v>
      </c>
      <c r="S25" s="17">
        <f t="shared" si="2"/>
        <v>748.28313918374272</v>
      </c>
      <c r="T25">
        <f t="shared" si="3"/>
        <v>737.9366</v>
      </c>
      <c r="U25">
        <f t="shared" si="4"/>
        <v>516.57960000000003</v>
      </c>
      <c r="V25">
        <f t="shared" si="5"/>
        <v>1073.0068000000001</v>
      </c>
      <c r="W25">
        <f t="shared" si="6"/>
        <v>2319.5680000000002</v>
      </c>
      <c r="X25">
        <f t="shared" si="7"/>
        <v>1668.7260000000001</v>
      </c>
      <c r="Y25">
        <f t="shared" si="8"/>
        <v>3224.268</v>
      </c>
      <c r="AA25">
        <f t="shared" si="9"/>
        <v>738</v>
      </c>
      <c r="AB25">
        <f t="shared" si="10"/>
        <v>517</v>
      </c>
      <c r="AC25">
        <f t="shared" si="11"/>
        <v>1073</v>
      </c>
      <c r="AD25">
        <f t="shared" si="12"/>
        <v>2320</v>
      </c>
      <c r="AE25">
        <f t="shared" si="13"/>
        <v>1669</v>
      </c>
      <c r="AF25">
        <f t="shared" si="14"/>
        <v>3224</v>
      </c>
      <c r="AH25" t="str">
        <f t="shared" si="15"/>
        <v>738 (517-1073)</v>
      </c>
    </row>
    <row r="26" spans="1:34" x14ac:dyDescent="0.25">
      <c r="P26" s="3" t="s">
        <v>270</v>
      </c>
      <c r="Q26" s="7">
        <v>14</v>
      </c>
      <c r="R26" s="17">
        <f t="shared" si="1"/>
        <v>4.6850983992683464</v>
      </c>
      <c r="S26" s="17">
        <f t="shared" si="2"/>
        <v>108.32093048410307</v>
      </c>
      <c r="T26">
        <f t="shared" si="3"/>
        <v>153.26240000000001</v>
      </c>
      <c r="U26">
        <f t="shared" si="4"/>
        <v>40.739399999999989</v>
      </c>
      <c r="V26">
        <f t="shared" si="5"/>
        <v>433.23220000000003</v>
      </c>
      <c r="W26">
        <f t="shared" si="6"/>
        <v>629.12200000000007</v>
      </c>
      <c r="X26">
        <f t="shared" si="7"/>
        <v>243.88800000000001</v>
      </c>
      <c r="Y26">
        <f t="shared" si="8"/>
        <v>1329.8219999999999</v>
      </c>
      <c r="AA26">
        <f t="shared" si="9"/>
        <v>153</v>
      </c>
      <c r="AB26">
        <f t="shared" si="10"/>
        <v>41</v>
      </c>
      <c r="AC26">
        <f t="shared" si="11"/>
        <v>433</v>
      </c>
      <c r="AD26">
        <f t="shared" si="12"/>
        <v>629</v>
      </c>
      <c r="AE26">
        <f t="shared" si="13"/>
        <v>244</v>
      </c>
      <c r="AF26">
        <f t="shared" si="14"/>
        <v>1330</v>
      </c>
      <c r="AH26" t="str">
        <f t="shared" si="15"/>
        <v>153 (41-433)</v>
      </c>
    </row>
    <row r="27" spans="1:34" x14ac:dyDescent="0.25">
      <c r="P27" s="4" t="s">
        <v>280</v>
      </c>
      <c r="Q27" s="7">
        <v>10</v>
      </c>
      <c r="R27" s="17">
        <f t="shared" si="1"/>
        <v>4.3775627749965587</v>
      </c>
      <c r="S27" s="17">
        <f t="shared" si="2"/>
        <v>79.643687082904421</v>
      </c>
      <c r="T27">
        <f t="shared" si="3"/>
        <v>130.334</v>
      </c>
      <c r="U27">
        <f t="shared" si="4"/>
        <v>22.078999999999997</v>
      </c>
      <c r="V27">
        <f t="shared" si="5"/>
        <v>408.14300000000003</v>
      </c>
      <c r="W27">
        <f t="shared" si="6"/>
        <v>562.83000000000004</v>
      </c>
      <c r="X27">
        <f t="shared" si="7"/>
        <v>188.012</v>
      </c>
      <c r="Y27">
        <f t="shared" si="8"/>
        <v>1255.53</v>
      </c>
      <c r="AA27">
        <f t="shared" si="9"/>
        <v>130</v>
      </c>
      <c r="AB27">
        <f t="shared" si="10"/>
        <v>22</v>
      </c>
      <c r="AC27">
        <f t="shared" si="11"/>
        <v>408</v>
      </c>
      <c r="AD27">
        <f t="shared" si="12"/>
        <v>563</v>
      </c>
      <c r="AE27">
        <f t="shared" si="13"/>
        <v>188</v>
      </c>
      <c r="AF27">
        <f t="shared" si="14"/>
        <v>1256</v>
      </c>
      <c r="AH27" t="str">
        <f t="shared" si="15"/>
        <v>130 (22-408)</v>
      </c>
    </row>
    <row r="28" spans="1:34" x14ac:dyDescent="0.25">
      <c r="P28" s="5" t="s">
        <v>20</v>
      </c>
      <c r="Q28" s="7">
        <v>12</v>
      </c>
      <c r="R28" s="17">
        <f t="shared" si="1"/>
        <v>4.5442046779062331</v>
      </c>
      <c r="S28" s="17">
        <f t="shared" si="2"/>
        <v>94.085569113383343</v>
      </c>
      <c r="T28">
        <f t="shared" si="3"/>
        <v>141.79820000000001</v>
      </c>
      <c r="U28">
        <f t="shared" si="4"/>
        <v>31.409200000000002</v>
      </c>
      <c r="V28">
        <f t="shared" si="5"/>
        <v>420.68760000000003</v>
      </c>
      <c r="W28">
        <f t="shared" si="6"/>
        <v>595.976</v>
      </c>
      <c r="X28">
        <f t="shared" si="7"/>
        <v>215.95</v>
      </c>
      <c r="Y28">
        <f t="shared" si="8"/>
        <v>1292.6759999999999</v>
      </c>
      <c r="AA28">
        <f t="shared" si="9"/>
        <v>142</v>
      </c>
      <c r="AB28">
        <f t="shared" si="10"/>
        <v>31</v>
      </c>
      <c r="AC28">
        <f t="shared" si="11"/>
        <v>421</v>
      </c>
      <c r="AD28">
        <f t="shared" si="12"/>
        <v>596</v>
      </c>
      <c r="AE28">
        <f t="shared" si="13"/>
        <v>216</v>
      </c>
      <c r="AF28">
        <f t="shared" si="14"/>
        <v>1293</v>
      </c>
      <c r="AH28" t="str">
        <f t="shared" si="15"/>
        <v>142 (31-421)</v>
      </c>
    </row>
    <row r="29" spans="1:34" x14ac:dyDescent="0.25">
      <c r="P29" s="4" t="s">
        <v>291</v>
      </c>
      <c r="Q29" s="7">
        <v>22</v>
      </c>
      <c r="R29" s="17">
        <f t="shared" si="1"/>
        <v>5.0982128023695017</v>
      </c>
      <c r="S29" s="17">
        <f t="shared" si="2"/>
        <v>163.72902952901077</v>
      </c>
      <c r="T29">
        <f t="shared" si="3"/>
        <v>199.11920000000001</v>
      </c>
      <c r="U29">
        <f t="shared" si="4"/>
        <v>78.060199999999995</v>
      </c>
      <c r="V29">
        <f t="shared" si="5"/>
        <v>483.41060000000004</v>
      </c>
      <c r="W29">
        <f t="shared" si="6"/>
        <v>761.70600000000002</v>
      </c>
      <c r="X29">
        <f t="shared" si="7"/>
        <v>355.64</v>
      </c>
      <c r="Y29">
        <f t="shared" si="8"/>
        <v>1478.4059999999999</v>
      </c>
      <c r="AA29">
        <f t="shared" si="9"/>
        <v>199</v>
      </c>
      <c r="AB29">
        <f t="shared" si="10"/>
        <v>78</v>
      </c>
      <c r="AC29">
        <f t="shared" si="11"/>
        <v>483</v>
      </c>
      <c r="AD29">
        <f t="shared" si="12"/>
        <v>762</v>
      </c>
      <c r="AE29">
        <f t="shared" si="13"/>
        <v>356</v>
      </c>
      <c r="AF29">
        <f t="shared" si="14"/>
        <v>1478</v>
      </c>
      <c r="AH29" t="str">
        <f t="shared" si="15"/>
        <v>199 (78-483)</v>
      </c>
    </row>
    <row r="30" spans="1:34" x14ac:dyDescent="0.25">
      <c r="P30" s="3" t="s">
        <v>5</v>
      </c>
      <c r="Q30" s="7">
        <v>69.89</v>
      </c>
      <c r="R30" s="17">
        <f t="shared" si="1"/>
        <v>6.1546872358249809</v>
      </c>
      <c r="S30" s="17">
        <f t="shared" si="2"/>
        <v>470.91953266628053</v>
      </c>
      <c r="T30">
        <f t="shared" si="3"/>
        <v>473.62946899999997</v>
      </c>
      <c r="U30">
        <f t="shared" si="4"/>
        <v>301.47183899999999</v>
      </c>
      <c r="V30">
        <f t="shared" si="5"/>
        <v>783.79104700000005</v>
      </c>
      <c r="W30">
        <f t="shared" si="6"/>
        <v>1555.38697</v>
      </c>
      <c r="X30">
        <f t="shared" si="7"/>
        <v>1024.6154099999999</v>
      </c>
      <c r="Y30">
        <f t="shared" si="8"/>
        <v>2367.86697</v>
      </c>
      <c r="AA30">
        <f t="shared" si="9"/>
        <v>474</v>
      </c>
      <c r="AB30">
        <f t="shared" si="10"/>
        <v>301</v>
      </c>
      <c r="AC30">
        <f t="shared" si="11"/>
        <v>784</v>
      </c>
      <c r="AD30">
        <f t="shared" si="12"/>
        <v>1555</v>
      </c>
      <c r="AE30">
        <f t="shared" si="13"/>
        <v>1025</v>
      </c>
      <c r="AF30">
        <f t="shared" si="14"/>
        <v>2368</v>
      </c>
      <c r="AH30" t="str">
        <f t="shared" si="15"/>
        <v>474 (301-784)</v>
      </c>
    </row>
    <row r="31" spans="1:34" x14ac:dyDescent="0.25">
      <c r="P31" s="3" t="s">
        <v>310</v>
      </c>
      <c r="Q31" s="7">
        <v>10</v>
      </c>
      <c r="R31" s="17">
        <f t="shared" si="1"/>
        <v>4.3775627749965587</v>
      </c>
      <c r="S31" s="17">
        <f t="shared" si="2"/>
        <v>79.643687082904421</v>
      </c>
      <c r="T31">
        <f t="shared" si="3"/>
        <v>130.334</v>
      </c>
      <c r="U31">
        <f t="shared" si="4"/>
        <v>22.078999999999997</v>
      </c>
      <c r="V31">
        <f t="shared" si="5"/>
        <v>408.14300000000003</v>
      </c>
      <c r="W31">
        <f t="shared" si="6"/>
        <v>562.83000000000004</v>
      </c>
      <c r="X31">
        <f t="shared" si="7"/>
        <v>188.012</v>
      </c>
      <c r="Y31">
        <f t="shared" si="8"/>
        <v>1255.53</v>
      </c>
      <c r="AA31">
        <f t="shared" si="9"/>
        <v>130</v>
      </c>
      <c r="AB31">
        <f t="shared" si="10"/>
        <v>22</v>
      </c>
      <c r="AC31">
        <f t="shared" si="11"/>
        <v>408</v>
      </c>
      <c r="AD31">
        <f t="shared" si="12"/>
        <v>563</v>
      </c>
      <c r="AE31">
        <f t="shared" si="13"/>
        <v>188</v>
      </c>
      <c r="AF31">
        <f t="shared" si="14"/>
        <v>1256</v>
      </c>
      <c r="AH31" t="str">
        <f t="shared" si="15"/>
        <v>130 (22-408)</v>
      </c>
    </row>
    <row r="32" spans="1:34" x14ac:dyDescent="0.25">
      <c r="P32" s="3" t="s">
        <v>314</v>
      </c>
      <c r="Q32" s="7">
        <v>19.71</v>
      </c>
      <c r="R32" s="17">
        <f t="shared" si="1"/>
        <v>4.9977492747444714</v>
      </c>
      <c r="S32" s="17">
        <f t="shared" si="2"/>
        <v>148.07949748829691</v>
      </c>
      <c r="T32">
        <f t="shared" si="3"/>
        <v>185.99269100000001</v>
      </c>
      <c r="U32">
        <f t="shared" si="4"/>
        <v>67.377121000000002</v>
      </c>
      <c r="V32">
        <f t="shared" si="5"/>
        <v>469.04703300000006</v>
      </c>
      <c r="W32">
        <f t="shared" si="6"/>
        <v>723.75383000000011</v>
      </c>
      <c r="X32">
        <f t="shared" si="7"/>
        <v>323.65098999999998</v>
      </c>
      <c r="Y32">
        <f t="shared" si="8"/>
        <v>1435.87383</v>
      </c>
      <c r="AA32">
        <f t="shared" si="9"/>
        <v>186</v>
      </c>
      <c r="AB32">
        <f t="shared" si="10"/>
        <v>67</v>
      </c>
      <c r="AC32">
        <f t="shared" si="11"/>
        <v>469</v>
      </c>
      <c r="AD32">
        <f t="shared" si="12"/>
        <v>724</v>
      </c>
      <c r="AE32">
        <f t="shared" si="13"/>
        <v>324</v>
      </c>
      <c r="AF32">
        <f t="shared" si="14"/>
        <v>1436</v>
      </c>
      <c r="AH32" t="str">
        <f t="shared" si="15"/>
        <v>186 (67-469)</v>
      </c>
    </row>
    <row r="33" spans="1:34" x14ac:dyDescent="0.25">
      <c r="P33" s="3" t="s">
        <v>321</v>
      </c>
      <c r="Q33" s="7">
        <v>6</v>
      </c>
      <c r="R33" s="17">
        <f t="shared" si="1"/>
        <v>3.9106681548744424</v>
      </c>
      <c r="S33" s="17">
        <f t="shared" si="2"/>
        <v>49.932303342097484</v>
      </c>
      <c r="T33">
        <f t="shared" si="3"/>
        <v>107.40560000000001</v>
      </c>
      <c r="U33">
        <f t="shared" si="4"/>
        <v>3.4186000000000014</v>
      </c>
      <c r="V33">
        <f t="shared" si="5"/>
        <v>383.05380000000002</v>
      </c>
      <c r="W33">
        <f t="shared" si="6"/>
        <v>496.53800000000001</v>
      </c>
      <c r="X33">
        <f t="shared" si="7"/>
        <v>132.136</v>
      </c>
      <c r="Y33">
        <f t="shared" si="8"/>
        <v>1181.2380000000001</v>
      </c>
      <c r="AA33">
        <f t="shared" si="9"/>
        <v>107</v>
      </c>
      <c r="AB33">
        <f t="shared" si="10"/>
        <v>3</v>
      </c>
      <c r="AC33">
        <f t="shared" si="11"/>
        <v>383</v>
      </c>
      <c r="AD33">
        <f t="shared" si="12"/>
        <v>497</v>
      </c>
      <c r="AE33">
        <f t="shared" si="13"/>
        <v>132</v>
      </c>
      <c r="AF33">
        <f t="shared" si="14"/>
        <v>1181</v>
      </c>
      <c r="AH33" t="str">
        <f t="shared" si="15"/>
        <v>107 (3-383)</v>
      </c>
    </row>
    <row r="34" spans="1:34" x14ac:dyDescent="0.25">
      <c r="P34" s="3" t="s">
        <v>330</v>
      </c>
      <c r="Q34" s="7">
        <v>4.7</v>
      </c>
      <c r="R34" s="17">
        <f t="shared" si="1"/>
        <v>3.6874721329664362</v>
      </c>
      <c r="S34" s="17">
        <f t="shared" si="2"/>
        <v>39.943746746580949</v>
      </c>
      <c r="T34">
        <f t="shared" si="3"/>
        <v>99.953870000000009</v>
      </c>
      <c r="U34">
        <f t="shared" si="4"/>
        <v>-2.6460299999999997</v>
      </c>
      <c r="V34">
        <f t="shared" si="5"/>
        <v>374.89981</v>
      </c>
      <c r="W34">
        <f t="shared" si="6"/>
        <v>474.99310000000003</v>
      </c>
      <c r="X34">
        <f t="shared" si="7"/>
        <v>113.97630000000001</v>
      </c>
      <c r="Y34">
        <f t="shared" si="8"/>
        <v>1157.0931</v>
      </c>
      <c r="AA34">
        <f t="shared" si="9"/>
        <v>100</v>
      </c>
      <c r="AB34" s="15">
        <v>0</v>
      </c>
      <c r="AC34">
        <f t="shared" si="11"/>
        <v>375</v>
      </c>
      <c r="AD34">
        <f t="shared" si="12"/>
        <v>475</v>
      </c>
      <c r="AE34">
        <f t="shared" si="13"/>
        <v>114</v>
      </c>
      <c r="AF34">
        <f t="shared" si="14"/>
        <v>1157</v>
      </c>
      <c r="AH34" t="str">
        <f t="shared" si="15"/>
        <v>100 (0-375)</v>
      </c>
    </row>
    <row r="35" spans="1:34" x14ac:dyDescent="0.25">
      <c r="P35" s="3" t="s">
        <v>339</v>
      </c>
      <c r="Q35" s="8">
        <v>856.34</v>
      </c>
      <c r="R35" s="17">
        <f t="shared" si="1"/>
        <v>8.4449380890972705</v>
      </c>
      <c r="S35" s="17">
        <f t="shared" si="2"/>
        <v>4651.4677274870437</v>
      </c>
      <c r="T35">
        <f t="shared" si="3"/>
        <v>4981.6395140000004</v>
      </c>
      <c r="U35">
        <f t="shared" si="4"/>
        <v>3970.3397339999997</v>
      </c>
      <c r="V35">
        <f t="shared" si="5"/>
        <v>5716.6413820000007</v>
      </c>
      <c r="W35">
        <f t="shared" si="6"/>
        <v>14589.222820000001</v>
      </c>
      <c r="X35">
        <f t="shared" si="7"/>
        <v>12010.535460000001</v>
      </c>
      <c r="Y35">
        <f t="shared" si="8"/>
        <v>16974.60282</v>
      </c>
      <c r="AA35">
        <f t="shared" si="9"/>
        <v>4982</v>
      </c>
      <c r="AB35">
        <f t="shared" si="10"/>
        <v>3970</v>
      </c>
      <c r="AC35">
        <f t="shared" si="11"/>
        <v>5717</v>
      </c>
      <c r="AD35">
        <f t="shared" si="12"/>
        <v>14589</v>
      </c>
      <c r="AE35">
        <f t="shared" si="13"/>
        <v>12011</v>
      </c>
      <c r="AF35">
        <f t="shared" si="14"/>
        <v>16975</v>
      </c>
      <c r="AH35" t="str">
        <f t="shared" si="15"/>
        <v>4982 (3970-5717)</v>
      </c>
    </row>
    <row r="36" spans="1:34" x14ac:dyDescent="0.25">
      <c r="P36" s="3" t="s">
        <v>348</v>
      </c>
      <c r="Q36" s="7">
        <v>14</v>
      </c>
      <c r="R36" s="17">
        <f t="shared" si="1"/>
        <v>4.6850983992683464</v>
      </c>
      <c r="S36" s="17">
        <f t="shared" si="2"/>
        <v>108.32093048410307</v>
      </c>
      <c r="T36">
        <f t="shared" si="3"/>
        <v>153.26240000000001</v>
      </c>
      <c r="U36">
        <f t="shared" si="4"/>
        <v>40.739399999999989</v>
      </c>
      <c r="V36">
        <f t="shared" si="5"/>
        <v>433.23220000000003</v>
      </c>
      <c r="W36">
        <f t="shared" si="6"/>
        <v>629.12200000000007</v>
      </c>
      <c r="X36">
        <f t="shared" si="7"/>
        <v>243.88800000000001</v>
      </c>
      <c r="Y36">
        <f t="shared" si="8"/>
        <v>1329.8219999999999</v>
      </c>
      <c r="AA36">
        <f t="shared" si="9"/>
        <v>153</v>
      </c>
      <c r="AB36">
        <f t="shared" si="10"/>
        <v>41</v>
      </c>
      <c r="AC36">
        <f t="shared" si="11"/>
        <v>433</v>
      </c>
      <c r="AD36">
        <f t="shared" si="12"/>
        <v>629</v>
      </c>
      <c r="AE36">
        <f t="shared" si="13"/>
        <v>244</v>
      </c>
      <c r="AF36">
        <f t="shared" si="14"/>
        <v>1330</v>
      </c>
      <c r="AH36" t="str">
        <f t="shared" si="15"/>
        <v>153 (41-433)</v>
      </c>
    </row>
    <row r="37" spans="1:34" x14ac:dyDescent="0.25">
      <c r="P37" s="3" t="s">
        <v>11</v>
      </c>
      <c r="Q37" s="7">
        <v>109</v>
      </c>
      <c r="R37" s="17">
        <f t="shared" si="1"/>
        <v>6.5608919643574382</v>
      </c>
      <c r="S37" s="17">
        <f t="shared" si="2"/>
        <v>706.9019448121918</v>
      </c>
      <c r="T37">
        <f t="shared" si="3"/>
        <v>697.81190000000004</v>
      </c>
      <c r="U37">
        <f t="shared" si="4"/>
        <v>483.9239</v>
      </c>
      <c r="V37">
        <f t="shared" si="5"/>
        <v>1029.1007</v>
      </c>
      <c r="W37">
        <f t="shared" si="6"/>
        <v>2203.5570000000002</v>
      </c>
      <c r="X37">
        <f t="shared" si="7"/>
        <v>1570.9429999999998</v>
      </c>
      <c r="Y37">
        <f t="shared" si="8"/>
        <v>3094.2570000000001</v>
      </c>
      <c r="AA37">
        <f t="shared" si="9"/>
        <v>698</v>
      </c>
      <c r="AB37">
        <f t="shared" si="10"/>
        <v>484</v>
      </c>
      <c r="AC37">
        <f t="shared" si="11"/>
        <v>1029</v>
      </c>
      <c r="AD37">
        <f t="shared" si="12"/>
        <v>2204</v>
      </c>
      <c r="AE37">
        <f t="shared" si="13"/>
        <v>1571</v>
      </c>
      <c r="AF37">
        <f t="shared" si="14"/>
        <v>3094</v>
      </c>
      <c r="AH37" t="str">
        <f t="shared" si="15"/>
        <v>698 (484-1029)</v>
      </c>
    </row>
    <row r="38" spans="1:34" x14ac:dyDescent="0.25">
      <c r="P38" s="3" t="s">
        <v>358</v>
      </c>
      <c r="Q38" s="7">
        <v>43</v>
      </c>
      <c r="R38" s="17">
        <f t="shared" si="1"/>
        <v>5.7107369057439161</v>
      </c>
      <c r="S38" s="17">
        <f t="shared" si="2"/>
        <v>302.093600789601</v>
      </c>
      <c r="T38">
        <f t="shared" si="3"/>
        <v>319.49329999999998</v>
      </c>
      <c r="U38">
        <f t="shared" si="4"/>
        <v>176.0273</v>
      </c>
      <c r="V38">
        <f t="shared" si="5"/>
        <v>615.12890000000004</v>
      </c>
      <c r="W38">
        <f t="shared" si="6"/>
        <v>1109.739</v>
      </c>
      <c r="X38">
        <f t="shared" si="7"/>
        <v>648.98900000000003</v>
      </c>
      <c r="Y38">
        <f t="shared" si="8"/>
        <v>1868.4389999999999</v>
      </c>
      <c r="AA38">
        <f t="shared" si="9"/>
        <v>319</v>
      </c>
      <c r="AB38">
        <f t="shared" si="10"/>
        <v>176</v>
      </c>
      <c r="AC38">
        <f t="shared" si="11"/>
        <v>615</v>
      </c>
      <c r="AD38">
        <f t="shared" si="12"/>
        <v>1110</v>
      </c>
      <c r="AE38">
        <f t="shared" si="13"/>
        <v>649</v>
      </c>
      <c r="AF38">
        <f t="shared" si="14"/>
        <v>1868</v>
      </c>
      <c r="AH38" t="str">
        <f t="shared" si="15"/>
        <v>319 (176-615)</v>
      </c>
    </row>
    <row r="39" spans="1:34" x14ac:dyDescent="0.25">
      <c r="A39" t="s">
        <v>572</v>
      </c>
      <c r="B39" t="s">
        <v>573</v>
      </c>
      <c r="C39" t="s">
        <v>574</v>
      </c>
      <c r="P39" s="3" t="s">
        <v>366</v>
      </c>
      <c r="Q39" s="7">
        <v>7.7</v>
      </c>
      <c r="R39" s="17">
        <f t="shared" si="1"/>
        <v>4.1386753805777099</v>
      </c>
      <c r="S39" s="17">
        <f t="shared" si="2"/>
        <v>62.719686685252739</v>
      </c>
      <c r="T39">
        <f t="shared" si="3"/>
        <v>117.15017</v>
      </c>
      <c r="U39">
        <f t="shared" si="4"/>
        <v>11.349270000000001</v>
      </c>
      <c r="V39">
        <f t="shared" si="5"/>
        <v>393.71671000000003</v>
      </c>
      <c r="W39">
        <f t="shared" si="6"/>
        <v>524.71210000000008</v>
      </c>
      <c r="X39">
        <f t="shared" si="7"/>
        <v>155.88330000000002</v>
      </c>
      <c r="Y39">
        <f t="shared" si="8"/>
        <v>1212.8120999999999</v>
      </c>
      <c r="AA39">
        <f t="shared" si="9"/>
        <v>117</v>
      </c>
      <c r="AB39">
        <f t="shared" si="10"/>
        <v>11</v>
      </c>
      <c r="AC39">
        <f t="shared" si="11"/>
        <v>394</v>
      </c>
      <c r="AD39">
        <f t="shared" si="12"/>
        <v>525</v>
      </c>
      <c r="AE39">
        <f t="shared" si="13"/>
        <v>156</v>
      </c>
      <c r="AF39">
        <f t="shared" si="14"/>
        <v>1213</v>
      </c>
      <c r="AH39" t="str">
        <f t="shared" si="15"/>
        <v>117 (11-394)</v>
      </c>
    </row>
    <row r="40" spans="1:34" x14ac:dyDescent="0.25">
      <c r="A40" t="s">
        <v>575</v>
      </c>
      <c r="B40" t="s">
        <v>576</v>
      </c>
      <c r="C40" t="s">
        <v>576</v>
      </c>
      <c r="P40" s="3" t="s">
        <v>375</v>
      </c>
      <c r="Q40" s="7">
        <v>10</v>
      </c>
      <c r="R40" s="17">
        <f t="shared" si="1"/>
        <v>4.3775627749965587</v>
      </c>
      <c r="S40" s="17">
        <f t="shared" si="2"/>
        <v>79.643687082904421</v>
      </c>
      <c r="T40">
        <f t="shared" si="3"/>
        <v>130.334</v>
      </c>
      <c r="U40">
        <f t="shared" si="4"/>
        <v>22.078999999999997</v>
      </c>
      <c r="V40">
        <f t="shared" si="5"/>
        <v>408.14300000000003</v>
      </c>
      <c r="W40">
        <f t="shared" si="6"/>
        <v>562.83000000000004</v>
      </c>
      <c r="X40">
        <f t="shared" si="7"/>
        <v>188.012</v>
      </c>
      <c r="Y40">
        <f t="shared" si="8"/>
        <v>1255.53</v>
      </c>
      <c r="AA40">
        <f t="shared" si="9"/>
        <v>130</v>
      </c>
      <c r="AB40">
        <f t="shared" si="10"/>
        <v>22</v>
      </c>
      <c r="AC40">
        <f t="shared" si="11"/>
        <v>408</v>
      </c>
      <c r="AD40">
        <f t="shared" si="12"/>
        <v>563</v>
      </c>
      <c r="AE40">
        <f t="shared" si="13"/>
        <v>188</v>
      </c>
      <c r="AF40">
        <f t="shared" si="14"/>
        <v>1256</v>
      </c>
      <c r="AH40" t="str">
        <f t="shared" si="15"/>
        <v>130 (22-408)</v>
      </c>
    </row>
    <row r="41" spans="1:34" x14ac:dyDescent="0.25">
      <c r="A41" t="s">
        <v>577</v>
      </c>
      <c r="B41">
        <v>2.2000000000000002</v>
      </c>
      <c r="C41">
        <v>3.52</v>
      </c>
      <c r="E41" t="s">
        <v>578</v>
      </c>
      <c r="P41" s="3" t="s">
        <v>377</v>
      </c>
      <c r="Q41" s="7">
        <v>25</v>
      </c>
      <c r="R41" s="17">
        <f t="shared" si="1"/>
        <v>5.2150525039295363</v>
      </c>
      <c r="S41" s="17">
        <f t="shared" si="2"/>
        <v>184.02148257696285</v>
      </c>
      <c r="T41">
        <f t="shared" si="3"/>
        <v>216.31550000000001</v>
      </c>
      <c r="U41">
        <f t="shared" si="4"/>
        <v>92.055499999999995</v>
      </c>
      <c r="V41">
        <f t="shared" si="5"/>
        <v>502.22750000000002</v>
      </c>
      <c r="W41">
        <f t="shared" si="6"/>
        <v>811.42499999999995</v>
      </c>
      <c r="X41">
        <f t="shared" si="7"/>
        <v>397.54699999999997</v>
      </c>
      <c r="Y41">
        <f t="shared" si="8"/>
        <v>1534.125</v>
      </c>
      <c r="AA41">
        <f t="shared" si="9"/>
        <v>216</v>
      </c>
      <c r="AB41">
        <f t="shared" si="10"/>
        <v>92</v>
      </c>
      <c r="AC41">
        <f t="shared" si="11"/>
        <v>502</v>
      </c>
      <c r="AD41">
        <f t="shared" si="12"/>
        <v>811</v>
      </c>
      <c r="AE41">
        <f t="shared" si="13"/>
        <v>398</v>
      </c>
      <c r="AF41">
        <f t="shared" si="14"/>
        <v>1534</v>
      </c>
      <c r="AH41" t="str">
        <f t="shared" si="15"/>
        <v>216 (92-502)</v>
      </c>
    </row>
    <row r="42" spans="1:34" x14ac:dyDescent="0.25">
      <c r="A42" t="s">
        <v>538</v>
      </c>
      <c r="B42">
        <v>0.91400000000000003</v>
      </c>
      <c r="C42">
        <v>0.878</v>
      </c>
      <c r="P42" s="3" t="s">
        <v>13</v>
      </c>
      <c r="Q42" s="7">
        <v>77</v>
      </c>
      <c r="R42" s="17">
        <f t="shared" si="1"/>
        <v>6.243238155574268</v>
      </c>
      <c r="S42" s="17">
        <f t="shared" si="2"/>
        <v>514.52191832129438</v>
      </c>
      <c r="T42">
        <f t="shared" si="3"/>
        <v>514.38469999999995</v>
      </c>
      <c r="U42">
        <f t="shared" si="4"/>
        <v>334.64069999999998</v>
      </c>
      <c r="V42">
        <f t="shared" si="5"/>
        <v>828.38710000000003</v>
      </c>
      <c r="W42">
        <f t="shared" si="6"/>
        <v>1673.221</v>
      </c>
      <c r="X42">
        <f t="shared" si="7"/>
        <v>1123.9349999999999</v>
      </c>
      <c r="Y42">
        <f t="shared" si="8"/>
        <v>2499.9210000000003</v>
      </c>
      <c r="AA42">
        <f t="shared" si="9"/>
        <v>514</v>
      </c>
      <c r="AB42">
        <f t="shared" si="10"/>
        <v>335</v>
      </c>
      <c r="AC42">
        <f t="shared" si="11"/>
        <v>828</v>
      </c>
      <c r="AD42">
        <f t="shared" si="12"/>
        <v>1673</v>
      </c>
      <c r="AE42">
        <f t="shared" si="13"/>
        <v>1124</v>
      </c>
      <c r="AF42">
        <f t="shared" si="14"/>
        <v>2500</v>
      </c>
      <c r="AH42" t="str">
        <f t="shared" si="15"/>
        <v>514 (335-828)</v>
      </c>
    </row>
    <row r="43" spans="1:34" x14ac:dyDescent="0.25">
      <c r="A43" s="16" t="s">
        <v>579</v>
      </c>
      <c r="B43">
        <v>0.14599999999999999</v>
      </c>
      <c r="C43">
        <v>0.13300000000000001</v>
      </c>
      <c r="P43" s="3" t="s">
        <v>395</v>
      </c>
      <c r="Q43" s="7">
        <v>20</v>
      </c>
      <c r="R43" s="17">
        <f t="shared" si="1"/>
        <v>5.0110992980283484</v>
      </c>
      <c r="S43" s="17">
        <f t="shared" si="2"/>
        <v>150.06961673978537</v>
      </c>
      <c r="T43">
        <f t="shared" si="3"/>
        <v>187.655</v>
      </c>
      <c r="U43">
        <f t="shared" si="4"/>
        <v>68.72999999999999</v>
      </c>
      <c r="V43">
        <f t="shared" si="5"/>
        <v>470.86600000000004</v>
      </c>
      <c r="W43">
        <f t="shared" si="6"/>
        <v>728.56000000000006</v>
      </c>
      <c r="X43">
        <f t="shared" si="7"/>
        <v>327.702</v>
      </c>
      <c r="Y43">
        <f t="shared" si="8"/>
        <v>1441.26</v>
      </c>
      <c r="AA43">
        <f t="shared" si="9"/>
        <v>188</v>
      </c>
      <c r="AB43">
        <f t="shared" si="10"/>
        <v>69</v>
      </c>
      <c r="AC43">
        <f t="shared" si="11"/>
        <v>471</v>
      </c>
      <c r="AD43">
        <f t="shared" si="12"/>
        <v>729</v>
      </c>
      <c r="AE43">
        <f t="shared" si="13"/>
        <v>328</v>
      </c>
      <c r="AF43">
        <f t="shared" si="14"/>
        <v>1441</v>
      </c>
      <c r="AH43" t="str">
        <f t="shared" si="15"/>
        <v>188 (69-471)</v>
      </c>
    </row>
    <row r="44" spans="1:34" x14ac:dyDescent="0.25">
      <c r="P44" s="3" t="s">
        <v>403</v>
      </c>
      <c r="Q44" s="7">
        <v>26</v>
      </c>
      <c r="R44" s="17">
        <f t="shared" si="1"/>
        <v>5.2509002357516348</v>
      </c>
      <c r="S44" s="17">
        <f t="shared" si="2"/>
        <v>190.73790026950701</v>
      </c>
      <c r="T44">
        <f t="shared" si="3"/>
        <v>222.04760000000002</v>
      </c>
      <c r="U44">
        <f t="shared" si="4"/>
        <v>96.72059999999999</v>
      </c>
      <c r="V44">
        <f t="shared" si="5"/>
        <v>508.49980000000005</v>
      </c>
      <c r="W44">
        <f t="shared" si="6"/>
        <v>827.99800000000005</v>
      </c>
      <c r="X44">
        <f t="shared" si="7"/>
        <v>411.51599999999996</v>
      </c>
      <c r="Y44">
        <f t="shared" si="8"/>
        <v>1552.6979999999999</v>
      </c>
      <c r="AA44">
        <f t="shared" si="9"/>
        <v>222</v>
      </c>
      <c r="AB44">
        <f t="shared" si="10"/>
        <v>97</v>
      </c>
      <c r="AC44">
        <f t="shared" si="11"/>
        <v>508</v>
      </c>
      <c r="AD44">
        <f t="shared" si="12"/>
        <v>828</v>
      </c>
      <c r="AE44">
        <f t="shared" si="13"/>
        <v>412</v>
      </c>
      <c r="AF44">
        <f t="shared" si="14"/>
        <v>1553</v>
      </c>
      <c r="AH44" t="str">
        <f t="shared" si="15"/>
        <v>222 (97-508)</v>
      </c>
    </row>
    <row r="45" spans="1:34" x14ac:dyDescent="0.25">
      <c r="P45" s="3" t="s">
        <v>14</v>
      </c>
      <c r="Q45" s="7">
        <v>194</v>
      </c>
      <c r="R45" s="17">
        <f t="shared" si="1"/>
        <v>7.0878223573838826</v>
      </c>
      <c r="S45" s="17">
        <f t="shared" si="2"/>
        <v>1197.2976732425775</v>
      </c>
      <c r="T45">
        <f t="shared" si="3"/>
        <v>1185.0403999999999</v>
      </c>
      <c r="U45">
        <f t="shared" si="4"/>
        <v>880.45740000000001</v>
      </c>
      <c r="V45">
        <f t="shared" si="5"/>
        <v>1562.2462</v>
      </c>
      <c r="W45">
        <f t="shared" si="6"/>
        <v>3612.2620000000002</v>
      </c>
      <c r="X45">
        <f t="shared" si="7"/>
        <v>2758.308</v>
      </c>
      <c r="Y45">
        <f t="shared" si="8"/>
        <v>4672.9620000000004</v>
      </c>
      <c r="AA45">
        <f t="shared" si="9"/>
        <v>1185</v>
      </c>
      <c r="AB45">
        <f t="shared" si="10"/>
        <v>880</v>
      </c>
      <c r="AC45">
        <f t="shared" si="11"/>
        <v>1562</v>
      </c>
      <c r="AD45">
        <f t="shared" si="12"/>
        <v>3612</v>
      </c>
      <c r="AE45">
        <f t="shared" si="13"/>
        <v>2758</v>
      </c>
      <c r="AF45">
        <f t="shared" si="14"/>
        <v>4673</v>
      </c>
      <c r="AH45" t="str">
        <f t="shared" si="15"/>
        <v>1185 (880-1562)</v>
      </c>
    </row>
    <row r="46" spans="1:34" x14ac:dyDescent="0.25">
      <c r="P46" s="3" t="s">
        <v>19</v>
      </c>
      <c r="Q46" s="7">
        <v>63.55</v>
      </c>
      <c r="R46" s="17">
        <f t="shared" si="1"/>
        <v>6.0677698758388132</v>
      </c>
      <c r="S46" s="17">
        <f t="shared" si="2"/>
        <v>431.7168250917079</v>
      </c>
      <c r="T46">
        <f t="shared" si="3"/>
        <v>437.28795500000001</v>
      </c>
      <c r="U46">
        <f t="shared" si="4"/>
        <v>271.89510499999994</v>
      </c>
      <c r="V46">
        <f t="shared" si="5"/>
        <v>744.02466500000003</v>
      </c>
      <c r="W46">
        <f t="shared" si="6"/>
        <v>1450.3141500000002</v>
      </c>
      <c r="X46">
        <f t="shared" si="7"/>
        <v>936.05194999999992</v>
      </c>
      <c r="Y46">
        <f t="shared" si="8"/>
        <v>2250.1141499999999</v>
      </c>
      <c r="AA46">
        <f t="shared" si="9"/>
        <v>437</v>
      </c>
      <c r="AB46">
        <f t="shared" si="10"/>
        <v>272</v>
      </c>
      <c r="AC46">
        <f t="shared" si="11"/>
        <v>744</v>
      </c>
      <c r="AD46">
        <f t="shared" si="12"/>
        <v>1450</v>
      </c>
      <c r="AE46">
        <f t="shared" si="13"/>
        <v>936</v>
      </c>
      <c r="AF46">
        <f t="shared" si="14"/>
        <v>2250</v>
      </c>
      <c r="AH46" t="str">
        <f t="shared" si="15"/>
        <v>437 (272-744)</v>
      </c>
    </row>
    <row r="47" spans="1:34" x14ac:dyDescent="0.25">
      <c r="P47" s="3" t="s">
        <v>435</v>
      </c>
      <c r="Q47" s="7">
        <v>12</v>
      </c>
      <c r="R47" s="17">
        <f t="shared" si="1"/>
        <v>4.5442046779062331</v>
      </c>
      <c r="S47" s="17">
        <f t="shared" si="2"/>
        <v>94.085569113383343</v>
      </c>
      <c r="T47">
        <f t="shared" si="3"/>
        <v>141.79820000000001</v>
      </c>
      <c r="U47">
        <f t="shared" si="4"/>
        <v>31.409200000000002</v>
      </c>
      <c r="V47">
        <f t="shared" si="5"/>
        <v>420.68760000000003</v>
      </c>
      <c r="W47">
        <f t="shared" si="6"/>
        <v>595.976</v>
      </c>
      <c r="X47">
        <f t="shared" si="7"/>
        <v>215.95</v>
      </c>
      <c r="Y47">
        <f t="shared" si="8"/>
        <v>1292.6759999999999</v>
      </c>
      <c r="AA47">
        <f t="shared" si="9"/>
        <v>142</v>
      </c>
      <c r="AB47">
        <f t="shared" si="10"/>
        <v>31</v>
      </c>
      <c r="AC47">
        <f t="shared" si="11"/>
        <v>421</v>
      </c>
      <c r="AD47">
        <f t="shared" si="12"/>
        <v>596</v>
      </c>
      <c r="AE47">
        <f t="shared" si="13"/>
        <v>216</v>
      </c>
      <c r="AF47">
        <f t="shared" si="14"/>
        <v>1293</v>
      </c>
      <c r="AH47" t="str">
        <f t="shared" si="15"/>
        <v>142 (31-421)</v>
      </c>
    </row>
    <row r="48" spans="1:34" x14ac:dyDescent="0.25">
      <c r="P48" s="3" t="s">
        <v>17</v>
      </c>
      <c r="Q48" s="7">
        <v>101</v>
      </c>
      <c r="R48" s="17">
        <f t="shared" si="1"/>
        <v>6.4912201523929118</v>
      </c>
      <c r="S48" s="17">
        <f t="shared" si="2"/>
        <v>659.32735246759466</v>
      </c>
      <c r="T48">
        <f t="shared" si="3"/>
        <v>651.95510000000002</v>
      </c>
      <c r="U48">
        <f t="shared" si="4"/>
        <v>446.60309999999998</v>
      </c>
      <c r="V48">
        <f t="shared" si="5"/>
        <v>978.92229999999995</v>
      </c>
      <c r="W48">
        <f t="shared" si="6"/>
        <v>2070.973</v>
      </c>
      <c r="X48">
        <f t="shared" si="7"/>
        <v>1459.1909999999998</v>
      </c>
      <c r="Y48">
        <f t="shared" si="8"/>
        <v>2945.6729999999998</v>
      </c>
      <c r="AA48">
        <f t="shared" si="9"/>
        <v>652</v>
      </c>
      <c r="AB48">
        <f t="shared" si="10"/>
        <v>447</v>
      </c>
      <c r="AC48">
        <f t="shared" si="11"/>
        <v>979</v>
      </c>
      <c r="AD48">
        <f t="shared" si="12"/>
        <v>2071</v>
      </c>
      <c r="AE48">
        <f t="shared" si="13"/>
        <v>1459</v>
      </c>
      <c r="AF48">
        <f t="shared" si="14"/>
        <v>2946</v>
      </c>
      <c r="AH48" t="str">
        <f t="shared" si="15"/>
        <v>652 (447-979)</v>
      </c>
    </row>
    <row r="49" spans="16:34" x14ac:dyDescent="0.25">
      <c r="P49" s="3" t="s">
        <v>447</v>
      </c>
      <c r="Q49" s="7">
        <v>44</v>
      </c>
      <c r="R49" s="17">
        <f t="shared" si="1"/>
        <v>5.7317493254012915</v>
      </c>
      <c r="S49" s="17">
        <f t="shared" si="2"/>
        <v>308.50847833072987</v>
      </c>
      <c r="T49">
        <f t="shared" si="3"/>
        <v>325.22540000000004</v>
      </c>
      <c r="U49">
        <f t="shared" si="4"/>
        <v>180.69239999999999</v>
      </c>
      <c r="V49">
        <f t="shared" si="5"/>
        <v>621.40120000000002</v>
      </c>
      <c r="W49">
        <f t="shared" si="6"/>
        <v>1126.3119999999999</v>
      </c>
      <c r="X49">
        <f t="shared" si="7"/>
        <v>662.95799999999997</v>
      </c>
      <c r="Y49">
        <f t="shared" si="8"/>
        <v>1887.0119999999999</v>
      </c>
      <c r="AA49">
        <f t="shared" si="9"/>
        <v>325</v>
      </c>
      <c r="AB49">
        <f t="shared" si="10"/>
        <v>181</v>
      </c>
      <c r="AC49">
        <f t="shared" si="11"/>
        <v>621</v>
      </c>
      <c r="AD49">
        <f t="shared" si="12"/>
        <v>1126</v>
      </c>
      <c r="AE49">
        <f t="shared" si="13"/>
        <v>663</v>
      </c>
      <c r="AF49">
        <f t="shared" si="14"/>
        <v>1887</v>
      </c>
      <c r="AH49" t="str">
        <f t="shared" si="15"/>
        <v>325 (181-621)</v>
      </c>
    </row>
    <row r="50" spans="16:34" x14ac:dyDescent="0.25">
      <c r="P50" s="3" t="s">
        <v>455</v>
      </c>
      <c r="Q50" s="7">
        <v>20</v>
      </c>
      <c r="R50" s="17">
        <f t="shared" si="1"/>
        <v>5.0110992980283484</v>
      </c>
      <c r="S50" s="17">
        <f t="shared" si="2"/>
        <v>150.06961673978537</v>
      </c>
      <c r="T50">
        <f t="shared" si="3"/>
        <v>187.655</v>
      </c>
      <c r="U50">
        <f t="shared" si="4"/>
        <v>68.72999999999999</v>
      </c>
      <c r="V50">
        <f t="shared" si="5"/>
        <v>470.86600000000004</v>
      </c>
      <c r="W50">
        <f t="shared" si="6"/>
        <v>728.56000000000006</v>
      </c>
      <c r="X50">
        <f t="shared" si="7"/>
        <v>327.702</v>
      </c>
      <c r="Y50">
        <f t="shared" si="8"/>
        <v>1441.26</v>
      </c>
      <c r="AA50">
        <f t="shared" si="9"/>
        <v>188</v>
      </c>
      <c r="AB50">
        <f t="shared" si="10"/>
        <v>69</v>
      </c>
      <c r="AC50">
        <f t="shared" si="11"/>
        <v>471</v>
      </c>
      <c r="AD50">
        <f t="shared" si="12"/>
        <v>729</v>
      </c>
      <c r="AE50">
        <f t="shared" si="13"/>
        <v>328</v>
      </c>
      <c r="AF50">
        <f t="shared" si="14"/>
        <v>1441</v>
      </c>
      <c r="AH50" t="str">
        <f t="shared" si="15"/>
        <v>188 (69-471)</v>
      </c>
    </row>
    <row r="51" spans="16:34" x14ac:dyDescent="0.25">
      <c r="P51" s="3" t="s">
        <v>462</v>
      </c>
      <c r="Q51" s="7">
        <v>1.4</v>
      </c>
      <c r="R51" s="17">
        <f t="shared" si="1"/>
        <v>2.5805356242717887</v>
      </c>
      <c r="S51" s="17">
        <f t="shared" si="2"/>
        <v>13.204208760598517</v>
      </c>
      <c r="T51">
        <f t="shared" si="3"/>
        <v>81.037940000000006</v>
      </c>
      <c r="U51">
        <f t="shared" si="4"/>
        <v>-18.040859999999999</v>
      </c>
      <c r="V51">
        <f t="shared" si="5"/>
        <v>354.20122000000003</v>
      </c>
      <c r="W51">
        <f t="shared" si="6"/>
        <v>420.30220000000003</v>
      </c>
      <c r="X51">
        <f t="shared" si="7"/>
        <v>67.878600000000006</v>
      </c>
      <c r="Y51">
        <f t="shared" si="8"/>
        <v>1095.8021999999999</v>
      </c>
      <c r="AA51">
        <f t="shared" si="9"/>
        <v>81</v>
      </c>
      <c r="AB51" s="15">
        <v>0</v>
      </c>
      <c r="AC51">
        <f t="shared" si="11"/>
        <v>354</v>
      </c>
      <c r="AD51">
        <f t="shared" si="12"/>
        <v>420</v>
      </c>
      <c r="AE51">
        <f t="shared" si="13"/>
        <v>68</v>
      </c>
      <c r="AF51">
        <f t="shared" si="14"/>
        <v>1096</v>
      </c>
      <c r="AH51" t="str">
        <f t="shared" si="15"/>
        <v>81 (0-354)</v>
      </c>
    </row>
    <row r="52" spans="16:34" x14ac:dyDescent="0.25">
      <c r="P52" s="3" t="s">
        <v>471</v>
      </c>
      <c r="Q52" s="7">
        <v>16.5</v>
      </c>
      <c r="R52" s="17">
        <f t="shared" si="1"/>
        <v>4.8352713881485734</v>
      </c>
      <c r="S52" s="17">
        <f t="shared" si="2"/>
        <v>125.87273894150962</v>
      </c>
      <c r="T52">
        <f t="shared" si="3"/>
        <v>167.59264999999999</v>
      </c>
      <c r="U52">
        <f t="shared" si="4"/>
        <v>52.402149999999992</v>
      </c>
      <c r="V52">
        <f t="shared" si="5"/>
        <v>448.91295000000002</v>
      </c>
      <c r="W52">
        <f t="shared" si="6"/>
        <v>670.55449999999996</v>
      </c>
      <c r="X52">
        <f t="shared" si="7"/>
        <v>278.81049999999999</v>
      </c>
      <c r="Y52">
        <f t="shared" si="8"/>
        <v>1376.2545</v>
      </c>
      <c r="AA52">
        <f t="shared" si="9"/>
        <v>168</v>
      </c>
      <c r="AB52">
        <f t="shared" si="10"/>
        <v>52</v>
      </c>
      <c r="AC52">
        <f t="shared" si="11"/>
        <v>449</v>
      </c>
      <c r="AD52">
        <f t="shared" si="12"/>
        <v>671</v>
      </c>
      <c r="AE52">
        <f t="shared" si="13"/>
        <v>279</v>
      </c>
      <c r="AF52">
        <f t="shared" si="14"/>
        <v>1376</v>
      </c>
      <c r="AH52" t="str">
        <f t="shared" si="15"/>
        <v>168 (52-449)</v>
      </c>
    </row>
    <row r="53" spans="16:34" x14ac:dyDescent="0.25">
      <c r="P53" s="3" t="s">
        <v>481</v>
      </c>
      <c r="Q53" s="7">
        <v>16.7</v>
      </c>
      <c r="R53" s="17">
        <f t="shared" si="1"/>
        <v>4.846283569552357</v>
      </c>
      <c r="S53" s="17">
        <f t="shared" si="2"/>
        <v>127.26653264587831</v>
      </c>
      <c r="T53">
        <f t="shared" si="3"/>
        <v>168.73907</v>
      </c>
      <c r="U53">
        <f t="shared" si="4"/>
        <v>53.335169999999991</v>
      </c>
      <c r="V53">
        <f t="shared" si="5"/>
        <v>450.16741000000002</v>
      </c>
      <c r="W53">
        <f t="shared" si="6"/>
        <v>673.8691</v>
      </c>
      <c r="X53">
        <f t="shared" si="7"/>
        <v>281.60429999999997</v>
      </c>
      <c r="Y53">
        <f t="shared" si="8"/>
        <v>1379.9691</v>
      </c>
      <c r="AA53">
        <f t="shared" si="9"/>
        <v>169</v>
      </c>
      <c r="AB53">
        <f t="shared" si="10"/>
        <v>53</v>
      </c>
      <c r="AC53">
        <f t="shared" si="11"/>
        <v>450</v>
      </c>
      <c r="AD53">
        <f t="shared" si="12"/>
        <v>674</v>
      </c>
      <c r="AE53">
        <f t="shared" si="13"/>
        <v>282</v>
      </c>
      <c r="AF53">
        <f t="shared" si="14"/>
        <v>1380</v>
      </c>
      <c r="AH53" t="str">
        <f t="shared" si="15"/>
        <v>169 (53-450)</v>
      </c>
    </row>
    <row r="54" spans="16:34" x14ac:dyDescent="0.25">
      <c r="P54" s="3" t="s">
        <v>10</v>
      </c>
      <c r="Q54" s="7">
        <v>172</v>
      </c>
      <c r="R54" s="17">
        <f t="shared" si="1"/>
        <v>6.9778099518074965</v>
      </c>
      <c r="S54" s="17">
        <f t="shared" si="2"/>
        <v>1072.5668199096626</v>
      </c>
      <c r="T54">
        <f t="shared" si="3"/>
        <v>1058.9341999999999</v>
      </c>
      <c r="U54">
        <f t="shared" si="4"/>
        <v>777.8252</v>
      </c>
      <c r="V54">
        <f t="shared" si="5"/>
        <v>1424.2556000000002</v>
      </c>
      <c r="W54">
        <f t="shared" si="6"/>
        <v>3247.6559999999999</v>
      </c>
      <c r="X54">
        <f t="shared" si="7"/>
        <v>2450.9900000000002</v>
      </c>
      <c r="Y54">
        <f t="shared" si="8"/>
        <v>4264.3559999999998</v>
      </c>
      <c r="AA54">
        <f t="shared" si="9"/>
        <v>1059</v>
      </c>
      <c r="AB54">
        <f t="shared" si="10"/>
        <v>778</v>
      </c>
      <c r="AC54">
        <f t="shared" si="11"/>
        <v>1424</v>
      </c>
      <c r="AD54">
        <f t="shared" si="12"/>
        <v>3248</v>
      </c>
      <c r="AE54">
        <f t="shared" si="13"/>
        <v>2451</v>
      </c>
      <c r="AF54">
        <f t="shared" si="14"/>
        <v>4264</v>
      </c>
      <c r="AH54" t="str">
        <f t="shared" si="15"/>
        <v>1059 (778-1424)</v>
      </c>
    </row>
    <row r="55" spans="16:34" ht="25.5" x14ac:dyDescent="0.25">
      <c r="P55" s="3" t="s">
        <v>18</v>
      </c>
      <c r="Q55" s="7">
        <v>49</v>
      </c>
      <c r="R55" s="17">
        <f t="shared" si="1"/>
        <v>5.8301237524731135</v>
      </c>
      <c r="S55" s="17">
        <f t="shared" si="2"/>
        <v>340.40080190637821</v>
      </c>
      <c r="T55">
        <f t="shared" si="3"/>
        <v>353.88589999999999</v>
      </c>
      <c r="U55">
        <f t="shared" si="4"/>
        <v>204.0179</v>
      </c>
      <c r="V55">
        <f t="shared" si="5"/>
        <v>652.7627</v>
      </c>
      <c r="W55">
        <f t="shared" si="6"/>
        <v>1209.1770000000001</v>
      </c>
      <c r="X55">
        <f t="shared" si="7"/>
        <v>732.803</v>
      </c>
      <c r="Y55">
        <f t="shared" si="8"/>
        <v>1979.877</v>
      </c>
      <c r="AA55">
        <f t="shared" si="9"/>
        <v>354</v>
      </c>
      <c r="AB55">
        <f t="shared" si="10"/>
        <v>204</v>
      </c>
      <c r="AC55">
        <f t="shared" si="11"/>
        <v>653</v>
      </c>
      <c r="AD55">
        <f t="shared" si="12"/>
        <v>1209</v>
      </c>
      <c r="AE55">
        <f t="shared" si="13"/>
        <v>733</v>
      </c>
      <c r="AF55">
        <f t="shared" si="14"/>
        <v>1980</v>
      </c>
      <c r="AH55" t="str">
        <f t="shared" si="15"/>
        <v>354 (204-653)</v>
      </c>
    </row>
    <row r="56" spans="16:34" x14ac:dyDescent="0.25">
      <c r="P56" s="3" t="s">
        <v>7</v>
      </c>
      <c r="Q56" s="7">
        <v>167</v>
      </c>
      <c r="R56" s="17">
        <f t="shared" si="1"/>
        <v>6.950846344548915</v>
      </c>
      <c r="S56" s="17">
        <f t="shared" si="2"/>
        <v>1044.0329659754755</v>
      </c>
      <c r="T56">
        <f t="shared" si="3"/>
        <v>1030.2737</v>
      </c>
      <c r="U56">
        <f t="shared" si="4"/>
        <v>754.49969999999996</v>
      </c>
      <c r="V56">
        <f t="shared" si="5"/>
        <v>1392.8941000000002</v>
      </c>
      <c r="W56">
        <f t="shared" si="6"/>
        <v>3164.7910000000002</v>
      </c>
      <c r="X56">
        <f t="shared" si="7"/>
        <v>2381.145</v>
      </c>
      <c r="Y56">
        <f t="shared" si="8"/>
        <v>4171.491</v>
      </c>
      <c r="AA56">
        <f t="shared" si="9"/>
        <v>1030</v>
      </c>
      <c r="AB56">
        <f t="shared" si="10"/>
        <v>754</v>
      </c>
      <c r="AC56">
        <f t="shared" si="11"/>
        <v>1393</v>
      </c>
      <c r="AD56">
        <f t="shared" si="12"/>
        <v>3165</v>
      </c>
      <c r="AE56">
        <f t="shared" si="13"/>
        <v>2381</v>
      </c>
      <c r="AF56">
        <f t="shared" si="14"/>
        <v>4171</v>
      </c>
      <c r="AH56" t="str">
        <f t="shared" si="15"/>
        <v>1030 (754-1393)</v>
      </c>
    </row>
  </sheetData>
  <mergeCells count="4">
    <mergeCell ref="F12:K12"/>
    <mergeCell ref="F13:H13"/>
    <mergeCell ref="I13:K13"/>
    <mergeCell ref="B13:E13"/>
  </mergeCells>
  <pageMargins left="0.7" right="0.7" top="0.75" bottom="0.75" header="0.3" footer="0.3"/>
  <pageSetup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01f01bef-47b7-4725-adaf-9b6a8bd74ef4">
      <UserInfo>
        <DisplayName>Ramshaw, Brock (DFO/MPO)</DisplayName>
        <AccountId>76</AccountId>
        <AccountType/>
      </UserInfo>
      <UserInfo>
        <DisplayName>Orlov, Polina (DFO/MPO)</DisplayName>
        <AccountId>77</AccountId>
        <AccountType/>
      </UserInfo>
      <UserInfo>
        <DisplayName>Woods, William (he, him / il, lui) (DFO/MPO)</DisplayName>
        <AccountId>78</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614419EC33FAD42A0282CFF32600A20" ma:contentTypeVersion="11" ma:contentTypeDescription="Create a new document." ma:contentTypeScope="" ma:versionID="699fc316e813a14ea4ed1705cd009a31">
  <xsd:schema xmlns:xsd="http://www.w3.org/2001/XMLSchema" xmlns:xs="http://www.w3.org/2001/XMLSchema" xmlns:p="http://schemas.microsoft.com/office/2006/metadata/properties" xmlns:ns2="d4f3f700-51b4-43ff-b002-6ed848604d46" xmlns:ns3="01f01bef-47b7-4725-adaf-9b6a8bd74ef4" targetNamespace="http://schemas.microsoft.com/office/2006/metadata/properties" ma:root="true" ma:fieldsID="60f45b07400bba80031d5d187855d3df" ns2:_="" ns3:_="">
    <xsd:import namespace="d4f3f700-51b4-43ff-b002-6ed848604d46"/>
    <xsd:import namespace="01f01bef-47b7-4725-adaf-9b6a8bd74ef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f3f700-51b4-43ff-b002-6ed848604d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1f01bef-47b7-4725-adaf-9b6a8bd74ef4"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2A5F5F8-FF7E-4535-9710-B61FB1E8A797}">
  <ds:schemaRefs>
    <ds:schemaRef ds:uri="http://purl.org/dc/terms/"/>
    <ds:schemaRef ds:uri="http://purl.org/dc/dcmitype/"/>
    <ds:schemaRef ds:uri="01f01bef-47b7-4725-adaf-9b6a8bd74ef4"/>
    <ds:schemaRef ds:uri="http://schemas.microsoft.com/office/2006/documentManagement/types"/>
    <ds:schemaRef ds:uri="d4f3f700-51b4-43ff-b002-6ed848604d46"/>
    <ds:schemaRef ds:uri="http://schemas.microsoft.com/office/2006/metadata/properties"/>
    <ds:schemaRef ds:uri="http://purl.org/dc/elements/1.1/"/>
    <ds:schemaRef ds:uri="http://schemas.microsoft.com/office/infopath/2007/PartnerControl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87214A35-ED61-4037-8F5C-7898C464C99D}">
  <ds:schemaRefs>
    <ds:schemaRef ds:uri="http://schemas.microsoft.com/sharepoint/v3/contenttype/forms"/>
  </ds:schemaRefs>
</ds:datastoreItem>
</file>

<file path=customXml/itemProps3.xml><?xml version="1.0" encoding="utf-8"?>
<ds:datastoreItem xmlns:ds="http://schemas.openxmlformats.org/officeDocument/2006/customXml" ds:itemID="{846BBA43-A093-4857-8EA7-6E72C949622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f3f700-51b4-43ff-b002-6ed848604d46"/>
    <ds:schemaRef ds:uri="01f01bef-47b7-4725-adaf-9b6a8bd74e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vt:i4>
      </vt:variant>
    </vt:vector>
  </HeadingPairs>
  <TitlesOfParts>
    <vt:vector size="15" baseType="lpstr">
      <vt:lpstr>LCstatus-4byr</vt:lpstr>
      <vt:lpstr>LCstatus-4ayr</vt:lpstr>
      <vt:lpstr>LCstatus-12yr</vt:lpstr>
      <vt:lpstr>tables4</vt:lpstr>
      <vt:lpstr>EscSumm</vt:lpstr>
      <vt:lpstr>RiverEscData</vt:lpstr>
      <vt:lpstr>RiverEscData (2)</vt:lpstr>
      <vt:lpstr>name-change</vt:lpstr>
      <vt:lpstr>PNIdata</vt:lpstr>
      <vt:lpstr>PNI avg by river</vt:lpstr>
      <vt:lpstr>pNOS avg by river</vt:lpstr>
      <vt:lpstr>Parken pars detail</vt:lpstr>
      <vt:lpstr>nusedsstreamname</vt:lpstr>
      <vt:lpstr>nusedswatershed</vt:lpstr>
      <vt:lpstr>spawners</vt:lpstr>
    </vt:vector>
  </TitlesOfParts>
  <Manager/>
  <Company>DFO MPO</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McHugh, Diana</dc:creator>
  <cp:keywords/>
  <dc:description/>
  <cp:lastModifiedBy>Luedke, Wilf</cp:lastModifiedBy>
  <cp:revision/>
  <dcterms:created xsi:type="dcterms:W3CDTF">2024-03-13T17:55:20Z</dcterms:created>
  <dcterms:modified xsi:type="dcterms:W3CDTF">2024-04-18T05:01:16Z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0x0101000614419EC33FAD42A0282CFF32600A20</vt:lpwstr>
  </property>
</Properties>
</file>