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n\Documents\WCVI\C-68_WCVI_Chinook_work\Kobe plot\"/>
    </mc:Choice>
  </mc:AlternateContent>
  <xr:revisionPtr revIDLastSave="0" documentId="13_ncr:1_{EEAADE1B-7602-4830-8A37-0A3C87D9794E}" xr6:coauthVersionLast="47" xr6:coauthVersionMax="47" xr10:uidLastSave="{00000000-0000-0000-0000-000000000000}"/>
  <bookViews>
    <workbookView xWindow="-23148" yWindow="-108" windowWidth="23256" windowHeight="12576" xr2:uid="{475432D4-1811-409C-8586-67C683C37B97}"/>
  </bookViews>
  <sheets>
    <sheet name="Raw KOBE data" sheetId="6" r:id="rId1"/>
    <sheet name="Raw Holt RP data" sheetId="7" r:id="rId2"/>
    <sheet name="KOBE" sheetId="1" r:id="rId3"/>
    <sheet name="Holt - bootstrapped values" sheetId="2" r:id="rId4"/>
    <sheet name="wcviCK-BootstrappedRPs" sheetId="4" r:id="rId5"/>
    <sheet name="RBT total mort AJ" sheetId="5" r:id="rId6"/>
    <sheet name="OLD parken original" sheetId="3" r:id="rId7"/>
  </sheets>
  <definedNames>
    <definedName name="solver_adj" localSheetId="3" hidden="1">'Holt - bootstrapped values'!$U$6</definedName>
    <definedName name="solver_adj" localSheetId="6" hidden="1">'OLD parken original'!$U$6</definedName>
    <definedName name="solver_cvg" localSheetId="3" hidden="1">0.0001</definedName>
    <definedName name="solver_cvg" localSheetId="6" hidden="1">0.0001</definedName>
    <definedName name="solver_drv" localSheetId="3" hidden="1">1</definedName>
    <definedName name="solver_drv" localSheetId="6" hidden="1">1</definedName>
    <definedName name="solver_eng" localSheetId="3" hidden="1">1</definedName>
    <definedName name="solver_eng" localSheetId="6" hidden="1">1</definedName>
    <definedName name="solver_est" localSheetId="3" hidden="1">1</definedName>
    <definedName name="solver_est" localSheetId="6" hidden="1">1</definedName>
    <definedName name="solver_itr" localSheetId="3" hidden="1">2147483647</definedName>
    <definedName name="solver_itr" localSheetId="6" hidden="1">2147483647</definedName>
    <definedName name="solver_mip" localSheetId="3" hidden="1">2147483647</definedName>
    <definedName name="solver_mip" localSheetId="6" hidden="1">2147483647</definedName>
    <definedName name="solver_mni" localSheetId="3" hidden="1">30</definedName>
    <definedName name="solver_mni" localSheetId="6" hidden="1">30</definedName>
    <definedName name="solver_mrt" localSheetId="3" hidden="1">0.075</definedName>
    <definedName name="solver_mrt" localSheetId="6" hidden="1">0.075</definedName>
    <definedName name="solver_msl" localSheetId="3" hidden="1">2</definedName>
    <definedName name="solver_msl" localSheetId="6" hidden="1">2</definedName>
    <definedName name="solver_neg" localSheetId="3" hidden="1">1</definedName>
    <definedName name="solver_neg" localSheetId="6" hidden="1">1</definedName>
    <definedName name="solver_nod" localSheetId="3" hidden="1">2147483647</definedName>
    <definedName name="solver_nod" localSheetId="6" hidden="1">2147483647</definedName>
    <definedName name="solver_num" localSheetId="3" hidden="1">0</definedName>
    <definedName name="solver_num" localSheetId="6" hidden="1">0</definedName>
    <definedName name="solver_nwt" localSheetId="3" hidden="1">1</definedName>
    <definedName name="solver_nwt" localSheetId="6" hidden="1">1</definedName>
    <definedName name="solver_opt" localSheetId="3" hidden="1">'Holt - bootstrapped values'!$V$6</definedName>
    <definedName name="solver_opt" localSheetId="6" hidden="1">'OLD parken original'!$V$6</definedName>
    <definedName name="solver_pre" localSheetId="3" hidden="1">0.000001</definedName>
    <definedName name="solver_pre" localSheetId="6" hidden="1">0.000001</definedName>
    <definedName name="solver_rbv" localSheetId="3" hidden="1">1</definedName>
    <definedName name="solver_rbv" localSheetId="6" hidden="1">1</definedName>
    <definedName name="solver_rlx" localSheetId="3" hidden="1">2</definedName>
    <definedName name="solver_rlx" localSheetId="6" hidden="1">2</definedName>
    <definedName name="solver_rsd" localSheetId="3" hidden="1">0</definedName>
    <definedName name="solver_rsd" localSheetId="6" hidden="1">0</definedName>
    <definedName name="solver_scl" localSheetId="3" hidden="1">1</definedName>
    <definedName name="solver_scl" localSheetId="6" hidden="1">1</definedName>
    <definedName name="solver_sho" localSheetId="3" hidden="1">2</definedName>
    <definedName name="solver_sho" localSheetId="6" hidden="1">2</definedName>
    <definedName name="solver_ssz" localSheetId="3" hidden="1">100</definedName>
    <definedName name="solver_ssz" localSheetId="6" hidden="1">100</definedName>
    <definedName name="solver_tim" localSheetId="3" hidden="1">2147483647</definedName>
    <definedName name="solver_tim" localSheetId="6" hidden="1">2147483647</definedName>
    <definedName name="solver_tol" localSheetId="3" hidden="1">0.01</definedName>
    <definedName name="solver_tol" localSheetId="6" hidden="1">0.01</definedName>
    <definedName name="solver_typ" localSheetId="3" hidden="1">3</definedName>
    <definedName name="solver_typ" localSheetId="6" hidden="1">3</definedName>
    <definedName name="solver_val" localSheetId="3" hidden="1">0</definedName>
    <definedName name="solver_val" localSheetId="6" hidden="1">0</definedName>
    <definedName name="solver_ver" localSheetId="3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R6" i="2"/>
  <c r="M7" i="2"/>
  <c r="L7" i="2"/>
  <c r="U10" i="1"/>
  <c r="U11" i="1"/>
  <c r="U12" i="1"/>
  <c r="U13" i="1"/>
  <c r="U14" i="1"/>
  <c r="U15" i="1"/>
  <c r="AD15" i="1" s="1"/>
  <c r="U16" i="1"/>
  <c r="U17" i="1"/>
  <c r="AA17" i="1" s="1"/>
  <c r="U18" i="1"/>
  <c r="U19" i="1"/>
  <c r="U20" i="1"/>
  <c r="U21" i="1"/>
  <c r="U22" i="1"/>
  <c r="U23" i="1"/>
  <c r="U24" i="1"/>
  <c r="AD24" i="1" s="1"/>
  <c r="U25" i="1"/>
  <c r="AA25" i="1" s="1"/>
  <c r="U26" i="1"/>
  <c r="U27" i="1"/>
  <c r="U28" i="1"/>
  <c r="U29" i="1"/>
  <c r="U30" i="1"/>
  <c r="U31" i="1"/>
  <c r="AD31" i="1" s="1"/>
  <c r="U32" i="1"/>
  <c r="U33" i="1"/>
  <c r="AA33" i="1" s="1"/>
  <c r="U34" i="1"/>
  <c r="U35" i="1"/>
  <c r="U36" i="1"/>
  <c r="U37" i="1"/>
  <c r="U38" i="1"/>
  <c r="U39" i="1"/>
  <c r="U40" i="1"/>
  <c r="AD40" i="1" s="1"/>
  <c r="U41" i="1"/>
  <c r="AA41" i="1" s="1"/>
  <c r="U42" i="1"/>
  <c r="U43" i="1"/>
  <c r="U44" i="1"/>
  <c r="AD44" i="1" s="1"/>
  <c r="U45" i="1"/>
  <c r="U46" i="1"/>
  <c r="U47" i="1"/>
  <c r="AD47" i="1" s="1"/>
  <c r="U48" i="1"/>
  <c r="AA48" i="1" s="1"/>
  <c r="U49" i="1"/>
  <c r="U50" i="1"/>
  <c r="AD50" i="1" s="1"/>
  <c r="U51" i="1"/>
  <c r="U52" i="1"/>
  <c r="U53" i="1"/>
  <c r="U54" i="1"/>
  <c r="U55" i="1"/>
  <c r="AA55" i="1" s="1"/>
  <c r="U56" i="1"/>
  <c r="AD56" i="1" s="1"/>
  <c r="U9" i="1"/>
  <c r="T53" i="3"/>
  <c r="S53" i="3"/>
  <c r="L53" i="3"/>
  <c r="M53" i="3" s="1"/>
  <c r="T52" i="3"/>
  <c r="S52" i="3"/>
  <c r="L52" i="3"/>
  <c r="M52" i="3" s="1"/>
  <c r="T51" i="3"/>
  <c r="S51" i="3"/>
  <c r="L51" i="3"/>
  <c r="M51" i="3" s="1"/>
  <c r="T50" i="3"/>
  <c r="S50" i="3"/>
  <c r="L50" i="3"/>
  <c r="M50" i="3" s="1"/>
  <c r="N50" i="3" s="1"/>
  <c r="T49" i="3"/>
  <c r="S49" i="3"/>
  <c r="L49" i="3"/>
  <c r="M49" i="3" s="1"/>
  <c r="T48" i="3"/>
  <c r="S48" i="3"/>
  <c r="L48" i="3"/>
  <c r="M48" i="3" s="1"/>
  <c r="T47" i="3"/>
  <c r="S47" i="3"/>
  <c r="L47" i="3"/>
  <c r="M47" i="3" s="1"/>
  <c r="P47" i="3" s="1"/>
  <c r="T46" i="3"/>
  <c r="S46" i="3"/>
  <c r="L46" i="3"/>
  <c r="M46" i="3" s="1"/>
  <c r="T45" i="3"/>
  <c r="S45" i="3"/>
  <c r="L45" i="3"/>
  <c r="M45" i="3" s="1"/>
  <c r="P45" i="3" s="1"/>
  <c r="T44" i="3"/>
  <c r="S44" i="3"/>
  <c r="L44" i="3"/>
  <c r="M44" i="3" s="1"/>
  <c r="I40" i="3"/>
  <c r="D40" i="3"/>
  <c r="S40" i="3" s="1"/>
  <c r="I39" i="3"/>
  <c r="D39" i="3"/>
  <c r="T33" i="3"/>
  <c r="S33" i="3"/>
  <c r="L33" i="3"/>
  <c r="M33" i="3" s="1"/>
  <c r="P33" i="3" s="1"/>
  <c r="T32" i="3"/>
  <c r="S32" i="3"/>
  <c r="L32" i="3"/>
  <c r="M32" i="3" s="1"/>
  <c r="O32" i="3" s="1"/>
  <c r="T31" i="3"/>
  <c r="S31" i="3"/>
  <c r="L31" i="3"/>
  <c r="M31" i="3" s="1"/>
  <c r="T30" i="3"/>
  <c r="S30" i="3"/>
  <c r="L30" i="3"/>
  <c r="M30" i="3" s="1"/>
  <c r="T29" i="3"/>
  <c r="S29" i="3"/>
  <c r="L29" i="3"/>
  <c r="M29" i="3" s="1"/>
  <c r="T28" i="3"/>
  <c r="S28" i="3"/>
  <c r="L28" i="3"/>
  <c r="M28" i="3" s="1"/>
  <c r="T27" i="3"/>
  <c r="S27" i="3"/>
  <c r="L27" i="3"/>
  <c r="M27" i="3" s="1"/>
  <c r="P27" i="3" s="1"/>
  <c r="T26" i="3"/>
  <c r="S26" i="3"/>
  <c r="L26" i="3"/>
  <c r="M26" i="3" s="1"/>
  <c r="T25" i="3"/>
  <c r="S25" i="3"/>
  <c r="L25" i="3"/>
  <c r="M25" i="3" s="1"/>
  <c r="O25" i="3" s="1"/>
  <c r="I37" i="3"/>
  <c r="D37" i="3"/>
  <c r="T37" i="3" s="1"/>
  <c r="T23" i="3"/>
  <c r="S23" i="3"/>
  <c r="L23" i="3"/>
  <c r="M23" i="3" s="1"/>
  <c r="T22" i="3"/>
  <c r="S22" i="3"/>
  <c r="L22" i="3"/>
  <c r="M22" i="3" s="1"/>
  <c r="T21" i="3"/>
  <c r="S21" i="3"/>
  <c r="L21" i="3"/>
  <c r="M21" i="3" s="1"/>
  <c r="P21" i="3" s="1"/>
  <c r="T20" i="3"/>
  <c r="S20" i="3"/>
  <c r="L20" i="3"/>
  <c r="M20" i="3" s="1"/>
  <c r="T19" i="3"/>
  <c r="S19" i="3"/>
  <c r="L19" i="3"/>
  <c r="M19" i="3" s="1"/>
  <c r="O19" i="3" s="1"/>
  <c r="T18" i="3"/>
  <c r="S18" i="3"/>
  <c r="L18" i="3"/>
  <c r="M18" i="3" s="1"/>
  <c r="T17" i="3"/>
  <c r="S17" i="3"/>
  <c r="L17" i="3"/>
  <c r="M17" i="3" s="1"/>
  <c r="T16" i="3"/>
  <c r="S16" i="3"/>
  <c r="L16" i="3"/>
  <c r="M16" i="3" s="1"/>
  <c r="T15" i="3"/>
  <c r="S15" i="3"/>
  <c r="L15" i="3"/>
  <c r="M15" i="3" s="1"/>
  <c r="I38" i="3"/>
  <c r="D38" i="3"/>
  <c r="L38" i="3" s="1"/>
  <c r="M38" i="3" s="1"/>
  <c r="T14" i="3"/>
  <c r="S14" i="3"/>
  <c r="L14" i="3"/>
  <c r="M14" i="3" s="1"/>
  <c r="P14" i="3" s="1"/>
  <c r="T13" i="3"/>
  <c r="S13" i="3"/>
  <c r="L13" i="3"/>
  <c r="M13" i="3" s="1"/>
  <c r="T12" i="3"/>
  <c r="S12" i="3"/>
  <c r="L12" i="3"/>
  <c r="M12" i="3" s="1"/>
  <c r="T11" i="3"/>
  <c r="S11" i="3"/>
  <c r="L11" i="3"/>
  <c r="M11" i="3" s="1"/>
  <c r="T10" i="3"/>
  <c r="S10" i="3"/>
  <c r="L10" i="3"/>
  <c r="M10" i="3" s="1"/>
  <c r="T9" i="3"/>
  <c r="S9" i="3"/>
  <c r="L9" i="3"/>
  <c r="M9" i="3" s="1"/>
  <c r="T8" i="3"/>
  <c r="S8" i="3"/>
  <c r="L8" i="3"/>
  <c r="M8" i="3" s="1"/>
  <c r="P8" i="3" s="1"/>
  <c r="T7" i="3"/>
  <c r="S7" i="3"/>
  <c r="L7" i="3"/>
  <c r="M7" i="3" s="1"/>
  <c r="T6" i="3"/>
  <c r="S6" i="3"/>
  <c r="L6" i="3"/>
  <c r="M6" i="3" s="1"/>
  <c r="O6" i="3" s="1"/>
  <c r="I2" i="3"/>
  <c r="D2" i="3"/>
  <c r="T51" i="2"/>
  <c r="S51" i="2"/>
  <c r="L51" i="2"/>
  <c r="M51" i="2" s="1"/>
  <c r="P51" i="2" s="1"/>
  <c r="T50" i="2"/>
  <c r="S50" i="2"/>
  <c r="L50" i="2"/>
  <c r="M50" i="2" s="1"/>
  <c r="T49" i="2"/>
  <c r="S49" i="2"/>
  <c r="L49" i="2"/>
  <c r="M49" i="2" s="1"/>
  <c r="T48" i="2"/>
  <c r="S48" i="2"/>
  <c r="N48" i="2"/>
  <c r="M48" i="2"/>
  <c r="P48" i="2" s="1"/>
  <c r="L48" i="2"/>
  <c r="T47" i="2"/>
  <c r="S47" i="2"/>
  <c r="N47" i="2"/>
  <c r="M47" i="2"/>
  <c r="P47" i="2" s="1"/>
  <c r="L47" i="2"/>
  <c r="T46" i="2"/>
  <c r="S46" i="2"/>
  <c r="L46" i="2"/>
  <c r="M46" i="2" s="1"/>
  <c r="T45" i="2"/>
  <c r="S45" i="2"/>
  <c r="P45" i="2"/>
  <c r="M45" i="2"/>
  <c r="O45" i="2" s="1"/>
  <c r="L45" i="2"/>
  <c r="T44" i="2"/>
  <c r="S44" i="2"/>
  <c r="L44" i="2"/>
  <c r="M44" i="2" s="1"/>
  <c r="T43" i="2"/>
  <c r="S43" i="2"/>
  <c r="M43" i="2"/>
  <c r="P43" i="2" s="1"/>
  <c r="L43" i="2"/>
  <c r="T42" i="2"/>
  <c r="S42" i="2"/>
  <c r="M42" i="2"/>
  <c r="P42" i="2" s="1"/>
  <c r="L42" i="2"/>
  <c r="I37" i="2"/>
  <c r="D37" i="2"/>
  <c r="T37" i="2" s="1"/>
  <c r="I36" i="2"/>
  <c r="D36" i="2"/>
  <c r="T36" i="2" s="1"/>
  <c r="T35" i="2"/>
  <c r="S35" i="2"/>
  <c r="M35" i="2"/>
  <c r="P35" i="2" s="1"/>
  <c r="L35" i="2"/>
  <c r="T34" i="2"/>
  <c r="S34" i="2"/>
  <c r="N34" i="2"/>
  <c r="M34" i="2"/>
  <c r="P34" i="2" s="1"/>
  <c r="L34" i="2"/>
  <c r="T33" i="2"/>
  <c r="S33" i="2"/>
  <c r="M33" i="2"/>
  <c r="P33" i="2" s="1"/>
  <c r="L33" i="2"/>
  <c r="T32" i="2"/>
  <c r="S32" i="2"/>
  <c r="L32" i="2"/>
  <c r="M32" i="2" s="1"/>
  <c r="T31" i="2"/>
  <c r="S31" i="2"/>
  <c r="L31" i="2"/>
  <c r="M31" i="2" s="1"/>
  <c r="T30" i="2"/>
  <c r="S30" i="2"/>
  <c r="M30" i="2"/>
  <c r="P30" i="2" s="1"/>
  <c r="L30" i="2"/>
  <c r="T29" i="2"/>
  <c r="S29" i="2"/>
  <c r="N29" i="2"/>
  <c r="M29" i="2"/>
  <c r="P29" i="2" s="1"/>
  <c r="L29" i="2"/>
  <c r="T28" i="2"/>
  <c r="S28" i="2"/>
  <c r="L28" i="2"/>
  <c r="M28" i="2" s="1"/>
  <c r="T27" i="2"/>
  <c r="S27" i="2"/>
  <c r="M27" i="2"/>
  <c r="P27" i="2" s="1"/>
  <c r="L27" i="2"/>
  <c r="I26" i="2"/>
  <c r="D26" i="2"/>
  <c r="T26" i="2" s="1"/>
  <c r="T24" i="2"/>
  <c r="S24" i="2"/>
  <c r="L24" i="2"/>
  <c r="M24" i="2" s="1"/>
  <c r="T23" i="2"/>
  <c r="S23" i="2"/>
  <c r="M23" i="2"/>
  <c r="P23" i="2" s="1"/>
  <c r="L23" i="2"/>
  <c r="T22" i="2"/>
  <c r="S22" i="2"/>
  <c r="M22" i="2"/>
  <c r="P22" i="2" s="1"/>
  <c r="L22" i="2"/>
  <c r="T21" i="2"/>
  <c r="S21" i="2"/>
  <c r="L21" i="2"/>
  <c r="M21" i="2" s="1"/>
  <c r="T20" i="2"/>
  <c r="S20" i="2"/>
  <c r="L20" i="2"/>
  <c r="M20" i="2" s="1"/>
  <c r="P20" i="2" s="1"/>
  <c r="T19" i="2"/>
  <c r="S19" i="2"/>
  <c r="L19" i="2"/>
  <c r="M19" i="2" s="1"/>
  <c r="T18" i="2"/>
  <c r="S18" i="2"/>
  <c r="L18" i="2"/>
  <c r="M18" i="2" s="1"/>
  <c r="T17" i="2"/>
  <c r="S17" i="2"/>
  <c r="M17" i="2"/>
  <c r="N17" i="2" s="1"/>
  <c r="L17" i="2"/>
  <c r="T16" i="2"/>
  <c r="S16" i="2"/>
  <c r="L16" i="2"/>
  <c r="M16" i="2" s="1"/>
  <c r="I15" i="2"/>
  <c r="D15" i="2"/>
  <c r="T15" i="2" s="1"/>
  <c r="T14" i="2"/>
  <c r="S14" i="2"/>
  <c r="L14" i="2"/>
  <c r="M14" i="2" s="1"/>
  <c r="P14" i="2" s="1"/>
  <c r="T13" i="2"/>
  <c r="S13" i="2"/>
  <c r="N13" i="2"/>
  <c r="M13" i="2"/>
  <c r="P13" i="2" s="1"/>
  <c r="L13" i="2"/>
  <c r="T12" i="2"/>
  <c r="S12" i="2"/>
  <c r="L12" i="2"/>
  <c r="M12" i="2" s="1"/>
  <c r="T11" i="2"/>
  <c r="S11" i="2"/>
  <c r="L11" i="2"/>
  <c r="M11" i="2" s="1"/>
  <c r="T10" i="2"/>
  <c r="S10" i="2"/>
  <c r="L10" i="2"/>
  <c r="M10" i="2" s="1"/>
  <c r="T9" i="2"/>
  <c r="S9" i="2"/>
  <c r="M9" i="2"/>
  <c r="P9" i="2" s="1"/>
  <c r="L9" i="2"/>
  <c r="T8" i="2"/>
  <c r="S8" i="2"/>
  <c r="L8" i="2"/>
  <c r="M8" i="2" s="1"/>
  <c r="T7" i="2"/>
  <c r="S7" i="2"/>
  <c r="T6" i="2"/>
  <c r="S6" i="2"/>
  <c r="P6" i="2"/>
  <c r="L6" i="2"/>
  <c r="I2" i="2"/>
  <c r="D2" i="2"/>
  <c r="AE56" i="1"/>
  <c r="AB56" i="1"/>
  <c r="AB55" i="1"/>
  <c r="AE55" i="1"/>
  <c r="AE54" i="1"/>
  <c r="AD54" i="1"/>
  <c r="AE53" i="1"/>
  <c r="AB53" i="1"/>
  <c r="AD53" i="1"/>
  <c r="AB52" i="1"/>
  <c r="AA52" i="1"/>
  <c r="AB51" i="1"/>
  <c r="AE51" i="1"/>
  <c r="AD51" i="1"/>
  <c r="AE50" i="1"/>
  <c r="AE49" i="1"/>
  <c r="AB49" i="1"/>
  <c r="AD49" i="1"/>
  <c r="AE48" i="1"/>
  <c r="AB48" i="1"/>
  <c r="AE47" i="1"/>
  <c r="AE46" i="1"/>
  <c r="AD46" i="1"/>
  <c r="AB45" i="1"/>
  <c r="AD45" i="1"/>
  <c r="AE44" i="1"/>
  <c r="AB44" i="1"/>
  <c r="AE43" i="1"/>
  <c r="AD43" i="1"/>
  <c r="AE42" i="1"/>
  <c r="AD42" i="1"/>
  <c r="AB41" i="1"/>
  <c r="AE40" i="1"/>
  <c r="AE39" i="1"/>
  <c r="AD39" i="1"/>
  <c r="AE38" i="1"/>
  <c r="AB38" i="1"/>
  <c r="AD38" i="1"/>
  <c r="AE37" i="1"/>
  <c r="AB37" i="1"/>
  <c r="AA37" i="1"/>
  <c r="AE36" i="1"/>
  <c r="AD36" i="1"/>
  <c r="AE35" i="1"/>
  <c r="AD35" i="1"/>
  <c r="AE34" i="1"/>
  <c r="AB34" i="1"/>
  <c r="AD34" i="1"/>
  <c r="AE33" i="1"/>
  <c r="AB33" i="1"/>
  <c r="AE32" i="1"/>
  <c r="AD32" i="1"/>
  <c r="AE31" i="1"/>
  <c r="AE30" i="1"/>
  <c r="AB30" i="1"/>
  <c r="AD30" i="1"/>
  <c r="AE29" i="1"/>
  <c r="AB29" i="1"/>
  <c r="AA29" i="1"/>
  <c r="AB28" i="1"/>
  <c r="AA28" i="1"/>
  <c r="AE27" i="1"/>
  <c r="AD27" i="1"/>
  <c r="AE26" i="1"/>
  <c r="AB26" i="1"/>
  <c r="AD26" i="1"/>
  <c r="AE25" i="1"/>
  <c r="AB25" i="1"/>
  <c r="AE24" i="1"/>
  <c r="AE23" i="1"/>
  <c r="AD23" i="1"/>
  <c r="AE22" i="1"/>
  <c r="AB22" i="1"/>
  <c r="AD22" i="1"/>
  <c r="AE21" i="1"/>
  <c r="AB21" i="1"/>
  <c r="AA21" i="1"/>
  <c r="AE20" i="1"/>
  <c r="AA20" i="1"/>
  <c r="AE19" i="1"/>
  <c r="AD19" i="1"/>
  <c r="AE18" i="1"/>
  <c r="AB18" i="1"/>
  <c r="AD18" i="1"/>
  <c r="AE17" i="1"/>
  <c r="AB17" i="1"/>
  <c r="AE16" i="1"/>
  <c r="AD16" i="1"/>
  <c r="AE15" i="1"/>
  <c r="AE14" i="1"/>
  <c r="AB14" i="1"/>
  <c r="AD14" i="1"/>
  <c r="AE13" i="1"/>
  <c r="AB13" i="1"/>
  <c r="AA13" i="1"/>
  <c r="AD12" i="1"/>
  <c r="AD11" i="1"/>
  <c r="AA10" i="1"/>
  <c r="AA9" i="1"/>
  <c r="O18" i="3" l="1"/>
  <c r="N18" i="3"/>
  <c r="L39" i="3"/>
  <c r="M39" i="3" s="1"/>
  <c r="S37" i="3"/>
  <c r="O13" i="3"/>
  <c r="N13" i="3"/>
  <c r="N30" i="3"/>
  <c r="P30" i="3"/>
  <c r="O30" i="3"/>
  <c r="O52" i="3"/>
  <c r="N52" i="3"/>
  <c r="P52" i="3"/>
  <c r="N16" i="3"/>
  <c r="P16" i="3"/>
  <c r="O16" i="3"/>
  <c r="O44" i="3"/>
  <c r="N44" i="3"/>
  <c r="P44" i="3"/>
  <c r="N11" i="3"/>
  <c r="P11" i="3"/>
  <c r="O11" i="3"/>
  <c r="P53" i="3"/>
  <c r="O53" i="3"/>
  <c r="T39" i="3"/>
  <c r="P13" i="3"/>
  <c r="P18" i="3"/>
  <c r="R18" i="3" s="1"/>
  <c r="L40" i="3"/>
  <c r="M40" i="3" s="1"/>
  <c r="T40" i="3"/>
  <c r="N32" i="3"/>
  <c r="O50" i="3"/>
  <c r="P32" i="3"/>
  <c r="P50" i="3"/>
  <c r="R50" i="3" s="1"/>
  <c r="P19" i="2"/>
  <c r="N19" i="2"/>
  <c r="Q47" i="2"/>
  <c r="P49" i="2"/>
  <c r="N49" i="2"/>
  <c r="O49" i="2"/>
  <c r="P50" i="2"/>
  <c r="N50" i="2"/>
  <c r="R50" i="2" s="1"/>
  <c r="N11" i="2"/>
  <c r="P11" i="2"/>
  <c r="O11" i="2"/>
  <c r="R29" i="2"/>
  <c r="N22" i="2"/>
  <c r="R22" i="2" s="1"/>
  <c r="O29" i="2"/>
  <c r="N33" i="2"/>
  <c r="Q33" i="2" s="1"/>
  <c r="O47" i="2"/>
  <c r="O48" i="2"/>
  <c r="O22" i="2"/>
  <c r="O33" i="2"/>
  <c r="R48" i="2"/>
  <c r="O17" i="2"/>
  <c r="N42" i="2"/>
  <c r="Q42" i="2" s="1"/>
  <c r="R47" i="2"/>
  <c r="P17" i="2"/>
  <c r="R17" i="2" s="1"/>
  <c r="R13" i="2"/>
  <c r="R34" i="2"/>
  <c r="AA51" i="1"/>
  <c r="AA44" i="1"/>
  <c r="AD10" i="1"/>
  <c r="AA36" i="1"/>
  <c r="AD52" i="1"/>
  <c r="AD20" i="1"/>
  <c r="AD25" i="1"/>
  <c r="AD28" i="1"/>
  <c r="AD55" i="1"/>
  <c r="AA11" i="1"/>
  <c r="AD41" i="1"/>
  <c r="AA24" i="1"/>
  <c r="AA16" i="1"/>
  <c r="AD33" i="1"/>
  <c r="AD21" i="1"/>
  <c r="AD48" i="1"/>
  <c r="AD29" i="1"/>
  <c r="AD17" i="1"/>
  <c r="AA32" i="1"/>
  <c r="AA47" i="1"/>
  <c r="AA56" i="1"/>
  <c r="AD37" i="1"/>
  <c r="AA40" i="1"/>
  <c r="AA45" i="1"/>
  <c r="AD13" i="1"/>
  <c r="P46" i="3"/>
  <c r="N46" i="3"/>
  <c r="O46" i="3"/>
  <c r="P29" i="3"/>
  <c r="O29" i="3"/>
  <c r="N29" i="3"/>
  <c r="P9" i="3"/>
  <c r="O9" i="3"/>
  <c r="N9" i="3"/>
  <c r="P22" i="3"/>
  <c r="O22" i="3"/>
  <c r="N22" i="3"/>
  <c r="N31" i="3"/>
  <c r="P31" i="3"/>
  <c r="O31" i="3"/>
  <c r="P49" i="3"/>
  <c r="O49" i="3"/>
  <c r="N49" i="3"/>
  <c r="P7" i="3"/>
  <c r="O7" i="3"/>
  <c r="N7" i="3"/>
  <c r="P38" i="3"/>
  <c r="O38" i="3"/>
  <c r="N38" i="3"/>
  <c r="P20" i="3"/>
  <c r="N20" i="3"/>
  <c r="O20" i="3"/>
  <c r="N51" i="3"/>
  <c r="P51" i="3"/>
  <c r="O51" i="3"/>
  <c r="N40" i="3"/>
  <c r="P40" i="3"/>
  <c r="O40" i="3"/>
  <c r="P10" i="3"/>
  <c r="O10" i="3"/>
  <c r="N10" i="3"/>
  <c r="P15" i="3"/>
  <c r="O15" i="3"/>
  <c r="N15" i="3"/>
  <c r="P23" i="3"/>
  <c r="O23" i="3"/>
  <c r="N23" i="3"/>
  <c r="N12" i="3"/>
  <c r="P12" i="3"/>
  <c r="O12" i="3"/>
  <c r="N17" i="3"/>
  <c r="P17" i="3"/>
  <c r="O17" i="3"/>
  <c r="P28" i="3"/>
  <c r="O28" i="3"/>
  <c r="N28" i="3"/>
  <c r="P26" i="3"/>
  <c r="O26" i="3"/>
  <c r="N26" i="3"/>
  <c r="P39" i="3"/>
  <c r="O39" i="3"/>
  <c r="N39" i="3"/>
  <c r="P48" i="3"/>
  <c r="O48" i="3"/>
  <c r="N48" i="3"/>
  <c r="N6" i="3"/>
  <c r="N14" i="3"/>
  <c r="S38" i="3"/>
  <c r="N19" i="3"/>
  <c r="N25" i="3"/>
  <c r="N33" i="3"/>
  <c r="S39" i="3"/>
  <c r="N45" i="3"/>
  <c r="N53" i="3"/>
  <c r="O14" i="3"/>
  <c r="T38" i="3"/>
  <c r="O33" i="3"/>
  <c r="O45" i="3"/>
  <c r="P6" i="3"/>
  <c r="N8" i="3"/>
  <c r="P19" i="3"/>
  <c r="N21" i="3"/>
  <c r="P25" i="3"/>
  <c r="N27" i="3"/>
  <c r="N47" i="3"/>
  <c r="O8" i="3"/>
  <c r="O21" i="3"/>
  <c r="O27" i="3"/>
  <c r="O47" i="3"/>
  <c r="L37" i="3"/>
  <c r="M37" i="3" s="1"/>
  <c r="R11" i="2"/>
  <c r="Q11" i="2"/>
  <c r="P21" i="2"/>
  <c r="O21" i="2"/>
  <c r="N21" i="2"/>
  <c r="O32" i="2"/>
  <c r="N32" i="2"/>
  <c r="P32" i="2"/>
  <c r="R42" i="2"/>
  <c r="R19" i="2"/>
  <c r="P7" i="2"/>
  <c r="O7" i="2"/>
  <c r="N7" i="2"/>
  <c r="P16" i="2"/>
  <c r="O16" i="2"/>
  <c r="N16" i="2"/>
  <c r="R49" i="2"/>
  <c r="P10" i="2"/>
  <c r="O10" i="2"/>
  <c r="N10" i="2"/>
  <c r="N18" i="2"/>
  <c r="O18" i="2"/>
  <c r="P18" i="2"/>
  <c r="P8" i="2"/>
  <c r="O8" i="2"/>
  <c r="N8" i="2"/>
  <c r="N12" i="2"/>
  <c r="O12" i="2"/>
  <c r="P12" i="2"/>
  <c r="P31" i="2"/>
  <c r="O31" i="2"/>
  <c r="N31" i="2"/>
  <c r="P24" i="2"/>
  <c r="O24" i="2"/>
  <c r="N24" i="2"/>
  <c r="P28" i="2"/>
  <c r="O28" i="2"/>
  <c r="N28" i="2"/>
  <c r="P44" i="2"/>
  <c r="O44" i="2"/>
  <c r="N44" i="2"/>
  <c r="P46" i="2"/>
  <c r="O46" i="2"/>
  <c r="N46" i="2"/>
  <c r="N6" i="2"/>
  <c r="O13" i="2"/>
  <c r="N14" i="2"/>
  <c r="S15" i="2"/>
  <c r="O19" i="2"/>
  <c r="N20" i="2"/>
  <c r="N27" i="2"/>
  <c r="O34" i="2"/>
  <c r="N35" i="2"/>
  <c r="S36" i="2"/>
  <c r="O42" i="2"/>
  <c r="N43" i="2"/>
  <c r="Q48" i="2"/>
  <c r="O50" i="2"/>
  <c r="N51" i="2"/>
  <c r="O6" i="2"/>
  <c r="O14" i="2"/>
  <c r="L15" i="2"/>
  <c r="M15" i="2" s="1"/>
  <c r="O20" i="2"/>
  <c r="O27" i="2"/>
  <c r="O35" i="2"/>
  <c r="L36" i="2"/>
  <c r="M36" i="2" s="1"/>
  <c r="O43" i="2"/>
  <c r="Q49" i="2"/>
  <c r="O51" i="2"/>
  <c r="Q13" i="2"/>
  <c r="Q19" i="2"/>
  <c r="Q34" i="2"/>
  <c r="N45" i="2"/>
  <c r="N9" i="2"/>
  <c r="N23" i="2"/>
  <c r="N30" i="2"/>
  <c r="S37" i="2"/>
  <c r="O9" i="2"/>
  <c r="O23" i="2"/>
  <c r="S26" i="2"/>
  <c r="O30" i="2"/>
  <c r="L37" i="2"/>
  <c r="M37" i="2" s="1"/>
  <c r="Q22" i="2"/>
  <c r="L26" i="2"/>
  <c r="M26" i="2" s="1"/>
  <c r="Q29" i="2"/>
  <c r="AB16" i="1"/>
  <c r="AB32" i="1"/>
  <c r="AB40" i="1"/>
  <c r="AA43" i="1"/>
  <c r="AB47" i="1"/>
  <c r="AE52" i="1"/>
  <c r="AD9" i="1"/>
  <c r="AA12" i="1"/>
  <c r="AA15" i="1"/>
  <c r="AA19" i="1"/>
  <c r="AA23" i="1"/>
  <c r="AA27" i="1"/>
  <c r="AA31" i="1"/>
  <c r="AA35" i="1"/>
  <c r="AA39" i="1"/>
  <c r="AB43" i="1"/>
  <c r="AA46" i="1"/>
  <c r="AA50" i="1"/>
  <c r="AA54" i="1"/>
  <c r="AB20" i="1"/>
  <c r="AB24" i="1"/>
  <c r="AB36" i="1"/>
  <c r="AB15" i="1"/>
  <c r="AB19" i="1"/>
  <c r="AB23" i="1"/>
  <c r="AB27" i="1"/>
  <c r="AE28" i="1"/>
  <c r="AB31" i="1"/>
  <c r="AB35" i="1"/>
  <c r="AB39" i="1"/>
  <c r="AA42" i="1"/>
  <c r="AB46" i="1"/>
  <c r="AB50" i="1"/>
  <c r="AB54" i="1"/>
  <c r="AA14" i="1"/>
  <c r="AA18" i="1"/>
  <c r="AA22" i="1"/>
  <c r="AA26" i="1"/>
  <c r="AA30" i="1"/>
  <c r="AA34" i="1"/>
  <c r="AA38" i="1"/>
  <c r="AB42" i="1"/>
  <c r="AA49" i="1"/>
  <c r="AA53" i="1"/>
  <c r="Q30" i="3" l="1"/>
  <c r="R30" i="3"/>
  <c r="R16" i="3"/>
  <c r="R13" i="3"/>
  <c r="Q11" i="3"/>
  <c r="R52" i="3"/>
  <c r="Q44" i="3"/>
  <c r="Q32" i="3"/>
  <c r="Q16" i="3"/>
  <c r="Q13" i="3"/>
  <c r="R11" i="3"/>
  <c r="Q50" i="3"/>
  <c r="Q18" i="3"/>
  <c r="R32" i="3"/>
  <c r="Q52" i="3"/>
  <c r="O2" i="3"/>
  <c r="R44" i="3"/>
  <c r="Q50" i="2"/>
  <c r="Q17" i="2"/>
  <c r="R33" i="2"/>
  <c r="R27" i="3"/>
  <c r="Q27" i="3"/>
  <c r="R25" i="3"/>
  <c r="Q25" i="3"/>
  <c r="Q28" i="3"/>
  <c r="R28" i="3"/>
  <c r="R7" i="3"/>
  <c r="Q7" i="3"/>
  <c r="R31" i="3"/>
  <c r="Q31" i="3"/>
  <c r="R19" i="3"/>
  <c r="Q19" i="3"/>
  <c r="R10" i="3"/>
  <c r="Q10" i="3"/>
  <c r="Q51" i="3"/>
  <c r="R51" i="3"/>
  <c r="Q22" i="3"/>
  <c r="R22" i="3"/>
  <c r="R21" i="3"/>
  <c r="Q21" i="3"/>
  <c r="R14" i="3"/>
  <c r="Q14" i="3"/>
  <c r="R26" i="3"/>
  <c r="Q26" i="3"/>
  <c r="R23" i="3"/>
  <c r="Q23" i="3"/>
  <c r="R20" i="3"/>
  <c r="Q20" i="3"/>
  <c r="R49" i="3"/>
  <c r="Q49" i="3"/>
  <c r="Q9" i="3"/>
  <c r="R9" i="3"/>
  <c r="R15" i="3"/>
  <c r="Q15" i="3"/>
  <c r="Q40" i="3"/>
  <c r="R40" i="3"/>
  <c r="Q39" i="3"/>
  <c r="R39" i="3"/>
  <c r="R12" i="3"/>
  <c r="Q12" i="3"/>
  <c r="R53" i="3"/>
  <c r="Q53" i="3"/>
  <c r="R6" i="3"/>
  <c r="Q6" i="3"/>
  <c r="R47" i="3"/>
  <c r="Q47" i="3"/>
  <c r="R45" i="3"/>
  <c r="Q45" i="3"/>
  <c r="Q48" i="3"/>
  <c r="R48" i="3"/>
  <c r="Q17" i="3"/>
  <c r="R17" i="3"/>
  <c r="Q38" i="3"/>
  <c r="R38" i="3"/>
  <c r="R8" i="3"/>
  <c r="Q8" i="3"/>
  <c r="P37" i="3"/>
  <c r="O37" i="3"/>
  <c r="N37" i="3"/>
  <c r="R33" i="3"/>
  <c r="Q33" i="3"/>
  <c r="R29" i="3"/>
  <c r="Q29" i="3"/>
  <c r="R46" i="3"/>
  <c r="Q46" i="3"/>
  <c r="P15" i="2"/>
  <c r="O15" i="2"/>
  <c r="N15" i="2"/>
  <c r="R28" i="2"/>
  <c r="Q28" i="2"/>
  <c r="Q31" i="2"/>
  <c r="R31" i="2"/>
  <c r="Q6" i="2"/>
  <c r="N37" i="2"/>
  <c r="O37" i="2"/>
  <c r="P37" i="2"/>
  <c r="Q9" i="2"/>
  <c r="R9" i="2"/>
  <c r="O2" i="2"/>
  <c r="Q46" i="2"/>
  <c r="R46" i="2"/>
  <c r="R32" i="2"/>
  <c r="Q32" i="2"/>
  <c r="R16" i="2"/>
  <c r="Q16" i="2"/>
  <c r="R51" i="2"/>
  <c r="Q51" i="2"/>
  <c r="R7" i="2"/>
  <c r="Q7" i="2"/>
  <c r="R45" i="2"/>
  <c r="Q45" i="2"/>
  <c r="P36" i="2"/>
  <c r="O36" i="2"/>
  <c r="N36" i="2"/>
  <c r="R20" i="2"/>
  <c r="Q20" i="2"/>
  <c r="Q10" i="2"/>
  <c r="R10" i="2"/>
  <c r="R21" i="2"/>
  <c r="Q21" i="2"/>
  <c r="R27" i="2"/>
  <c r="Q27" i="2"/>
  <c r="R44" i="2"/>
  <c r="Q44" i="2"/>
  <c r="Q24" i="2"/>
  <c r="R24" i="2"/>
  <c r="R12" i="2"/>
  <c r="Q12" i="2"/>
  <c r="Q30" i="2"/>
  <c r="R30" i="2"/>
  <c r="R35" i="2"/>
  <c r="Q35" i="2"/>
  <c r="R18" i="2"/>
  <c r="Q18" i="2"/>
  <c r="R43" i="2"/>
  <c r="Q43" i="2"/>
  <c r="R8" i="2"/>
  <c r="Q8" i="2"/>
  <c r="N26" i="2"/>
  <c r="P26" i="2"/>
  <c r="O26" i="2"/>
  <c r="Q23" i="2"/>
  <c r="R23" i="2"/>
  <c r="R14" i="2"/>
  <c r="Q14" i="2"/>
  <c r="R37" i="3" l="1"/>
  <c r="Q37" i="3"/>
  <c r="R26" i="2"/>
  <c r="Q26" i="2"/>
  <c r="Q36" i="2"/>
  <c r="R36" i="2"/>
  <c r="Q15" i="2"/>
  <c r="R15" i="2"/>
  <c r="R37" i="2"/>
  <c r="Q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Luedke, Wilf</author>
  </authors>
  <commentList>
    <comment ref="V8" authorId="0" shapeId="0" xr:uid="{D0D8F6D1-4D71-4854-8D5E-E598CF857343}">
      <text>
        <r>
          <rPr>
            <b/>
            <sz val="9"/>
            <color indexed="81"/>
            <rFont val="Tahoma"/>
            <family val="2"/>
          </rPr>
          <t>from CTC MDT tables not including Alberni Inlet fisheries.  Should also remove BSnd fisheries… to approximate ER on
Clayoquot Snd Chinook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McHugh, Diana</author>
    <author>Chuck Parken</author>
  </authors>
  <commentList>
    <comment ref="B8" authorId="0" shapeId="0" xr:uid="{5586A7D2-4D9A-4049-BA4C-34BF07DE2AFB}">
      <text>
        <r>
          <rPr>
            <b/>
            <sz val="9"/>
            <color indexed="81"/>
            <rFont val="Tahoma"/>
            <family val="2"/>
          </rPr>
          <t>McHugh, Diana:</t>
        </r>
        <r>
          <rPr>
            <sz val="9"/>
            <color indexed="81"/>
            <rFont val="Tahoma"/>
            <family val="2"/>
          </rPr>
          <t xml:space="preserve">
Habitat updated based on discussions with the habitat manager on current usable habitat</t>
        </r>
      </text>
    </comment>
    <comment ref="B61" authorId="1" shapeId="0" xr:uid="{25B7F6F3-280F-4682-A708-E2F225A4555C}">
      <text>
        <r>
          <rPr>
            <b/>
            <sz val="8"/>
            <color indexed="81"/>
            <rFont val="Tahoma"/>
            <family val="2"/>
          </rPr>
          <t>Chuck Parken:</t>
        </r>
        <r>
          <rPr>
            <sz val="8"/>
            <color indexed="81"/>
            <rFont val="Tahoma"/>
            <family val="2"/>
          </rPr>
          <t xml:space="preserve">
flights occur to index pink salmon abundance, which have some timing overlap with chinook.  Estimate is likely an underestimate because method does not survey duration of chinook spawning period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 Parken</author>
  </authors>
  <commentList>
    <comment ref="B63" authorId="0" shapeId="0" xr:uid="{F4480499-9B11-4689-8E13-3E6055FC5AA4}">
      <text>
        <r>
          <rPr>
            <b/>
            <sz val="8"/>
            <color indexed="81"/>
            <rFont val="Tahoma"/>
            <family val="2"/>
          </rPr>
          <t>Chuck Parken:</t>
        </r>
        <r>
          <rPr>
            <sz val="8"/>
            <color indexed="81"/>
            <rFont val="Tahoma"/>
            <family val="2"/>
          </rPr>
          <t xml:space="preserve">
flights occur to index pink salmon abundance, which have some timing overlap with chinook.  Estimate is likely an underestimate because method does not survey duration of chinook spawning period</t>
        </r>
      </text>
    </comment>
  </commentList>
</comments>
</file>

<file path=xl/sharedStrings.xml><?xml version="1.0" encoding="utf-8"?>
<sst xmlns="http://schemas.openxmlformats.org/spreadsheetml/2006/main" count="564" uniqueCount="146">
  <si>
    <t>New Escapement Index Pivot</t>
  </si>
  <si>
    <t>link</t>
  </si>
  <si>
    <t>eqn</t>
  </si>
  <si>
    <t>original</t>
  </si>
  <si>
    <t>updated</t>
  </si>
  <si>
    <t>Sum of Ck Escape</t>
  </si>
  <si>
    <t>Area</t>
  </si>
  <si>
    <t>System</t>
  </si>
  <si>
    <t>Parken</t>
  </si>
  <si>
    <t>Updated</t>
  </si>
  <si>
    <t>Year</t>
  </si>
  <si>
    <t>San Juan</t>
  </si>
  <si>
    <t>Nahmint</t>
  </si>
  <si>
    <t>Sarita</t>
  </si>
  <si>
    <t>Bedwell/Ursus</t>
  </si>
  <si>
    <t>Megin</t>
  </si>
  <si>
    <t>Moyeha</t>
  </si>
  <si>
    <t>Tranquil</t>
  </si>
  <si>
    <t>Burman</t>
  </si>
  <si>
    <t>Leiner</t>
  </si>
  <si>
    <t>Tahsis</t>
  </si>
  <si>
    <t>Zeballos</t>
  </si>
  <si>
    <t>Artlish</t>
  </si>
  <si>
    <t>Kaouk</t>
  </si>
  <si>
    <t>Tahsish</t>
  </si>
  <si>
    <t>Colonial/Cayeghle</t>
  </si>
  <si>
    <t>Marble</t>
  </si>
  <si>
    <t>Total</t>
  </si>
  <si>
    <t>NonTerminal ER (on Clayoquot Snd Chinook)</t>
  </si>
  <si>
    <t>Original Parken Smsy</t>
  </si>
  <si>
    <t>Updated Smsy</t>
  </si>
  <si>
    <t>Original Parken Umsy</t>
  </si>
  <si>
    <t>Updated Umsy</t>
  </si>
  <si>
    <t>SB/SBmsy</t>
  </si>
  <si>
    <t>F/Fmsy</t>
  </si>
  <si>
    <t xml:space="preserve"> Index</t>
  </si>
  <si>
    <t>Avg Umsy</t>
  </si>
  <si>
    <t>Smsy</t>
  </si>
  <si>
    <t>Srep</t>
  </si>
  <si>
    <t>Potentiial Benchmarks</t>
  </si>
  <si>
    <t xml:space="preserve">Conservation  </t>
  </si>
  <si>
    <t>Expected</t>
  </si>
  <si>
    <t>Median</t>
  </si>
  <si>
    <t>80% CL</t>
  </si>
  <si>
    <t>Smsy/Srep</t>
  </si>
  <si>
    <t>Upper</t>
  </si>
  <si>
    <t>Lower</t>
  </si>
  <si>
    <t>Unit</t>
  </si>
  <si>
    <t>River</t>
  </si>
  <si>
    <t>Value</t>
  </si>
  <si>
    <t>lower</t>
  </si>
  <si>
    <t>upper</t>
  </si>
  <si>
    <t>(medians)</t>
  </si>
  <si>
    <t>log(alpha)</t>
  </si>
  <si>
    <t>alpha</t>
  </si>
  <si>
    <t>Umsy</t>
  </si>
  <si>
    <t>Beta</t>
  </si>
  <si>
    <t>Rmax</t>
  </si>
  <si>
    <t>Recruits@85%Smsy</t>
  </si>
  <si>
    <t>0.85%Smsy</t>
  </si>
  <si>
    <t>25%Smsy</t>
  </si>
  <si>
    <t>Nootka_&amp;_Kyuquot</t>
  </si>
  <si>
    <t>Conuma</t>
  </si>
  <si>
    <t>Gold</t>
  </si>
  <si>
    <t>Total Persistent Populations</t>
  </si>
  <si>
    <t>Southwest VI</t>
  </si>
  <si>
    <t>Bedwell</t>
  </si>
  <si>
    <t>Cypre</t>
  </si>
  <si>
    <t>Nitinat</t>
  </si>
  <si>
    <t>Somass (Stamp&amp;Sproat)</t>
  </si>
  <si>
    <t>Sooke???</t>
  </si>
  <si>
    <t>Port San Juan</t>
  </si>
  <si>
    <t>Northwest VI</t>
  </si>
  <si>
    <t>Colonial&amp;Cayeagle</t>
  </si>
  <si>
    <t>East</t>
  </si>
  <si>
    <t>Goodspeed</t>
  </si>
  <si>
    <t>Keith</t>
  </si>
  <si>
    <t>Klaskish</t>
  </si>
  <si>
    <t>Mahatta</t>
  </si>
  <si>
    <t>Washlawlis</t>
  </si>
  <si>
    <t>Wild/Less Enhanced Index</t>
  </si>
  <si>
    <t>Northeast VI</t>
  </si>
  <si>
    <t>Adam</t>
  </si>
  <si>
    <t>Amor de Cosmos</t>
  </si>
  <si>
    <t>Cluxewe</t>
  </si>
  <si>
    <t>Kokish</t>
  </si>
  <si>
    <t>Quatse</t>
  </si>
  <si>
    <t xml:space="preserve">Diana, I am still working on this </t>
  </si>
  <si>
    <t>Nimpkish (entire now)</t>
  </si>
  <si>
    <t xml:space="preserve">with Pieter for estimating the </t>
  </si>
  <si>
    <t>Nimpkish Historic (abv Lk to Karm falls)</t>
  </si>
  <si>
    <t>habitat area</t>
  </si>
  <si>
    <t>Nimpkish Current Distn (abv Lk &amp; abv Karm falls)</t>
  </si>
  <si>
    <t>Woss (is included in Nimpkish above)</t>
  </si>
  <si>
    <t>Salmon</t>
  </si>
  <si>
    <t>Estimates of Smsy and Srep for Upper Georgia Strait and ECVI Chinook rivers.</t>
  </si>
  <si>
    <t>Klinaklini</t>
  </si>
  <si>
    <t>Kakweiken</t>
  </si>
  <si>
    <t>Will be refined, this is just a rough estimate on my own.</t>
  </si>
  <si>
    <t>Wakeman</t>
  </si>
  <si>
    <t>Kingcome</t>
  </si>
  <si>
    <t>Nimpkish</t>
  </si>
  <si>
    <t>Phillips</t>
  </si>
  <si>
    <t>Nanaimo</t>
  </si>
  <si>
    <t>Puntledge Falls</t>
  </si>
  <si>
    <t>Puntledge Summers</t>
  </si>
  <si>
    <t>This may be refined based on the Puntledge working group input.</t>
  </si>
  <si>
    <t>Salmon at Sayward</t>
  </si>
  <si>
    <t>Smsy and Srep are based on Parken etal 2006, see original Parken workbook on these parameters by river system.</t>
  </si>
  <si>
    <t>Smsy/Srep/Umsy from Holt et al. case study / files.</t>
  </si>
  <si>
    <t>lwr</t>
  </si>
  <si>
    <t>upr</t>
  </si>
  <si>
    <t>Stock</t>
  </si>
  <si>
    <t>RP</t>
  </si>
  <si>
    <t>SGEN</t>
  </si>
  <si>
    <t>Cayeghle</t>
  </si>
  <si>
    <t>Somass</t>
  </si>
  <si>
    <t>Barkley</t>
  </si>
  <si>
    <t>Clayoquot</t>
  </si>
  <si>
    <t>Kyuquot</t>
  </si>
  <si>
    <t>Nootka/Esperanza</t>
  </si>
  <si>
    <t>Quatsino</t>
  </si>
  <si>
    <t>WCVI Nootka &amp; Kyuquot</t>
  </si>
  <si>
    <t>WCVI North</t>
  </si>
  <si>
    <t>WCVI South</t>
  </si>
  <si>
    <t>SREP</t>
  </si>
  <si>
    <t>SMSY</t>
  </si>
  <si>
    <t>Robertson Creek Fall</t>
  </si>
  <si>
    <t>Table C._. Percent distribution of Robertson Creek Fall (WCVI Hatchery and Natural) AEQ total fishing mortalities and escapement.</t>
  </si>
  <si>
    <t>S:\2-Chinook\ChinTC\Canadian_MDT_2022_no terminal adjustment Mar24 2022\RBT total mort\A,AJ</t>
  </si>
  <si>
    <t>Column A</t>
  </si>
  <si>
    <t>Column AJ</t>
  </si>
  <si>
    <t>NonTerminal ER</t>
  </si>
  <si>
    <t>Catch</t>
  </si>
  <si>
    <t>CU</t>
  </si>
  <si>
    <t>Nootka_Kyuquot</t>
  </si>
  <si>
    <t>SWVI</t>
  </si>
  <si>
    <t>NWVI</t>
  </si>
  <si>
    <t>smsy_expected</t>
  </si>
  <si>
    <t>smsy_median</t>
  </si>
  <si>
    <t>smsy_l80</t>
  </si>
  <si>
    <t>smsy_u80</t>
  </si>
  <si>
    <t>srep_expected</t>
  </si>
  <si>
    <t>srep_median</t>
  </si>
  <si>
    <t>srep_l80</t>
  </si>
  <si>
    <t>srep_u80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</si>
</sst>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1" fontId="0" fillId="4" borderId="0" xfId="0" applyNumberFormat="1" applyFill="1"/>
    <xf numFmtId="0" fontId="0" fillId="5" borderId="0" xfId="0" applyFill="1"/>
    <xf numFmtId="9" fontId="3" fillId="4" borderId="0" xfId="1" applyFont="1" applyFill="1"/>
    <xf numFmtId="9" fontId="3" fillId="5" borderId="0" xfId="1" applyFont="1" applyFill="1"/>
    <xf numFmtId="0" fontId="0" fillId="4" borderId="0" xfId="0" applyFill="1"/>
    <xf numFmtId="2" fontId="0" fillId="5" borderId="0" xfId="0" applyNumberFormat="1" applyFill="1"/>
    <xf numFmtId="0" fontId="0" fillId="0" borderId="7" xfId="0" applyBorder="1"/>
    <xf numFmtId="0" fontId="0" fillId="0" borderId="8" xfId="0" applyBorder="1"/>
    <xf numFmtId="9" fontId="0" fillId="2" borderId="0" xfId="0" applyNumberFormat="1" applyFill="1"/>
    <xf numFmtId="2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3" fillId="5" borderId="0" xfId="2" applyFill="1"/>
    <xf numFmtId="0" fontId="3" fillId="0" borderId="0" xfId="2"/>
    <xf numFmtId="0" fontId="3" fillId="0" borderId="12" xfId="2" applyBorder="1"/>
    <xf numFmtId="0" fontId="3" fillId="0" borderId="13" xfId="2" applyBorder="1"/>
    <xf numFmtId="164" fontId="3" fillId="0" borderId="12" xfId="2" applyNumberFormat="1" applyBorder="1"/>
    <xf numFmtId="0" fontId="3" fillId="0" borderId="0" xfId="2" applyAlignment="1">
      <alignment horizontal="right"/>
    </xf>
    <xf numFmtId="9" fontId="0" fillId="0" borderId="12" xfId="3" applyFont="1" applyBorder="1"/>
    <xf numFmtId="0" fontId="2" fillId="0" borderId="0" xfId="2" applyFont="1"/>
    <xf numFmtId="0" fontId="5" fillId="0" borderId="0" xfId="2" applyFont="1" applyAlignment="1">
      <alignment horizontal="center"/>
    </xf>
    <xf numFmtId="0" fontId="2" fillId="0" borderId="0" xfId="4"/>
    <xf numFmtId="0" fontId="5" fillId="0" borderId="13" xfId="2" applyFont="1" applyBorder="1" applyAlignment="1">
      <alignment horizontal="center"/>
    </xf>
    <xf numFmtId="0" fontId="6" fillId="0" borderId="0" xfId="5"/>
    <xf numFmtId="0" fontId="3" fillId="0" borderId="14" xfId="2" applyBorder="1"/>
    <xf numFmtId="164" fontId="0" fillId="0" borderId="0" xfId="6" applyNumberFormat="1" applyFont="1"/>
    <xf numFmtId="164" fontId="3" fillId="5" borderId="0" xfId="6" applyNumberFormat="1" applyFont="1" applyFill="1"/>
    <xf numFmtId="2" fontId="3" fillId="0" borderId="0" xfId="2" applyNumberFormat="1"/>
    <xf numFmtId="2" fontId="2" fillId="0" borderId="0" xfId="4" applyNumberFormat="1"/>
    <xf numFmtId="9" fontId="0" fillId="0" borderId="0" xfId="3" applyFont="1"/>
    <xf numFmtId="11" fontId="3" fillId="0" borderId="0" xfId="2" applyNumberFormat="1"/>
    <xf numFmtId="164" fontId="2" fillId="0" borderId="0" xfId="6" applyNumberFormat="1" applyFont="1"/>
    <xf numFmtId="164" fontId="3" fillId="0" borderId="0" xfId="2" applyNumberFormat="1"/>
    <xf numFmtId="1" fontId="3" fillId="0" borderId="0" xfId="2" applyNumberFormat="1"/>
    <xf numFmtId="0" fontId="3" fillId="0" borderId="15" xfId="2" applyBorder="1"/>
    <xf numFmtId="0" fontId="3" fillId="0" borderId="16" xfId="2" applyBorder="1"/>
    <xf numFmtId="164" fontId="0" fillId="0" borderId="0" xfId="6" applyNumberFormat="1" applyFont="1" applyBorder="1"/>
    <xf numFmtId="164" fontId="3" fillId="5" borderId="0" xfId="6" applyNumberFormat="1" applyFont="1" applyFill="1" applyBorder="1"/>
    <xf numFmtId="0" fontId="7" fillId="0" borderId="0" xfId="2" applyFont="1"/>
    <xf numFmtId="164" fontId="7" fillId="0" borderId="0" xfId="6" applyNumberFormat="1" applyFont="1" applyBorder="1"/>
    <xf numFmtId="2" fontId="7" fillId="0" borderId="0" xfId="2" applyNumberFormat="1" applyFont="1"/>
    <xf numFmtId="2" fontId="7" fillId="0" borderId="0" xfId="4" applyNumberFormat="1" applyFont="1"/>
    <xf numFmtId="9" fontId="7" fillId="0" borderId="0" xfId="3" applyFont="1"/>
    <xf numFmtId="11" fontId="7" fillId="0" borderId="0" xfId="2" applyNumberFormat="1" applyFont="1"/>
    <xf numFmtId="164" fontId="7" fillId="0" borderId="0" xfId="6" applyNumberFormat="1" applyFont="1"/>
    <xf numFmtId="164" fontId="7" fillId="0" borderId="0" xfId="2" applyNumberFormat="1" applyFont="1"/>
    <xf numFmtId="164" fontId="8" fillId="0" borderId="0" xfId="6" applyNumberFormat="1" applyFont="1"/>
    <xf numFmtId="0" fontId="9" fillId="0" borderId="0" xfId="2" applyFont="1"/>
    <xf numFmtId="164" fontId="5" fillId="0" borderId="0" xfId="6" applyNumberFormat="1" applyFont="1"/>
    <xf numFmtId="164" fontId="9" fillId="0" borderId="0" xfId="6" applyNumberFormat="1" applyFont="1" applyBorder="1"/>
    <xf numFmtId="164" fontId="10" fillId="0" borderId="0" xfId="6" applyNumberFormat="1" applyFont="1"/>
    <xf numFmtId="2" fontId="9" fillId="0" borderId="0" xfId="2" applyNumberFormat="1" applyFont="1"/>
    <xf numFmtId="2" fontId="9" fillId="0" borderId="0" xfId="4" applyNumberFormat="1" applyFont="1"/>
    <xf numFmtId="9" fontId="9" fillId="0" borderId="0" xfId="3" applyFont="1"/>
    <xf numFmtId="11" fontId="9" fillId="0" borderId="0" xfId="2" applyNumberFormat="1" applyFont="1"/>
    <xf numFmtId="164" fontId="9" fillId="0" borderId="0" xfId="6" applyNumberFormat="1" applyFont="1"/>
    <xf numFmtId="164" fontId="9" fillId="0" borderId="0" xfId="2" applyNumberFormat="1" applyFont="1"/>
    <xf numFmtId="0" fontId="2" fillId="6" borderId="17" xfId="2" applyFont="1" applyFill="1" applyBorder="1"/>
    <xf numFmtId="0" fontId="3" fillId="7" borderId="18" xfId="2" applyFill="1" applyBorder="1"/>
    <xf numFmtId="164" fontId="0" fillId="7" borderId="18" xfId="6" applyNumberFormat="1" applyFont="1" applyFill="1" applyBorder="1"/>
    <xf numFmtId="2" fontId="3" fillId="0" borderId="18" xfId="2" applyNumberFormat="1" applyBorder="1"/>
    <xf numFmtId="2" fontId="2" fillId="0" borderId="18" xfId="4" applyNumberFormat="1" applyBorder="1"/>
    <xf numFmtId="0" fontId="3" fillId="0" borderId="18" xfId="2" applyBorder="1"/>
    <xf numFmtId="9" fontId="0" fillId="0" borderId="18" xfId="3" applyFont="1" applyBorder="1"/>
    <xf numFmtId="11" fontId="3" fillId="0" borderId="18" xfId="2" applyNumberFormat="1" applyBorder="1"/>
    <xf numFmtId="164" fontId="2" fillId="0" borderId="18" xfId="6" applyNumberFormat="1" applyFont="1" applyBorder="1"/>
    <xf numFmtId="164" fontId="3" fillId="0" borderId="18" xfId="2" applyNumberFormat="1" applyBorder="1"/>
    <xf numFmtId="164" fontId="3" fillId="0" borderId="19" xfId="2" applyNumberFormat="1" applyBorder="1"/>
    <xf numFmtId="0" fontId="2" fillId="6" borderId="20" xfId="2" applyFont="1" applyFill="1" applyBorder="1"/>
    <xf numFmtId="0" fontId="3" fillId="7" borderId="0" xfId="2" applyFill="1"/>
    <xf numFmtId="164" fontId="0" fillId="7" borderId="0" xfId="6" applyNumberFormat="1" applyFont="1" applyFill="1" applyBorder="1"/>
    <xf numFmtId="9" fontId="0" fillId="0" borderId="0" xfId="3" applyFont="1" applyBorder="1"/>
    <xf numFmtId="164" fontId="2" fillId="0" borderId="0" xfId="6" applyNumberFormat="1" applyFont="1" applyBorder="1"/>
    <xf numFmtId="164" fontId="3" fillId="0" borderId="21" xfId="2" applyNumberFormat="1" applyBorder="1"/>
    <xf numFmtId="0" fontId="3" fillId="6" borderId="22" xfId="2" applyFill="1" applyBorder="1"/>
    <xf numFmtId="0" fontId="3" fillId="7" borderId="23" xfId="2" applyFill="1" applyBorder="1"/>
    <xf numFmtId="164" fontId="0" fillId="7" borderId="23" xfId="6" applyNumberFormat="1" applyFont="1" applyFill="1" applyBorder="1"/>
    <xf numFmtId="2" fontId="3" fillId="0" borderId="23" xfId="2" applyNumberFormat="1" applyBorder="1"/>
    <xf numFmtId="2" fontId="2" fillId="0" borderId="23" xfId="4" applyNumberFormat="1" applyBorder="1"/>
    <xf numFmtId="0" fontId="3" fillId="0" borderId="23" xfId="2" applyBorder="1"/>
    <xf numFmtId="9" fontId="0" fillId="0" borderId="23" xfId="3" applyFont="1" applyBorder="1"/>
    <xf numFmtId="11" fontId="3" fillId="0" borderId="23" xfId="2" applyNumberFormat="1" applyBorder="1"/>
    <xf numFmtId="164" fontId="2" fillId="0" borderId="23" xfId="6" applyNumberFormat="1" applyFont="1" applyBorder="1"/>
    <xf numFmtId="164" fontId="3" fillId="0" borderId="23" xfId="2" applyNumberFormat="1" applyBorder="1"/>
    <xf numFmtId="164" fontId="3" fillId="0" borderId="24" xfId="2" applyNumberFormat="1" applyBorder="1"/>
    <xf numFmtId="0" fontId="3" fillId="8" borderId="0" xfId="2" applyFill="1"/>
    <xf numFmtId="164" fontId="2" fillId="8" borderId="0" xfId="6" applyNumberFormat="1" applyFont="1" applyFill="1"/>
    <xf numFmtId="164" fontId="2" fillId="0" borderId="0" xfId="6" applyNumberFormat="1" applyFont="1" applyFill="1"/>
    <xf numFmtId="164" fontId="0" fillId="0" borderId="13" xfId="6" applyNumberFormat="1" applyFont="1" applyBorder="1"/>
    <xf numFmtId="0" fontId="14" fillId="0" borderId="0" xfId="2" applyFont="1"/>
    <xf numFmtId="0" fontId="15" fillId="5" borderId="0" xfId="2" applyFont="1" applyFill="1"/>
    <xf numFmtId="0" fontId="2" fillId="0" borderId="0" xfId="7"/>
    <xf numFmtId="0" fontId="2" fillId="5" borderId="0" xfId="7" applyFill="1"/>
    <xf numFmtId="9" fontId="0" fillId="0" borderId="0" xfId="8" applyFont="1"/>
    <xf numFmtId="0" fontId="2" fillId="8" borderId="26" xfId="7" applyFill="1" applyBorder="1" applyAlignment="1">
      <alignment horizontal="center"/>
    </xf>
    <xf numFmtId="0" fontId="2" fillId="8" borderId="27" xfId="7" applyFill="1" applyBorder="1" applyAlignment="1">
      <alignment horizontal="center"/>
    </xf>
    <xf numFmtId="0" fontId="2" fillId="8" borderId="28" xfId="7" applyFill="1" applyBorder="1" applyAlignment="1">
      <alignment horizontal="center"/>
    </xf>
    <xf numFmtId="0" fontId="2" fillId="0" borderId="27" xfId="7" applyBorder="1" applyAlignment="1">
      <alignment horizontal="center"/>
    </xf>
    <xf numFmtId="0" fontId="5" fillId="0" borderId="0" xfId="2" applyFont="1" applyAlignment="1">
      <alignment horizontal="center"/>
    </xf>
    <xf numFmtId="0" fontId="5" fillId="0" borderId="25" xfId="2" applyFont="1" applyBorder="1" applyAlignment="1">
      <alignment horizontal="center"/>
    </xf>
  </cellXfs>
  <cellStyles count="9">
    <cellStyle name="Comma 2" xfId="6" xr:uid="{7282AE1E-312C-4FD6-B2F4-46BA5E160340}"/>
    <cellStyle name="Hyperlink 2" xfId="5" xr:uid="{2D7969E5-0D01-4A91-BC63-520F61645629}"/>
    <cellStyle name="Normal" xfId="0" builtinId="0"/>
    <cellStyle name="Normal 2" xfId="2" xr:uid="{6F252862-1956-4E42-8793-726CB305B6E1}"/>
    <cellStyle name="Normal 2 2" xfId="7" xr:uid="{19393109-BC35-4492-9EF2-85E53C42ED8E}"/>
    <cellStyle name="Normal_Ricker Param Calcs Canadian Stocks" xfId="4" xr:uid="{60CA3FF0-8887-43F3-9A75-27934251902E}"/>
    <cellStyle name="Percent" xfId="1" builtinId="5"/>
    <cellStyle name="Percent 2" xfId="3" xr:uid="{8100B0CF-E57F-4CF2-AF92-527C8BC5E8DB}"/>
    <cellStyle name="Percent 3" xfId="8" xr:uid="{F5681773-675C-4757-B49E-CA0DD29176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1D9-49EE-ACFA-A79CB7DED33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1D9-49EE-ACFA-A79CB7DED33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1D9-49EE-ACFA-A79CB7DED33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1D9-49EE-ACFA-A79CB7DED33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1D9-49EE-ACFA-A79CB7DED33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1D9-49EE-ACFA-A79CB7DED33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1D9-49EE-ACFA-A79CB7DED33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1D9-49EE-ACFA-A79CB7DED33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1D9-49EE-ACFA-A79CB7DED33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1D9-49EE-ACFA-A79CB7DED33D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1D9-49EE-ACFA-A79CB7DED33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1D9-49EE-ACFA-A79CB7DED33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1D9-49EE-ACFA-A79CB7DED33D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1D9-49EE-ACFA-A79CB7DED33D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1D9-49EE-ACFA-A79CB7DED33D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1D9-49EE-ACFA-A79CB7DED33D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1D9-49EE-ACFA-A79CB7DED33D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1D9-49EE-ACFA-A79CB7DED33D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1D9-49EE-ACFA-A79CB7DED33D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1D9-49EE-ACFA-A79CB7DED33D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1D9-49EE-ACFA-A79CB7DED33D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1D9-49EE-ACFA-A79CB7DED33D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1D9-49EE-ACFA-A79CB7DED33D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1D9-49EE-ACFA-A79CB7DED33D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21D9-49EE-ACFA-A79CB7DED33D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21D9-49EE-ACFA-A79CB7DED33D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21D9-49EE-ACFA-A79CB7DED33D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1D9-49EE-ACFA-A79CB7DED33D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21D9-49EE-ACFA-A79CB7DED33D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21D9-49EE-ACFA-A79CB7DED33D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21D9-49EE-ACFA-A79CB7DED33D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21D9-49EE-ACFA-A79CB7DED33D}"/>
              </c:ext>
            </c:extLst>
          </c:dPt>
          <c:dPt>
            <c:idx val="32"/>
            <c:marker>
              <c:symbol val="circle"/>
              <c:size val="12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21D9-49EE-ACFA-A79CB7DED33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418ADA1-40E6-4EAF-A793-9A98E4989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1D9-49EE-ACFA-A79CB7DED3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D911C6-D479-4D1D-9048-4DAE4D8829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1D9-49EE-ACFA-A79CB7DED3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C0A1D1-D307-400B-B11E-9E2F1FC201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1D9-49EE-ACFA-A79CB7DED3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4630D2-A5E1-40BB-A01A-C5C4D4E929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1D9-49EE-ACFA-A79CB7DED3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287CD1-DCEE-4C6C-8233-37E6EFAD63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1D9-49EE-ACFA-A79CB7DED3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22A0F3A-6EAD-44E8-A02C-B326C62DB3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1D9-49EE-ACFA-A79CB7DED3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60D4D79-020A-46F7-976C-19E2D1306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1D9-49EE-ACFA-A79CB7DED3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8B8667A-8D3C-4731-97FC-9F21C30784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1D9-49EE-ACFA-A79CB7DED3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9E93E06-B852-41E0-A43C-16534A7641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1D9-49EE-ACFA-A79CB7DED3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D8D458A-CB10-4AEA-B960-7B1EC1749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1D9-49EE-ACFA-A79CB7DED3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624A969-AA26-47CF-B53C-66B93A4BF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1D9-49EE-ACFA-A79CB7DED3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9F8A95C-FCA7-485D-AD83-4405347678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1D9-49EE-ACFA-A79CB7DED3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D2AB8D6-E5C8-4D8A-A71C-93B8A0264A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1D9-49EE-ACFA-A79CB7DED3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CF9205D-889B-4189-8B61-82C0EC0DF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1D9-49EE-ACFA-A79CB7DED3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C43D5CA-EC63-4234-916F-57ED1E8B2C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1D9-49EE-ACFA-A79CB7DED33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B548C09-4B80-46DA-BC8F-0EF9B67E89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1D9-49EE-ACFA-A79CB7DED33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5CC632D-3A36-45BB-950E-41F21BD16C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1D9-49EE-ACFA-A79CB7DED33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4241168-66DD-4991-B92B-BBFF75C9DF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1D9-49EE-ACFA-A79CB7DED33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5BC96D4-5CDE-4DC9-8FB9-383216042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1D9-49EE-ACFA-A79CB7DED33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18DFAF8-2090-408C-A748-74975356C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1D9-49EE-ACFA-A79CB7DED33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BA334FC-E0AE-4FC9-8CCC-5BC477ADF7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1D9-49EE-ACFA-A79CB7DED33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357AF87-EABF-451C-A849-D1AC7FEF6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1D9-49EE-ACFA-A79CB7DED33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6056D3C-E94F-4AA6-AF59-BBEB7D5621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1D9-49EE-ACFA-A79CB7DED33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C30431D-BF78-43C4-83F4-5BBB8EA04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1D9-49EE-ACFA-A79CB7DED33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C64F7F7-E314-4807-A9A6-ADAD96E15C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1D9-49EE-ACFA-A79CB7DED33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21541BD-6E4D-4CDD-8619-D6CA09BB28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1D9-49EE-ACFA-A79CB7DED33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09E94C2-0359-4446-A7F5-55B919CD43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1D9-49EE-ACFA-A79CB7DED33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B423D56-374A-4785-B717-33B3B05393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1D9-49EE-ACFA-A79CB7DED33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5A09FFB-A766-45C5-A7E4-04276C7E8F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1D9-49EE-ACFA-A79CB7DED33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3D2F147-E056-4F97-818B-47AD5DD6DD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1D9-49EE-ACFA-A79CB7DED33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90EBE51-4A58-4190-AD7B-C06F91B73E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1D9-49EE-ACFA-A79CB7DED33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A3217A8-8658-46E1-994D-2D9E78FD50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1D9-49EE-ACFA-A79CB7DED33D}"/>
                </c:ext>
              </c:extLst>
            </c:dLbl>
            <c:dLbl>
              <c:idx val="3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6AF87E-DBAB-459A-9DB0-0D832B17E50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1D9-49EE-ACFA-A79CB7DED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KOBE!$AD$24:$AD$56</c:f>
              <c:numCache>
                <c:formatCode>0.00</c:formatCode>
                <c:ptCount val="33"/>
                <c:pt idx="0">
                  <c:v>0.4665186082508917</c:v>
                </c:pt>
                <c:pt idx="1">
                  <c:v>0.56443906050205261</c:v>
                </c:pt>
                <c:pt idx="2">
                  <c:v>0.63792987415034663</c:v>
                </c:pt>
                <c:pt idx="3">
                  <c:v>0.70495995692846092</c:v>
                </c:pt>
                <c:pt idx="4">
                  <c:v>0.58193687327545596</c:v>
                </c:pt>
                <c:pt idx="5">
                  <c:v>0.44222356820782016</c:v>
                </c:pt>
                <c:pt idx="6">
                  <c:v>0.7029409785315297</c:v>
                </c:pt>
                <c:pt idx="7">
                  <c:v>0.89925297799313553</c:v>
                </c:pt>
                <c:pt idx="8">
                  <c:v>1.5171949660138637</c:v>
                </c:pt>
                <c:pt idx="9">
                  <c:v>1.158624402718891</c:v>
                </c:pt>
                <c:pt idx="10">
                  <c:v>0.55555555555555558</c:v>
                </c:pt>
                <c:pt idx="11">
                  <c:v>0.5936469479776566</c:v>
                </c:pt>
                <c:pt idx="12">
                  <c:v>0.77057675482872334</c:v>
                </c:pt>
                <c:pt idx="13">
                  <c:v>0.93646947977656636</c:v>
                </c:pt>
                <c:pt idx="14">
                  <c:v>1.4341476546200955</c:v>
                </c:pt>
                <c:pt idx="15">
                  <c:v>0.52675146375933779</c:v>
                </c:pt>
                <c:pt idx="16">
                  <c:v>0.97880072683222286</c:v>
                </c:pt>
                <c:pt idx="17">
                  <c:v>0.58772461134665854</c:v>
                </c:pt>
                <c:pt idx="18">
                  <c:v>0.57460125176660615</c:v>
                </c:pt>
                <c:pt idx="19">
                  <c:v>0.8323574937748166</c:v>
                </c:pt>
                <c:pt idx="20">
                  <c:v>0.79594858335015817</c:v>
                </c:pt>
                <c:pt idx="21">
                  <c:v>0.72938959553132776</c:v>
                </c:pt>
                <c:pt idx="22">
                  <c:v>0.62036476209704561</c:v>
                </c:pt>
                <c:pt idx="23">
                  <c:v>1.1741705363752608</c:v>
                </c:pt>
                <c:pt idx="24">
                  <c:v>0.75355003701460399</c:v>
                </c:pt>
                <c:pt idx="25">
                  <c:v>1.5868497207079884</c:v>
                </c:pt>
                <c:pt idx="26">
                  <c:v>1.5272225587186217</c:v>
                </c:pt>
                <c:pt idx="27">
                  <c:v>1.235951275321354</c:v>
                </c:pt>
                <c:pt idx="28">
                  <c:v>0.86506494380510124</c:v>
                </c:pt>
                <c:pt idx="29">
                  <c:v>1.0742311057271687</c:v>
                </c:pt>
                <c:pt idx="30">
                  <c:v>0.8463557439935393</c:v>
                </c:pt>
                <c:pt idx="31">
                  <c:v>1.0994683356888082</c:v>
                </c:pt>
                <c:pt idx="32">
                  <c:v>0.71976579850595601</c:v>
                </c:pt>
              </c:numCache>
            </c:numRef>
          </c:xVal>
          <c:yVal>
            <c:numRef>
              <c:f>KOBE!$AE$24:$AE$56</c:f>
              <c:numCache>
                <c:formatCode>0.00</c:formatCode>
                <c:ptCount val="33"/>
                <c:pt idx="0">
                  <c:v>1.065366277496995</c:v>
                </c:pt>
                <c:pt idx="1">
                  <c:v>1.0852017271379362</c:v>
                </c:pt>
                <c:pt idx="2">
                  <c:v>1.4805885031553396</c:v>
                </c:pt>
                <c:pt idx="3">
                  <c:v>1.1713473279832822</c:v>
                </c:pt>
                <c:pt idx="4">
                  <c:v>1.1547635792985949</c:v>
                </c:pt>
                <c:pt idx="5">
                  <c:v>0.73110001480222653</c:v>
                </c:pt>
                <c:pt idx="6">
                  <c:v>0.50884967054900021</c:v>
                </c:pt>
                <c:pt idx="7">
                  <c:v>0.84148403457387078</c:v>
                </c:pt>
                <c:pt idx="8">
                  <c:v>0.90744196356378937</c:v>
                </c:pt>
                <c:pt idx="9">
                  <c:v>0.88946134192091808</c:v>
                </c:pt>
                <c:pt idx="10">
                  <c:v>0.45503000368678459</c:v>
                </c:pt>
                <c:pt idx="11">
                  <c:v>0.27235322969624914</c:v>
                </c:pt>
                <c:pt idx="12">
                  <c:v>0.62607501634345275</c:v>
                </c:pt>
                <c:pt idx="13">
                  <c:v>0.6361400415206645</c:v>
                </c:pt>
                <c:pt idx="14">
                  <c:v>0.81488094316849702</c:v>
                </c:pt>
                <c:pt idx="15">
                  <c:v>0.92241981131983708</c:v>
                </c:pt>
                <c:pt idx="16">
                  <c:v>0.7309726749137031</c:v>
                </c:pt>
                <c:pt idx="17">
                  <c:v>1.01</c:v>
                </c:pt>
                <c:pt idx="18">
                  <c:v>0.56857389092770905</c:v>
                </c:pt>
                <c:pt idx="19">
                  <c:v>1.0240020796867011</c:v>
                </c:pt>
                <c:pt idx="20">
                  <c:v>0.70059287170006002</c:v>
                </c:pt>
                <c:pt idx="21">
                  <c:v>0.86</c:v>
                </c:pt>
                <c:pt idx="22">
                  <c:v>0.78789644196075459</c:v>
                </c:pt>
                <c:pt idx="23">
                  <c:v>0.77303527785337356</c:v>
                </c:pt>
                <c:pt idx="24">
                  <c:v>0.87272749208160749</c:v>
                </c:pt>
                <c:pt idx="25">
                  <c:v>0.68727039001345136</c:v>
                </c:pt>
                <c:pt idx="26">
                  <c:v>0.97485756408070046</c:v>
                </c:pt>
                <c:pt idx="27">
                  <c:v>0.85496162257768016</c:v>
                </c:pt>
                <c:pt idx="28">
                  <c:v>0.78957767580119076</c:v>
                </c:pt>
                <c:pt idx="29">
                  <c:v>0.7722063490194655</c:v>
                </c:pt>
                <c:pt idx="30">
                  <c:v>0.56477929350633749</c:v>
                </c:pt>
                <c:pt idx="31">
                  <c:v>0.68518703590634655</c:v>
                </c:pt>
                <c:pt idx="32">
                  <c:v>0.68365612530662156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KOBE!$AC$24:$AC$56</c15:f>
                <c15:dlblRangeCache>
                  <c:ptCount val="33"/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2016</c:v>
                  </c:pt>
                  <c:pt idx="27">
                    <c:v>2017</c:v>
                  </c:pt>
                  <c:pt idx="28">
                    <c:v>2018</c:v>
                  </c:pt>
                  <c:pt idx="29">
                    <c:v>2019</c:v>
                  </c:pt>
                  <c:pt idx="30">
                    <c:v>2020</c:v>
                  </c:pt>
                  <c:pt idx="31">
                    <c:v>2021</c:v>
                  </c:pt>
                  <c:pt idx="32">
                    <c:v>2022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1D9-49EE-ACFA-A79CB7DED33D}"/>
            </c:ext>
          </c:extLst>
        </c:ser>
        <c:ser>
          <c:idx val="1"/>
          <c:order val="1"/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KOBE!$AF$24:$AF$58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KOBE!$AD$24:$AD$58</c:f>
              <c:numCache>
                <c:formatCode>0.00</c:formatCode>
                <c:ptCount val="35"/>
                <c:pt idx="0">
                  <c:v>0.4665186082508917</c:v>
                </c:pt>
                <c:pt idx="1">
                  <c:v>0.56443906050205261</c:v>
                </c:pt>
                <c:pt idx="2">
                  <c:v>0.63792987415034663</c:v>
                </c:pt>
                <c:pt idx="3">
                  <c:v>0.70495995692846092</c:v>
                </c:pt>
                <c:pt idx="4">
                  <c:v>0.58193687327545596</c:v>
                </c:pt>
                <c:pt idx="5">
                  <c:v>0.44222356820782016</c:v>
                </c:pt>
                <c:pt idx="6">
                  <c:v>0.7029409785315297</c:v>
                </c:pt>
                <c:pt idx="7">
                  <c:v>0.89925297799313553</c:v>
                </c:pt>
                <c:pt idx="8">
                  <c:v>1.5171949660138637</c:v>
                </c:pt>
                <c:pt idx="9">
                  <c:v>1.158624402718891</c:v>
                </c:pt>
                <c:pt idx="10">
                  <c:v>0.55555555555555558</c:v>
                </c:pt>
                <c:pt idx="11">
                  <c:v>0.5936469479776566</c:v>
                </c:pt>
                <c:pt idx="12">
                  <c:v>0.77057675482872334</c:v>
                </c:pt>
                <c:pt idx="13">
                  <c:v>0.93646947977656636</c:v>
                </c:pt>
                <c:pt idx="14">
                  <c:v>1.4341476546200955</c:v>
                </c:pt>
                <c:pt idx="15">
                  <c:v>0.52675146375933779</c:v>
                </c:pt>
                <c:pt idx="16">
                  <c:v>0.97880072683222286</c:v>
                </c:pt>
                <c:pt idx="17">
                  <c:v>0.58772461134665854</c:v>
                </c:pt>
                <c:pt idx="18">
                  <c:v>0.57460125176660615</c:v>
                </c:pt>
                <c:pt idx="19">
                  <c:v>0.8323574937748166</c:v>
                </c:pt>
                <c:pt idx="20">
                  <c:v>0.79594858335015817</c:v>
                </c:pt>
                <c:pt idx="21">
                  <c:v>0.72938959553132776</c:v>
                </c:pt>
                <c:pt idx="22">
                  <c:v>0.62036476209704561</c:v>
                </c:pt>
                <c:pt idx="23">
                  <c:v>1.1741705363752608</c:v>
                </c:pt>
                <c:pt idx="24">
                  <c:v>0.75355003701460399</c:v>
                </c:pt>
                <c:pt idx="25">
                  <c:v>1.5868497207079884</c:v>
                </c:pt>
                <c:pt idx="26">
                  <c:v>1.5272225587186217</c:v>
                </c:pt>
                <c:pt idx="27">
                  <c:v>1.235951275321354</c:v>
                </c:pt>
                <c:pt idx="28">
                  <c:v>0.86506494380510124</c:v>
                </c:pt>
                <c:pt idx="29">
                  <c:v>1.0742311057271687</c:v>
                </c:pt>
                <c:pt idx="30">
                  <c:v>0.8463557439935393</c:v>
                </c:pt>
                <c:pt idx="31">
                  <c:v>1.0994683356888082</c:v>
                </c:pt>
                <c:pt idx="32">
                  <c:v>0.71976579850595601</c:v>
                </c:pt>
                <c:pt idx="33" formatCode="General">
                  <c:v>2</c:v>
                </c:pt>
                <c:pt idx="3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9-49EE-ACFA-A79CB7DED33D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KOBE!$AE$24:$AE$58</c:f>
              <c:numCache>
                <c:formatCode>0.00</c:formatCode>
                <c:ptCount val="35"/>
                <c:pt idx="0">
                  <c:v>1.065366277496995</c:v>
                </c:pt>
                <c:pt idx="1">
                  <c:v>1.0852017271379362</c:v>
                </c:pt>
                <c:pt idx="2">
                  <c:v>1.4805885031553396</c:v>
                </c:pt>
                <c:pt idx="3">
                  <c:v>1.1713473279832822</c:v>
                </c:pt>
                <c:pt idx="4">
                  <c:v>1.1547635792985949</c:v>
                </c:pt>
                <c:pt idx="5">
                  <c:v>0.73110001480222653</c:v>
                </c:pt>
                <c:pt idx="6">
                  <c:v>0.50884967054900021</c:v>
                </c:pt>
                <c:pt idx="7">
                  <c:v>0.84148403457387078</c:v>
                </c:pt>
                <c:pt idx="8">
                  <c:v>0.90744196356378937</c:v>
                </c:pt>
                <c:pt idx="9">
                  <c:v>0.88946134192091808</c:v>
                </c:pt>
                <c:pt idx="10">
                  <c:v>0.45503000368678459</c:v>
                </c:pt>
                <c:pt idx="11">
                  <c:v>0.27235322969624914</c:v>
                </c:pt>
                <c:pt idx="12">
                  <c:v>0.62607501634345275</c:v>
                </c:pt>
                <c:pt idx="13">
                  <c:v>0.6361400415206645</c:v>
                </c:pt>
                <c:pt idx="14">
                  <c:v>0.81488094316849702</c:v>
                </c:pt>
                <c:pt idx="15">
                  <c:v>0.92241981131983708</c:v>
                </c:pt>
                <c:pt idx="16">
                  <c:v>0.7309726749137031</c:v>
                </c:pt>
                <c:pt idx="17">
                  <c:v>1.01</c:v>
                </c:pt>
                <c:pt idx="18">
                  <c:v>0.56857389092770905</c:v>
                </c:pt>
                <c:pt idx="19">
                  <c:v>1.0240020796867011</c:v>
                </c:pt>
                <c:pt idx="20">
                  <c:v>0.70059287170006002</c:v>
                </c:pt>
                <c:pt idx="21">
                  <c:v>0.86</c:v>
                </c:pt>
                <c:pt idx="22">
                  <c:v>0.78789644196075459</c:v>
                </c:pt>
                <c:pt idx="23">
                  <c:v>0.77303527785337356</c:v>
                </c:pt>
                <c:pt idx="24">
                  <c:v>0.87272749208160749</c:v>
                </c:pt>
                <c:pt idx="25">
                  <c:v>0.68727039001345136</c:v>
                </c:pt>
                <c:pt idx="26">
                  <c:v>0.97485756408070046</c:v>
                </c:pt>
                <c:pt idx="27">
                  <c:v>0.85496162257768016</c:v>
                </c:pt>
                <c:pt idx="28">
                  <c:v>0.78957767580119076</c:v>
                </c:pt>
                <c:pt idx="29">
                  <c:v>0.7722063490194655</c:v>
                </c:pt>
                <c:pt idx="30">
                  <c:v>0.56477929350633749</c:v>
                </c:pt>
                <c:pt idx="31">
                  <c:v>0.68518703590634655</c:v>
                </c:pt>
                <c:pt idx="32">
                  <c:v>0.68365612530662156</c:v>
                </c:pt>
                <c:pt idx="33" formatCode="General">
                  <c:v>2</c:v>
                </c:pt>
                <c:pt idx="34" formatCode="General">
                  <c:v>0</c:v>
                </c:pt>
              </c:numCache>
            </c:numRef>
          </c:xVal>
          <c:yVal>
            <c:numRef>
              <c:f>KOBE!$AH$24:$AH$58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D9-49EE-ACFA-A79CB7DED33D}"/>
            </c:ext>
          </c:extLst>
        </c:ser>
        <c:ser>
          <c:idx val="3"/>
          <c:order val="3"/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KOBE!$AG$58:$AG$59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xVal>
          <c:yVal>
            <c:numRef>
              <c:f>KOBE!$AH$58:$AH$59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1D9-49EE-ACFA-A79CB7DED3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3874720"/>
        <c:axId val="636103248"/>
      </c:scatterChart>
      <c:valAx>
        <c:axId val="253874720"/>
        <c:scaling>
          <c:orientation val="minMax"/>
          <c:max val="1.8"/>
          <c:min val="0.2"/>
        </c:scaling>
        <c:delete val="0"/>
        <c:axPos val="b"/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3248"/>
        <c:crosses val="autoZero"/>
        <c:crossBetween val="midCat"/>
      </c:valAx>
      <c:valAx>
        <c:axId val="636103248"/>
        <c:scaling>
          <c:orientation val="minMax"/>
          <c:max val="1.8"/>
          <c:min val="0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747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552450</xdr:colOff>
      <xdr:row>24</xdr:row>
      <xdr:rowOff>19050</xdr:rowOff>
    </xdr:from>
    <xdr:to>
      <xdr:col>44</xdr:col>
      <xdr:colOff>152400</xdr:colOff>
      <xdr:row>43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EEBB6-5980-F573-8E9A-871CA1263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457200</xdr:colOff>
      <xdr:row>25</xdr:row>
      <xdr:rowOff>28575</xdr:rowOff>
    </xdr:from>
    <xdr:to>
      <xdr:col>39</xdr:col>
      <xdr:colOff>295275</xdr:colOff>
      <xdr:row>26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10FE29-ED41-CAD2-5C92-181E877CB68E}"/>
            </a:ext>
          </a:extLst>
        </xdr:cNvPr>
        <xdr:cNvSpPr txBox="1"/>
      </xdr:nvSpPr>
      <xdr:spPr>
        <a:xfrm>
          <a:off x="21793200" y="4791075"/>
          <a:ext cx="2276475" cy="2952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Unsustainable,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 fishing is occurring</a:t>
          </a:r>
          <a:endParaRPr lang="en-US" sz="1000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40</xdr:col>
      <xdr:colOff>0</xdr:colOff>
      <xdr:row>25</xdr:row>
      <xdr:rowOff>47625</xdr:rowOff>
    </xdr:from>
    <xdr:to>
      <xdr:col>43</xdr:col>
      <xdr:colOff>428625</xdr:colOff>
      <xdr:row>27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1639246-D436-4461-9B4A-B27083FD0635}"/>
            </a:ext>
          </a:extLst>
        </xdr:cNvPr>
        <xdr:cNvSpPr txBox="1"/>
      </xdr:nvSpPr>
      <xdr:spPr>
        <a:xfrm>
          <a:off x="24384000" y="4810125"/>
          <a:ext cx="225742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Cautious zone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over fishing but spawning biomass is sufficient</a:t>
          </a:r>
          <a:endParaRPr lang="en-US" sz="800">
            <a:effectLst/>
          </a:endParaRPr>
        </a:p>
      </xdr:txBody>
    </xdr:sp>
    <xdr:clientData/>
  </xdr:twoCellAnchor>
  <xdr:twoCellAnchor>
    <xdr:from>
      <xdr:col>35</xdr:col>
      <xdr:colOff>390525</xdr:colOff>
      <xdr:row>36</xdr:row>
      <xdr:rowOff>123825</xdr:rowOff>
    </xdr:from>
    <xdr:to>
      <xdr:col>37</xdr:col>
      <xdr:colOff>57150</xdr:colOff>
      <xdr:row>41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1A0640B-658A-4E96-A7E1-FBF5AAE6833B}"/>
            </a:ext>
          </a:extLst>
        </xdr:cNvPr>
        <xdr:cNvSpPr txBox="1"/>
      </xdr:nvSpPr>
      <xdr:spPr>
        <a:xfrm>
          <a:off x="21726525" y="6981825"/>
          <a:ext cx="885825" cy="9525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Cautious zone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fishery reduced to support rebuilding</a:t>
          </a:r>
          <a:endParaRPr lang="en-US" sz="800">
            <a:effectLst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0.69454</cdr:x>
      <cdr:y>0.82594</cdr:y>
    </cdr:from>
    <cdr:to>
      <cdr:x>0.95151</cdr:x>
      <cdr:y>0.90339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2810FE29-ED41-CAD2-5C92-181E877CB68E}"/>
            </a:ext>
          </a:extLst>
        </cdr:cNvPr>
        <cdr:cNvSpPr txBox="1"/>
      </cdr:nvSpPr>
      <cdr:spPr>
        <a:xfrm xmlns:a="http://schemas.openxmlformats.org/drawingml/2006/main">
          <a:off x="3956050" y="3013075"/>
          <a:ext cx="1463675" cy="28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Sustainable fishery</a:t>
          </a:r>
          <a:endParaRPr lang="en-US" sz="1000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cruits@85%25Smsy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ecruits@85%25Smsy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4CE6-35B4-4E29-9C24-C5863B05D219}">
  <dimension ref="A1:V49"/>
  <sheetViews>
    <sheetView tabSelected="1" workbookViewId="0">
      <selection activeCell="N51" sqref="N51"/>
    </sheetView>
  </sheetViews>
  <sheetFormatPr defaultRowHeight="14.4" x14ac:dyDescent="0.3"/>
  <cols>
    <col min="19" max="19" width="19.88671875" bestFit="1" customWidth="1"/>
    <col min="20" max="20" width="13.6640625" bestFit="1" customWidth="1"/>
  </cols>
  <sheetData>
    <row r="1" spans="1:22" x14ac:dyDescent="0.3">
      <c r="A1" s="5" t="s">
        <v>10</v>
      </c>
      <c r="B1" s="5" t="s">
        <v>18</v>
      </c>
      <c r="C1" s="10" t="s">
        <v>19</v>
      </c>
      <c r="D1" s="10" t="s">
        <v>20</v>
      </c>
      <c r="E1" s="10" t="s">
        <v>21</v>
      </c>
      <c r="F1" s="5" t="s">
        <v>22</v>
      </c>
      <c r="G1" s="10" t="s">
        <v>23</v>
      </c>
      <c r="H1" s="10" t="s">
        <v>24</v>
      </c>
      <c r="I1" s="5" t="s">
        <v>12</v>
      </c>
      <c r="J1" s="10" t="s">
        <v>13</v>
      </c>
      <c r="K1" s="5" t="s">
        <v>14</v>
      </c>
      <c r="L1" s="10" t="s">
        <v>15</v>
      </c>
      <c r="M1" s="10" t="s">
        <v>16</v>
      </c>
      <c r="N1" s="10" t="s">
        <v>17</v>
      </c>
      <c r="O1" s="5" t="s">
        <v>11</v>
      </c>
      <c r="P1" s="5" t="s">
        <v>25</v>
      </c>
      <c r="Q1" s="11" t="s">
        <v>26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</row>
    <row r="2" spans="1:22" x14ac:dyDescent="0.3">
      <c r="A2" s="5">
        <v>1975</v>
      </c>
      <c r="B2" s="5">
        <v>200</v>
      </c>
      <c r="C2" s="10">
        <v>200</v>
      </c>
      <c r="D2" s="10">
        <v>75</v>
      </c>
      <c r="E2" s="10">
        <v>200</v>
      </c>
      <c r="F2" s="5">
        <v>25</v>
      </c>
      <c r="G2" s="10">
        <v>75</v>
      </c>
      <c r="H2" s="10">
        <v>25</v>
      </c>
      <c r="I2" s="5">
        <v>750</v>
      </c>
      <c r="J2" s="10">
        <v>400</v>
      </c>
      <c r="K2" s="5"/>
      <c r="L2" s="10">
        <v>25</v>
      </c>
      <c r="M2" s="10">
        <v>25</v>
      </c>
      <c r="N2" s="10">
        <v>25</v>
      </c>
      <c r="O2" s="5">
        <v>200</v>
      </c>
      <c r="P2" s="5"/>
      <c r="Q2" s="11">
        <v>400</v>
      </c>
      <c r="S2">
        <v>14930.857403149887</v>
      </c>
      <c r="T2">
        <v>14859</v>
      </c>
      <c r="U2">
        <v>0.82328243922940547</v>
      </c>
      <c r="V2">
        <v>0.43150348410568523</v>
      </c>
    </row>
    <row r="3" spans="1:22" x14ac:dyDescent="0.3">
      <c r="A3" s="18">
        <v>1976</v>
      </c>
      <c r="B3" s="18">
        <v>400</v>
      </c>
      <c r="C3">
        <v>25</v>
      </c>
      <c r="D3">
        <v>200</v>
      </c>
      <c r="E3">
        <v>25</v>
      </c>
      <c r="F3" s="18">
        <v>25</v>
      </c>
      <c r="G3">
        <v>25</v>
      </c>
      <c r="H3">
        <v>25</v>
      </c>
      <c r="I3" s="18">
        <v>550</v>
      </c>
      <c r="J3">
        <v>475</v>
      </c>
      <c r="K3" s="18"/>
      <c r="L3">
        <v>50</v>
      </c>
      <c r="M3">
        <v>25</v>
      </c>
      <c r="N3">
        <v>25</v>
      </c>
      <c r="O3" s="18">
        <v>75</v>
      </c>
      <c r="P3" s="18">
        <v>1</v>
      </c>
      <c r="Q3" s="19">
        <v>400</v>
      </c>
      <c r="R3">
        <v>0.64496550341268899</v>
      </c>
      <c r="S3">
        <v>14930.857403149887</v>
      </c>
      <c r="T3">
        <v>14859</v>
      </c>
      <c r="U3">
        <v>0.82328243922940547</v>
      </c>
      <c r="V3">
        <v>0.43150348410568523</v>
      </c>
    </row>
    <row r="4" spans="1:22" x14ac:dyDescent="0.3">
      <c r="A4" s="18">
        <v>1977</v>
      </c>
      <c r="B4" s="18">
        <v>500</v>
      </c>
      <c r="C4">
        <v>70</v>
      </c>
      <c r="D4">
        <v>150</v>
      </c>
      <c r="E4">
        <v>100</v>
      </c>
      <c r="F4" s="18">
        <v>60</v>
      </c>
      <c r="G4">
        <v>75</v>
      </c>
      <c r="H4">
        <v>100</v>
      </c>
      <c r="I4" s="18">
        <v>450</v>
      </c>
      <c r="J4">
        <v>390</v>
      </c>
      <c r="K4" s="18"/>
      <c r="L4">
        <v>50</v>
      </c>
      <c r="M4">
        <v>50</v>
      </c>
      <c r="N4">
        <v>25</v>
      </c>
      <c r="O4" s="18">
        <v>75</v>
      </c>
      <c r="P4" s="18"/>
      <c r="Q4" s="19">
        <v>950</v>
      </c>
      <c r="R4">
        <v>0.521173065796671</v>
      </c>
      <c r="S4">
        <v>14930.857403149887</v>
      </c>
      <c r="T4">
        <v>14859</v>
      </c>
      <c r="U4">
        <v>0.82328243922940547</v>
      </c>
      <c r="V4">
        <v>0.43150348410568523</v>
      </c>
    </row>
    <row r="5" spans="1:22" x14ac:dyDescent="0.3">
      <c r="A5" s="18">
        <v>1978</v>
      </c>
      <c r="B5" s="18">
        <v>1000</v>
      </c>
      <c r="C5">
        <v>60</v>
      </c>
      <c r="D5">
        <v>100</v>
      </c>
      <c r="E5">
        <v>200</v>
      </c>
      <c r="F5" s="18">
        <v>50</v>
      </c>
      <c r="G5">
        <v>50</v>
      </c>
      <c r="H5">
        <v>50</v>
      </c>
      <c r="I5" s="18">
        <v>300</v>
      </c>
      <c r="J5">
        <v>25</v>
      </c>
      <c r="K5" s="18">
        <v>35</v>
      </c>
      <c r="L5">
        <v>6</v>
      </c>
      <c r="M5">
        <v>10</v>
      </c>
      <c r="O5" s="18">
        <v>50</v>
      </c>
      <c r="P5" s="18"/>
      <c r="Q5" s="19">
        <v>1500</v>
      </c>
      <c r="R5">
        <v>0.78308561732983195</v>
      </c>
      <c r="S5">
        <v>14930.857403149887</v>
      </c>
      <c r="T5">
        <v>14859</v>
      </c>
      <c r="U5">
        <v>0.82328243922940547</v>
      </c>
      <c r="V5">
        <v>0.43150348410568523</v>
      </c>
    </row>
    <row r="6" spans="1:22" x14ac:dyDescent="0.3">
      <c r="A6" s="18">
        <v>1979</v>
      </c>
      <c r="B6" s="18">
        <v>650</v>
      </c>
      <c r="C6">
        <v>200</v>
      </c>
      <c r="D6">
        <v>348</v>
      </c>
      <c r="E6">
        <v>100</v>
      </c>
      <c r="F6" s="18">
        <v>40</v>
      </c>
      <c r="G6">
        <v>60</v>
      </c>
      <c r="H6">
        <v>200</v>
      </c>
      <c r="I6" s="18">
        <v>200</v>
      </c>
      <c r="J6">
        <v>400</v>
      </c>
      <c r="K6" s="18"/>
      <c r="L6">
        <v>50</v>
      </c>
      <c r="M6">
        <v>6</v>
      </c>
      <c r="N6">
        <v>4</v>
      </c>
      <c r="O6" s="18">
        <v>400</v>
      </c>
      <c r="P6" s="18">
        <v>30</v>
      </c>
      <c r="Q6" s="19">
        <v>750</v>
      </c>
      <c r="R6">
        <v>0.62798845438557904</v>
      </c>
      <c r="S6">
        <v>14930.857403149887</v>
      </c>
      <c r="T6">
        <v>14859</v>
      </c>
      <c r="U6">
        <v>0.82328243922940547</v>
      </c>
      <c r="V6">
        <v>0.43150348410568523</v>
      </c>
    </row>
    <row r="7" spans="1:22" x14ac:dyDescent="0.3">
      <c r="A7" s="18">
        <v>1980</v>
      </c>
      <c r="B7" s="18">
        <v>345</v>
      </c>
      <c r="C7">
        <v>400</v>
      </c>
      <c r="D7">
        <v>372.5</v>
      </c>
      <c r="E7">
        <v>50</v>
      </c>
      <c r="F7" s="18">
        <v>100</v>
      </c>
      <c r="G7">
        <v>100</v>
      </c>
      <c r="H7">
        <v>200</v>
      </c>
      <c r="I7" s="18">
        <v>175</v>
      </c>
      <c r="J7">
        <v>300</v>
      </c>
      <c r="K7" s="18"/>
      <c r="L7">
        <v>160</v>
      </c>
      <c r="M7">
        <v>25</v>
      </c>
      <c r="N7">
        <v>50</v>
      </c>
      <c r="O7" s="18">
        <v>500</v>
      </c>
      <c r="P7" s="18"/>
      <c r="Q7" s="19">
        <v>5000</v>
      </c>
      <c r="R7">
        <v>0.76827632056615203</v>
      </c>
      <c r="S7">
        <v>14930.857403149887</v>
      </c>
      <c r="T7">
        <v>14859</v>
      </c>
      <c r="U7">
        <v>0.82328243922940547</v>
      </c>
      <c r="V7">
        <v>0.43150348410568523</v>
      </c>
    </row>
    <row r="8" spans="1:22" x14ac:dyDescent="0.3">
      <c r="A8" s="18">
        <v>1981</v>
      </c>
      <c r="B8" s="18">
        <v>300</v>
      </c>
      <c r="C8">
        <v>125</v>
      </c>
      <c r="D8">
        <v>150</v>
      </c>
      <c r="E8">
        <v>100</v>
      </c>
      <c r="F8" s="18">
        <v>500</v>
      </c>
      <c r="G8">
        <v>100</v>
      </c>
      <c r="H8">
        <v>1000</v>
      </c>
      <c r="I8" s="18">
        <v>250</v>
      </c>
      <c r="J8">
        <v>160</v>
      </c>
      <c r="K8" s="18"/>
      <c r="L8">
        <v>150</v>
      </c>
      <c r="M8">
        <v>25</v>
      </c>
      <c r="N8">
        <v>25</v>
      </c>
      <c r="O8" s="18">
        <v>750</v>
      </c>
      <c r="P8" s="18">
        <v>6</v>
      </c>
      <c r="Q8" s="19">
        <v>3000</v>
      </c>
      <c r="R8">
        <v>0.73571725646003205</v>
      </c>
      <c r="S8">
        <v>14930.857403149887</v>
      </c>
      <c r="T8">
        <v>14859</v>
      </c>
      <c r="U8">
        <v>0.82328243922940547</v>
      </c>
      <c r="V8">
        <v>0.43150348410568523</v>
      </c>
    </row>
    <row r="9" spans="1:22" x14ac:dyDescent="0.3">
      <c r="A9" s="18">
        <v>1982</v>
      </c>
      <c r="B9" s="18">
        <v>70</v>
      </c>
      <c r="C9">
        <v>15</v>
      </c>
      <c r="D9">
        <v>125</v>
      </c>
      <c r="E9">
        <v>100</v>
      </c>
      <c r="F9" s="18">
        <v>100</v>
      </c>
      <c r="G9">
        <v>100</v>
      </c>
      <c r="H9">
        <v>1000</v>
      </c>
      <c r="I9" s="18">
        <v>360</v>
      </c>
      <c r="J9">
        <v>145</v>
      </c>
      <c r="K9" s="18">
        <v>25</v>
      </c>
      <c r="L9">
        <v>100</v>
      </c>
      <c r="O9" s="18">
        <v>775</v>
      </c>
      <c r="P9" s="18">
        <v>12</v>
      </c>
      <c r="Q9" s="19">
        <v>5000</v>
      </c>
      <c r="R9">
        <v>0.65246015977536898</v>
      </c>
      <c r="S9">
        <v>14930.857403149887</v>
      </c>
      <c r="T9">
        <v>14859</v>
      </c>
      <c r="U9">
        <v>0.82328243922940547</v>
      </c>
      <c r="V9">
        <v>0.43150348410568523</v>
      </c>
    </row>
    <row r="10" spans="1:22" x14ac:dyDescent="0.3">
      <c r="A10" s="18">
        <v>1983</v>
      </c>
      <c r="B10" s="18">
        <v>475</v>
      </c>
      <c r="C10">
        <v>50</v>
      </c>
      <c r="D10">
        <v>50</v>
      </c>
      <c r="E10">
        <v>27</v>
      </c>
      <c r="F10" s="18">
        <v>400</v>
      </c>
      <c r="G10">
        <v>300</v>
      </c>
      <c r="H10">
        <v>500</v>
      </c>
      <c r="I10" s="18">
        <v>92</v>
      </c>
      <c r="J10">
        <v>127</v>
      </c>
      <c r="K10" s="18"/>
      <c r="N10">
        <v>20</v>
      </c>
      <c r="O10" s="18">
        <v>775</v>
      </c>
      <c r="P10" s="18">
        <v>1</v>
      </c>
      <c r="Q10" s="19">
        <v>1000</v>
      </c>
      <c r="R10">
        <v>0.75774298372442095</v>
      </c>
      <c r="S10">
        <v>14930.857403149887</v>
      </c>
      <c r="T10">
        <v>14859</v>
      </c>
      <c r="U10">
        <v>0.82328243922940547</v>
      </c>
      <c r="V10">
        <v>0.43150348410568523</v>
      </c>
    </row>
    <row r="11" spans="1:22" x14ac:dyDescent="0.3">
      <c r="A11" s="18">
        <v>1984</v>
      </c>
      <c r="B11" s="18">
        <v>700</v>
      </c>
      <c r="C11">
        <v>195</v>
      </c>
      <c r="D11">
        <v>12</v>
      </c>
      <c r="E11">
        <v>20</v>
      </c>
      <c r="F11" s="18">
        <v>650</v>
      </c>
      <c r="G11">
        <v>400</v>
      </c>
      <c r="H11">
        <v>1500</v>
      </c>
      <c r="I11" s="18">
        <v>71</v>
      </c>
      <c r="J11">
        <v>122</v>
      </c>
      <c r="K11" s="18"/>
      <c r="O11" s="18">
        <v>1200</v>
      </c>
      <c r="P11" s="18"/>
      <c r="Q11" s="19">
        <v>600</v>
      </c>
      <c r="R11">
        <v>0.75547607558252305</v>
      </c>
      <c r="S11">
        <v>14930.857403149887</v>
      </c>
      <c r="T11">
        <v>14859</v>
      </c>
      <c r="U11">
        <v>0.82328243922940547</v>
      </c>
      <c r="V11">
        <v>0.43150348410568523</v>
      </c>
    </row>
    <row r="12" spans="1:22" x14ac:dyDescent="0.3">
      <c r="A12" s="18">
        <v>1985</v>
      </c>
      <c r="B12" s="18">
        <v>500</v>
      </c>
      <c r="C12">
        <v>100</v>
      </c>
      <c r="D12">
        <v>50</v>
      </c>
      <c r="E12">
        <v>50</v>
      </c>
      <c r="F12" s="18">
        <v>400</v>
      </c>
      <c r="G12">
        <v>300</v>
      </c>
      <c r="H12">
        <v>1200</v>
      </c>
      <c r="I12" s="18">
        <v>250</v>
      </c>
      <c r="J12">
        <v>348</v>
      </c>
      <c r="K12" s="18"/>
      <c r="N12">
        <v>1</v>
      </c>
      <c r="O12" s="18">
        <v>150</v>
      </c>
      <c r="P12" s="18"/>
      <c r="Q12" s="19">
        <v>1250</v>
      </c>
      <c r="R12">
        <v>0.67936916550402904</v>
      </c>
      <c r="S12">
        <v>14930.857403149887</v>
      </c>
      <c r="T12">
        <v>14859</v>
      </c>
      <c r="U12">
        <v>0.82328243922940547</v>
      </c>
      <c r="V12">
        <v>0.43150348410568523</v>
      </c>
    </row>
    <row r="13" spans="1:22" x14ac:dyDescent="0.3">
      <c r="A13" s="18">
        <v>1986</v>
      </c>
      <c r="B13" s="18">
        <v>400</v>
      </c>
      <c r="C13">
        <v>190</v>
      </c>
      <c r="D13">
        <v>60</v>
      </c>
      <c r="E13">
        <v>50</v>
      </c>
      <c r="F13" s="18">
        <v>100</v>
      </c>
      <c r="G13">
        <v>100</v>
      </c>
      <c r="H13">
        <v>1000</v>
      </c>
      <c r="I13" s="18">
        <v>287</v>
      </c>
      <c r="J13">
        <v>410</v>
      </c>
      <c r="K13" s="18">
        <v>10</v>
      </c>
      <c r="L13">
        <v>30</v>
      </c>
      <c r="N13">
        <v>14</v>
      </c>
      <c r="O13" s="18">
        <v>487</v>
      </c>
      <c r="P13" s="18">
        <v>2</v>
      </c>
      <c r="Q13" s="19">
        <v>1100</v>
      </c>
      <c r="R13">
        <v>0.64307959152778704</v>
      </c>
      <c r="S13">
        <v>14930.857403149887</v>
      </c>
      <c r="T13">
        <v>14859</v>
      </c>
      <c r="U13">
        <v>0.82328243922940547</v>
      </c>
      <c r="V13">
        <v>0.43150348410568523</v>
      </c>
    </row>
    <row r="14" spans="1:22" x14ac:dyDescent="0.3">
      <c r="A14" s="18">
        <v>1987</v>
      </c>
      <c r="B14" s="18">
        <v>100</v>
      </c>
      <c r="C14">
        <v>125</v>
      </c>
      <c r="D14">
        <v>20</v>
      </c>
      <c r="E14">
        <v>75</v>
      </c>
      <c r="F14" s="18">
        <v>100</v>
      </c>
      <c r="G14">
        <v>100</v>
      </c>
      <c r="H14">
        <v>500</v>
      </c>
      <c r="I14" s="18">
        <v>400</v>
      </c>
      <c r="J14">
        <v>44</v>
      </c>
      <c r="K14" s="18">
        <v>8</v>
      </c>
      <c r="L14">
        <v>25</v>
      </c>
      <c r="N14">
        <v>7</v>
      </c>
      <c r="O14" s="18">
        <v>600</v>
      </c>
      <c r="P14" s="18">
        <v>2</v>
      </c>
      <c r="Q14" s="19">
        <v>1750</v>
      </c>
      <c r="R14">
        <v>0.261366662537099</v>
      </c>
      <c r="S14">
        <v>14930.857403149887</v>
      </c>
      <c r="T14">
        <v>14859</v>
      </c>
      <c r="U14">
        <v>0.82328243922940547</v>
      </c>
      <c r="V14">
        <v>0.43150348410568523</v>
      </c>
    </row>
    <row r="15" spans="1:22" x14ac:dyDescent="0.3">
      <c r="A15" s="18">
        <v>1988</v>
      </c>
      <c r="B15" s="18">
        <v>500</v>
      </c>
      <c r="C15">
        <v>300</v>
      </c>
      <c r="D15">
        <v>125</v>
      </c>
      <c r="E15">
        <v>747.5</v>
      </c>
      <c r="F15" s="18"/>
      <c r="H15">
        <v>400</v>
      </c>
      <c r="I15" s="18">
        <v>97</v>
      </c>
      <c r="J15">
        <v>349</v>
      </c>
      <c r="K15" s="18">
        <v>10</v>
      </c>
      <c r="L15">
        <v>30</v>
      </c>
      <c r="O15" s="18">
        <v>1500</v>
      </c>
      <c r="P15" s="18"/>
      <c r="Q15" s="19">
        <v>3275</v>
      </c>
      <c r="R15">
        <v>0.347515887283321</v>
      </c>
      <c r="S15">
        <v>14930.857403149887</v>
      </c>
      <c r="T15">
        <v>14859</v>
      </c>
      <c r="U15">
        <v>0.82328243922940547</v>
      </c>
      <c r="V15">
        <v>0.43150348410568523</v>
      </c>
    </row>
    <row r="16" spans="1:22" x14ac:dyDescent="0.3">
      <c r="A16" s="18">
        <v>1989</v>
      </c>
      <c r="B16" s="18">
        <v>780</v>
      </c>
      <c r="C16">
        <v>500</v>
      </c>
      <c r="D16">
        <v>500</v>
      </c>
      <c r="E16">
        <v>225</v>
      </c>
      <c r="F16" s="18">
        <v>40</v>
      </c>
      <c r="G16">
        <v>30</v>
      </c>
      <c r="H16">
        <v>450</v>
      </c>
      <c r="I16" s="18">
        <v>279</v>
      </c>
      <c r="J16">
        <v>672</v>
      </c>
      <c r="K16" s="18">
        <v>70</v>
      </c>
      <c r="L16">
        <v>26</v>
      </c>
      <c r="M16">
        <v>80</v>
      </c>
      <c r="N16">
        <v>28</v>
      </c>
      <c r="O16" s="18">
        <v>300</v>
      </c>
      <c r="P16" s="18"/>
      <c r="Q16" s="19">
        <v>4181</v>
      </c>
      <c r="R16">
        <v>0.28997511235552698</v>
      </c>
      <c r="S16">
        <v>14930.857403149887</v>
      </c>
      <c r="T16">
        <v>14859</v>
      </c>
      <c r="U16">
        <v>0.82328243922940547</v>
      </c>
      <c r="V16">
        <v>0.43150348410568523</v>
      </c>
    </row>
    <row r="17" spans="1:22" x14ac:dyDescent="0.3">
      <c r="A17" s="18">
        <v>1990</v>
      </c>
      <c r="B17" s="18">
        <v>1100</v>
      </c>
      <c r="C17">
        <v>450</v>
      </c>
      <c r="D17">
        <v>300</v>
      </c>
      <c r="E17">
        <v>150</v>
      </c>
      <c r="F17" s="18">
        <v>50</v>
      </c>
      <c r="G17">
        <v>10</v>
      </c>
      <c r="H17">
        <v>200</v>
      </c>
      <c r="I17" s="18">
        <v>596</v>
      </c>
      <c r="J17">
        <v>1558</v>
      </c>
      <c r="K17" s="18"/>
      <c r="N17">
        <v>45</v>
      </c>
      <c r="O17" s="18">
        <v>500</v>
      </c>
      <c r="P17" s="18"/>
      <c r="Q17" s="19">
        <v>1973</v>
      </c>
      <c r="R17">
        <v>0.347183975659899</v>
      </c>
      <c r="S17">
        <v>14930.857403149887</v>
      </c>
      <c r="T17">
        <v>14859</v>
      </c>
      <c r="U17">
        <v>0.82328243922940547</v>
      </c>
      <c r="V17">
        <v>0.43150348410568523</v>
      </c>
    </row>
    <row r="18" spans="1:22" x14ac:dyDescent="0.3">
      <c r="A18" s="18">
        <v>1991</v>
      </c>
      <c r="B18" s="18">
        <v>2767</v>
      </c>
      <c r="C18">
        <v>300</v>
      </c>
      <c r="D18">
        <v>1515</v>
      </c>
      <c r="E18">
        <v>200</v>
      </c>
      <c r="F18" s="18">
        <v>20</v>
      </c>
      <c r="G18">
        <v>20</v>
      </c>
      <c r="H18">
        <v>120</v>
      </c>
      <c r="I18" s="18">
        <v>165</v>
      </c>
      <c r="J18">
        <v>2078</v>
      </c>
      <c r="K18" s="18"/>
      <c r="L18">
        <v>10</v>
      </c>
      <c r="N18">
        <v>23</v>
      </c>
      <c r="O18" s="18">
        <v>450</v>
      </c>
      <c r="P18" s="18">
        <v>9</v>
      </c>
      <c r="Q18" s="19">
        <v>710</v>
      </c>
      <c r="R18">
        <v>0.49107055045639902</v>
      </c>
      <c r="S18">
        <v>14930.857403149887</v>
      </c>
      <c r="T18">
        <v>14859</v>
      </c>
      <c r="U18">
        <v>0.82328243922940547</v>
      </c>
      <c r="V18">
        <v>0.43150348410568523</v>
      </c>
    </row>
    <row r="19" spans="1:22" x14ac:dyDescent="0.3">
      <c r="A19" s="18">
        <v>1992</v>
      </c>
      <c r="B19" s="18">
        <v>2198</v>
      </c>
      <c r="C19">
        <v>350</v>
      </c>
      <c r="D19">
        <v>1463</v>
      </c>
      <c r="E19">
        <v>550</v>
      </c>
      <c r="F19" s="18">
        <v>10</v>
      </c>
      <c r="G19">
        <v>80</v>
      </c>
      <c r="H19">
        <v>600</v>
      </c>
      <c r="I19" s="18">
        <v>135</v>
      </c>
      <c r="J19">
        <v>2643</v>
      </c>
      <c r="K19" s="18"/>
      <c r="L19">
        <v>150</v>
      </c>
      <c r="O19" s="18">
        <v>500</v>
      </c>
      <c r="P19" s="18"/>
      <c r="Q19" s="19">
        <v>800</v>
      </c>
      <c r="R19">
        <v>0.639343821507392</v>
      </c>
      <c r="S19">
        <v>14930.857403149887</v>
      </c>
      <c r="T19">
        <v>14859</v>
      </c>
      <c r="U19">
        <v>0.82328243922940547</v>
      </c>
      <c r="V19">
        <v>0.43150348410568523</v>
      </c>
    </row>
    <row r="20" spans="1:22" x14ac:dyDescent="0.3">
      <c r="A20" s="18">
        <v>1993</v>
      </c>
      <c r="B20" s="18">
        <v>1750</v>
      </c>
      <c r="C20">
        <v>500</v>
      </c>
      <c r="D20">
        <v>578</v>
      </c>
      <c r="E20">
        <v>350</v>
      </c>
      <c r="F20" s="18">
        <v>10</v>
      </c>
      <c r="G20">
        <v>20</v>
      </c>
      <c r="H20">
        <v>250</v>
      </c>
      <c r="I20" s="18">
        <v>158</v>
      </c>
      <c r="J20">
        <v>2251</v>
      </c>
      <c r="K20" s="18">
        <v>377</v>
      </c>
      <c r="L20">
        <v>436</v>
      </c>
      <c r="M20">
        <v>250</v>
      </c>
      <c r="N20">
        <v>145</v>
      </c>
      <c r="O20" s="18">
        <v>1300</v>
      </c>
      <c r="P20" s="18">
        <v>100</v>
      </c>
      <c r="Q20" s="19">
        <v>2000</v>
      </c>
      <c r="R20">
        <v>0.59468886693668699</v>
      </c>
      <c r="S20">
        <v>14930.857403149887</v>
      </c>
      <c r="T20">
        <v>14859</v>
      </c>
      <c r="U20">
        <v>0.82328243922940547</v>
      </c>
      <c r="V20">
        <v>0.43150348410568523</v>
      </c>
    </row>
    <row r="21" spans="1:22" x14ac:dyDescent="0.3">
      <c r="A21" s="18">
        <v>1994</v>
      </c>
      <c r="B21" s="18">
        <v>2330</v>
      </c>
      <c r="C21">
        <v>300</v>
      </c>
      <c r="D21">
        <v>380</v>
      </c>
      <c r="E21">
        <v>150</v>
      </c>
      <c r="F21" s="18">
        <v>100</v>
      </c>
      <c r="G21">
        <v>150</v>
      </c>
      <c r="H21">
        <v>250</v>
      </c>
      <c r="I21" s="18">
        <v>438</v>
      </c>
      <c r="J21">
        <v>923</v>
      </c>
      <c r="K21" s="18">
        <v>691</v>
      </c>
      <c r="L21">
        <v>841</v>
      </c>
      <c r="M21">
        <v>420</v>
      </c>
      <c r="N21">
        <v>400</v>
      </c>
      <c r="O21" s="18">
        <v>600</v>
      </c>
      <c r="P21" s="18">
        <v>24</v>
      </c>
      <c r="Q21" s="19">
        <v>650</v>
      </c>
      <c r="R21">
        <v>0.64047020787945297</v>
      </c>
      <c r="S21">
        <v>14930.857403149887</v>
      </c>
      <c r="T21">
        <v>14859</v>
      </c>
      <c r="U21">
        <v>0.82328243922940547</v>
      </c>
      <c r="V21">
        <v>0.43150348410568523</v>
      </c>
    </row>
    <row r="22" spans="1:22" x14ac:dyDescent="0.3">
      <c r="A22" s="18">
        <v>1995</v>
      </c>
      <c r="B22" s="18">
        <v>594</v>
      </c>
      <c r="C22">
        <v>412</v>
      </c>
      <c r="D22">
        <v>525</v>
      </c>
      <c r="E22">
        <v>157</v>
      </c>
      <c r="F22" s="18">
        <v>99</v>
      </c>
      <c r="G22">
        <v>266</v>
      </c>
      <c r="H22">
        <v>600</v>
      </c>
      <c r="I22" s="18">
        <v>212</v>
      </c>
      <c r="J22">
        <v>142</v>
      </c>
      <c r="K22" s="18">
        <v>291</v>
      </c>
      <c r="L22">
        <v>323</v>
      </c>
      <c r="M22">
        <v>89</v>
      </c>
      <c r="N22">
        <v>450</v>
      </c>
      <c r="O22" s="18">
        <v>710</v>
      </c>
      <c r="P22" s="18">
        <v>75</v>
      </c>
      <c r="Q22" s="19">
        <v>1626</v>
      </c>
      <c r="R22">
        <v>0.58532973749662698</v>
      </c>
      <c r="S22">
        <v>14930.857403149887</v>
      </c>
      <c r="T22">
        <v>14859</v>
      </c>
      <c r="U22">
        <v>0.82328243922940547</v>
      </c>
      <c r="V22">
        <v>0.43150348410568523</v>
      </c>
    </row>
    <row r="23" spans="1:22" x14ac:dyDescent="0.3">
      <c r="A23" s="18">
        <v>1996</v>
      </c>
      <c r="B23" s="18">
        <v>724</v>
      </c>
      <c r="C23">
        <v>715</v>
      </c>
      <c r="D23">
        <v>771</v>
      </c>
      <c r="E23">
        <v>346</v>
      </c>
      <c r="F23" s="18">
        <v>53</v>
      </c>
      <c r="G23">
        <v>219</v>
      </c>
      <c r="H23">
        <v>288</v>
      </c>
      <c r="I23" s="18">
        <v>260</v>
      </c>
      <c r="J23">
        <v>493</v>
      </c>
      <c r="K23" s="18">
        <v>528</v>
      </c>
      <c r="L23">
        <v>164</v>
      </c>
      <c r="M23">
        <v>243</v>
      </c>
      <c r="N23">
        <v>650</v>
      </c>
      <c r="O23" s="18">
        <v>950</v>
      </c>
      <c r="P23" s="18">
        <v>70</v>
      </c>
      <c r="Q23" s="19">
        <v>3971</v>
      </c>
      <c r="R23">
        <v>0.21704113150056001</v>
      </c>
      <c r="S23">
        <v>14930.857403149887</v>
      </c>
      <c r="T23">
        <v>14859</v>
      </c>
      <c r="U23">
        <v>0.82328243922940547</v>
      </c>
      <c r="V23">
        <v>0.43150348410568523</v>
      </c>
    </row>
    <row r="24" spans="1:22" x14ac:dyDescent="0.3">
      <c r="A24" s="18">
        <v>1997</v>
      </c>
      <c r="B24" s="18">
        <v>2354</v>
      </c>
      <c r="C24">
        <v>516</v>
      </c>
      <c r="D24">
        <v>722</v>
      </c>
      <c r="E24">
        <v>862</v>
      </c>
      <c r="F24" s="18">
        <v>402</v>
      </c>
      <c r="G24">
        <v>558</v>
      </c>
      <c r="H24">
        <v>523</v>
      </c>
      <c r="I24" s="18">
        <v>242</v>
      </c>
      <c r="J24">
        <v>1869</v>
      </c>
      <c r="K24" s="18">
        <v>275</v>
      </c>
      <c r="L24">
        <v>266</v>
      </c>
      <c r="M24">
        <v>84</v>
      </c>
      <c r="N24">
        <v>937</v>
      </c>
      <c r="O24" s="18">
        <v>1078</v>
      </c>
      <c r="P24" s="18">
        <v>36</v>
      </c>
      <c r="Q24" s="19">
        <v>2638</v>
      </c>
      <c r="R24">
        <v>0.24654701468285001</v>
      </c>
      <c r="S24">
        <v>14930.857403149887</v>
      </c>
      <c r="T24">
        <v>14859</v>
      </c>
      <c r="U24">
        <v>0.82328243922940547</v>
      </c>
      <c r="V24">
        <v>0.43150348410568523</v>
      </c>
    </row>
    <row r="25" spans="1:22" x14ac:dyDescent="0.3">
      <c r="A25" s="18">
        <v>1998</v>
      </c>
      <c r="B25" s="18">
        <v>3205</v>
      </c>
      <c r="C25">
        <v>380</v>
      </c>
      <c r="D25">
        <v>587</v>
      </c>
      <c r="E25">
        <v>674</v>
      </c>
      <c r="F25" s="18">
        <v>300</v>
      </c>
      <c r="G25">
        <v>824</v>
      </c>
      <c r="H25">
        <v>1430</v>
      </c>
      <c r="I25" s="18">
        <v>1013</v>
      </c>
      <c r="J25">
        <v>2417</v>
      </c>
      <c r="K25" s="18">
        <v>306</v>
      </c>
      <c r="L25">
        <v>370</v>
      </c>
      <c r="M25">
        <v>155</v>
      </c>
      <c r="N25">
        <v>849</v>
      </c>
      <c r="O25" s="18">
        <v>4566</v>
      </c>
      <c r="P25" s="18">
        <v>171</v>
      </c>
      <c r="Q25" s="19">
        <v>5297</v>
      </c>
      <c r="R25">
        <v>0.379031507555739</v>
      </c>
      <c r="S25">
        <v>14930.857403149887</v>
      </c>
      <c r="T25">
        <v>14859</v>
      </c>
      <c r="U25">
        <v>0.82328243922940547</v>
      </c>
      <c r="V25">
        <v>0.43150348410568523</v>
      </c>
    </row>
    <row r="26" spans="1:22" x14ac:dyDescent="0.3">
      <c r="A26" s="18">
        <v>1999</v>
      </c>
      <c r="B26" s="18">
        <v>2399</v>
      </c>
      <c r="C26">
        <v>822</v>
      </c>
      <c r="D26">
        <v>1731</v>
      </c>
      <c r="E26">
        <v>686</v>
      </c>
      <c r="F26" s="18">
        <v>539</v>
      </c>
      <c r="G26">
        <v>453</v>
      </c>
      <c r="H26">
        <v>879</v>
      </c>
      <c r="I26" s="18">
        <v>931</v>
      </c>
      <c r="J26">
        <v>767</v>
      </c>
      <c r="K26" s="18">
        <v>160</v>
      </c>
      <c r="L26">
        <v>234</v>
      </c>
      <c r="M26">
        <v>239</v>
      </c>
      <c r="N26">
        <v>751</v>
      </c>
      <c r="O26" s="18">
        <v>1557</v>
      </c>
      <c r="P26" s="18">
        <v>883</v>
      </c>
      <c r="Q26" s="19">
        <v>4185</v>
      </c>
      <c r="R26">
        <v>0.56271942199265201</v>
      </c>
      <c r="S26">
        <v>14930.857403149887</v>
      </c>
      <c r="T26">
        <v>14859</v>
      </c>
      <c r="U26">
        <v>0.82328243922940547</v>
      </c>
      <c r="V26">
        <v>0.43150348410568523</v>
      </c>
    </row>
    <row r="27" spans="1:22" x14ac:dyDescent="0.3">
      <c r="A27" s="18">
        <v>2000</v>
      </c>
      <c r="B27" s="18">
        <v>212</v>
      </c>
      <c r="C27">
        <v>132</v>
      </c>
      <c r="D27">
        <v>1220</v>
      </c>
      <c r="E27">
        <v>55</v>
      </c>
      <c r="F27" s="18">
        <v>75</v>
      </c>
      <c r="G27">
        <v>105</v>
      </c>
      <c r="H27">
        <v>391</v>
      </c>
      <c r="I27" s="18">
        <v>68</v>
      </c>
      <c r="J27">
        <v>301</v>
      </c>
      <c r="K27" s="18">
        <v>143</v>
      </c>
      <c r="L27">
        <v>160</v>
      </c>
      <c r="M27">
        <v>94</v>
      </c>
      <c r="N27">
        <v>1827</v>
      </c>
      <c r="O27" s="18">
        <v>370</v>
      </c>
      <c r="P27" s="18">
        <v>530</v>
      </c>
      <c r="Q27" s="19">
        <v>2572</v>
      </c>
      <c r="R27">
        <v>0.38369238069985601</v>
      </c>
      <c r="S27">
        <v>14930.857403149887</v>
      </c>
      <c r="T27">
        <v>14859</v>
      </c>
      <c r="U27">
        <v>0.82328243922940547</v>
      </c>
      <c r="V27">
        <v>0.43150348410568523</v>
      </c>
    </row>
    <row r="28" spans="1:22" x14ac:dyDescent="0.3">
      <c r="A28" s="18">
        <v>2001</v>
      </c>
      <c r="B28" s="18">
        <v>107</v>
      </c>
      <c r="C28">
        <v>394</v>
      </c>
      <c r="D28">
        <v>389</v>
      </c>
      <c r="E28">
        <v>100</v>
      </c>
      <c r="F28" s="18">
        <v>139</v>
      </c>
      <c r="G28">
        <v>409</v>
      </c>
      <c r="H28">
        <v>237</v>
      </c>
      <c r="I28" s="18">
        <v>225</v>
      </c>
      <c r="J28">
        <v>1528</v>
      </c>
      <c r="K28" s="18">
        <v>263</v>
      </c>
      <c r="M28">
        <v>115</v>
      </c>
      <c r="N28">
        <v>2080</v>
      </c>
      <c r="O28" s="18">
        <v>814</v>
      </c>
      <c r="P28" s="18">
        <v>571</v>
      </c>
      <c r="Q28" s="19">
        <v>1450</v>
      </c>
      <c r="R28">
        <v>7.0462373071855003E-2</v>
      </c>
      <c r="S28">
        <v>14930.857403149887</v>
      </c>
      <c r="T28">
        <v>14859</v>
      </c>
      <c r="U28">
        <v>0.82328243922940547</v>
      </c>
      <c r="V28">
        <v>0.43150348410568523</v>
      </c>
    </row>
    <row r="29" spans="1:22" x14ac:dyDescent="0.3">
      <c r="A29" s="18">
        <v>2002</v>
      </c>
      <c r="B29" s="18">
        <v>464</v>
      </c>
      <c r="C29">
        <v>944</v>
      </c>
      <c r="D29">
        <v>758</v>
      </c>
      <c r="E29">
        <v>148</v>
      </c>
      <c r="F29" s="18">
        <v>41</v>
      </c>
      <c r="G29">
        <v>251</v>
      </c>
      <c r="H29">
        <v>308</v>
      </c>
      <c r="I29" s="18">
        <v>517</v>
      </c>
      <c r="J29">
        <v>3299</v>
      </c>
      <c r="K29" s="18">
        <v>128</v>
      </c>
      <c r="L29">
        <v>23</v>
      </c>
      <c r="M29">
        <v>54</v>
      </c>
      <c r="N29">
        <v>190</v>
      </c>
      <c r="O29" s="18">
        <v>1457</v>
      </c>
      <c r="P29" s="18">
        <v>383</v>
      </c>
      <c r="Q29" s="19">
        <v>2485</v>
      </c>
      <c r="R29">
        <v>0.213603834338668</v>
      </c>
      <c r="S29">
        <v>14930.857403149887</v>
      </c>
      <c r="T29">
        <v>14859</v>
      </c>
      <c r="U29">
        <v>0.82328243922940547</v>
      </c>
      <c r="V29">
        <v>0.43150348410568523</v>
      </c>
    </row>
    <row r="30" spans="1:22" x14ac:dyDescent="0.3">
      <c r="A30" s="18">
        <v>2003</v>
      </c>
      <c r="B30" s="18">
        <v>768</v>
      </c>
      <c r="C30">
        <v>401</v>
      </c>
      <c r="D30">
        <v>762</v>
      </c>
      <c r="E30">
        <v>69</v>
      </c>
      <c r="F30" s="18">
        <v>379</v>
      </c>
      <c r="G30">
        <v>358</v>
      </c>
      <c r="H30">
        <v>440</v>
      </c>
      <c r="I30" s="18">
        <v>660</v>
      </c>
      <c r="J30">
        <v>3705</v>
      </c>
      <c r="K30" s="18">
        <v>137</v>
      </c>
      <c r="L30">
        <v>28</v>
      </c>
      <c r="M30">
        <v>155</v>
      </c>
      <c r="N30">
        <v>1775</v>
      </c>
      <c r="O30" s="18">
        <v>1929</v>
      </c>
      <c r="P30" s="18">
        <v>600</v>
      </c>
      <c r="Q30" s="19">
        <v>1749</v>
      </c>
      <c r="R30">
        <v>0.21326298092446999</v>
      </c>
      <c r="S30">
        <v>14930.857403149887</v>
      </c>
      <c r="T30">
        <v>14859</v>
      </c>
      <c r="U30">
        <v>0.82328243922940547</v>
      </c>
      <c r="V30">
        <v>0.43150348410568523</v>
      </c>
    </row>
    <row r="31" spans="1:22" x14ac:dyDescent="0.3">
      <c r="A31" s="18">
        <v>2004</v>
      </c>
      <c r="B31" s="18">
        <v>2615</v>
      </c>
      <c r="C31">
        <v>717</v>
      </c>
      <c r="D31">
        <v>905</v>
      </c>
      <c r="E31">
        <v>393</v>
      </c>
      <c r="F31" s="18">
        <v>454</v>
      </c>
      <c r="G31">
        <v>301</v>
      </c>
      <c r="H31">
        <v>495</v>
      </c>
      <c r="I31" s="18">
        <v>1221</v>
      </c>
      <c r="J31">
        <v>3445</v>
      </c>
      <c r="K31" s="18">
        <v>141</v>
      </c>
      <c r="L31">
        <v>72</v>
      </c>
      <c r="M31">
        <v>362</v>
      </c>
      <c r="N31">
        <v>1127</v>
      </c>
      <c r="O31" s="18">
        <v>4035</v>
      </c>
      <c r="P31" s="18">
        <v>1369</v>
      </c>
      <c r="Q31" s="19">
        <v>3658</v>
      </c>
      <c r="R31">
        <v>0.34807432262711602</v>
      </c>
      <c r="S31">
        <v>14930.857403149887</v>
      </c>
      <c r="T31">
        <v>14859</v>
      </c>
      <c r="U31">
        <v>0.82328243922940547</v>
      </c>
      <c r="V31">
        <v>0.43150348410568523</v>
      </c>
    </row>
    <row r="32" spans="1:22" x14ac:dyDescent="0.3">
      <c r="A32" s="18">
        <v>2005</v>
      </c>
      <c r="B32" s="18">
        <v>642</v>
      </c>
      <c r="C32">
        <v>325</v>
      </c>
      <c r="D32">
        <v>182</v>
      </c>
      <c r="E32">
        <v>88</v>
      </c>
      <c r="F32" s="18">
        <v>199</v>
      </c>
      <c r="G32">
        <v>488</v>
      </c>
      <c r="H32">
        <v>121</v>
      </c>
      <c r="I32" s="18">
        <v>159</v>
      </c>
      <c r="J32">
        <v>1218</v>
      </c>
      <c r="K32" s="18">
        <v>65</v>
      </c>
      <c r="L32">
        <v>36</v>
      </c>
      <c r="M32">
        <v>115</v>
      </c>
      <c r="N32">
        <v>635</v>
      </c>
      <c r="O32" s="18">
        <v>1200</v>
      </c>
      <c r="P32" s="18"/>
      <c r="Q32" s="19">
        <v>2354</v>
      </c>
      <c r="R32">
        <v>0.40435695405473998</v>
      </c>
      <c r="S32">
        <v>14930.857403149887</v>
      </c>
      <c r="T32">
        <v>14859</v>
      </c>
      <c r="U32">
        <v>0.82328243922940547</v>
      </c>
      <c r="V32">
        <v>0.43150348410568523</v>
      </c>
    </row>
    <row r="33" spans="1:22" x14ac:dyDescent="0.3">
      <c r="A33" s="18">
        <v>2006</v>
      </c>
      <c r="B33" s="18">
        <v>516</v>
      </c>
      <c r="C33">
        <v>177</v>
      </c>
      <c r="D33">
        <v>141</v>
      </c>
      <c r="E33">
        <v>454</v>
      </c>
      <c r="F33" s="18">
        <v>228</v>
      </c>
      <c r="G33">
        <v>536</v>
      </c>
      <c r="H33">
        <v>76</v>
      </c>
      <c r="I33" s="18">
        <v>485</v>
      </c>
      <c r="J33">
        <v>3304</v>
      </c>
      <c r="K33" s="18">
        <v>104</v>
      </c>
      <c r="L33">
        <v>117</v>
      </c>
      <c r="M33">
        <v>85</v>
      </c>
      <c r="N33">
        <v>414</v>
      </c>
      <c r="O33" s="18">
        <v>4515</v>
      </c>
      <c r="P33" s="18">
        <v>321</v>
      </c>
      <c r="Q33" s="19">
        <v>3071</v>
      </c>
      <c r="R33">
        <v>0.343410884440147</v>
      </c>
      <c r="S33">
        <v>14930.857403149887</v>
      </c>
      <c r="T33">
        <v>14859</v>
      </c>
      <c r="U33">
        <v>0.82328243922940547</v>
      </c>
      <c r="V33">
        <v>0.43150348410568523</v>
      </c>
    </row>
    <row r="34" spans="1:22" x14ac:dyDescent="0.3">
      <c r="A34" s="18">
        <v>2007</v>
      </c>
      <c r="B34" s="18">
        <v>353</v>
      </c>
      <c r="C34">
        <v>180</v>
      </c>
      <c r="D34">
        <v>133</v>
      </c>
      <c r="E34">
        <v>441</v>
      </c>
      <c r="F34" s="18">
        <v>162</v>
      </c>
      <c r="G34">
        <v>193</v>
      </c>
      <c r="H34">
        <v>234</v>
      </c>
      <c r="I34" s="18">
        <v>166</v>
      </c>
      <c r="J34">
        <v>1630</v>
      </c>
      <c r="K34" s="18">
        <v>41</v>
      </c>
      <c r="L34">
        <v>13</v>
      </c>
      <c r="M34">
        <v>112</v>
      </c>
      <c r="N34">
        <v>253</v>
      </c>
      <c r="O34" s="18">
        <v>1890</v>
      </c>
      <c r="P34" s="18">
        <v>168</v>
      </c>
      <c r="Q34" s="19">
        <v>2764</v>
      </c>
      <c r="R34">
        <v>0.44505786559251798</v>
      </c>
      <c r="S34">
        <v>14930.857403149887</v>
      </c>
      <c r="T34">
        <v>14859</v>
      </c>
      <c r="U34">
        <v>0.82328243922940547</v>
      </c>
      <c r="V34">
        <v>0.43150348410568523</v>
      </c>
    </row>
    <row r="35" spans="1:22" x14ac:dyDescent="0.3">
      <c r="A35" s="18">
        <v>2008</v>
      </c>
      <c r="B35" s="18">
        <v>515</v>
      </c>
      <c r="C35">
        <v>274</v>
      </c>
      <c r="D35">
        <v>281</v>
      </c>
      <c r="E35">
        <v>472</v>
      </c>
      <c r="F35" s="18">
        <v>200</v>
      </c>
      <c r="G35">
        <v>264</v>
      </c>
      <c r="H35">
        <v>380</v>
      </c>
      <c r="I35" s="18">
        <v>154</v>
      </c>
      <c r="J35">
        <v>998</v>
      </c>
      <c r="K35" s="18">
        <v>74</v>
      </c>
      <c r="L35">
        <v>24</v>
      </c>
      <c r="M35">
        <v>149</v>
      </c>
      <c r="N35">
        <v>215</v>
      </c>
      <c r="O35" s="18">
        <v>1700</v>
      </c>
      <c r="P35" s="18">
        <v>155</v>
      </c>
      <c r="Q35" s="19">
        <v>2683</v>
      </c>
      <c r="R35">
        <v>0.35398935900355799</v>
      </c>
      <c r="S35">
        <v>14930.857403149887</v>
      </c>
      <c r="T35">
        <v>14859</v>
      </c>
      <c r="U35">
        <v>0.82328243922940547</v>
      </c>
      <c r="V35">
        <v>0.43150348410568523</v>
      </c>
    </row>
    <row r="36" spans="1:22" x14ac:dyDescent="0.3">
      <c r="A36" s="18">
        <v>2009</v>
      </c>
      <c r="B36" s="18">
        <v>1800</v>
      </c>
      <c r="C36">
        <v>730</v>
      </c>
      <c r="D36">
        <v>780</v>
      </c>
      <c r="E36">
        <v>122</v>
      </c>
      <c r="F36" s="18">
        <v>214</v>
      </c>
      <c r="G36">
        <v>550</v>
      </c>
      <c r="H36">
        <v>80</v>
      </c>
      <c r="I36" s="18">
        <v>102</v>
      </c>
      <c r="J36">
        <v>725</v>
      </c>
      <c r="K36" s="18">
        <v>44</v>
      </c>
      <c r="L36">
        <v>15</v>
      </c>
      <c r="M36">
        <v>60</v>
      </c>
      <c r="N36">
        <v>206</v>
      </c>
      <c r="O36" s="18">
        <v>2870</v>
      </c>
      <c r="P36" s="18">
        <v>630</v>
      </c>
      <c r="Q36" s="19">
        <v>3440</v>
      </c>
      <c r="R36">
        <v>0.45778773833580799</v>
      </c>
      <c r="S36">
        <v>14930.857403149887</v>
      </c>
      <c r="T36">
        <v>14859</v>
      </c>
      <c r="U36">
        <v>0.82328243922940547</v>
      </c>
      <c r="V36">
        <v>0.43150348410568523</v>
      </c>
    </row>
    <row r="37" spans="1:22" x14ac:dyDescent="0.3">
      <c r="A37" s="18">
        <v>2010</v>
      </c>
      <c r="B37" s="18">
        <v>3028</v>
      </c>
      <c r="C37">
        <v>430</v>
      </c>
      <c r="D37">
        <v>380</v>
      </c>
      <c r="E37">
        <v>120</v>
      </c>
      <c r="F37" s="18">
        <v>110</v>
      </c>
      <c r="G37">
        <v>185</v>
      </c>
      <c r="H37">
        <v>355</v>
      </c>
      <c r="I37" s="18">
        <v>470</v>
      </c>
      <c r="J37">
        <v>900</v>
      </c>
      <c r="K37" s="18">
        <v>50</v>
      </c>
      <c r="L37">
        <v>9</v>
      </c>
      <c r="M37">
        <v>185</v>
      </c>
      <c r="N37">
        <v>225</v>
      </c>
      <c r="O37" s="18">
        <v>1300</v>
      </c>
      <c r="P37" s="18">
        <v>520</v>
      </c>
      <c r="Q37" s="19">
        <v>3560</v>
      </c>
      <c r="R37">
        <v>0.27450641880222199</v>
      </c>
      <c r="S37">
        <v>14930.857403149887</v>
      </c>
      <c r="T37">
        <v>14859</v>
      </c>
      <c r="U37">
        <v>0.82328243922940547</v>
      </c>
      <c r="V37">
        <v>0.43150348410568523</v>
      </c>
    </row>
    <row r="38" spans="1:22" x14ac:dyDescent="0.3">
      <c r="A38" s="18">
        <v>2011</v>
      </c>
      <c r="B38" s="18">
        <v>2024</v>
      </c>
      <c r="C38">
        <v>392</v>
      </c>
      <c r="D38">
        <v>219</v>
      </c>
      <c r="E38">
        <v>106</v>
      </c>
      <c r="F38" s="18">
        <v>95</v>
      </c>
      <c r="G38">
        <v>302</v>
      </c>
      <c r="H38">
        <v>263</v>
      </c>
      <c r="I38" s="18">
        <v>640</v>
      </c>
      <c r="J38">
        <v>1500</v>
      </c>
      <c r="K38" s="18">
        <v>85</v>
      </c>
      <c r="L38">
        <v>48</v>
      </c>
      <c r="M38">
        <v>67</v>
      </c>
      <c r="N38">
        <v>221</v>
      </c>
      <c r="O38" s="18">
        <v>562</v>
      </c>
      <c r="P38" s="18">
        <v>409</v>
      </c>
      <c r="Q38" s="19">
        <v>3905</v>
      </c>
      <c r="R38">
        <v>0.33107899358495602</v>
      </c>
      <c r="S38">
        <v>14930.857403149887</v>
      </c>
      <c r="T38">
        <v>14859</v>
      </c>
      <c r="U38">
        <v>0.82328243922940547</v>
      </c>
      <c r="V38">
        <v>0.43150348410568523</v>
      </c>
    </row>
    <row r="39" spans="1:22" x14ac:dyDescent="0.3">
      <c r="A39" s="18">
        <v>2012</v>
      </c>
      <c r="B39" s="18">
        <v>1215</v>
      </c>
      <c r="C39">
        <v>635</v>
      </c>
      <c r="D39">
        <v>163</v>
      </c>
      <c r="E39">
        <v>59</v>
      </c>
      <c r="F39" s="18">
        <v>141</v>
      </c>
      <c r="G39">
        <v>223</v>
      </c>
      <c r="H39">
        <v>138</v>
      </c>
      <c r="I39" s="18">
        <v>218</v>
      </c>
      <c r="J39">
        <v>1775</v>
      </c>
      <c r="K39" s="18">
        <v>205</v>
      </c>
      <c r="L39">
        <v>80</v>
      </c>
      <c r="N39">
        <v>268</v>
      </c>
      <c r="O39" s="18">
        <v>1641</v>
      </c>
      <c r="P39" s="18">
        <v>93</v>
      </c>
      <c r="Q39" s="19">
        <v>2364</v>
      </c>
      <c r="R39">
        <v>0.416534695106834</v>
      </c>
      <c r="S39">
        <v>14930.857403149887</v>
      </c>
      <c r="T39">
        <v>14859</v>
      </c>
      <c r="U39">
        <v>0.82328243922940547</v>
      </c>
      <c r="V39">
        <v>0.43150348410568523</v>
      </c>
    </row>
    <row r="40" spans="1:22" x14ac:dyDescent="0.3">
      <c r="A40" s="18">
        <v>2013</v>
      </c>
      <c r="B40" s="18">
        <v>8543</v>
      </c>
      <c r="C40">
        <v>479</v>
      </c>
      <c r="D40">
        <v>552</v>
      </c>
      <c r="E40">
        <v>284</v>
      </c>
      <c r="F40" s="18">
        <v>399</v>
      </c>
      <c r="G40">
        <v>240</v>
      </c>
      <c r="H40">
        <v>350</v>
      </c>
      <c r="I40" s="18">
        <v>216</v>
      </c>
      <c r="J40">
        <v>1432</v>
      </c>
      <c r="K40" s="18">
        <v>596</v>
      </c>
      <c r="L40">
        <v>73</v>
      </c>
      <c r="M40">
        <v>5</v>
      </c>
      <c r="N40">
        <v>696</v>
      </c>
      <c r="O40" s="18">
        <v>1403</v>
      </c>
      <c r="P40" s="18">
        <v>98</v>
      </c>
      <c r="Q40" s="19">
        <v>2081</v>
      </c>
      <c r="R40">
        <v>0.311091388336658</v>
      </c>
      <c r="S40">
        <v>14930.857403149887</v>
      </c>
      <c r="T40">
        <v>14859</v>
      </c>
      <c r="U40">
        <v>0.82328243922940547</v>
      </c>
      <c r="V40">
        <v>0.43150348410568523</v>
      </c>
    </row>
    <row r="41" spans="1:22" x14ac:dyDescent="0.3">
      <c r="A41" s="18">
        <v>2014</v>
      </c>
      <c r="B41" s="18">
        <v>3002</v>
      </c>
      <c r="C41">
        <v>360</v>
      </c>
      <c r="D41">
        <v>99</v>
      </c>
      <c r="E41">
        <v>64</v>
      </c>
      <c r="F41" s="18">
        <v>91</v>
      </c>
      <c r="G41">
        <v>192</v>
      </c>
      <c r="H41">
        <v>653</v>
      </c>
      <c r="I41" s="18">
        <v>90</v>
      </c>
      <c r="J41">
        <v>494</v>
      </c>
      <c r="K41" s="18">
        <v>289</v>
      </c>
      <c r="L41">
        <v>37</v>
      </c>
      <c r="M41">
        <v>44</v>
      </c>
      <c r="N41">
        <v>219</v>
      </c>
      <c r="O41" s="18">
        <v>4030</v>
      </c>
      <c r="P41" s="18">
        <v>348</v>
      </c>
      <c r="Q41" s="19">
        <v>1185</v>
      </c>
      <c r="R41">
        <v>0.421621652796206</v>
      </c>
      <c r="S41">
        <v>14930.857403149887</v>
      </c>
      <c r="T41">
        <v>14859</v>
      </c>
      <c r="U41">
        <v>0.82328243922940547</v>
      </c>
      <c r="V41">
        <v>0.43150348410568523</v>
      </c>
    </row>
    <row r="42" spans="1:22" x14ac:dyDescent="0.3">
      <c r="A42" s="18">
        <v>2015</v>
      </c>
      <c r="B42" s="18">
        <v>6292</v>
      </c>
      <c r="C42">
        <v>900</v>
      </c>
      <c r="D42">
        <v>363</v>
      </c>
      <c r="E42">
        <v>266</v>
      </c>
      <c r="F42" s="18">
        <v>1113</v>
      </c>
      <c r="G42">
        <v>331</v>
      </c>
      <c r="H42">
        <v>768</v>
      </c>
      <c r="I42" s="18">
        <v>476</v>
      </c>
      <c r="J42">
        <v>2777</v>
      </c>
      <c r="K42" s="18">
        <v>746</v>
      </c>
      <c r="L42">
        <v>49</v>
      </c>
      <c r="N42">
        <v>199</v>
      </c>
      <c r="O42" s="18">
        <v>2197</v>
      </c>
      <c r="P42" s="18">
        <v>586</v>
      </c>
      <c r="Q42" s="19">
        <v>6516</v>
      </c>
      <c r="R42">
        <v>0.24462887657530799</v>
      </c>
      <c r="S42">
        <v>14930.857403149887</v>
      </c>
      <c r="T42">
        <v>14859</v>
      </c>
      <c r="U42">
        <v>0.82328243922940547</v>
      </c>
      <c r="V42">
        <v>0.43150348410568523</v>
      </c>
    </row>
    <row r="43" spans="1:22" x14ac:dyDescent="0.3">
      <c r="A43" s="18">
        <v>2016</v>
      </c>
      <c r="B43" s="18">
        <v>10756</v>
      </c>
      <c r="C43">
        <v>1623</v>
      </c>
      <c r="D43">
        <v>369</v>
      </c>
      <c r="E43">
        <v>376</v>
      </c>
      <c r="F43" s="18">
        <v>160</v>
      </c>
      <c r="G43">
        <v>370</v>
      </c>
      <c r="H43">
        <v>615</v>
      </c>
      <c r="I43" s="18">
        <v>920</v>
      </c>
      <c r="J43">
        <v>2661</v>
      </c>
      <c r="K43" s="18">
        <v>658</v>
      </c>
      <c r="L43">
        <v>17</v>
      </c>
      <c r="M43">
        <v>139</v>
      </c>
      <c r="N43">
        <v>311</v>
      </c>
      <c r="O43" s="18">
        <v>1219</v>
      </c>
      <c r="P43" s="18">
        <v>398</v>
      </c>
      <c r="Q43" s="19">
        <v>2101</v>
      </c>
      <c r="R43">
        <v>0.36726173947249702</v>
      </c>
      <c r="S43">
        <v>14930.857403149887</v>
      </c>
      <c r="T43">
        <v>14859</v>
      </c>
      <c r="U43">
        <v>0.82328243922940547</v>
      </c>
      <c r="V43">
        <v>0.43150348410568523</v>
      </c>
    </row>
    <row r="44" spans="1:22" x14ac:dyDescent="0.3">
      <c r="A44" s="18">
        <v>2017</v>
      </c>
      <c r="B44" s="18">
        <v>1355</v>
      </c>
      <c r="C44">
        <v>1860</v>
      </c>
      <c r="D44">
        <v>635</v>
      </c>
      <c r="E44">
        <v>500</v>
      </c>
      <c r="F44" s="18">
        <v>274</v>
      </c>
      <c r="G44">
        <v>605</v>
      </c>
      <c r="H44">
        <v>1561</v>
      </c>
      <c r="I44" s="18">
        <v>208</v>
      </c>
      <c r="J44">
        <v>2380</v>
      </c>
      <c r="K44" s="18">
        <v>796</v>
      </c>
      <c r="L44">
        <v>61</v>
      </c>
      <c r="M44">
        <v>136</v>
      </c>
      <c r="N44">
        <v>141</v>
      </c>
      <c r="O44" s="18">
        <v>1422</v>
      </c>
      <c r="P44" s="18">
        <v>793</v>
      </c>
      <c r="Q44" s="19">
        <v>5638</v>
      </c>
      <c r="R44">
        <v>0.41874010103738002</v>
      </c>
      <c r="S44">
        <v>14930.857403149887</v>
      </c>
      <c r="T44">
        <v>14859</v>
      </c>
      <c r="U44">
        <v>0.82328243922940547</v>
      </c>
      <c r="V44">
        <v>0.43150348410568523</v>
      </c>
    </row>
    <row r="45" spans="1:22" x14ac:dyDescent="0.3">
      <c r="A45" s="18">
        <v>2018</v>
      </c>
      <c r="B45" s="18">
        <v>3579</v>
      </c>
      <c r="C45">
        <v>812</v>
      </c>
      <c r="D45">
        <v>1442</v>
      </c>
      <c r="E45">
        <v>567</v>
      </c>
      <c r="F45" s="18">
        <v>555</v>
      </c>
      <c r="G45">
        <v>420</v>
      </c>
      <c r="H45">
        <v>918</v>
      </c>
      <c r="I45" s="18">
        <v>192</v>
      </c>
      <c r="J45">
        <v>1869</v>
      </c>
      <c r="K45" s="18">
        <v>723</v>
      </c>
      <c r="L45">
        <v>7</v>
      </c>
      <c r="M45">
        <v>20</v>
      </c>
      <c r="N45">
        <v>114</v>
      </c>
      <c r="O45" s="18">
        <v>643</v>
      </c>
      <c r="P45" s="18">
        <v>270</v>
      </c>
      <c r="Q45" s="19">
        <v>723</v>
      </c>
      <c r="R45">
        <v>0.29217804565823002</v>
      </c>
      <c r="S45">
        <v>14930.857403149887</v>
      </c>
      <c r="T45">
        <v>14859</v>
      </c>
      <c r="U45">
        <v>0.82328243922940547</v>
      </c>
      <c r="V45">
        <v>0.43150348410568523</v>
      </c>
    </row>
    <row r="46" spans="1:22" x14ac:dyDescent="0.3">
      <c r="A46" s="18">
        <v>2019</v>
      </c>
      <c r="B46" s="18">
        <v>1894</v>
      </c>
      <c r="C46">
        <v>802</v>
      </c>
      <c r="D46">
        <v>1763</v>
      </c>
      <c r="E46">
        <v>0</v>
      </c>
      <c r="F46" s="18">
        <v>441</v>
      </c>
      <c r="G46">
        <v>266</v>
      </c>
      <c r="H46">
        <v>986</v>
      </c>
      <c r="I46" s="18">
        <v>554</v>
      </c>
      <c r="J46">
        <v>1727</v>
      </c>
      <c r="K46" s="18">
        <v>379</v>
      </c>
      <c r="L46">
        <v>10</v>
      </c>
      <c r="M46">
        <v>22</v>
      </c>
      <c r="N46">
        <v>71</v>
      </c>
      <c r="O46" s="18">
        <v>1374</v>
      </c>
      <c r="P46" s="18">
        <v>708</v>
      </c>
      <c r="Q46" s="19">
        <v>4965</v>
      </c>
      <c r="R46">
        <v>0.354469259534331</v>
      </c>
      <c r="S46">
        <v>14930.857403149887</v>
      </c>
      <c r="T46">
        <v>14859</v>
      </c>
      <c r="U46">
        <v>0.82328243922940547</v>
      </c>
      <c r="V46">
        <v>0.43150348410568523</v>
      </c>
    </row>
    <row r="47" spans="1:22" x14ac:dyDescent="0.3">
      <c r="A47" s="18">
        <v>2020</v>
      </c>
      <c r="B47" s="18">
        <v>2496</v>
      </c>
      <c r="C47">
        <v>1049</v>
      </c>
      <c r="D47">
        <v>855</v>
      </c>
      <c r="E47">
        <v>206</v>
      </c>
      <c r="F47" s="18">
        <v>117</v>
      </c>
      <c r="G47">
        <v>350</v>
      </c>
      <c r="H47">
        <v>761</v>
      </c>
      <c r="I47" s="18">
        <v>956</v>
      </c>
      <c r="J47">
        <v>1844</v>
      </c>
      <c r="K47" s="18">
        <v>385</v>
      </c>
      <c r="L47">
        <v>14</v>
      </c>
      <c r="M47">
        <v>43</v>
      </c>
      <c r="N47">
        <v>147</v>
      </c>
      <c r="O47" s="18">
        <v>1000</v>
      </c>
      <c r="P47" s="18">
        <v>188</v>
      </c>
      <c r="Q47" s="19">
        <v>2165</v>
      </c>
      <c r="R47">
        <v>0.26419466208762898</v>
      </c>
      <c r="S47">
        <v>14930.857403149887</v>
      </c>
      <c r="T47">
        <v>14859</v>
      </c>
      <c r="U47">
        <v>0.82328243922940547</v>
      </c>
      <c r="V47">
        <v>0.43150348410568523</v>
      </c>
    </row>
    <row r="48" spans="1:22" x14ac:dyDescent="0.3">
      <c r="A48" s="22">
        <v>2021</v>
      </c>
      <c r="B48" s="22">
        <v>4548</v>
      </c>
      <c r="C48" s="23">
        <v>759</v>
      </c>
      <c r="D48" s="23">
        <v>1283</v>
      </c>
      <c r="E48" s="23">
        <v>192</v>
      </c>
      <c r="F48" s="22">
        <v>242</v>
      </c>
      <c r="G48" s="23">
        <v>325</v>
      </c>
      <c r="H48" s="23">
        <v>1285</v>
      </c>
      <c r="I48" s="22">
        <v>295</v>
      </c>
      <c r="J48" s="23">
        <v>3195</v>
      </c>
      <c r="K48" s="22">
        <v>414</v>
      </c>
      <c r="L48" s="23">
        <v>23</v>
      </c>
      <c r="M48" s="23">
        <v>99</v>
      </c>
      <c r="N48" s="23">
        <v>419</v>
      </c>
      <c r="O48" s="22">
        <v>1082</v>
      </c>
      <c r="P48" s="22">
        <v>319</v>
      </c>
      <c r="Q48" s="24">
        <v>1857</v>
      </c>
      <c r="R48">
        <v>0.30771330319484402</v>
      </c>
      <c r="S48">
        <v>14930.857403149887</v>
      </c>
      <c r="T48">
        <v>14859</v>
      </c>
      <c r="U48">
        <v>0.82328243922940547</v>
      </c>
      <c r="V48">
        <v>0.43150348410568523</v>
      </c>
    </row>
    <row r="49" spans="1:22" x14ac:dyDescent="0.3">
      <c r="A49" s="18">
        <v>2022</v>
      </c>
      <c r="B49" s="25">
        <v>1434</v>
      </c>
      <c r="C49" s="25">
        <v>549</v>
      </c>
      <c r="D49" s="25">
        <v>365</v>
      </c>
      <c r="E49" s="25">
        <v>32</v>
      </c>
      <c r="F49" s="25">
        <v>294</v>
      </c>
      <c r="G49" s="25">
        <v>689</v>
      </c>
      <c r="H49" s="25">
        <v>1080</v>
      </c>
      <c r="I49" s="25">
        <v>865</v>
      </c>
      <c r="J49" s="25">
        <v>3081</v>
      </c>
      <c r="K49" s="25">
        <v>113</v>
      </c>
      <c r="L49" s="25">
        <v>87</v>
      </c>
      <c r="M49" s="25">
        <v>131</v>
      </c>
      <c r="N49" s="25">
        <v>51</v>
      </c>
      <c r="O49" s="25">
        <v>494</v>
      </c>
      <c r="P49" s="25">
        <v>158</v>
      </c>
      <c r="Q49" s="25">
        <v>1272</v>
      </c>
      <c r="R49">
        <v>0.392241675879546</v>
      </c>
      <c r="S49">
        <v>14930.857403149899</v>
      </c>
      <c r="T49">
        <v>14859</v>
      </c>
      <c r="U49">
        <v>0.82328243922940503</v>
      </c>
      <c r="V49">
        <v>0.43150348410568501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C0DD-B9D0-46A6-B3F6-C52E4A9D44FD}">
  <dimension ref="A1:J28"/>
  <sheetViews>
    <sheetView workbookViewId="0">
      <selection activeCell="A21" sqref="A21"/>
    </sheetView>
  </sheetViews>
  <sheetFormatPr defaultRowHeight="14.4" x14ac:dyDescent="0.3"/>
  <sheetData>
    <row r="1" spans="1:10" x14ac:dyDescent="0.3">
      <c r="A1" t="s">
        <v>134</v>
      </c>
      <c r="B1" t="s">
        <v>48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</row>
    <row r="2" spans="1:10" x14ac:dyDescent="0.3">
      <c r="A2" t="s">
        <v>135</v>
      </c>
      <c r="B2" t="s">
        <v>22</v>
      </c>
      <c r="C2">
        <v>775.40326455208594</v>
      </c>
      <c r="D2">
        <v>420</v>
      </c>
      <c r="E2">
        <v>200</v>
      </c>
      <c r="F2">
        <v>890</v>
      </c>
      <c r="G2">
        <v>2421.8451951877933</v>
      </c>
      <c r="H2">
        <v>970</v>
      </c>
      <c r="I2">
        <v>460</v>
      </c>
      <c r="J2">
        <v>2000</v>
      </c>
    </row>
    <row r="3" spans="1:10" x14ac:dyDescent="0.3">
      <c r="A3" t="s">
        <v>135</v>
      </c>
      <c r="B3" t="s">
        <v>18</v>
      </c>
      <c r="C3">
        <v>1424.0951205334586</v>
      </c>
      <c r="D3">
        <v>460</v>
      </c>
      <c r="E3">
        <v>220</v>
      </c>
      <c r="F3">
        <v>970</v>
      </c>
      <c r="G3">
        <v>4344.0515155766234</v>
      </c>
      <c r="H3">
        <v>1100</v>
      </c>
      <c r="I3">
        <v>520</v>
      </c>
      <c r="J3">
        <v>2200</v>
      </c>
    </row>
    <row r="4" spans="1:10" x14ac:dyDescent="0.3">
      <c r="A4" t="s">
        <v>135</v>
      </c>
      <c r="B4" t="s">
        <v>62</v>
      </c>
      <c r="C4">
        <v>772.53225553341395</v>
      </c>
      <c r="D4">
        <v>130</v>
      </c>
      <c r="E4">
        <v>53</v>
      </c>
      <c r="F4">
        <v>310</v>
      </c>
      <c r="G4">
        <v>2413.2260221222105</v>
      </c>
      <c r="H4">
        <v>300</v>
      </c>
      <c r="I4">
        <v>130</v>
      </c>
      <c r="J4">
        <v>710</v>
      </c>
    </row>
    <row r="5" spans="1:10" x14ac:dyDescent="0.3">
      <c r="A5" t="s">
        <v>135</v>
      </c>
      <c r="B5" t="s">
        <v>63</v>
      </c>
      <c r="C5">
        <v>5292.20706112486</v>
      </c>
      <c r="D5">
        <v>5900</v>
      </c>
      <c r="E5">
        <v>3300</v>
      </c>
      <c r="F5">
        <v>11000</v>
      </c>
      <c r="G5">
        <v>15340.222550507751</v>
      </c>
      <c r="H5">
        <v>14000</v>
      </c>
      <c r="I5">
        <v>7700</v>
      </c>
      <c r="J5">
        <v>24000</v>
      </c>
    </row>
    <row r="6" spans="1:10" x14ac:dyDescent="0.3">
      <c r="A6" t="s">
        <v>135</v>
      </c>
      <c r="B6" t="s">
        <v>23</v>
      </c>
      <c r="C6">
        <v>721.57510530328193</v>
      </c>
      <c r="D6">
        <v>670</v>
      </c>
      <c r="E6">
        <v>330</v>
      </c>
      <c r="F6">
        <v>1400</v>
      </c>
      <c r="G6">
        <v>2260.0336717419855</v>
      </c>
      <c r="H6">
        <v>1600</v>
      </c>
      <c r="I6">
        <v>790</v>
      </c>
      <c r="J6">
        <v>3100</v>
      </c>
    </row>
    <row r="7" spans="1:10" x14ac:dyDescent="0.3">
      <c r="A7" t="s">
        <v>135</v>
      </c>
      <c r="B7" t="s">
        <v>19</v>
      </c>
      <c r="C7">
        <v>663.38553406970084</v>
      </c>
      <c r="D7">
        <v>730</v>
      </c>
      <c r="E7">
        <v>360</v>
      </c>
      <c r="F7">
        <v>1500</v>
      </c>
      <c r="G7">
        <v>2084.5811976470777</v>
      </c>
      <c r="H7">
        <v>1700</v>
      </c>
      <c r="I7">
        <v>850</v>
      </c>
      <c r="J7">
        <v>3300</v>
      </c>
    </row>
    <row r="8" spans="1:10" x14ac:dyDescent="0.3">
      <c r="A8" t="s">
        <v>135</v>
      </c>
      <c r="B8" t="s">
        <v>20</v>
      </c>
      <c r="C8">
        <v>497.67466436277726</v>
      </c>
      <c r="D8">
        <v>510</v>
      </c>
      <c r="E8">
        <v>240</v>
      </c>
      <c r="F8">
        <v>1100</v>
      </c>
      <c r="G8">
        <v>1581.4316882697296</v>
      </c>
      <c r="H8">
        <v>1200</v>
      </c>
      <c r="I8">
        <v>580</v>
      </c>
      <c r="J8">
        <v>2400</v>
      </c>
    </row>
    <row r="9" spans="1:10" x14ac:dyDescent="0.3">
      <c r="A9" t="s">
        <v>135</v>
      </c>
      <c r="B9" t="s">
        <v>24</v>
      </c>
      <c r="C9">
        <v>671.7176072758067</v>
      </c>
      <c r="D9">
        <v>1200</v>
      </c>
      <c r="E9">
        <v>600</v>
      </c>
      <c r="F9">
        <v>2200</v>
      </c>
      <c r="G9">
        <v>2109.739499271227</v>
      </c>
      <c r="H9">
        <v>2700</v>
      </c>
      <c r="I9">
        <v>1400</v>
      </c>
      <c r="J9">
        <v>5100</v>
      </c>
    </row>
    <row r="10" spans="1:10" x14ac:dyDescent="0.3">
      <c r="A10" t="s">
        <v>135</v>
      </c>
      <c r="B10" t="s">
        <v>21</v>
      </c>
      <c r="C10">
        <v>1158.3836502135132</v>
      </c>
      <c r="D10">
        <v>1300</v>
      </c>
      <c r="E10">
        <v>680</v>
      </c>
      <c r="F10">
        <v>2500</v>
      </c>
      <c r="G10">
        <v>3562.0066870906285</v>
      </c>
      <c r="H10">
        <v>3000</v>
      </c>
      <c r="I10">
        <v>1600</v>
      </c>
      <c r="J10">
        <v>5700</v>
      </c>
    </row>
    <row r="11" spans="1:10" x14ac:dyDescent="0.3">
      <c r="A11" t="s">
        <v>136</v>
      </c>
      <c r="B11" t="s">
        <v>66</v>
      </c>
      <c r="C11">
        <v>621.22998359215353</v>
      </c>
      <c r="D11">
        <v>660</v>
      </c>
      <c r="E11">
        <v>330</v>
      </c>
      <c r="F11">
        <v>1300</v>
      </c>
      <c r="G11">
        <v>1957.1027305588323</v>
      </c>
      <c r="H11">
        <v>1500</v>
      </c>
      <c r="I11">
        <v>770</v>
      </c>
      <c r="J11">
        <v>3100</v>
      </c>
    </row>
    <row r="12" spans="1:10" x14ac:dyDescent="0.3">
      <c r="A12" t="s">
        <v>136</v>
      </c>
      <c r="B12" t="s">
        <v>67</v>
      </c>
      <c r="C12">
        <v>393.99472368047225</v>
      </c>
      <c r="D12">
        <v>368</v>
      </c>
      <c r="E12">
        <v>318.15335335586832</v>
      </c>
      <c r="F12">
        <v>487.91515365364751</v>
      </c>
      <c r="G12">
        <v>1263.3949200238803</v>
      </c>
      <c r="H12">
        <v>1187</v>
      </c>
      <c r="I12">
        <v>1024.2228362399123</v>
      </c>
      <c r="J12">
        <v>1558.4174336533374</v>
      </c>
    </row>
    <row r="13" spans="1:10" x14ac:dyDescent="0.3">
      <c r="A13" t="s">
        <v>136</v>
      </c>
      <c r="B13" t="s">
        <v>15</v>
      </c>
      <c r="C13">
        <v>835.1323464025802</v>
      </c>
      <c r="D13">
        <v>1600</v>
      </c>
      <c r="E13">
        <v>870</v>
      </c>
      <c r="F13">
        <v>3100</v>
      </c>
      <c r="G13">
        <v>2600.8858299941571</v>
      </c>
      <c r="H13">
        <v>3800</v>
      </c>
      <c r="I13">
        <v>2100</v>
      </c>
      <c r="J13">
        <v>7100</v>
      </c>
    </row>
    <row r="14" spans="1:10" x14ac:dyDescent="0.3">
      <c r="A14" t="s">
        <v>136</v>
      </c>
      <c r="B14" t="s">
        <v>16</v>
      </c>
      <c r="C14">
        <v>1093.008216767643</v>
      </c>
      <c r="D14">
        <v>770</v>
      </c>
      <c r="E14">
        <v>380</v>
      </c>
      <c r="F14">
        <v>1500</v>
      </c>
      <c r="G14">
        <v>3368.5767940241553</v>
      </c>
      <c r="H14">
        <v>1800</v>
      </c>
      <c r="I14">
        <v>900</v>
      </c>
      <c r="J14">
        <v>3500</v>
      </c>
    </row>
    <row r="15" spans="1:10" x14ac:dyDescent="0.3">
      <c r="A15" t="s">
        <v>136</v>
      </c>
      <c r="B15" t="s">
        <v>12</v>
      </c>
      <c r="C15">
        <v>1159.385797087406</v>
      </c>
      <c r="D15">
        <v>270</v>
      </c>
      <c r="E15">
        <v>120</v>
      </c>
      <c r="F15">
        <v>620</v>
      </c>
      <c r="G15">
        <v>3564.9684301811672</v>
      </c>
      <c r="H15">
        <v>640</v>
      </c>
      <c r="I15">
        <v>290</v>
      </c>
      <c r="J15">
        <v>1400</v>
      </c>
    </row>
    <row r="16" spans="1:10" x14ac:dyDescent="0.3">
      <c r="A16" t="s">
        <v>136</v>
      </c>
      <c r="B16" t="s">
        <v>68</v>
      </c>
      <c r="C16">
        <v>2520.2774832237315</v>
      </c>
      <c r="D16">
        <v>2400</v>
      </c>
      <c r="E16">
        <v>1300</v>
      </c>
      <c r="F16">
        <v>4500</v>
      </c>
      <c r="G16">
        <v>7519.1278200401403</v>
      </c>
      <c r="H16">
        <v>5600</v>
      </c>
      <c r="I16">
        <v>3100</v>
      </c>
      <c r="J16">
        <v>10000</v>
      </c>
    </row>
    <row r="17" spans="1:10" x14ac:dyDescent="0.3">
      <c r="A17" t="s">
        <v>136</v>
      </c>
      <c r="B17" t="s">
        <v>13</v>
      </c>
      <c r="C17">
        <v>625.48025501113318</v>
      </c>
      <c r="D17">
        <v>560</v>
      </c>
      <c r="E17">
        <v>270</v>
      </c>
      <c r="F17">
        <v>1200</v>
      </c>
      <c r="G17">
        <v>1969.9704403357237</v>
      </c>
      <c r="H17">
        <v>1300</v>
      </c>
      <c r="I17">
        <v>640</v>
      </c>
      <c r="J17">
        <v>2600</v>
      </c>
    </row>
    <row r="18" spans="1:10" x14ac:dyDescent="0.3">
      <c r="A18" t="s">
        <v>136</v>
      </c>
      <c r="B18" t="s">
        <v>69</v>
      </c>
      <c r="C18">
        <v>5412.2127953343161</v>
      </c>
      <c r="D18">
        <v>7300</v>
      </c>
      <c r="E18">
        <v>4000</v>
      </c>
      <c r="F18">
        <v>13000</v>
      </c>
      <c r="G18">
        <v>15674.408251222727</v>
      </c>
      <c r="H18">
        <v>17000</v>
      </c>
      <c r="I18">
        <v>9600</v>
      </c>
      <c r="J18">
        <v>30000</v>
      </c>
    </row>
    <row r="19" spans="1:10" x14ac:dyDescent="0.3">
      <c r="A19" t="s">
        <v>136</v>
      </c>
      <c r="B19" t="s">
        <v>17</v>
      </c>
      <c r="C19">
        <v>403.39334543377845</v>
      </c>
      <c r="D19">
        <v>79</v>
      </c>
      <c r="E19">
        <v>31</v>
      </c>
      <c r="F19">
        <v>200</v>
      </c>
      <c r="G19">
        <v>1292.3479571963451</v>
      </c>
      <c r="H19">
        <v>180</v>
      </c>
      <c r="I19">
        <v>73</v>
      </c>
      <c r="J19">
        <v>460</v>
      </c>
    </row>
    <row r="20" spans="1:10" x14ac:dyDescent="0.3">
      <c r="A20" t="s">
        <v>136</v>
      </c>
      <c r="B20" t="s">
        <v>11</v>
      </c>
      <c r="C20">
        <v>3624.209430297743</v>
      </c>
      <c r="D20">
        <v>4200</v>
      </c>
      <c r="E20">
        <v>2300</v>
      </c>
      <c r="F20">
        <v>7500</v>
      </c>
      <c r="G20">
        <v>10661.04250659525</v>
      </c>
      <c r="H20">
        <v>9700</v>
      </c>
      <c r="I20">
        <v>5500</v>
      </c>
      <c r="J20">
        <v>17000</v>
      </c>
    </row>
    <row r="21" spans="1:10" x14ac:dyDescent="0.3">
      <c r="A21" t="s">
        <v>137</v>
      </c>
      <c r="B21" t="s">
        <v>73</v>
      </c>
      <c r="C21">
        <v>545.13475854080275</v>
      </c>
      <c r="D21">
        <v>330</v>
      </c>
      <c r="E21">
        <v>150</v>
      </c>
      <c r="F21">
        <v>710</v>
      </c>
      <c r="G21">
        <v>1726.12024592683</v>
      </c>
      <c r="H21">
        <v>760</v>
      </c>
      <c r="I21">
        <v>360</v>
      </c>
      <c r="J21">
        <v>1600</v>
      </c>
    </row>
    <row r="22" spans="1:10" x14ac:dyDescent="0.3">
      <c r="A22" t="s">
        <v>137</v>
      </c>
      <c r="B22" t="s">
        <v>74</v>
      </c>
      <c r="C22">
        <v>335.30470738952522</v>
      </c>
      <c r="D22">
        <v>313.31101841265348</v>
      </c>
      <c r="E22">
        <v>268.86537579462805</v>
      </c>
      <c r="F22">
        <v>418.16186433560659</v>
      </c>
      <c r="G22">
        <v>1081.9605351786438</v>
      </c>
      <c r="H22">
        <v>1016.9067253791681</v>
      </c>
      <c r="I22">
        <v>870.88444371608875</v>
      </c>
      <c r="J22">
        <v>1344.1950974447414</v>
      </c>
    </row>
    <row r="23" spans="1:10" x14ac:dyDescent="0.3">
      <c r="A23" t="s">
        <v>137</v>
      </c>
      <c r="B23" t="s">
        <v>75</v>
      </c>
      <c r="C23">
        <v>116.16445395569622</v>
      </c>
      <c r="D23">
        <v>108.5448625388012</v>
      </c>
      <c r="E23">
        <v>88.661369837644827</v>
      </c>
      <c r="F23">
        <v>152.19909626408182</v>
      </c>
      <c r="G23">
        <v>390.60754161143711</v>
      </c>
      <c r="H23">
        <v>367.121926478501</v>
      </c>
      <c r="I23">
        <v>299.05403404724098</v>
      </c>
      <c r="J23">
        <v>510.18957844798291</v>
      </c>
    </row>
    <row r="24" spans="1:10" x14ac:dyDescent="0.3">
      <c r="A24" t="s">
        <v>137</v>
      </c>
      <c r="B24" t="s">
        <v>76</v>
      </c>
      <c r="C24">
        <v>398.84813897415603</v>
      </c>
      <c r="D24">
        <v>372.68643672459274</v>
      </c>
      <c r="E24">
        <v>322.24217743933463</v>
      </c>
      <c r="F24">
        <v>493.66547615603827</v>
      </c>
      <c r="G24">
        <v>1278.3494793248783</v>
      </c>
      <c r="H24">
        <v>1201.4876149764448</v>
      </c>
      <c r="I24">
        <v>1036.9025476008549</v>
      </c>
      <c r="J24">
        <v>1576.0183009206446</v>
      </c>
    </row>
    <row r="25" spans="1:10" x14ac:dyDescent="0.3">
      <c r="A25" t="s">
        <v>137</v>
      </c>
      <c r="B25" t="s">
        <v>77</v>
      </c>
      <c r="C25">
        <v>298.15234881617312</v>
      </c>
      <c r="D25">
        <v>278.59559973668928</v>
      </c>
      <c r="E25">
        <v>237.83219512093348</v>
      </c>
      <c r="F25">
        <v>373.77119216092473</v>
      </c>
      <c r="G25">
        <v>966.47930216487146</v>
      </c>
      <c r="H25">
        <v>908.36890104217014</v>
      </c>
      <c r="I25">
        <v>773.82023876260098</v>
      </c>
      <c r="J25">
        <v>1207.1049511534713</v>
      </c>
    </row>
    <row r="26" spans="1:10" x14ac:dyDescent="0.3">
      <c r="A26" t="s">
        <v>137</v>
      </c>
      <c r="B26" t="s">
        <v>78</v>
      </c>
      <c r="C26">
        <v>764.37977953312645</v>
      </c>
      <c r="D26">
        <v>714.2417088148668</v>
      </c>
      <c r="E26">
        <v>634.08434552291749</v>
      </c>
      <c r="F26">
        <v>921.44909661390409</v>
      </c>
      <c r="G26">
        <v>2388.7443374352497</v>
      </c>
      <c r="H26">
        <v>2245.1190251114231</v>
      </c>
      <c r="I26">
        <v>1990.5296855516553</v>
      </c>
      <c r="J26">
        <v>2866.6236685877816</v>
      </c>
    </row>
    <row r="27" spans="1:10" x14ac:dyDescent="0.3">
      <c r="A27" t="s">
        <v>137</v>
      </c>
      <c r="B27" t="s">
        <v>26</v>
      </c>
      <c r="C27">
        <v>1162.0820125463486</v>
      </c>
      <c r="D27">
        <v>1100</v>
      </c>
      <c r="E27">
        <v>580</v>
      </c>
      <c r="F27">
        <v>2200</v>
      </c>
      <c r="G27">
        <v>3572.9363267729741</v>
      </c>
      <c r="H27">
        <v>2600</v>
      </c>
      <c r="I27">
        <v>1400</v>
      </c>
      <c r="J27">
        <v>5000</v>
      </c>
    </row>
    <row r="28" spans="1:10" x14ac:dyDescent="0.3">
      <c r="A28" t="s">
        <v>137</v>
      </c>
      <c r="B28" t="s">
        <v>79</v>
      </c>
      <c r="C28">
        <v>177.29133953510834</v>
      </c>
      <c r="D28">
        <v>165.66224368857041</v>
      </c>
      <c r="E28">
        <v>138.08400211644206</v>
      </c>
      <c r="F28">
        <v>227.63114185846976</v>
      </c>
      <c r="G28">
        <v>586.43156981162417</v>
      </c>
      <c r="H28">
        <v>551.17186618792914</v>
      </c>
      <c r="I28">
        <v>458.28082342448931</v>
      </c>
      <c r="J28">
        <v>750.4175791208736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C905-71E6-40DA-B977-18FA8E1B1AC5}">
  <dimension ref="A1:AH59"/>
  <sheetViews>
    <sheetView topLeftCell="A34" workbookViewId="0">
      <selection activeCell="G68" sqref="G68"/>
    </sheetView>
  </sheetViews>
  <sheetFormatPr defaultRowHeight="14.4" x14ac:dyDescent="0.3"/>
  <sheetData>
    <row r="1" spans="1:31" x14ac:dyDescent="0.3">
      <c r="A1" t="s">
        <v>0</v>
      </c>
      <c r="C1" s="3" t="s">
        <v>3</v>
      </c>
      <c r="D1" s="4" t="s">
        <v>4</v>
      </c>
      <c r="N1" s="1" t="s">
        <v>1</v>
      </c>
      <c r="O1" s="2" t="s">
        <v>2</v>
      </c>
    </row>
    <row r="2" spans="1:31" x14ac:dyDescent="0.3">
      <c r="B2" t="s">
        <v>37</v>
      </c>
      <c r="C2" s="40">
        <v>460</v>
      </c>
      <c r="D2" s="40">
        <v>730</v>
      </c>
      <c r="E2" s="40">
        <v>510</v>
      </c>
      <c r="F2" s="51">
        <v>1300</v>
      </c>
      <c r="G2" s="40">
        <v>420</v>
      </c>
      <c r="H2" s="40">
        <v>670</v>
      </c>
      <c r="I2" s="40">
        <v>1200</v>
      </c>
    </row>
    <row r="3" spans="1:31" x14ac:dyDescent="0.3">
      <c r="B3" t="s">
        <v>38</v>
      </c>
    </row>
    <row r="4" spans="1:31" x14ac:dyDescent="0.3">
      <c r="B4" t="s">
        <v>55</v>
      </c>
    </row>
    <row r="6" spans="1:31" x14ac:dyDescent="0.3">
      <c r="B6" s="5" t="s">
        <v>5</v>
      </c>
      <c r="C6" s="6"/>
      <c r="D6" s="6"/>
      <c r="E6" s="6"/>
      <c r="F6" s="6"/>
      <c r="G6" s="6"/>
      <c r="H6" s="6"/>
      <c r="I6" s="6"/>
      <c r="J6" s="6" t="s">
        <v>7</v>
      </c>
      <c r="K6" s="6"/>
      <c r="L6" s="6"/>
      <c r="M6" s="6"/>
      <c r="N6" s="6"/>
      <c r="O6" s="6"/>
      <c r="P6" s="5" t="s">
        <v>6</v>
      </c>
      <c r="Q6" s="6"/>
      <c r="R6" s="7"/>
    </row>
    <row r="7" spans="1:31" x14ac:dyDescent="0.3">
      <c r="B7" s="8"/>
      <c r="C7" s="5">
        <v>25</v>
      </c>
      <c r="D7" s="6"/>
      <c r="E7" s="6"/>
      <c r="F7" s="6"/>
      <c r="G7" s="5">
        <v>26</v>
      </c>
      <c r="H7" s="6"/>
      <c r="I7" s="6"/>
      <c r="J7" s="5">
        <v>23</v>
      </c>
      <c r="K7" s="6"/>
      <c r="L7" s="5">
        <v>24</v>
      </c>
      <c r="M7" s="6"/>
      <c r="N7" s="6"/>
      <c r="O7" s="6"/>
      <c r="P7" s="5">
        <v>20</v>
      </c>
      <c r="Q7" s="5">
        <v>27</v>
      </c>
      <c r="R7" s="7"/>
      <c r="AA7" s="9" t="s">
        <v>8</v>
      </c>
      <c r="AB7" s="9" t="s">
        <v>8</v>
      </c>
      <c r="AC7" s="9"/>
      <c r="AD7" s="9" t="s">
        <v>9</v>
      </c>
      <c r="AE7" s="9" t="s">
        <v>9</v>
      </c>
    </row>
    <row r="8" spans="1:31" x14ac:dyDescent="0.3">
      <c r="B8" s="5" t="s">
        <v>10</v>
      </c>
      <c r="C8" s="5" t="s">
        <v>18</v>
      </c>
      <c r="D8" s="10" t="s">
        <v>19</v>
      </c>
      <c r="E8" s="10" t="s">
        <v>20</v>
      </c>
      <c r="F8" s="10" t="s">
        <v>21</v>
      </c>
      <c r="G8" s="5" t="s">
        <v>22</v>
      </c>
      <c r="H8" s="10" t="s">
        <v>23</v>
      </c>
      <c r="I8" s="10" t="s">
        <v>24</v>
      </c>
      <c r="J8" s="5" t="s">
        <v>12</v>
      </c>
      <c r="K8" s="10" t="s">
        <v>13</v>
      </c>
      <c r="L8" s="5" t="s">
        <v>14</v>
      </c>
      <c r="M8" s="10" t="s">
        <v>15</v>
      </c>
      <c r="N8" s="10" t="s">
        <v>16</v>
      </c>
      <c r="O8" s="10" t="s">
        <v>17</v>
      </c>
      <c r="P8" s="5" t="s">
        <v>11</v>
      </c>
      <c r="Q8" s="5" t="s">
        <v>25</v>
      </c>
      <c r="R8" s="11" t="s">
        <v>26</v>
      </c>
      <c r="T8" t="s">
        <v>10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  <c r="Z8" t="s">
        <v>32</v>
      </c>
      <c r="AA8" s="9" t="s">
        <v>33</v>
      </c>
      <c r="AB8" s="9" t="s">
        <v>34</v>
      </c>
      <c r="AC8" s="9"/>
      <c r="AD8" s="9" t="s">
        <v>33</v>
      </c>
      <c r="AE8" s="9" t="s">
        <v>34</v>
      </c>
    </row>
    <row r="9" spans="1:31" x14ac:dyDescent="0.3">
      <c r="B9" s="5">
        <v>1975</v>
      </c>
      <c r="C9" s="5">
        <v>200</v>
      </c>
      <c r="D9" s="10">
        <v>200</v>
      </c>
      <c r="E9" s="10">
        <v>75</v>
      </c>
      <c r="F9" s="10">
        <v>200</v>
      </c>
      <c r="G9" s="5">
        <v>25</v>
      </c>
      <c r="H9" s="10">
        <v>75</v>
      </c>
      <c r="I9" s="10">
        <v>25</v>
      </c>
      <c r="J9" s="5">
        <v>750</v>
      </c>
      <c r="K9" s="10">
        <v>400</v>
      </c>
      <c r="L9" s="5"/>
      <c r="M9" s="10">
        <v>25</v>
      </c>
      <c r="N9" s="10">
        <v>25</v>
      </c>
      <c r="O9" s="10">
        <v>25</v>
      </c>
      <c r="P9" s="5">
        <v>200</v>
      </c>
      <c r="Q9" s="5"/>
      <c r="R9" s="11">
        <v>400</v>
      </c>
      <c r="S9" s="10"/>
      <c r="T9" s="5">
        <v>1975</v>
      </c>
      <c r="U9" s="2">
        <f>SUM(C9:R9)</f>
        <v>2625</v>
      </c>
      <c r="W9" s="12">
        <v>14930.857403149887</v>
      </c>
      <c r="X9" s="13">
        <v>14859</v>
      </c>
      <c r="Y9" s="14">
        <v>0.82328243922940547</v>
      </c>
      <c r="Z9" s="15">
        <v>0.43150348410568523</v>
      </c>
      <c r="AA9" s="16">
        <f>U9/W9</f>
        <v>0.17581039917012517</v>
      </c>
      <c r="AC9" s="5">
        <v>1975</v>
      </c>
      <c r="AD9" s="17">
        <f t="shared" ref="AD9:AD55" si="0">U9/X9</f>
        <v>0.17666060973147588</v>
      </c>
    </row>
    <row r="10" spans="1:31" x14ac:dyDescent="0.3">
      <c r="B10" s="18">
        <v>1976</v>
      </c>
      <c r="C10" s="18">
        <v>400</v>
      </c>
      <c r="D10">
        <v>25</v>
      </c>
      <c r="E10">
        <v>200</v>
      </c>
      <c r="F10">
        <v>25</v>
      </c>
      <c r="G10" s="18">
        <v>25</v>
      </c>
      <c r="H10">
        <v>25</v>
      </c>
      <c r="I10">
        <v>25</v>
      </c>
      <c r="J10" s="18">
        <v>550</v>
      </c>
      <c r="K10">
        <v>475</v>
      </c>
      <c r="L10" s="18"/>
      <c r="M10">
        <v>50</v>
      </c>
      <c r="N10">
        <v>25</v>
      </c>
      <c r="O10">
        <v>25</v>
      </c>
      <c r="P10" s="18">
        <v>75</v>
      </c>
      <c r="Q10" s="18">
        <v>1</v>
      </c>
      <c r="R10" s="19">
        <v>400</v>
      </c>
      <c r="T10" s="18">
        <v>1976</v>
      </c>
      <c r="U10" s="2">
        <f t="shared" ref="U10:U56" si="1">SUM(C10:R10)</f>
        <v>2326</v>
      </c>
      <c r="W10" s="12">
        <v>14930.857403149887</v>
      </c>
      <c r="X10" s="13">
        <v>14859</v>
      </c>
      <c r="Y10" s="14">
        <v>0.82328243922940547</v>
      </c>
      <c r="Z10" s="15">
        <v>0.43150348410568523</v>
      </c>
      <c r="AA10" s="16">
        <f t="shared" ref="AA10:AA55" si="2">U10/W10</f>
        <v>0.15578475751227092</v>
      </c>
      <c r="AC10" s="18">
        <v>1976</v>
      </c>
      <c r="AD10" s="17">
        <f t="shared" si="0"/>
        <v>0.15653812504206205</v>
      </c>
    </row>
    <row r="11" spans="1:31" x14ac:dyDescent="0.3">
      <c r="B11" s="18">
        <v>1977</v>
      </c>
      <c r="C11" s="18">
        <v>500</v>
      </c>
      <c r="D11">
        <v>70</v>
      </c>
      <c r="E11">
        <v>150</v>
      </c>
      <c r="F11">
        <v>100</v>
      </c>
      <c r="G11" s="18">
        <v>60</v>
      </c>
      <c r="H11">
        <v>75</v>
      </c>
      <c r="I11">
        <v>100</v>
      </c>
      <c r="J11" s="18">
        <v>450</v>
      </c>
      <c r="K11">
        <v>390</v>
      </c>
      <c r="L11" s="18"/>
      <c r="M11">
        <v>50</v>
      </c>
      <c r="N11">
        <v>50</v>
      </c>
      <c r="O11">
        <v>25</v>
      </c>
      <c r="P11" s="18">
        <v>75</v>
      </c>
      <c r="Q11" s="18"/>
      <c r="R11" s="19">
        <v>950</v>
      </c>
      <c r="T11" s="18">
        <v>1977</v>
      </c>
      <c r="U11" s="2">
        <f t="shared" si="1"/>
        <v>3045</v>
      </c>
      <c r="W11" s="12">
        <v>14930.857403149887</v>
      </c>
      <c r="X11" s="13">
        <v>14859</v>
      </c>
      <c r="Y11" s="14">
        <v>0.82328243922940547</v>
      </c>
      <c r="Z11" s="15">
        <v>0.43150348410568523</v>
      </c>
      <c r="AA11" s="16">
        <f t="shared" si="2"/>
        <v>0.20394006303734519</v>
      </c>
      <c r="AC11" s="18">
        <v>1977</v>
      </c>
      <c r="AD11" s="17">
        <f t="shared" si="0"/>
        <v>0.20492630728851202</v>
      </c>
    </row>
    <row r="12" spans="1:31" x14ac:dyDescent="0.3">
      <c r="B12" s="18">
        <v>1978</v>
      </c>
      <c r="C12" s="18">
        <v>1000</v>
      </c>
      <c r="D12">
        <v>60</v>
      </c>
      <c r="E12">
        <v>100</v>
      </c>
      <c r="F12">
        <v>200</v>
      </c>
      <c r="G12" s="18">
        <v>50</v>
      </c>
      <c r="H12">
        <v>50</v>
      </c>
      <c r="I12">
        <v>50</v>
      </c>
      <c r="J12" s="18">
        <v>300</v>
      </c>
      <c r="K12">
        <v>25</v>
      </c>
      <c r="L12" s="18">
        <v>35</v>
      </c>
      <c r="M12">
        <v>6</v>
      </c>
      <c r="N12">
        <v>10</v>
      </c>
      <c r="P12" s="18">
        <v>50</v>
      </c>
      <c r="Q12" s="18"/>
      <c r="R12" s="19">
        <v>1500</v>
      </c>
      <c r="T12" s="18">
        <v>1978</v>
      </c>
      <c r="U12" s="2">
        <f t="shared" si="1"/>
        <v>3436</v>
      </c>
      <c r="W12" s="12">
        <v>14930.857403149887</v>
      </c>
      <c r="X12" s="13">
        <v>14859</v>
      </c>
      <c r="Y12" s="14">
        <v>0.82328243922940547</v>
      </c>
      <c r="Z12" s="15">
        <v>0.43150348410568523</v>
      </c>
      <c r="AA12" s="16">
        <f t="shared" si="2"/>
        <v>0.23012744058992385</v>
      </c>
      <c r="AC12" s="18">
        <v>1978</v>
      </c>
      <c r="AD12" s="17">
        <f t="shared" si="0"/>
        <v>0.23124032572851472</v>
      </c>
    </row>
    <row r="13" spans="1:31" x14ac:dyDescent="0.3">
      <c r="B13" s="18">
        <v>1979</v>
      </c>
      <c r="C13" s="18">
        <v>650</v>
      </c>
      <c r="D13">
        <v>200</v>
      </c>
      <c r="E13">
        <v>348</v>
      </c>
      <c r="F13">
        <v>100</v>
      </c>
      <c r="G13" s="18">
        <v>40</v>
      </c>
      <c r="H13">
        <v>60</v>
      </c>
      <c r="I13">
        <v>200</v>
      </c>
      <c r="J13" s="18">
        <v>200</v>
      </c>
      <c r="K13">
        <v>400</v>
      </c>
      <c r="L13" s="18"/>
      <c r="M13">
        <v>50</v>
      </c>
      <c r="N13">
        <v>6</v>
      </c>
      <c r="O13">
        <v>4</v>
      </c>
      <c r="P13" s="18">
        <v>400</v>
      </c>
      <c r="Q13" s="18">
        <v>30</v>
      </c>
      <c r="R13" s="19">
        <v>750</v>
      </c>
      <c r="T13" s="18">
        <v>1979</v>
      </c>
      <c r="U13" s="2">
        <f t="shared" si="1"/>
        <v>3438</v>
      </c>
      <c r="V13" s="20">
        <v>0.65523565010086182</v>
      </c>
      <c r="W13" s="12">
        <v>14930.857403149887</v>
      </c>
      <c r="X13" s="13">
        <v>14859</v>
      </c>
      <c r="Y13" s="14">
        <v>0.82328243922940547</v>
      </c>
      <c r="Z13" s="15">
        <v>0.43150348410568523</v>
      </c>
      <c r="AA13" s="16">
        <f t="shared" si="2"/>
        <v>0.23026139137024393</v>
      </c>
      <c r="AB13" s="21">
        <f>$V13/Y13</f>
        <v>0.79588197060800192</v>
      </c>
      <c r="AC13" s="18">
        <v>1979</v>
      </c>
      <c r="AD13" s="17">
        <f t="shared" si="0"/>
        <v>0.23137492428831011</v>
      </c>
      <c r="AE13" s="17">
        <f>$V13/Z13</f>
        <v>1.5184944600363397</v>
      </c>
    </row>
    <row r="14" spans="1:31" x14ac:dyDescent="0.3">
      <c r="B14" s="18">
        <v>1980</v>
      </c>
      <c r="C14" s="18">
        <v>345</v>
      </c>
      <c r="D14">
        <v>400</v>
      </c>
      <c r="E14">
        <v>372.5</v>
      </c>
      <c r="F14">
        <v>50</v>
      </c>
      <c r="G14" s="18">
        <v>100</v>
      </c>
      <c r="H14">
        <v>100</v>
      </c>
      <c r="I14">
        <v>200</v>
      </c>
      <c r="J14" s="18">
        <v>175</v>
      </c>
      <c r="K14">
        <v>300</v>
      </c>
      <c r="L14" s="18"/>
      <c r="M14">
        <v>160</v>
      </c>
      <c r="N14">
        <v>25</v>
      </c>
      <c r="O14">
        <v>50</v>
      </c>
      <c r="P14" s="18">
        <v>500</v>
      </c>
      <c r="Q14" s="18"/>
      <c r="R14" s="19">
        <v>5000</v>
      </c>
      <c r="T14" s="18">
        <v>1980</v>
      </c>
      <c r="U14" s="2">
        <f t="shared" si="1"/>
        <v>7777.5</v>
      </c>
      <c r="V14" s="20">
        <v>0.66310583580613258</v>
      </c>
      <c r="W14" s="12">
        <v>14930.857403149887</v>
      </c>
      <c r="X14" s="13">
        <v>14859</v>
      </c>
      <c r="Y14" s="14">
        <v>0.82328243922940547</v>
      </c>
      <c r="Z14" s="15">
        <v>0.43150348410568523</v>
      </c>
      <c r="AA14" s="16">
        <f t="shared" si="2"/>
        <v>0.52090109696977083</v>
      </c>
      <c r="AB14" s="21">
        <f t="shared" ref="AB14:AB55" si="3">$V14/Y14</f>
        <v>0.80544149153333255</v>
      </c>
      <c r="AC14" s="18">
        <v>1980</v>
      </c>
      <c r="AD14" s="17">
        <f t="shared" si="0"/>
        <v>0.5234201494044014</v>
      </c>
      <c r="AE14" s="17">
        <f t="shared" ref="AE14:AE55" si="4">$V14/Z14</f>
        <v>1.536733445340438</v>
      </c>
    </row>
    <row r="15" spans="1:31" x14ac:dyDescent="0.3">
      <c r="B15" s="18">
        <v>1981</v>
      </c>
      <c r="C15" s="18">
        <v>300</v>
      </c>
      <c r="D15">
        <v>125</v>
      </c>
      <c r="E15">
        <v>150</v>
      </c>
      <c r="F15">
        <v>100</v>
      </c>
      <c r="G15" s="18">
        <v>500</v>
      </c>
      <c r="H15">
        <v>100</v>
      </c>
      <c r="I15">
        <v>1000</v>
      </c>
      <c r="J15" s="18">
        <v>250</v>
      </c>
      <c r="K15">
        <v>160</v>
      </c>
      <c r="L15" s="18"/>
      <c r="M15">
        <v>150</v>
      </c>
      <c r="N15">
        <v>25</v>
      </c>
      <c r="O15">
        <v>25</v>
      </c>
      <c r="P15" s="18">
        <v>750</v>
      </c>
      <c r="Q15" s="18">
        <v>6</v>
      </c>
      <c r="R15" s="19">
        <v>3000</v>
      </c>
      <c r="T15" s="18">
        <v>1981</v>
      </c>
      <c r="U15" s="2">
        <f t="shared" si="1"/>
        <v>6641</v>
      </c>
      <c r="V15" s="20">
        <v>0.71285529715762264</v>
      </c>
      <c r="W15" s="12">
        <v>14930.857403149887</v>
      </c>
      <c r="X15" s="13">
        <v>14859</v>
      </c>
      <c r="Y15" s="14">
        <v>0.82328243922940547</v>
      </c>
      <c r="Z15" s="15">
        <v>0.43150348410568523</v>
      </c>
      <c r="AA15" s="16">
        <f t="shared" si="2"/>
        <v>0.44478356605287667</v>
      </c>
      <c r="AB15" s="21">
        <f t="shared" si="3"/>
        <v>0.86586967386897873</v>
      </c>
      <c r="AC15" s="18">
        <v>1981</v>
      </c>
      <c r="AD15" s="17">
        <f t="shared" si="0"/>
        <v>0.44693451780065951</v>
      </c>
      <c r="AE15" s="17">
        <f t="shared" si="4"/>
        <v>1.6520267469799335</v>
      </c>
    </row>
    <row r="16" spans="1:31" x14ac:dyDescent="0.3">
      <c r="B16" s="18">
        <v>1982</v>
      </c>
      <c r="C16" s="18">
        <v>70</v>
      </c>
      <c r="D16">
        <v>15</v>
      </c>
      <c r="E16">
        <v>125</v>
      </c>
      <c r="F16">
        <v>100</v>
      </c>
      <c r="G16" s="18">
        <v>100</v>
      </c>
      <c r="H16">
        <v>100</v>
      </c>
      <c r="I16">
        <v>1000</v>
      </c>
      <c r="J16" s="18">
        <v>360</v>
      </c>
      <c r="K16">
        <v>145</v>
      </c>
      <c r="L16" s="18">
        <v>25</v>
      </c>
      <c r="M16">
        <v>100</v>
      </c>
      <c r="P16" s="18">
        <v>775</v>
      </c>
      <c r="Q16" s="18">
        <v>12</v>
      </c>
      <c r="R16" s="19">
        <v>5000</v>
      </c>
      <c r="T16" s="18">
        <v>1982</v>
      </c>
      <c r="U16" s="2">
        <f t="shared" si="1"/>
        <v>7927</v>
      </c>
      <c r="V16" s="20">
        <v>0.69820971867007675</v>
      </c>
      <c r="W16" s="12">
        <v>14930.857403149887</v>
      </c>
      <c r="X16" s="13">
        <v>14859</v>
      </c>
      <c r="Y16" s="14">
        <v>0.82328243922940547</v>
      </c>
      <c r="Z16" s="15">
        <v>0.43150348410568523</v>
      </c>
      <c r="AA16" s="16">
        <f t="shared" si="2"/>
        <v>0.53091391779869801</v>
      </c>
      <c r="AB16" s="21">
        <f t="shared" si="3"/>
        <v>0.84808042222253988</v>
      </c>
      <c r="AC16" s="18">
        <v>1982</v>
      </c>
      <c r="AD16" s="17">
        <f t="shared" si="0"/>
        <v>0.53348139174910825</v>
      </c>
      <c r="AE16" s="17">
        <f t="shared" si="4"/>
        <v>1.6180859353132568</v>
      </c>
    </row>
    <row r="17" spans="2:34" x14ac:dyDescent="0.3">
      <c r="B17" s="18">
        <v>1983</v>
      </c>
      <c r="C17" s="18">
        <v>475</v>
      </c>
      <c r="D17">
        <v>50</v>
      </c>
      <c r="E17">
        <v>50</v>
      </c>
      <c r="F17">
        <v>27</v>
      </c>
      <c r="G17" s="18">
        <v>400</v>
      </c>
      <c r="H17">
        <v>300</v>
      </c>
      <c r="I17">
        <v>500</v>
      </c>
      <c r="J17" s="18">
        <v>92</v>
      </c>
      <c r="K17">
        <v>127</v>
      </c>
      <c r="L17" s="18"/>
      <c r="O17">
        <v>20</v>
      </c>
      <c r="P17" s="18">
        <v>775</v>
      </c>
      <c r="Q17" s="18">
        <v>1</v>
      </c>
      <c r="R17" s="19">
        <v>1000</v>
      </c>
      <c r="T17" s="18">
        <v>1983</v>
      </c>
      <c r="U17" s="2">
        <f t="shared" si="1"/>
        <v>3817</v>
      </c>
      <c r="V17" s="20">
        <v>0.72600391772771788</v>
      </c>
      <c r="W17" s="12">
        <v>14930.857403149887</v>
      </c>
      <c r="X17" s="13">
        <v>14859</v>
      </c>
      <c r="Y17" s="14">
        <v>0.82328243922940547</v>
      </c>
      <c r="Z17" s="15">
        <v>0.43150348410568523</v>
      </c>
      <c r="AA17" s="16">
        <f t="shared" si="2"/>
        <v>0.255645064240902</v>
      </c>
      <c r="AB17" s="21">
        <f t="shared" si="3"/>
        <v>0.88184064560791486</v>
      </c>
      <c r="AC17" s="18">
        <v>1983</v>
      </c>
      <c r="AD17" s="17">
        <f t="shared" si="0"/>
        <v>0.25688135136954032</v>
      </c>
      <c r="AE17" s="17">
        <f t="shared" si="4"/>
        <v>1.6824983910208768</v>
      </c>
    </row>
    <row r="18" spans="2:34" x14ac:dyDescent="0.3">
      <c r="B18" s="18">
        <v>1984</v>
      </c>
      <c r="C18" s="18">
        <v>700</v>
      </c>
      <c r="D18">
        <v>195</v>
      </c>
      <c r="E18">
        <v>12</v>
      </c>
      <c r="F18">
        <v>20</v>
      </c>
      <c r="G18" s="18">
        <v>650</v>
      </c>
      <c r="H18">
        <v>400</v>
      </c>
      <c r="I18">
        <v>1500</v>
      </c>
      <c r="J18" s="18">
        <v>71</v>
      </c>
      <c r="K18">
        <v>122</v>
      </c>
      <c r="L18" s="18"/>
      <c r="P18" s="18">
        <v>1200</v>
      </c>
      <c r="Q18" s="18"/>
      <c r="R18" s="19">
        <v>600</v>
      </c>
      <c r="T18" s="18">
        <v>1984</v>
      </c>
      <c r="U18" s="2">
        <f t="shared" si="1"/>
        <v>5470</v>
      </c>
      <c r="V18" s="20">
        <v>0.63248638838475502</v>
      </c>
      <c r="W18" s="12">
        <v>14930.857403149887</v>
      </c>
      <c r="X18" s="13">
        <v>14859</v>
      </c>
      <c r="Y18" s="14">
        <v>0.82328243922940547</v>
      </c>
      <c r="Z18" s="15">
        <v>0.43150348410568523</v>
      </c>
      <c r="AA18" s="16">
        <f t="shared" si="2"/>
        <v>0.36635538417546082</v>
      </c>
      <c r="AB18" s="21">
        <f t="shared" si="3"/>
        <v>0.76824958027376844</v>
      </c>
      <c r="AC18" s="18">
        <v>1984</v>
      </c>
      <c r="AD18" s="17">
        <f t="shared" si="0"/>
        <v>0.36812706104044685</v>
      </c>
      <c r="AE18" s="17">
        <f t="shared" si="4"/>
        <v>1.4657735376010184</v>
      </c>
    </row>
    <row r="19" spans="2:34" x14ac:dyDescent="0.3">
      <c r="B19" s="18">
        <v>1985</v>
      </c>
      <c r="C19" s="18">
        <v>500</v>
      </c>
      <c r="D19">
        <v>100</v>
      </c>
      <c r="E19">
        <v>50</v>
      </c>
      <c r="F19">
        <v>50</v>
      </c>
      <c r="G19" s="18">
        <v>400</v>
      </c>
      <c r="H19">
        <v>300</v>
      </c>
      <c r="I19">
        <v>1200</v>
      </c>
      <c r="J19" s="18">
        <v>250</v>
      </c>
      <c r="K19">
        <v>348</v>
      </c>
      <c r="L19" s="18"/>
      <c r="O19">
        <v>1</v>
      </c>
      <c r="P19" s="18">
        <v>150</v>
      </c>
      <c r="Q19" s="18"/>
      <c r="R19" s="19">
        <v>1250</v>
      </c>
      <c r="T19" s="18">
        <v>1985</v>
      </c>
      <c r="U19" s="2">
        <f t="shared" si="1"/>
        <v>4599</v>
      </c>
      <c r="V19" s="20">
        <v>0.58500590318772139</v>
      </c>
      <c r="W19" s="12">
        <v>14930.857403149887</v>
      </c>
      <c r="X19" s="13">
        <v>14859</v>
      </c>
      <c r="Y19" s="14">
        <v>0.82328243922940547</v>
      </c>
      <c r="Z19" s="15">
        <v>0.43150348410568523</v>
      </c>
      <c r="AA19" s="16">
        <f t="shared" si="2"/>
        <v>0.30801981934605926</v>
      </c>
      <c r="AB19" s="21">
        <f t="shared" si="3"/>
        <v>0.71057740978331618</v>
      </c>
      <c r="AC19" s="18">
        <v>1985</v>
      </c>
      <c r="AD19" s="17">
        <f t="shared" si="0"/>
        <v>0.30950938824954571</v>
      </c>
      <c r="AE19" s="17">
        <f t="shared" si="4"/>
        <v>1.3557385391688745</v>
      </c>
    </row>
    <row r="20" spans="2:34" x14ac:dyDescent="0.3">
      <c r="B20" s="18">
        <v>1986</v>
      </c>
      <c r="C20" s="18">
        <v>400</v>
      </c>
      <c r="D20">
        <v>190</v>
      </c>
      <c r="E20">
        <v>60</v>
      </c>
      <c r="F20">
        <v>50</v>
      </c>
      <c r="G20" s="18">
        <v>100</v>
      </c>
      <c r="H20">
        <v>100</v>
      </c>
      <c r="I20">
        <v>1000</v>
      </c>
      <c r="J20" s="18">
        <v>287</v>
      </c>
      <c r="K20">
        <v>410</v>
      </c>
      <c r="L20" s="18">
        <v>10</v>
      </c>
      <c r="M20">
        <v>30</v>
      </c>
      <c r="O20">
        <v>14</v>
      </c>
      <c r="P20" s="18">
        <v>487</v>
      </c>
      <c r="Q20" s="18">
        <v>2</v>
      </c>
      <c r="R20" s="19">
        <v>1100</v>
      </c>
      <c r="T20" s="18">
        <v>1986</v>
      </c>
      <c r="U20" s="2">
        <f t="shared" si="1"/>
        <v>4240</v>
      </c>
      <c r="V20" s="20">
        <v>0.47697368421052633</v>
      </c>
      <c r="W20" s="12">
        <v>14930.857403149887</v>
      </c>
      <c r="X20" s="13">
        <v>14859</v>
      </c>
      <c r="Y20" s="14">
        <v>0.82328243922940547</v>
      </c>
      <c r="Z20" s="15">
        <v>0.43150348410568523</v>
      </c>
      <c r="AA20" s="16">
        <f t="shared" si="2"/>
        <v>0.28397565427860216</v>
      </c>
      <c r="AB20" s="21">
        <f t="shared" si="3"/>
        <v>0.57935607694605384</v>
      </c>
      <c r="AC20" s="18">
        <v>1986</v>
      </c>
      <c r="AD20" s="17">
        <f t="shared" si="0"/>
        <v>0.2853489467662696</v>
      </c>
      <c r="AE20" s="17">
        <f t="shared" si="4"/>
        <v>1.1053762061714996</v>
      </c>
    </row>
    <row r="21" spans="2:34" x14ac:dyDescent="0.3">
      <c r="B21" s="18">
        <v>1987</v>
      </c>
      <c r="C21" s="18">
        <v>100</v>
      </c>
      <c r="D21">
        <v>125</v>
      </c>
      <c r="E21">
        <v>20</v>
      </c>
      <c r="F21">
        <v>75</v>
      </c>
      <c r="G21" s="18">
        <v>100</v>
      </c>
      <c r="H21">
        <v>100</v>
      </c>
      <c r="I21">
        <v>500</v>
      </c>
      <c r="J21" s="18">
        <v>400</v>
      </c>
      <c r="K21">
        <v>44</v>
      </c>
      <c r="L21" s="18">
        <v>8</v>
      </c>
      <c r="M21">
        <v>25</v>
      </c>
      <c r="O21">
        <v>7</v>
      </c>
      <c r="P21" s="18">
        <v>600</v>
      </c>
      <c r="Q21" s="18">
        <v>2</v>
      </c>
      <c r="R21" s="19">
        <v>1750</v>
      </c>
      <c r="T21" s="18">
        <v>1987</v>
      </c>
      <c r="U21" s="2">
        <f t="shared" si="1"/>
        <v>3856</v>
      </c>
      <c r="V21" s="20">
        <v>0.32962962962962961</v>
      </c>
      <c r="W21" s="12">
        <v>14930.857403149887</v>
      </c>
      <c r="X21" s="13">
        <v>14859</v>
      </c>
      <c r="Y21" s="14">
        <v>0.82328243922940547</v>
      </c>
      <c r="Z21" s="15">
        <v>0.43150348410568523</v>
      </c>
      <c r="AA21" s="16">
        <f t="shared" si="2"/>
        <v>0.25825710445714384</v>
      </c>
      <c r="AB21" s="21">
        <f t="shared" si="3"/>
        <v>0.40038462369993438</v>
      </c>
      <c r="AC21" s="18">
        <v>1987</v>
      </c>
      <c r="AD21" s="17">
        <f t="shared" si="0"/>
        <v>0.25950602328555084</v>
      </c>
      <c r="AE21" s="17">
        <f t="shared" si="4"/>
        <v>0.76390954365711594</v>
      </c>
    </row>
    <row r="22" spans="2:34" x14ac:dyDescent="0.3">
      <c r="B22" s="18">
        <v>1988</v>
      </c>
      <c r="C22" s="18">
        <v>500</v>
      </c>
      <c r="D22">
        <v>300</v>
      </c>
      <c r="E22">
        <v>125</v>
      </c>
      <c r="F22">
        <v>747.5</v>
      </c>
      <c r="G22" s="18"/>
      <c r="I22">
        <v>400</v>
      </c>
      <c r="J22" s="18">
        <v>97</v>
      </c>
      <c r="K22">
        <v>349</v>
      </c>
      <c r="L22" s="18">
        <v>10</v>
      </c>
      <c r="M22">
        <v>30</v>
      </c>
      <c r="P22" s="18">
        <v>1500</v>
      </c>
      <c r="Q22" s="18"/>
      <c r="R22" s="19">
        <v>3275</v>
      </c>
      <c r="T22" s="18">
        <v>1988</v>
      </c>
      <c r="U22" s="2">
        <f t="shared" si="1"/>
        <v>7333.5</v>
      </c>
      <c r="V22" s="20">
        <v>0.40537974683544303</v>
      </c>
      <c r="W22" s="12">
        <v>14930.857403149887</v>
      </c>
      <c r="X22" s="13">
        <v>14859</v>
      </c>
      <c r="Y22" s="14">
        <v>0.82328243922940547</v>
      </c>
      <c r="Z22" s="15">
        <v>0.43150348410568523</v>
      </c>
      <c r="AA22" s="16">
        <f t="shared" si="2"/>
        <v>0.49116402373870965</v>
      </c>
      <c r="AB22" s="21">
        <f t="shared" si="3"/>
        <v>0.49239450220130959</v>
      </c>
      <c r="AC22" s="18">
        <v>1988</v>
      </c>
      <c r="AD22" s="17">
        <f t="shared" si="0"/>
        <v>0.49353926912982032</v>
      </c>
      <c r="AE22" s="17">
        <f t="shared" si="4"/>
        <v>0.93945880338745102</v>
      </c>
    </row>
    <row r="23" spans="2:34" x14ac:dyDescent="0.3">
      <c r="B23" s="18">
        <v>1989</v>
      </c>
      <c r="C23" s="18">
        <v>780</v>
      </c>
      <c r="D23">
        <v>500</v>
      </c>
      <c r="E23">
        <v>500</v>
      </c>
      <c r="F23">
        <v>225</v>
      </c>
      <c r="G23" s="18">
        <v>40</v>
      </c>
      <c r="H23">
        <v>30</v>
      </c>
      <c r="I23">
        <v>450</v>
      </c>
      <c r="J23" s="18">
        <v>279</v>
      </c>
      <c r="K23">
        <v>672</v>
      </c>
      <c r="L23" s="18">
        <v>70</v>
      </c>
      <c r="M23">
        <v>26</v>
      </c>
      <c r="N23">
        <v>80</v>
      </c>
      <c r="O23">
        <v>28</v>
      </c>
      <c r="P23" s="18">
        <v>300</v>
      </c>
      <c r="Q23" s="18"/>
      <c r="R23" s="19">
        <v>4181</v>
      </c>
      <c r="T23" s="18">
        <v>1989</v>
      </c>
      <c r="U23" s="2">
        <f t="shared" si="1"/>
        <v>8161</v>
      </c>
      <c r="V23" s="20">
        <v>0.37232264924806324</v>
      </c>
      <c r="W23" s="12">
        <v>14930.857403149887</v>
      </c>
      <c r="X23" s="13">
        <v>14859</v>
      </c>
      <c r="Y23" s="14">
        <v>0.82328243922940547</v>
      </c>
      <c r="Z23" s="15">
        <v>0.43150348410568523</v>
      </c>
      <c r="AA23" s="16">
        <f t="shared" si="2"/>
        <v>0.54658615909614916</v>
      </c>
      <c r="AB23" s="21">
        <f t="shared" si="3"/>
        <v>0.45224169921146162</v>
      </c>
      <c r="AC23" s="18">
        <v>1989</v>
      </c>
      <c r="AD23" s="17">
        <f t="shared" si="0"/>
        <v>0.54922942324517132</v>
      </c>
      <c r="AE23" s="17">
        <f t="shared" si="4"/>
        <v>0.86284969406382073</v>
      </c>
    </row>
    <row r="24" spans="2:34" x14ac:dyDescent="0.3">
      <c r="B24" s="18">
        <v>1990</v>
      </c>
      <c r="C24" s="18">
        <v>1100</v>
      </c>
      <c r="D24">
        <v>450</v>
      </c>
      <c r="E24">
        <v>300</v>
      </c>
      <c r="F24">
        <v>150</v>
      </c>
      <c r="G24" s="18">
        <v>50</v>
      </c>
      <c r="H24">
        <v>10</v>
      </c>
      <c r="I24">
        <v>200</v>
      </c>
      <c r="J24" s="18">
        <v>596</v>
      </c>
      <c r="K24">
        <v>1558</v>
      </c>
      <c r="L24" s="18"/>
      <c r="O24">
        <v>45</v>
      </c>
      <c r="P24" s="18">
        <v>500</v>
      </c>
      <c r="Q24" s="18"/>
      <c r="R24" s="19">
        <v>1973</v>
      </c>
      <c r="T24" s="18">
        <v>1990</v>
      </c>
      <c r="U24" s="2">
        <f t="shared" si="1"/>
        <v>6932</v>
      </c>
      <c r="V24" s="20">
        <v>0.45970926058865758</v>
      </c>
      <c r="W24" s="12">
        <v>14930.857403149887</v>
      </c>
      <c r="X24" s="13">
        <v>14859</v>
      </c>
      <c r="Y24" s="14">
        <v>0.82328243922940547</v>
      </c>
      <c r="Z24" s="15">
        <v>0.43150348410568523</v>
      </c>
      <c r="AA24" s="16">
        <f t="shared" si="2"/>
        <v>0.46427340458945054</v>
      </c>
      <c r="AB24" s="21">
        <f t="shared" si="3"/>
        <v>0.55838584510431999</v>
      </c>
      <c r="AC24" s="18">
        <v>1990</v>
      </c>
      <c r="AD24" s="17">
        <f t="shared" si="0"/>
        <v>0.4665186082508917</v>
      </c>
      <c r="AE24" s="17">
        <f t="shared" si="4"/>
        <v>1.065366277496995</v>
      </c>
      <c r="AF24">
        <v>1</v>
      </c>
      <c r="AH24">
        <v>1</v>
      </c>
    </row>
    <row r="25" spans="2:34" x14ac:dyDescent="0.3">
      <c r="B25" s="18">
        <v>1991</v>
      </c>
      <c r="C25" s="18">
        <v>2767</v>
      </c>
      <c r="D25">
        <v>300</v>
      </c>
      <c r="E25">
        <v>1515</v>
      </c>
      <c r="F25">
        <v>200</v>
      </c>
      <c r="G25" s="18">
        <v>20</v>
      </c>
      <c r="H25">
        <v>20</v>
      </c>
      <c r="I25">
        <v>120</v>
      </c>
      <c r="J25" s="18">
        <v>165</v>
      </c>
      <c r="K25">
        <v>2078</v>
      </c>
      <c r="L25" s="18"/>
      <c r="M25">
        <v>10</v>
      </c>
      <c r="O25">
        <v>23</v>
      </c>
      <c r="P25" s="18">
        <v>450</v>
      </c>
      <c r="Q25" s="18">
        <v>9</v>
      </c>
      <c r="R25" s="19">
        <v>710</v>
      </c>
      <c r="T25" s="18">
        <v>1991</v>
      </c>
      <c r="U25" s="2">
        <f t="shared" si="1"/>
        <v>8387</v>
      </c>
      <c r="V25" s="20">
        <v>0.46826832621752656</v>
      </c>
      <c r="W25" s="12">
        <v>14930.857403149887</v>
      </c>
      <c r="X25" s="13">
        <v>14859</v>
      </c>
      <c r="Y25" s="14">
        <v>0.82328243922940547</v>
      </c>
      <c r="Z25" s="15">
        <v>0.43150348410568523</v>
      </c>
      <c r="AA25" s="16">
        <f t="shared" si="2"/>
        <v>0.56172259727231988</v>
      </c>
      <c r="AB25" s="21">
        <f t="shared" si="3"/>
        <v>0.56878211401645706</v>
      </c>
      <c r="AC25" s="18">
        <v>1991</v>
      </c>
      <c r="AD25" s="17">
        <f t="shared" si="0"/>
        <v>0.56443906050205261</v>
      </c>
      <c r="AE25" s="17">
        <f t="shared" si="4"/>
        <v>1.0852017271379362</v>
      </c>
      <c r="AF25">
        <v>1</v>
      </c>
      <c r="AH25">
        <v>1</v>
      </c>
    </row>
    <row r="26" spans="2:34" x14ac:dyDescent="0.3">
      <c r="B26" s="18">
        <v>1992</v>
      </c>
      <c r="C26" s="18">
        <v>2198</v>
      </c>
      <c r="D26">
        <v>350</v>
      </c>
      <c r="E26">
        <v>1463</v>
      </c>
      <c r="F26">
        <v>550</v>
      </c>
      <c r="G26" s="18">
        <v>10</v>
      </c>
      <c r="H26">
        <v>80</v>
      </c>
      <c r="I26">
        <v>600</v>
      </c>
      <c r="J26" s="18">
        <v>135</v>
      </c>
      <c r="K26">
        <v>2643</v>
      </c>
      <c r="L26" s="18"/>
      <c r="M26">
        <v>150</v>
      </c>
      <c r="P26" s="18">
        <v>500</v>
      </c>
      <c r="Q26" s="18"/>
      <c r="R26" s="19">
        <v>800</v>
      </c>
      <c r="T26" s="18">
        <v>1992</v>
      </c>
      <c r="U26" s="2">
        <f t="shared" si="1"/>
        <v>9479</v>
      </c>
      <c r="V26" s="20">
        <v>0.63887909763835038</v>
      </c>
      <c r="W26" s="12">
        <v>14930.857403149887</v>
      </c>
      <c r="X26" s="13">
        <v>14859</v>
      </c>
      <c r="Y26" s="14">
        <v>0.82328243922940547</v>
      </c>
      <c r="Z26" s="15">
        <v>0.43150348410568523</v>
      </c>
      <c r="AA26" s="16">
        <f t="shared" si="2"/>
        <v>0.63485972332709195</v>
      </c>
      <c r="AB26" s="21">
        <f t="shared" si="3"/>
        <v>0.77601448445364984</v>
      </c>
      <c r="AC26" s="18">
        <v>1992</v>
      </c>
      <c r="AD26" s="17">
        <f t="shared" si="0"/>
        <v>0.63792987415034663</v>
      </c>
      <c r="AE26" s="17">
        <f t="shared" si="4"/>
        <v>1.4805885031553396</v>
      </c>
      <c r="AF26">
        <v>1</v>
      </c>
      <c r="AH26">
        <v>1</v>
      </c>
    </row>
    <row r="27" spans="2:34" x14ac:dyDescent="0.3">
      <c r="B27" s="18">
        <v>1993</v>
      </c>
      <c r="C27" s="18">
        <v>1750</v>
      </c>
      <c r="D27">
        <v>500</v>
      </c>
      <c r="E27">
        <v>578</v>
      </c>
      <c r="F27">
        <v>350</v>
      </c>
      <c r="G27" s="18">
        <v>10</v>
      </c>
      <c r="H27">
        <v>20</v>
      </c>
      <c r="I27">
        <v>250</v>
      </c>
      <c r="J27" s="18">
        <v>158</v>
      </c>
      <c r="K27">
        <v>2251</v>
      </c>
      <c r="L27" s="18">
        <v>377</v>
      </c>
      <c r="M27">
        <v>436</v>
      </c>
      <c r="N27">
        <v>250</v>
      </c>
      <c r="O27">
        <v>145</v>
      </c>
      <c r="P27" s="18">
        <v>1300</v>
      </c>
      <c r="Q27" s="18">
        <v>100</v>
      </c>
      <c r="R27" s="19">
        <v>2000</v>
      </c>
      <c r="T27" s="18">
        <v>1993</v>
      </c>
      <c r="U27" s="2">
        <f t="shared" si="1"/>
        <v>10475</v>
      </c>
      <c r="V27" s="20">
        <v>0.50544045312267105</v>
      </c>
      <c r="W27" s="12">
        <v>14930.857403149887</v>
      </c>
      <c r="X27" s="13">
        <v>14859</v>
      </c>
      <c r="Y27" s="14">
        <v>0.82328243922940547</v>
      </c>
      <c r="Z27" s="15">
        <v>0.43150348410568523</v>
      </c>
      <c r="AA27" s="16">
        <f t="shared" si="2"/>
        <v>0.70156721192649951</v>
      </c>
      <c r="AB27" s="21">
        <f t="shared" si="3"/>
        <v>0.61393323729310278</v>
      </c>
      <c r="AC27" s="18">
        <v>1993</v>
      </c>
      <c r="AD27" s="17">
        <f t="shared" si="0"/>
        <v>0.70495995692846092</v>
      </c>
      <c r="AE27" s="17">
        <f t="shared" si="4"/>
        <v>1.1713473279832822</v>
      </c>
      <c r="AF27">
        <v>1</v>
      </c>
      <c r="AH27">
        <v>1</v>
      </c>
    </row>
    <row r="28" spans="2:34" x14ac:dyDescent="0.3">
      <c r="B28" s="18">
        <v>1994</v>
      </c>
      <c r="C28" s="18">
        <v>2330</v>
      </c>
      <c r="D28">
        <v>300</v>
      </c>
      <c r="E28">
        <v>380</v>
      </c>
      <c r="F28">
        <v>150</v>
      </c>
      <c r="G28" s="18">
        <v>100</v>
      </c>
      <c r="H28">
        <v>150</v>
      </c>
      <c r="I28">
        <v>250</v>
      </c>
      <c r="J28" s="18">
        <v>438</v>
      </c>
      <c r="K28">
        <v>923</v>
      </c>
      <c r="L28" s="18">
        <v>691</v>
      </c>
      <c r="M28">
        <v>841</v>
      </c>
      <c r="N28">
        <v>420</v>
      </c>
      <c r="O28">
        <v>400</v>
      </c>
      <c r="P28" s="18">
        <v>600</v>
      </c>
      <c r="Q28" s="18">
        <v>24</v>
      </c>
      <c r="R28" s="19">
        <v>650</v>
      </c>
      <c r="T28" s="18">
        <v>1994</v>
      </c>
      <c r="U28" s="2">
        <f t="shared" si="1"/>
        <v>8647</v>
      </c>
      <c r="V28" s="20">
        <v>0.49828450778569544</v>
      </c>
      <c r="W28" s="12">
        <v>14930.857403149887</v>
      </c>
      <c r="X28" s="13">
        <v>14859</v>
      </c>
      <c r="Y28" s="14">
        <v>0.82328243922940547</v>
      </c>
      <c r="Z28" s="15">
        <v>0.43150348410568523</v>
      </c>
      <c r="AA28" s="16">
        <f t="shared" si="2"/>
        <v>0.57913619871393229</v>
      </c>
      <c r="AB28" s="21">
        <f t="shared" si="3"/>
        <v>0.60524126841827341</v>
      </c>
      <c r="AC28" s="18">
        <v>1994</v>
      </c>
      <c r="AD28" s="17">
        <f t="shared" si="0"/>
        <v>0.58193687327545596</v>
      </c>
      <c r="AE28" s="17">
        <f t="shared" si="4"/>
        <v>1.1547635792985949</v>
      </c>
      <c r="AF28">
        <v>1</v>
      </c>
      <c r="AH28">
        <v>1</v>
      </c>
    </row>
    <row r="29" spans="2:34" x14ac:dyDescent="0.3">
      <c r="B29" s="18">
        <v>1995</v>
      </c>
      <c r="C29" s="18">
        <v>594</v>
      </c>
      <c r="D29">
        <v>412</v>
      </c>
      <c r="E29">
        <v>525</v>
      </c>
      <c r="F29">
        <v>157</v>
      </c>
      <c r="G29" s="18">
        <v>99</v>
      </c>
      <c r="H29">
        <v>266</v>
      </c>
      <c r="I29">
        <v>600</v>
      </c>
      <c r="J29" s="18">
        <v>212</v>
      </c>
      <c r="K29">
        <v>142</v>
      </c>
      <c r="L29" s="18">
        <v>291</v>
      </c>
      <c r="M29">
        <v>323</v>
      </c>
      <c r="N29">
        <v>89</v>
      </c>
      <c r="O29">
        <v>450</v>
      </c>
      <c r="P29" s="18">
        <v>710</v>
      </c>
      <c r="Q29" s="18">
        <v>75</v>
      </c>
      <c r="R29" s="19">
        <v>1626</v>
      </c>
      <c r="T29" s="18">
        <v>1995</v>
      </c>
      <c r="U29" s="2">
        <f t="shared" si="1"/>
        <v>6571</v>
      </c>
      <c r="V29" s="20">
        <v>0.31547220361687878</v>
      </c>
      <c r="W29" s="12">
        <v>14930.857403149887</v>
      </c>
      <c r="X29" s="13">
        <v>14859</v>
      </c>
      <c r="Y29" s="14">
        <v>0.82328243922940547</v>
      </c>
      <c r="Z29" s="15">
        <v>0.43150348410568523</v>
      </c>
      <c r="AA29" s="16">
        <f t="shared" si="2"/>
        <v>0.44009528874167331</v>
      </c>
      <c r="AB29" s="21">
        <f t="shared" si="3"/>
        <v>0.38318830644822399</v>
      </c>
      <c r="AC29" s="18">
        <v>1995</v>
      </c>
      <c r="AD29" s="17">
        <f t="shared" si="0"/>
        <v>0.44222356820782016</v>
      </c>
      <c r="AE29" s="17">
        <f t="shared" si="4"/>
        <v>0.73110001480222653</v>
      </c>
      <c r="AF29">
        <v>1</v>
      </c>
      <c r="AH29">
        <v>1</v>
      </c>
    </row>
    <row r="30" spans="2:34" x14ac:dyDescent="0.3">
      <c r="B30" s="18">
        <v>1996</v>
      </c>
      <c r="C30" s="18">
        <v>724</v>
      </c>
      <c r="D30">
        <v>715</v>
      </c>
      <c r="E30">
        <v>771</v>
      </c>
      <c r="F30">
        <v>346</v>
      </c>
      <c r="G30" s="18">
        <v>53</v>
      </c>
      <c r="H30">
        <v>219</v>
      </c>
      <c r="I30">
        <v>288</v>
      </c>
      <c r="J30" s="18">
        <v>260</v>
      </c>
      <c r="K30">
        <v>493</v>
      </c>
      <c r="L30" s="18">
        <v>528</v>
      </c>
      <c r="M30">
        <v>164</v>
      </c>
      <c r="N30">
        <v>243</v>
      </c>
      <c r="O30">
        <v>650</v>
      </c>
      <c r="P30" s="18">
        <v>950</v>
      </c>
      <c r="Q30" s="18">
        <v>70</v>
      </c>
      <c r="R30" s="19">
        <v>3971</v>
      </c>
      <c r="T30" s="18">
        <v>1996</v>
      </c>
      <c r="U30" s="2">
        <f t="shared" si="1"/>
        <v>10445</v>
      </c>
      <c r="V30" s="20">
        <v>0.21957040572792366</v>
      </c>
      <c r="W30" s="12">
        <v>14930.857403149887</v>
      </c>
      <c r="X30" s="13">
        <v>14859</v>
      </c>
      <c r="Y30" s="14">
        <v>0.82328243922940547</v>
      </c>
      <c r="Z30" s="15">
        <v>0.43150348410568523</v>
      </c>
      <c r="AA30" s="16">
        <f t="shared" si="2"/>
        <v>0.69955795022169809</v>
      </c>
      <c r="AB30" s="21">
        <f t="shared" si="3"/>
        <v>0.26670118936757858</v>
      </c>
      <c r="AC30" s="18">
        <v>1996</v>
      </c>
      <c r="AD30" s="17">
        <f t="shared" si="0"/>
        <v>0.7029409785315297</v>
      </c>
      <c r="AE30" s="17">
        <f t="shared" si="4"/>
        <v>0.50884967054900021</v>
      </c>
      <c r="AF30">
        <v>1</v>
      </c>
      <c r="AH30">
        <v>1</v>
      </c>
    </row>
    <row r="31" spans="2:34" x14ac:dyDescent="0.3">
      <c r="B31" s="18">
        <v>1997</v>
      </c>
      <c r="C31" s="18">
        <v>2354</v>
      </c>
      <c r="D31">
        <v>516</v>
      </c>
      <c r="E31">
        <v>722</v>
      </c>
      <c r="F31">
        <v>862</v>
      </c>
      <c r="G31" s="18">
        <v>402</v>
      </c>
      <c r="H31">
        <v>558</v>
      </c>
      <c r="I31">
        <v>523</v>
      </c>
      <c r="J31" s="18">
        <v>242</v>
      </c>
      <c r="K31">
        <v>1869</v>
      </c>
      <c r="L31" s="18">
        <v>275</v>
      </c>
      <c r="M31">
        <v>266</v>
      </c>
      <c r="N31">
        <v>84</v>
      </c>
      <c r="O31">
        <v>937</v>
      </c>
      <c r="P31" s="18">
        <v>1078</v>
      </c>
      <c r="Q31" s="18">
        <v>36</v>
      </c>
      <c r="R31" s="19">
        <v>2638</v>
      </c>
      <c r="T31" s="18">
        <v>1997</v>
      </c>
      <c r="U31" s="2">
        <f t="shared" si="1"/>
        <v>13362</v>
      </c>
      <c r="V31" s="20">
        <v>0.36310329273793412</v>
      </c>
      <c r="W31" s="12">
        <v>14930.857403149887</v>
      </c>
      <c r="X31" s="13">
        <v>14859</v>
      </c>
      <c r="Y31" s="14">
        <v>0.82328243922940547</v>
      </c>
      <c r="Z31" s="15">
        <v>0.43150348410568523</v>
      </c>
      <c r="AA31" s="16">
        <f t="shared" si="2"/>
        <v>0.89492516331855709</v>
      </c>
      <c r="AB31" s="21">
        <f t="shared" si="3"/>
        <v>0.44104340799227998</v>
      </c>
      <c r="AC31" s="18">
        <v>1997</v>
      </c>
      <c r="AD31" s="17">
        <f t="shared" si="0"/>
        <v>0.89925297799313553</v>
      </c>
      <c r="AE31" s="17">
        <f t="shared" si="4"/>
        <v>0.84148403457387078</v>
      </c>
      <c r="AF31">
        <v>1</v>
      </c>
      <c r="AH31">
        <v>1</v>
      </c>
    </row>
    <row r="32" spans="2:34" x14ac:dyDescent="0.3">
      <c r="B32" s="18">
        <v>1998</v>
      </c>
      <c r="C32" s="18">
        <v>3205</v>
      </c>
      <c r="D32">
        <v>380</v>
      </c>
      <c r="E32">
        <v>587</v>
      </c>
      <c r="F32">
        <v>674</v>
      </c>
      <c r="G32" s="18">
        <v>300</v>
      </c>
      <c r="H32">
        <v>824</v>
      </c>
      <c r="I32">
        <v>1430</v>
      </c>
      <c r="J32" s="18">
        <v>1013</v>
      </c>
      <c r="K32">
        <v>2417</v>
      </c>
      <c r="L32" s="18">
        <v>306</v>
      </c>
      <c r="M32">
        <v>370</v>
      </c>
      <c r="N32">
        <v>155</v>
      </c>
      <c r="O32">
        <v>849</v>
      </c>
      <c r="P32" s="18">
        <v>4566</v>
      </c>
      <c r="Q32" s="18">
        <v>171</v>
      </c>
      <c r="R32" s="19">
        <v>5297</v>
      </c>
      <c r="T32" s="18">
        <v>1998</v>
      </c>
      <c r="U32" s="2">
        <f t="shared" si="1"/>
        <v>22544</v>
      </c>
      <c r="V32" s="20">
        <v>0.39156436890147939</v>
      </c>
      <c r="W32" s="12">
        <v>14930.857403149887</v>
      </c>
      <c r="X32" s="13">
        <v>14859</v>
      </c>
      <c r="Y32" s="14">
        <v>0.82328243922940547</v>
      </c>
      <c r="Z32" s="15">
        <v>0.43150348410568523</v>
      </c>
      <c r="AA32" s="16">
        <f t="shared" si="2"/>
        <v>1.509893195768115</v>
      </c>
      <c r="AB32" s="21">
        <f t="shared" si="3"/>
        <v>0.47561365364234498</v>
      </c>
      <c r="AC32" s="18">
        <v>1998</v>
      </c>
      <c r="AD32" s="17">
        <f t="shared" si="0"/>
        <v>1.5171949660138637</v>
      </c>
      <c r="AE32" s="17">
        <f t="shared" si="4"/>
        <v>0.90744196356378937</v>
      </c>
      <c r="AF32">
        <v>1</v>
      </c>
      <c r="AH32">
        <v>1</v>
      </c>
    </row>
    <row r="33" spans="2:34" x14ac:dyDescent="0.3">
      <c r="B33" s="18">
        <v>1999</v>
      </c>
      <c r="C33" s="18">
        <v>2399</v>
      </c>
      <c r="D33">
        <v>822</v>
      </c>
      <c r="E33">
        <v>1731</v>
      </c>
      <c r="F33">
        <v>686</v>
      </c>
      <c r="G33" s="18">
        <v>539</v>
      </c>
      <c r="H33">
        <v>453</v>
      </c>
      <c r="I33">
        <v>879</v>
      </c>
      <c r="J33" s="18">
        <v>931</v>
      </c>
      <c r="K33">
        <v>767</v>
      </c>
      <c r="L33" s="18">
        <v>160</v>
      </c>
      <c r="M33">
        <v>234</v>
      </c>
      <c r="N33">
        <v>239</v>
      </c>
      <c r="O33">
        <v>751</v>
      </c>
      <c r="P33" s="18">
        <v>1557</v>
      </c>
      <c r="Q33" s="18">
        <v>883</v>
      </c>
      <c r="R33" s="19">
        <v>4185</v>
      </c>
      <c r="T33" s="18">
        <v>1999</v>
      </c>
      <c r="U33" s="2">
        <f t="shared" si="1"/>
        <v>17216</v>
      </c>
      <c r="V33" s="20">
        <v>0.38380566801619431</v>
      </c>
      <c r="W33" s="12">
        <v>14930.857403149887</v>
      </c>
      <c r="X33" s="13">
        <v>14859</v>
      </c>
      <c r="Y33" s="14">
        <v>0.82328243922940547</v>
      </c>
      <c r="Z33" s="15">
        <v>0.43150348410568523</v>
      </c>
      <c r="AA33" s="16">
        <f t="shared" si="2"/>
        <v>1.1530483169953809</v>
      </c>
      <c r="AB33" s="21">
        <f t="shared" si="3"/>
        <v>0.46618954775160443</v>
      </c>
      <c r="AC33" s="18">
        <v>1999</v>
      </c>
      <c r="AD33" s="17">
        <f t="shared" si="0"/>
        <v>1.158624402718891</v>
      </c>
      <c r="AE33" s="17">
        <f t="shared" si="4"/>
        <v>0.88946134192091808</v>
      </c>
      <c r="AF33">
        <v>1</v>
      </c>
      <c r="AH33">
        <v>1</v>
      </c>
    </row>
    <row r="34" spans="2:34" x14ac:dyDescent="0.3">
      <c r="B34" s="18">
        <v>2000</v>
      </c>
      <c r="C34" s="18">
        <v>212</v>
      </c>
      <c r="D34">
        <v>132</v>
      </c>
      <c r="E34">
        <v>1220</v>
      </c>
      <c r="F34">
        <v>55</v>
      </c>
      <c r="G34" s="18">
        <v>75</v>
      </c>
      <c r="H34">
        <v>105</v>
      </c>
      <c r="I34">
        <v>391</v>
      </c>
      <c r="J34" s="18">
        <v>68</v>
      </c>
      <c r="K34">
        <v>301</v>
      </c>
      <c r="L34" s="18">
        <v>143</v>
      </c>
      <c r="M34">
        <v>160</v>
      </c>
      <c r="N34">
        <v>94</v>
      </c>
      <c r="O34">
        <v>1827</v>
      </c>
      <c r="P34" s="18">
        <v>370</v>
      </c>
      <c r="Q34" s="18">
        <v>530</v>
      </c>
      <c r="R34" s="19">
        <v>2572</v>
      </c>
      <c r="T34" s="18">
        <v>2000</v>
      </c>
      <c r="U34" s="2">
        <f t="shared" si="1"/>
        <v>8255</v>
      </c>
      <c r="V34" s="20">
        <v>0.19634703196347034</v>
      </c>
      <c r="W34" s="12">
        <v>14930.857403149887</v>
      </c>
      <c r="X34" s="13">
        <v>14859</v>
      </c>
      <c r="Y34" s="14">
        <v>0.82328243922940547</v>
      </c>
      <c r="Z34" s="15">
        <v>0.43150348410568523</v>
      </c>
      <c r="AA34" s="16">
        <f t="shared" si="2"/>
        <v>0.55288184577119359</v>
      </c>
      <c r="AB34" s="21">
        <f t="shared" si="3"/>
        <v>0.23849291884234974</v>
      </c>
      <c r="AC34" s="18">
        <v>2000</v>
      </c>
      <c r="AD34" s="17">
        <f t="shared" si="0"/>
        <v>0.55555555555555558</v>
      </c>
      <c r="AE34" s="17">
        <f t="shared" si="4"/>
        <v>0.45503000368678459</v>
      </c>
      <c r="AF34">
        <v>1</v>
      </c>
      <c r="AH34">
        <v>1</v>
      </c>
    </row>
    <row r="35" spans="2:34" x14ac:dyDescent="0.3">
      <c r="B35" s="18">
        <v>2001</v>
      </c>
      <c r="C35" s="18">
        <v>107</v>
      </c>
      <c r="D35">
        <v>394</v>
      </c>
      <c r="E35">
        <v>389</v>
      </c>
      <c r="F35">
        <v>100</v>
      </c>
      <c r="G35" s="18">
        <v>139</v>
      </c>
      <c r="H35">
        <v>409</v>
      </c>
      <c r="I35">
        <v>237</v>
      </c>
      <c r="J35" s="18">
        <v>225</v>
      </c>
      <c r="K35">
        <v>1528</v>
      </c>
      <c r="L35" s="18">
        <v>263</v>
      </c>
      <c r="N35">
        <v>115</v>
      </c>
      <c r="O35">
        <v>2080</v>
      </c>
      <c r="P35" s="18">
        <v>814</v>
      </c>
      <c r="Q35" s="18">
        <v>571</v>
      </c>
      <c r="R35" s="19">
        <v>1450</v>
      </c>
      <c r="T35" s="18">
        <v>2001</v>
      </c>
      <c r="U35" s="2">
        <f t="shared" si="1"/>
        <v>8821</v>
      </c>
      <c r="V35" s="20">
        <v>0.11752136752136749</v>
      </c>
      <c r="W35" s="12">
        <v>14930.857403149887</v>
      </c>
      <c r="X35" s="13">
        <v>14859</v>
      </c>
      <c r="Y35" s="14">
        <v>0.82328243922940547</v>
      </c>
      <c r="Z35" s="15">
        <v>0.43150348410568523</v>
      </c>
      <c r="AA35" s="16">
        <f t="shared" si="2"/>
        <v>0.5907899166017806</v>
      </c>
      <c r="AB35" s="21">
        <f t="shared" si="3"/>
        <v>0.14274732694574149</v>
      </c>
      <c r="AC35" s="18">
        <v>2001</v>
      </c>
      <c r="AD35" s="17">
        <f t="shared" si="0"/>
        <v>0.5936469479776566</v>
      </c>
      <c r="AE35" s="17">
        <f t="shared" si="4"/>
        <v>0.27235322969624914</v>
      </c>
      <c r="AF35">
        <v>1</v>
      </c>
      <c r="AH35">
        <v>1</v>
      </c>
    </row>
    <row r="36" spans="2:34" x14ac:dyDescent="0.3">
      <c r="B36" s="18">
        <v>2002</v>
      </c>
      <c r="C36" s="18">
        <v>464</v>
      </c>
      <c r="D36">
        <v>944</v>
      </c>
      <c r="E36">
        <v>758</v>
      </c>
      <c r="F36">
        <v>148</v>
      </c>
      <c r="G36" s="18">
        <v>41</v>
      </c>
      <c r="H36">
        <v>251</v>
      </c>
      <c r="I36">
        <v>308</v>
      </c>
      <c r="J36" s="18">
        <v>517</v>
      </c>
      <c r="K36">
        <v>3299</v>
      </c>
      <c r="L36" s="18">
        <v>128</v>
      </c>
      <c r="M36">
        <v>23</v>
      </c>
      <c r="N36">
        <v>54</v>
      </c>
      <c r="O36">
        <v>190</v>
      </c>
      <c r="P36" s="18">
        <v>1457</v>
      </c>
      <c r="Q36" s="18">
        <v>383</v>
      </c>
      <c r="R36" s="19">
        <v>2485</v>
      </c>
      <c r="T36" s="18">
        <v>2002</v>
      </c>
      <c r="U36" s="2">
        <f t="shared" si="1"/>
        <v>11450</v>
      </c>
      <c r="V36" s="20">
        <v>0.27015355086372367</v>
      </c>
      <c r="W36" s="12">
        <v>14930.857403149887</v>
      </c>
      <c r="X36" s="13">
        <v>14859</v>
      </c>
      <c r="Y36" s="14">
        <v>0.82328243922940547</v>
      </c>
      <c r="Z36" s="15">
        <v>0.43150348410568523</v>
      </c>
      <c r="AA36" s="16">
        <f t="shared" si="2"/>
        <v>0.76686821733254595</v>
      </c>
      <c r="AB36" s="21">
        <f t="shared" si="3"/>
        <v>0.32814200569683971</v>
      </c>
      <c r="AC36" s="18">
        <v>2002</v>
      </c>
      <c r="AD36" s="17">
        <f t="shared" si="0"/>
        <v>0.77057675482872334</v>
      </c>
      <c r="AE36" s="17">
        <f t="shared" si="4"/>
        <v>0.62607501634345275</v>
      </c>
      <c r="AF36">
        <v>1</v>
      </c>
      <c r="AH36">
        <v>1</v>
      </c>
    </row>
    <row r="37" spans="2:34" x14ac:dyDescent="0.3">
      <c r="B37" s="18">
        <v>2003</v>
      </c>
      <c r="C37" s="18">
        <v>768</v>
      </c>
      <c r="D37">
        <v>401</v>
      </c>
      <c r="E37">
        <v>762</v>
      </c>
      <c r="F37">
        <v>69</v>
      </c>
      <c r="G37" s="18">
        <v>379</v>
      </c>
      <c r="H37">
        <v>358</v>
      </c>
      <c r="I37">
        <v>440</v>
      </c>
      <c r="J37" s="18">
        <v>660</v>
      </c>
      <c r="K37">
        <v>3705</v>
      </c>
      <c r="L37" s="18">
        <v>137</v>
      </c>
      <c r="M37">
        <v>28</v>
      </c>
      <c r="N37">
        <v>155</v>
      </c>
      <c r="O37">
        <v>1775</v>
      </c>
      <c r="P37" s="18">
        <v>1929</v>
      </c>
      <c r="Q37" s="18">
        <v>600</v>
      </c>
      <c r="R37" s="19">
        <v>1749</v>
      </c>
      <c r="T37" s="18">
        <v>2003</v>
      </c>
      <c r="U37" s="2">
        <f t="shared" si="1"/>
        <v>13915</v>
      </c>
      <c r="V37" s="20">
        <v>0.27449664429530202</v>
      </c>
      <c r="W37" s="12">
        <v>14930.857403149887</v>
      </c>
      <c r="X37" s="13">
        <v>14859</v>
      </c>
      <c r="Y37" s="14">
        <v>0.82328243922940547</v>
      </c>
      <c r="Z37" s="15">
        <v>0.43150348410568523</v>
      </c>
      <c r="AA37" s="16">
        <f t="shared" si="2"/>
        <v>0.93196255407706352</v>
      </c>
      <c r="AB37" s="21">
        <f t="shared" si="3"/>
        <v>0.33341734405537859</v>
      </c>
      <c r="AC37" s="18">
        <v>2003</v>
      </c>
      <c r="AD37" s="17">
        <f t="shared" si="0"/>
        <v>0.93646947977656636</v>
      </c>
      <c r="AE37" s="17">
        <f t="shared" si="4"/>
        <v>0.6361400415206645</v>
      </c>
      <c r="AF37">
        <v>1</v>
      </c>
      <c r="AH37">
        <v>1</v>
      </c>
    </row>
    <row r="38" spans="2:34" x14ac:dyDescent="0.3">
      <c r="B38" s="18">
        <v>2004</v>
      </c>
      <c r="C38" s="18">
        <v>2615</v>
      </c>
      <c r="D38">
        <v>717</v>
      </c>
      <c r="E38">
        <v>905</v>
      </c>
      <c r="F38">
        <v>393</v>
      </c>
      <c r="G38" s="18">
        <v>454</v>
      </c>
      <c r="H38">
        <v>301</v>
      </c>
      <c r="I38">
        <v>495</v>
      </c>
      <c r="J38" s="18">
        <v>1221</v>
      </c>
      <c r="K38">
        <v>3445</v>
      </c>
      <c r="L38" s="18">
        <v>141</v>
      </c>
      <c r="M38">
        <v>72</v>
      </c>
      <c r="N38">
        <v>362</v>
      </c>
      <c r="O38">
        <v>1127</v>
      </c>
      <c r="P38" s="18">
        <v>4035</v>
      </c>
      <c r="Q38" s="18">
        <v>1369</v>
      </c>
      <c r="R38" s="19">
        <v>3658</v>
      </c>
      <c r="T38" s="18">
        <v>2004</v>
      </c>
      <c r="U38" s="2">
        <f t="shared" si="1"/>
        <v>21310</v>
      </c>
      <c r="V38" s="20">
        <v>0.35162396610853336</v>
      </c>
      <c r="W38" s="12">
        <v>14930.857403149887</v>
      </c>
      <c r="X38" s="13">
        <v>14859</v>
      </c>
      <c r="Y38" s="14">
        <v>0.82328243922940547</v>
      </c>
      <c r="Z38" s="15">
        <v>0.43150348410568523</v>
      </c>
      <c r="AA38" s="16">
        <f t="shared" si="2"/>
        <v>1.4272455643106161</v>
      </c>
      <c r="AB38" s="21">
        <f t="shared" si="3"/>
        <v>0.42710004410837954</v>
      </c>
      <c r="AC38" s="18">
        <v>2004</v>
      </c>
      <c r="AD38" s="17">
        <f t="shared" si="0"/>
        <v>1.4341476546200955</v>
      </c>
      <c r="AE38" s="17">
        <f t="shared" si="4"/>
        <v>0.81488094316849702</v>
      </c>
      <c r="AF38">
        <v>1</v>
      </c>
      <c r="AH38">
        <v>1</v>
      </c>
    </row>
    <row r="39" spans="2:34" x14ac:dyDescent="0.3">
      <c r="B39" s="18">
        <v>2005</v>
      </c>
      <c r="C39" s="18">
        <v>642</v>
      </c>
      <c r="D39">
        <v>325</v>
      </c>
      <c r="E39">
        <v>182</v>
      </c>
      <c r="F39">
        <v>88</v>
      </c>
      <c r="G39" s="18">
        <v>199</v>
      </c>
      <c r="H39">
        <v>488</v>
      </c>
      <c r="I39">
        <v>121</v>
      </c>
      <c r="J39" s="18">
        <v>159</v>
      </c>
      <c r="K39">
        <v>1218</v>
      </c>
      <c r="L39" s="18">
        <v>65</v>
      </c>
      <c r="M39">
        <v>36</v>
      </c>
      <c r="N39">
        <v>115</v>
      </c>
      <c r="O39">
        <v>635</v>
      </c>
      <c r="P39" s="18">
        <v>1200</v>
      </c>
      <c r="Q39" s="18"/>
      <c r="R39" s="19">
        <v>2354</v>
      </c>
      <c r="T39" s="18">
        <v>2005</v>
      </c>
      <c r="U39" s="2">
        <f t="shared" si="1"/>
        <v>7827</v>
      </c>
      <c r="V39" s="20">
        <v>0.39802736239261849</v>
      </c>
      <c r="W39" s="12">
        <v>14930.857403149887</v>
      </c>
      <c r="X39" s="13">
        <v>14859</v>
      </c>
      <c r="Y39" s="14">
        <v>0.82328243922940547</v>
      </c>
      <c r="Z39" s="15">
        <v>0.43150348410568523</v>
      </c>
      <c r="AA39" s="16">
        <f t="shared" si="2"/>
        <v>0.52421637878269323</v>
      </c>
      <c r="AB39" s="21">
        <f t="shared" si="3"/>
        <v>0.48346392857009457</v>
      </c>
      <c r="AC39" s="18">
        <v>2005</v>
      </c>
      <c r="AD39" s="17">
        <f t="shared" si="0"/>
        <v>0.52675146375933779</v>
      </c>
      <c r="AE39" s="17">
        <f t="shared" si="4"/>
        <v>0.92241981131983708</v>
      </c>
      <c r="AF39">
        <v>1</v>
      </c>
      <c r="AH39">
        <v>1</v>
      </c>
    </row>
    <row r="40" spans="2:34" x14ac:dyDescent="0.3">
      <c r="B40" s="18">
        <v>2006</v>
      </c>
      <c r="C40" s="18">
        <v>516</v>
      </c>
      <c r="D40">
        <v>177</v>
      </c>
      <c r="E40">
        <v>141</v>
      </c>
      <c r="F40">
        <v>454</v>
      </c>
      <c r="G40" s="18">
        <v>228</v>
      </c>
      <c r="H40">
        <v>536</v>
      </c>
      <c r="I40">
        <v>76</v>
      </c>
      <c r="J40" s="18">
        <v>485</v>
      </c>
      <c r="K40">
        <v>3304</v>
      </c>
      <c r="L40" s="18">
        <v>104</v>
      </c>
      <c r="M40">
        <v>117</v>
      </c>
      <c r="N40">
        <v>85</v>
      </c>
      <c r="O40">
        <v>414</v>
      </c>
      <c r="P40" s="18">
        <v>4515</v>
      </c>
      <c r="Q40" s="18">
        <v>321</v>
      </c>
      <c r="R40" s="19">
        <v>3071</v>
      </c>
      <c r="T40" s="18">
        <v>2006</v>
      </c>
      <c r="U40" s="2">
        <f t="shared" si="1"/>
        <v>14544</v>
      </c>
      <c r="V40" s="20">
        <v>0.31541725601131532</v>
      </c>
      <c r="W40" s="12">
        <v>14930.857403149887</v>
      </c>
      <c r="X40" s="13">
        <v>14859</v>
      </c>
      <c r="Y40" s="14">
        <v>0.82328243922940547</v>
      </c>
      <c r="Z40" s="15">
        <v>0.43150348410568523</v>
      </c>
      <c r="AA40" s="16">
        <f t="shared" si="2"/>
        <v>0.97409007448773344</v>
      </c>
      <c r="AB40" s="21">
        <f t="shared" si="3"/>
        <v>0.3831215643401148</v>
      </c>
      <c r="AC40" s="18">
        <v>2006</v>
      </c>
      <c r="AD40" s="17">
        <f t="shared" si="0"/>
        <v>0.97880072683222286</v>
      </c>
      <c r="AE40" s="17">
        <f t="shared" si="4"/>
        <v>0.7309726749137031</v>
      </c>
      <c r="AF40">
        <v>1</v>
      </c>
      <c r="AH40">
        <v>1</v>
      </c>
    </row>
    <row r="41" spans="2:34" x14ac:dyDescent="0.3">
      <c r="B41" s="18">
        <v>2007</v>
      </c>
      <c r="C41" s="18">
        <v>353</v>
      </c>
      <c r="D41">
        <v>180</v>
      </c>
      <c r="E41">
        <v>133</v>
      </c>
      <c r="F41">
        <v>441</v>
      </c>
      <c r="G41" s="18">
        <v>162</v>
      </c>
      <c r="H41">
        <v>193</v>
      </c>
      <c r="I41">
        <v>234</v>
      </c>
      <c r="J41" s="18">
        <v>166</v>
      </c>
      <c r="K41">
        <v>1630</v>
      </c>
      <c r="L41" s="18">
        <v>41</v>
      </c>
      <c r="M41">
        <v>13</v>
      </c>
      <c r="N41">
        <v>112</v>
      </c>
      <c r="O41">
        <v>253</v>
      </c>
      <c r="P41" s="18">
        <v>1890</v>
      </c>
      <c r="Q41" s="18">
        <v>168</v>
      </c>
      <c r="R41" s="19">
        <v>2764</v>
      </c>
      <c r="T41" s="18">
        <v>2007</v>
      </c>
      <c r="U41" s="2">
        <f t="shared" si="1"/>
        <v>8733</v>
      </c>
      <c r="V41" s="20">
        <v>0.43442265795206969</v>
      </c>
      <c r="W41" s="12">
        <v>14930.857403149887</v>
      </c>
      <c r="X41" s="13">
        <v>14859</v>
      </c>
      <c r="Y41" s="14">
        <v>0.82328243922940547</v>
      </c>
      <c r="Z41" s="15">
        <v>0.43150348410568523</v>
      </c>
      <c r="AA41" s="16">
        <f t="shared" si="2"/>
        <v>0.5848960822676964</v>
      </c>
      <c r="AB41" s="21">
        <f t="shared" si="3"/>
        <v>0.52767147366666833</v>
      </c>
      <c r="AC41" s="18">
        <v>2007</v>
      </c>
      <c r="AD41" s="17">
        <f t="shared" si="0"/>
        <v>0.58772461134665854</v>
      </c>
      <c r="AE41" s="17">
        <v>1.01</v>
      </c>
      <c r="AF41">
        <v>1</v>
      </c>
      <c r="AH41">
        <v>1</v>
      </c>
    </row>
    <row r="42" spans="2:34" x14ac:dyDescent="0.3">
      <c r="B42" s="18">
        <v>2008</v>
      </c>
      <c r="C42" s="18">
        <v>515</v>
      </c>
      <c r="D42">
        <v>274</v>
      </c>
      <c r="E42">
        <v>281</v>
      </c>
      <c r="F42">
        <v>472</v>
      </c>
      <c r="G42" s="18">
        <v>200</v>
      </c>
      <c r="H42">
        <v>264</v>
      </c>
      <c r="I42">
        <v>380</v>
      </c>
      <c r="J42" s="18">
        <v>154</v>
      </c>
      <c r="K42">
        <v>998</v>
      </c>
      <c r="L42" s="18">
        <v>74</v>
      </c>
      <c r="M42">
        <v>24</v>
      </c>
      <c r="N42">
        <v>149</v>
      </c>
      <c r="O42">
        <v>215</v>
      </c>
      <c r="P42" s="18">
        <v>1700</v>
      </c>
      <c r="Q42" s="18">
        <v>155</v>
      </c>
      <c r="R42" s="19">
        <v>2683</v>
      </c>
      <c r="T42" s="18">
        <v>2008</v>
      </c>
      <c r="U42" s="2">
        <f t="shared" si="1"/>
        <v>8538</v>
      </c>
      <c r="V42" s="20">
        <v>0.24534161490683232</v>
      </c>
      <c r="W42" s="12">
        <v>14930.857403149887</v>
      </c>
      <c r="X42" s="13">
        <v>14859</v>
      </c>
      <c r="Y42" s="14">
        <v>0.82328243922940547</v>
      </c>
      <c r="Z42" s="15">
        <v>0.43150348410568523</v>
      </c>
      <c r="AA42" s="16">
        <f t="shared" si="2"/>
        <v>0.57183588118648709</v>
      </c>
      <c r="AB42" s="21">
        <f t="shared" si="3"/>
        <v>0.29800418813314261</v>
      </c>
      <c r="AC42" s="18">
        <v>2008</v>
      </c>
      <c r="AD42" s="17">
        <f t="shared" si="0"/>
        <v>0.57460125176660615</v>
      </c>
      <c r="AE42" s="17">
        <f t="shared" si="4"/>
        <v>0.56857389092770905</v>
      </c>
      <c r="AF42">
        <v>1</v>
      </c>
      <c r="AH42">
        <v>1</v>
      </c>
    </row>
    <row r="43" spans="2:34" x14ac:dyDescent="0.3">
      <c r="B43" s="18">
        <v>2009</v>
      </c>
      <c r="C43" s="18">
        <v>1800</v>
      </c>
      <c r="D43">
        <v>730</v>
      </c>
      <c r="E43">
        <v>780</v>
      </c>
      <c r="F43">
        <v>122</v>
      </c>
      <c r="G43" s="18">
        <v>214</v>
      </c>
      <c r="H43">
        <v>550</v>
      </c>
      <c r="I43">
        <v>80</v>
      </c>
      <c r="J43" s="18">
        <v>102</v>
      </c>
      <c r="K43">
        <v>725</v>
      </c>
      <c r="L43" s="18">
        <v>44</v>
      </c>
      <c r="M43">
        <v>15</v>
      </c>
      <c r="N43">
        <v>60</v>
      </c>
      <c r="O43">
        <v>206</v>
      </c>
      <c r="P43" s="18">
        <v>2870</v>
      </c>
      <c r="Q43" s="18">
        <v>630</v>
      </c>
      <c r="R43" s="19">
        <v>3440</v>
      </c>
      <c r="T43" s="18">
        <v>2009</v>
      </c>
      <c r="U43" s="2">
        <f t="shared" si="1"/>
        <v>12368</v>
      </c>
      <c r="V43" s="20">
        <v>0.44186046511627908</v>
      </c>
      <c r="W43" s="12">
        <v>14930.857403149887</v>
      </c>
      <c r="X43" s="13">
        <v>14859</v>
      </c>
      <c r="Y43" s="14">
        <v>0.82328243922940547</v>
      </c>
      <c r="Z43" s="15">
        <v>0.43150348410568523</v>
      </c>
      <c r="AA43" s="16">
        <f t="shared" si="2"/>
        <v>0.82835162549946972</v>
      </c>
      <c r="AB43" s="21">
        <f t="shared" si="3"/>
        <v>0.53670580600487683</v>
      </c>
      <c r="AC43" s="18">
        <v>2009</v>
      </c>
      <c r="AD43" s="17">
        <f t="shared" si="0"/>
        <v>0.8323574937748166</v>
      </c>
      <c r="AE43" s="17">
        <f t="shared" si="4"/>
        <v>1.0240020796867011</v>
      </c>
      <c r="AF43">
        <v>1</v>
      </c>
      <c r="AH43">
        <v>1</v>
      </c>
    </row>
    <row r="44" spans="2:34" x14ac:dyDescent="0.3">
      <c r="B44" s="18">
        <v>2010</v>
      </c>
      <c r="C44" s="18">
        <v>3028</v>
      </c>
      <c r="D44">
        <v>430</v>
      </c>
      <c r="E44">
        <v>380</v>
      </c>
      <c r="F44">
        <v>120</v>
      </c>
      <c r="G44" s="18">
        <v>110</v>
      </c>
      <c r="H44">
        <v>185</v>
      </c>
      <c r="I44">
        <v>355</v>
      </c>
      <c r="J44" s="18">
        <v>470</v>
      </c>
      <c r="K44">
        <v>900</v>
      </c>
      <c r="L44" s="18">
        <v>50</v>
      </c>
      <c r="M44">
        <v>9</v>
      </c>
      <c r="N44">
        <v>185</v>
      </c>
      <c r="O44">
        <v>225</v>
      </c>
      <c r="P44" s="18">
        <v>1300</v>
      </c>
      <c r="Q44" s="18">
        <v>520</v>
      </c>
      <c r="R44" s="19">
        <v>3560</v>
      </c>
      <c r="T44" s="18">
        <v>2010</v>
      </c>
      <c r="U44" s="2">
        <f t="shared" si="1"/>
        <v>11827</v>
      </c>
      <c r="V44" s="20">
        <v>0.3023082650781832</v>
      </c>
      <c r="W44" s="12">
        <v>14930.857403149887</v>
      </c>
      <c r="X44" s="13">
        <v>14859</v>
      </c>
      <c r="Y44" s="14">
        <v>0.82328243922940547</v>
      </c>
      <c r="Z44" s="15">
        <v>0.43150348410568523</v>
      </c>
      <c r="AA44" s="16">
        <f t="shared" si="2"/>
        <v>0.79211793942288389</v>
      </c>
      <c r="AB44" s="21">
        <f t="shared" si="3"/>
        <v>0.367198728739003</v>
      </c>
      <c r="AC44" s="18">
        <v>2010</v>
      </c>
      <c r="AD44" s="17">
        <f t="shared" si="0"/>
        <v>0.79594858335015817</v>
      </c>
      <c r="AE44" s="17">
        <f t="shared" si="4"/>
        <v>0.70059287170006002</v>
      </c>
      <c r="AF44">
        <v>1</v>
      </c>
      <c r="AH44">
        <v>1</v>
      </c>
    </row>
    <row r="45" spans="2:34" x14ac:dyDescent="0.3">
      <c r="B45" s="18">
        <v>2011</v>
      </c>
      <c r="C45" s="18">
        <v>2024</v>
      </c>
      <c r="D45">
        <v>392</v>
      </c>
      <c r="E45">
        <v>219</v>
      </c>
      <c r="F45">
        <v>106</v>
      </c>
      <c r="G45" s="18">
        <v>95</v>
      </c>
      <c r="H45">
        <v>302</v>
      </c>
      <c r="I45">
        <v>263</v>
      </c>
      <c r="J45" s="18">
        <v>640</v>
      </c>
      <c r="K45">
        <v>1500</v>
      </c>
      <c r="L45" s="18">
        <v>85</v>
      </c>
      <c r="M45">
        <v>48</v>
      </c>
      <c r="N45">
        <v>67</v>
      </c>
      <c r="O45">
        <v>221</v>
      </c>
      <c r="P45" s="18">
        <v>562</v>
      </c>
      <c r="Q45" s="18">
        <v>409</v>
      </c>
      <c r="R45" s="19">
        <v>3905</v>
      </c>
      <c r="T45" s="18">
        <v>2011</v>
      </c>
      <c r="U45" s="2">
        <f t="shared" si="1"/>
        <v>10838</v>
      </c>
      <c r="V45" s="20">
        <v>0.36902242911553118</v>
      </c>
      <c r="W45" s="12">
        <v>14930.857403149887</v>
      </c>
      <c r="X45" s="13">
        <v>14859</v>
      </c>
      <c r="Y45" s="14">
        <v>0.82328243922940547</v>
      </c>
      <c r="Z45" s="15">
        <v>0.43150348410568523</v>
      </c>
      <c r="AA45" s="16">
        <f t="shared" si="2"/>
        <v>0.72587927855459677</v>
      </c>
      <c r="AB45" s="21">
        <f t="shared" si="3"/>
        <v>0.4482330868868491</v>
      </c>
      <c r="AC45" s="18">
        <v>2011</v>
      </c>
      <c r="AD45" s="17">
        <f t="shared" si="0"/>
        <v>0.72938959553132776</v>
      </c>
      <c r="AE45" s="17">
        <v>0.86</v>
      </c>
      <c r="AF45">
        <v>1</v>
      </c>
      <c r="AH45">
        <v>1</v>
      </c>
    </row>
    <row r="46" spans="2:34" x14ac:dyDescent="0.3">
      <c r="B46" s="18">
        <v>2012</v>
      </c>
      <c r="C46" s="18">
        <v>1215</v>
      </c>
      <c r="D46">
        <v>635</v>
      </c>
      <c r="E46">
        <v>163</v>
      </c>
      <c r="F46">
        <v>59</v>
      </c>
      <c r="G46" s="18">
        <v>141</v>
      </c>
      <c r="H46">
        <v>223</v>
      </c>
      <c r="I46">
        <v>138</v>
      </c>
      <c r="J46" s="18">
        <v>218</v>
      </c>
      <c r="K46">
        <v>1775</v>
      </c>
      <c r="L46" s="18">
        <v>205</v>
      </c>
      <c r="M46">
        <v>80</v>
      </c>
      <c r="O46">
        <v>268</v>
      </c>
      <c r="P46" s="18">
        <v>1641</v>
      </c>
      <c r="Q46" s="18">
        <v>93</v>
      </c>
      <c r="R46" s="19">
        <v>2364</v>
      </c>
      <c r="T46" s="18">
        <v>2012</v>
      </c>
      <c r="U46" s="2">
        <f t="shared" si="1"/>
        <v>9218</v>
      </c>
      <c r="V46" s="20">
        <v>0.33998005982053842</v>
      </c>
      <c r="W46" s="12">
        <v>14930.857403149887</v>
      </c>
      <c r="X46" s="13">
        <v>14859</v>
      </c>
      <c r="Y46" s="14">
        <v>0.82328243922940547</v>
      </c>
      <c r="Z46" s="15">
        <v>0.43150348410568523</v>
      </c>
      <c r="AA46" s="16">
        <f t="shared" si="2"/>
        <v>0.61737914649531955</v>
      </c>
      <c r="AB46" s="21">
        <f t="shared" si="3"/>
        <v>0.41295677354512828</v>
      </c>
      <c r="AC46" s="18">
        <v>2012</v>
      </c>
      <c r="AD46" s="17">
        <f t="shared" si="0"/>
        <v>0.62036476209704561</v>
      </c>
      <c r="AE46" s="17">
        <f t="shared" si="4"/>
        <v>0.78789644196075459</v>
      </c>
      <c r="AF46">
        <v>1</v>
      </c>
      <c r="AH46">
        <v>1</v>
      </c>
    </row>
    <row r="47" spans="2:34" x14ac:dyDescent="0.3">
      <c r="B47" s="18">
        <v>2013</v>
      </c>
      <c r="C47" s="18">
        <v>8543</v>
      </c>
      <c r="D47">
        <v>479</v>
      </c>
      <c r="E47">
        <v>552</v>
      </c>
      <c r="F47">
        <v>284</v>
      </c>
      <c r="G47" s="18">
        <v>399</v>
      </c>
      <c r="H47">
        <v>240</v>
      </c>
      <c r="I47">
        <v>350</v>
      </c>
      <c r="J47" s="18">
        <v>216</v>
      </c>
      <c r="K47">
        <v>1432</v>
      </c>
      <c r="L47" s="18">
        <v>596</v>
      </c>
      <c r="M47">
        <v>73</v>
      </c>
      <c r="N47">
        <v>5</v>
      </c>
      <c r="O47">
        <v>696</v>
      </c>
      <c r="P47" s="18">
        <v>1403</v>
      </c>
      <c r="Q47" s="18">
        <v>98</v>
      </c>
      <c r="R47" s="19">
        <v>2081</v>
      </c>
      <c r="T47" s="18">
        <v>2013</v>
      </c>
      <c r="U47" s="2">
        <f t="shared" si="1"/>
        <v>17447</v>
      </c>
      <c r="V47" s="20">
        <v>0.33356741573033716</v>
      </c>
      <c r="W47" s="12">
        <v>14930.857403149887</v>
      </c>
      <c r="X47" s="13">
        <v>14859</v>
      </c>
      <c r="Y47" s="14">
        <v>0.82328243922940547</v>
      </c>
      <c r="Z47" s="15">
        <v>0.43150348410568523</v>
      </c>
      <c r="AA47" s="16">
        <f t="shared" si="2"/>
        <v>1.1685196321223519</v>
      </c>
      <c r="AB47" s="21">
        <f t="shared" si="3"/>
        <v>0.40516765551632211</v>
      </c>
      <c r="AC47" s="18">
        <v>2013</v>
      </c>
      <c r="AD47" s="17">
        <f t="shared" si="0"/>
        <v>1.1741705363752608</v>
      </c>
      <c r="AE47" s="17">
        <f t="shared" si="4"/>
        <v>0.77303527785337356</v>
      </c>
      <c r="AF47">
        <v>1</v>
      </c>
      <c r="AH47">
        <v>1</v>
      </c>
    </row>
    <row r="48" spans="2:34" x14ac:dyDescent="0.3">
      <c r="B48" s="18">
        <v>2014</v>
      </c>
      <c r="C48" s="18">
        <v>3002</v>
      </c>
      <c r="D48">
        <v>360</v>
      </c>
      <c r="E48">
        <v>99</v>
      </c>
      <c r="F48">
        <v>64</v>
      </c>
      <c r="G48" s="18">
        <v>91</v>
      </c>
      <c r="H48">
        <v>192</v>
      </c>
      <c r="I48">
        <v>653</v>
      </c>
      <c r="J48" s="18">
        <v>90</v>
      </c>
      <c r="K48">
        <v>494</v>
      </c>
      <c r="L48" s="18">
        <v>289</v>
      </c>
      <c r="M48">
        <v>37</v>
      </c>
      <c r="N48">
        <v>44</v>
      </c>
      <c r="O48">
        <v>219</v>
      </c>
      <c r="P48" s="18">
        <v>4030</v>
      </c>
      <c r="Q48" s="18">
        <v>348</v>
      </c>
      <c r="R48" s="19">
        <v>1185</v>
      </c>
      <c r="T48" s="18">
        <v>2014</v>
      </c>
      <c r="U48" s="2">
        <f t="shared" si="1"/>
        <v>11197</v>
      </c>
      <c r="V48" s="20">
        <v>0.37658495350803045</v>
      </c>
      <c r="W48" s="12">
        <v>14930.857403149887</v>
      </c>
      <c r="X48" s="13">
        <v>14859</v>
      </c>
      <c r="Y48" s="14">
        <v>0.82328243922940547</v>
      </c>
      <c r="Z48" s="15">
        <v>0.43150348410568523</v>
      </c>
      <c r="AA48" s="16">
        <f t="shared" si="2"/>
        <v>0.74992344362205388</v>
      </c>
      <c r="AB48" s="21">
        <f t="shared" si="3"/>
        <v>0.45741890700415638</v>
      </c>
      <c r="AC48" s="18">
        <v>2014</v>
      </c>
      <c r="AD48" s="17">
        <f t="shared" si="0"/>
        <v>0.75355003701460399</v>
      </c>
      <c r="AE48" s="17">
        <f t="shared" si="4"/>
        <v>0.87272749208160749</v>
      </c>
      <c r="AF48">
        <v>1</v>
      </c>
      <c r="AH48">
        <v>1</v>
      </c>
    </row>
    <row r="49" spans="2:34" x14ac:dyDescent="0.3">
      <c r="B49" s="18">
        <v>2015</v>
      </c>
      <c r="C49" s="18">
        <v>6292</v>
      </c>
      <c r="D49">
        <v>900</v>
      </c>
      <c r="E49">
        <v>363</v>
      </c>
      <c r="F49">
        <v>266</v>
      </c>
      <c r="G49" s="18">
        <v>1113</v>
      </c>
      <c r="H49">
        <v>331</v>
      </c>
      <c r="I49">
        <v>768</v>
      </c>
      <c r="J49" s="18">
        <v>476</v>
      </c>
      <c r="K49">
        <v>2777</v>
      </c>
      <c r="L49" s="18">
        <v>746</v>
      </c>
      <c r="M49">
        <v>49</v>
      </c>
      <c r="O49">
        <v>199</v>
      </c>
      <c r="P49" s="18">
        <v>2197</v>
      </c>
      <c r="Q49" s="18">
        <v>586</v>
      </c>
      <c r="R49" s="19">
        <v>6516</v>
      </c>
      <c r="T49" s="18">
        <v>2015</v>
      </c>
      <c r="U49" s="2">
        <f t="shared" si="1"/>
        <v>23579</v>
      </c>
      <c r="V49" s="20">
        <v>0.29655956781347742</v>
      </c>
      <c r="W49" s="12">
        <v>14930.857403149887</v>
      </c>
      <c r="X49" s="13">
        <v>14859</v>
      </c>
      <c r="Y49" s="14">
        <v>0.82328243922940547</v>
      </c>
      <c r="Z49" s="15">
        <v>0.43150348410568523</v>
      </c>
      <c r="AA49" s="16">
        <f t="shared" si="2"/>
        <v>1.5792127245837644</v>
      </c>
      <c r="AB49" s="21">
        <f t="shared" si="3"/>
        <v>0.36021607370984127</v>
      </c>
      <c r="AC49" s="18">
        <v>2015</v>
      </c>
      <c r="AD49" s="17">
        <f t="shared" si="0"/>
        <v>1.5868497207079884</v>
      </c>
      <c r="AE49" s="17">
        <f t="shared" si="4"/>
        <v>0.68727039001345136</v>
      </c>
      <c r="AF49">
        <v>1</v>
      </c>
      <c r="AH49">
        <v>1</v>
      </c>
    </row>
    <row r="50" spans="2:34" x14ac:dyDescent="0.3">
      <c r="B50" s="18">
        <v>2016</v>
      </c>
      <c r="C50" s="18">
        <v>10756</v>
      </c>
      <c r="D50">
        <v>1623</v>
      </c>
      <c r="E50">
        <v>369</v>
      </c>
      <c r="F50">
        <v>376</v>
      </c>
      <c r="G50" s="18">
        <v>160</v>
      </c>
      <c r="H50">
        <v>370</v>
      </c>
      <c r="I50">
        <v>615</v>
      </c>
      <c r="J50" s="18">
        <v>920</v>
      </c>
      <c r="K50">
        <v>2661</v>
      </c>
      <c r="L50" s="18">
        <v>658</v>
      </c>
      <c r="M50">
        <v>17</v>
      </c>
      <c r="N50">
        <v>139</v>
      </c>
      <c r="O50">
        <v>311</v>
      </c>
      <c r="P50" s="18">
        <v>1219</v>
      </c>
      <c r="Q50" s="18">
        <v>398</v>
      </c>
      <c r="R50" s="19">
        <v>2101</v>
      </c>
      <c r="T50" s="18">
        <v>2016</v>
      </c>
      <c r="U50" s="2">
        <f t="shared" si="1"/>
        <v>22693</v>
      </c>
      <c r="V50" s="20">
        <v>0.42065443540760356</v>
      </c>
      <c r="W50" s="12">
        <v>14930.857403149887</v>
      </c>
      <c r="X50" s="13">
        <v>14859</v>
      </c>
      <c r="Y50" s="14">
        <v>0.82328243922940547</v>
      </c>
      <c r="Z50" s="15">
        <v>0.43150348410568523</v>
      </c>
      <c r="AA50" s="16">
        <f t="shared" si="2"/>
        <v>1.5198725289019621</v>
      </c>
      <c r="AB50" s="21">
        <f t="shared" si="3"/>
        <v>0.51094790240070853</v>
      </c>
      <c r="AC50" s="18">
        <v>2016</v>
      </c>
      <c r="AD50" s="17">
        <f t="shared" si="0"/>
        <v>1.5272225587186217</v>
      </c>
      <c r="AE50" s="17">
        <f t="shared" si="4"/>
        <v>0.97485756408070046</v>
      </c>
      <c r="AF50">
        <v>1</v>
      </c>
      <c r="AH50">
        <v>1</v>
      </c>
    </row>
    <row r="51" spans="2:34" x14ac:dyDescent="0.3">
      <c r="B51" s="18">
        <v>2017</v>
      </c>
      <c r="C51" s="18">
        <v>1355</v>
      </c>
      <c r="D51">
        <v>1860</v>
      </c>
      <c r="E51">
        <v>635</v>
      </c>
      <c r="F51">
        <v>500</v>
      </c>
      <c r="G51" s="18">
        <v>274</v>
      </c>
      <c r="H51">
        <v>605</v>
      </c>
      <c r="I51">
        <v>1561</v>
      </c>
      <c r="J51" s="18">
        <v>208</v>
      </c>
      <c r="K51">
        <v>2380</v>
      </c>
      <c r="L51" s="18">
        <v>796</v>
      </c>
      <c r="M51">
        <v>61</v>
      </c>
      <c r="N51">
        <v>136</v>
      </c>
      <c r="O51">
        <v>141</v>
      </c>
      <c r="P51" s="18">
        <v>1422</v>
      </c>
      <c r="Q51" s="18">
        <v>793</v>
      </c>
      <c r="R51" s="19">
        <v>5638</v>
      </c>
      <c r="T51" s="18">
        <v>2017</v>
      </c>
      <c r="U51" s="2">
        <f t="shared" si="1"/>
        <v>18365</v>
      </c>
      <c r="V51" s="20">
        <v>0.36891891891891887</v>
      </c>
      <c r="W51" s="12">
        <v>14930.857403149887</v>
      </c>
      <c r="X51" s="13">
        <v>14859</v>
      </c>
      <c r="Y51" s="14">
        <v>0.82328243922940547</v>
      </c>
      <c r="Z51" s="15">
        <v>0.43150348410568523</v>
      </c>
      <c r="AA51" s="16">
        <f t="shared" si="2"/>
        <v>1.2300030402892757</v>
      </c>
      <c r="AB51" s="21">
        <f t="shared" si="3"/>
        <v>0.44810735822839604</v>
      </c>
      <c r="AC51" s="18">
        <v>2017</v>
      </c>
      <c r="AD51" s="17">
        <f t="shared" si="0"/>
        <v>1.235951275321354</v>
      </c>
      <c r="AE51" s="17">
        <f t="shared" si="4"/>
        <v>0.85496162257768016</v>
      </c>
      <c r="AF51">
        <v>1</v>
      </c>
      <c r="AH51">
        <v>1</v>
      </c>
    </row>
    <row r="52" spans="2:34" x14ac:dyDescent="0.3">
      <c r="B52" s="18">
        <v>2018</v>
      </c>
      <c r="C52" s="18">
        <v>3579</v>
      </c>
      <c r="D52">
        <v>812</v>
      </c>
      <c r="E52">
        <v>1442</v>
      </c>
      <c r="F52">
        <v>567</v>
      </c>
      <c r="G52" s="18">
        <v>555</v>
      </c>
      <c r="H52">
        <v>420</v>
      </c>
      <c r="I52">
        <v>918</v>
      </c>
      <c r="J52" s="18">
        <v>192</v>
      </c>
      <c r="K52">
        <v>1869</v>
      </c>
      <c r="L52" s="18">
        <v>723</v>
      </c>
      <c r="M52">
        <v>7</v>
      </c>
      <c r="N52">
        <v>20</v>
      </c>
      <c r="O52">
        <v>114</v>
      </c>
      <c r="P52" s="18">
        <v>643</v>
      </c>
      <c r="Q52" s="18">
        <v>270</v>
      </c>
      <c r="R52" s="19">
        <v>723</v>
      </c>
      <c r="T52" s="18">
        <v>2018</v>
      </c>
      <c r="U52" s="2">
        <f t="shared" si="1"/>
        <v>12854</v>
      </c>
      <c r="V52" s="20">
        <v>0.34070551808028299</v>
      </c>
      <c r="W52" s="12">
        <v>14930.857403149887</v>
      </c>
      <c r="X52" s="13">
        <v>14859</v>
      </c>
      <c r="Y52" s="14">
        <v>0.82328243922940547</v>
      </c>
      <c r="Z52" s="15">
        <v>0.43150348410568523</v>
      </c>
      <c r="AA52" s="16">
        <f t="shared" si="2"/>
        <v>0.86090166511725286</v>
      </c>
      <c r="AB52" s="21">
        <f t="shared" si="3"/>
        <v>0.41383795140727675</v>
      </c>
      <c r="AC52" s="18">
        <v>2018</v>
      </c>
      <c r="AD52" s="17">
        <f t="shared" si="0"/>
        <v>0.86506494380510124</v>
      </c>
      <c r="AE52" s="17">
        <f t="shared" si="4"/>
        <v>0.78957767580119076</v>
      </c>
      <c r="AF52">
        <v>1</v>
      </c>
      <c r="AH52">
        <v>1</v>
      </c>
    </row>
    <row r="53" spans="2:34" x14ac:dyDescent="0.3">
      <c r="B53" s="18">
        <v>2019</v>
      </c>
      <c r="C53" s="18">
        <v>1894</v>
      </c>
      <c r="D53">
        <v>802</v>
      </c>
      <c r="E53">
        <v>1763</v>
      </c>
      <c r="F53">
        <v>0</v>
      </c>
      <c r="G53" s="18">
        <v>441</v>
      </c>
      <c r="H53">
        <v>266</v>
      </c>
      <c r="I53">
        <v>986</v>
      </c>
      <c r="J53" s="18">
        <v>554</v>
      </c>
      <c r="K53">
        <v>1727</v>
      </c>
      <c r="L53" s="18">
        <v>379</v>
      </c>
      <c r="M53">
        <v>10</v>
      </c>
      <c r="N53">
        <v>22</v>
      </c>
      <c r="O53">
        <v>71</v>
      </c>
      <c r="P53" s="18">
        <v>1374</v>
      </c>
      <c r="Q53" s="18">
        <v>708</v>
      </c>
      <c r="R53" s="19">
        <v>4965</v>
      </c>
      <c r="T53" s="18">
        <v>2019</v>
      </c>
      <c r="U53" s="2">
        <f t="shared" si="1"/>
        <v>15962</v>
      </c>
      <c r="V53" s="20">
        <v>0.33320973005043014</v>
      </c>
      <c r="W53" s="12">
        <v>14930.857403149887</v>
      </c>
      <c r="X53" s="13">
        <v>14859</v>
      </c>
      <c r="Y53" s="14">
        <v>0.82328243922940547</v>
      </c>
      <c r="Z53" s="15">
        <v>0.43150348410568523</v>
      </c>
      <c r="AA53" s="16">
        <f t="shared" si="2"/>
        <v>1.069061177734681</v>
      </c>
      <c r="AB53" s="21">
        <f t="shared" si="3"/>
        <v>0.40473319261165747</v>
      </c>
      <c r="AC53" s="18">
        <v>2019</v>
      </c>
      <c r="AD53" s="17">
        <f t="shared" si="0"/>
        <v>1.0742311057271687</v>
      </c>
      <c r="AE53" s="17">
        <f t="shared" si="4"/>
        <v>0.7722063490194655</v>
      </c>
      <c r="AF53">
        <v>1</v>
      </c>
      <c r="AH53">
        <v>1</v>
      </c>
    </row>
    <row r="54" spans="2:34" x14ac:dyDescent="0.3">
      <c r="B54" s="18">
        <v>2020</v>
      </c>
      <c r="C54" s="18">
        <v>2496</v>
      </c>
      <c r="D54">
        <v>1049</v>
      </c>
      <c r="E54">
        <v>855</v>
      </c>
      <c r="F54">
        <v>206</v>
      </c>
      <c r="G54" s="18">
        <v>117</v>
      </c>
      <c r="H54">
        <v>350</v>
      </c>
      <c r="I54">
        <v>761</v>
      </c>
      <c r="J54" s="18">
        <v>956</v>
      </c>
      <c r="K54">
        <v>1844</v>
      </c>
      <c r="L54" s="18">
        <v>385</v>
      </c>
      <c r="M54">
        <v>14</v>
      </c>
      <c r="N54">
        <v>43</v>
      </c>
      <c r="O54">
        <v>147</v>
      </c>
      <c r="P54" s="18">
        <v>1000</v>
      </c>
      <c r="Q54" s="18">
        <v>188</v>
      </c>
      <c r="R54" s="19">
        <v>2165</v>
      </c>
      <c r="T54" s="18">
        <v>2020</v>
      </c>
      <c r="U54" s="2">
        <f t="shared" si="1"/>
        <v>12576</v>
      </c>
      <c r="V54" s="20">
        <v>0.24370423289873203</v>
      </c>
      <c r="W54" s="12">
        <v>14930.857403149887</v>
      </c>
      <c r="X54" s="13">
        <v>14859</v>
      </c>
      <c r="Y54" s="14">
        <v>0.82328243922940547</v>
      </c>
      <c r="Z54" s="15">
        <v>0.43150348410568523</v>
      </c>
      <c r="AA54" s="16">
        <f t="shared" si="2"/>
        <v>0.84228250665275961</v>
      </c>
      <c r="AB54" s="21">
        <f t="shared" si="3"/>
        <v>0.29601534210645841</v>
      </c>
      <c r="AC54" s="18">
        <v>2020</v>
      </c>
      <c r="AD54" s="17">
        <f t="shared" si="0"/>
        <v>0.8463557439935393</v>
      </c>
      <c r="AE54" s="17">
        <f t="shared" si="4"/>
        <v>0.56477929350633749</v>
      </c>
      <c r="AF54">
        <v>1</v>
      </c>
      <c r="AH54">
        <v>1</v>
      </c>
    </row>
    <row r="55" spans="2:34" x14ac:dyDescent="0.3">
      <c r="B55" s="22">
        <v>2021</v>
      </c>
      <c r="C55" s="22">
        <v>4548</v>
      </c>
      <c r="D55" s="23">
        <v>759</v>
      </c>
      <c r="E55" s="23">
        <v>1283</v>
      </c>
      <c r="F55" s="23">
        <v>192</v>
      </c>
      <c r="G55" s="22">
        <v>242</v>
      </c>
      <c r="H55" s="23">
        <v>325</v>
      </c>
      <c r="I55" s="23">
        <v>1285</v>
      </c>
      <c r="J55" s="22">
        <v>295</v>
      </c>
      <c r="K55" s="23">
        <v>3195</v>
      </c>
      <c r="L55" s="22">
        <v>414</v>
      </c>
      <c r="M55" s="23">
        <v>23</v>
      </c>
      <c r="N55" s="23">
        <v>99</v>
      </c>
      <c r="O55" s="23">
        <v>419</v>
      </c>
      <c r="P55" s="22">
        <v>1082</v>
      </c>
      <c r="Q55" s="22">
        <v>319</v>
      </c>
      <c r="R55" s="24">
        <v>1857</v>
      </c>
      <c r="S55" s="23"/>
      <c r="T55" s="22">
        <v>2021</v>
      </c>
      <c r="U55" s="2">
        <f t="shared" si="1"/>
        <v>16337</v>
      </c>
      <c r="V55" s="20">
        <v>0.29566059325763577</v>
      </c>
      <c r="W55" s="12">
        <v>14930.857403149887</v>
      </c>
      <c r="X55" s="13">
        <v>14859</v>
      </c>
      <c r="Y55" s="14">
        <v>0.82328243922940547</v>
      </c>
      <c r="Z55" s="15">
        <v>0.43150348410568523</v>
      </c>
      <c r="AA55" s="16">
        <f t="shared" si="2"/>
        <v>1.0941769490446991</v>
      </c>
      <c r="AB55" s="21">
        <f t="shared" si="3"/>
        <v>0.35912413428175982</v>
      </c>
      <c r="AC55" s="22">
        <v>2021</v>
      </c>
      <c r="AD55" s="17">
        <f t="shared" si="0"/>
        <v>1.0994683356888082</v>
      </c>
      <c r="AE55" s="17">
        <f t="shared" si="4"/>
        <v>0.68518703590634655</v>
      </c>
      <c r="AF55">
        <v>1</v>
      </c>
      <c r="AH55">
        <v>1</v>
      </c>
    </row>
    <row r="56" spans="2:34" x14ac:dyDescent="0.3">
      <c r="B56" s="18">
        <v>2022</v>
      </c>
      <c r="C56" s="25">
        <v>1434</v>
      </c>
      <c r="D56" s="25">
        <v>549</v>
      </c>
      <c r="E56" s="25">
        <v>365</v>
      </c>
      <c r="F56" s="25">
        <v>32</v>
      </c>
      <c r="G56" s="25">
        <v>294</v>
      </c>
      <c r="H56" s="25">
        <v>689</v>
      </c>
      <c r="I56" s="25">
        <v>1080</v>
      </c>
      <c r="J56" s="25">
        <v>865</v>
      </c>
      <c r="K56" s="25">
        <v>3081</v>
      </c>
      <c r="L56" s="25">
        <v>113</v>
      </c>
      <c r="M56" s="25">
        <v>87</v>
      </c>
      <c r="N56" s="25">
        <v>131</v>
      </c>
      <c r="O56" s="25">
        <v>51</v>
      </c>
      <c r="P56" s="25">
        <v>494</v>
      </c>
      <c r="Q56" s="25">
        <v>158</v>
      </c>
      <c r="R56" s="25">
        <v>1272</v>
      </c>
      <c r="T56" s="18">
        <v>2022</v>
      </c>
      <c r="U56" s="2">
        <f t="shared" si="1"/>
        <v>10695</v>
      </c>
      <c r="V56" s="20">
        <v>0.29499999999999998</v>
      </c>
      <c r="W56" s="12">
        <v>14930.857403149899</v>
      </c>
      <c r="X56" s="13">
        <v>14859</v>
      </c>
      <c r="Y56" s="14">
        <v>0.82328243922940503</v>
      </c>
      <c r="Z56" s="15">
        <v>0.43150348410568501</v>
      </c>
      <c r="AA56" s="16">
        <f>U56/W56</f>
        <v>0.71630179776170932</v>
      </c>
      <c r="AB56" s="21">
        <f>$V56/Y56</f>
        <v>0.35832174469325606</v>
      </c>
      <c r="AC56" s="18">
        <v>2022</v>
      </c>
      <c r="AD56" s="17">
        <f>U56/X56</f>
        <v>0.71976579850595601</v>
      </c>
      <c r="AE56" s="17">
        <f>$V56/Z56</f>
        <v>0.68365612530662156</v>
      </c>
      <c r="AF56">
        <v>1</v>
      </c>
      <c r="AH56">
        <v>1</v>
      </c>
    </row>
    <row r="57" spans="2:34" x14ac:dyDescent="0.3">
      <c r="AD57">
        <v>2</v>
      </c>
      <c r="AE57">
        <v>2</v>
      </c>
      <c r="AF57">
        <v>1</v>
      </c>
      <c r="AH57">
        <v>1</v>
      </c>
    </row>
    <row r="58" spans="2:34" x14ac:dyDescent="0.3">
      <c r="AD58">
        <v>0</v>
      </c>
      <c r="AE58">
        <v>0</v>
      </c>
      <c r="AF58">
        <v>1</v>
      </c>
      <c r="AG58">
        <v>0.8</v>
      </c>
      <c r="AH58">
        <v>1</v>
      </c>
    </row>
    <row r="59" spans="2:34" x14ac:dyDescent="0.3">
      <c r="AG59">
        <v>0.8</v>
      </c>
      <c r="AH59">
        <v>0</v>
      </c>
    </row>
  </sheetData>
  <pageMargins left="0.7" right="0.7" top="0.75" bottom="0.75" header="0.3" footer="0.3"/>
  <ignoredErrors>
    <ignoredError sqref="U9:U56" formulaRange="1"/>
  </ignoredError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9CCF-408E-429D-B143-2F24B2F4AA08}">
  <dimension ref="A1:V69"/>
  <sheetViews>
    <sheetView zoomScaleNormal="100" workbookViewId="0">
      <pane ySplit="5" topLeftCell="A6" activePane="bottomLeft" state="frozen"/>
      <selection pane="bottomLeft" activeCell="A6" sqref="A6"/>
    </sheetView>
  </sheetViews>
  <sheetFormatPr defaultRowHeight="13.2" x14ac:dyDescent="0.25"/>
  <cols>
    <col min="1" max="1" width="26.109375" style="27" customWidth="1"/>
    <col min="2" max="2" width="39.33203125" style="27" customWidth="1"/>
    <col min="3" max="3" width="9.33203125" style="27" bestFit="1" customWidth="1"/>
    <col min="4" max="4" width="10.33203125" style="27" bestFit="1" customWidth="1"/>
    <col min="5" max="5" width="9.33203125" style="27" bestFit="1" customWidth="1"/>
    <col min="6" max="6" width="9.44140625" style="27" bestFit="1" customWidth="1"/>
    <col min="7" max="7" width="4.44140625" style="27" customWidth="1"/>
    <col min="8" max="8" width="15.5546875" style="27" bestFit="1" customWidth="1"/>
    <col min="9" max="9" width="11.44140625" style="27" bestFit="1" customWidth="1"/>
    <col min="10" max="11" width="10.33203125" style="27" bestFit="1" customWidth="1"/>
    <col min="12" max="12" width="15.33203125" style="27" customWidth="1"/>
    <col min="13" max="13" width="9.109375" style="27"/>
    <col min="14" max="14" width="5.44140625" style="27" bestFit="1" customWidth="1"/>
    <col min="15" max="15" width="5.88671875" style="27" bestFit="1" customWidth="1"/>
    <col min="16" max="16" width="9" style="27" bestFit="1" customWidth="1"/>
    <col min="17" max="17" width="8.33203125" style="27" bestFit="1" customWidth="1"/>
    <col min="18" max="18" width="18.5546875" style="27" bestFit="1" customWidth="1"/>
    <col min="19" max="19" width="9.6640625" style="27" bestFit="1" customWidth="1"/>
    <col min="20" max="256" width="9.109375" style="27"/>
    <col min="257" max="257" width="26.109375" style="27" customWidth="1"/>
    <col min="258" max="258" width="39.33203125" style="27" customWidth="1"/>
    <col min="259" max="259" width="9.33203125" style="27" bestFit="1" customWidth="1"/>
    <col min="260" max="260" width="10.33203125" style="27" bestFit="1" customWidth="1"/>
    <col min="261" max="261" width="9.33203125" style="27" bestFit="1" customWidth="1"/>
    <col min="262" max="262" width="9.44140625" style="27" bestFit="1" customWidth="1"/>
    <col min="263" max="263" width="4.44140625" style="27" customWidth="1"/>
    <col min="264" max="264" width="15.5546875" style="27" bestFit="1" customWidth="1"/>
    <col min="265" max="265" width="11.44140625" style="27" bestFit="1" customWidth="1"/>
    <col min="266" max="267" width="10.33203125" style="27" bestFit="1" customWidth="1"/>
    <col min="268" max="268" width="15.33203125" style="27" customWidth="1"/>
    <col min="269" max="269" width="9.109375" style="27"/>
    <col min="270" max="270" width="5.44140625" style="27" bestFit="1" customWidth="1"/>
    <col min="271" max="271" width="5.88671875" style="27" bestFit="1" customWidth="1"/>
    <col min="272" max="272" width="9" style="27" bestFit="1" customWidth="1"/>
    <col min="273" max="273" width="8.33203125" style="27" bestFit="1" customWidth="1"/>
    <col min="274" max="274" width="18.5546875" style="27" bestFit="1" customWidth="1"/>
    <col min="275" max="275" width="9.6640625" style="27" bestFit="1" customWidth="1"/>
    <col min="276" max="512" width="9.109375" style="27"/>
    <col min="513" max="513" width="26.109375" style="27" customWidth="1"/>
    <col min="514" max="514" width="39.33203125" style="27" customWidth="1"/>
    <col min="515" max="515" width="9.33203125" style="27" bestFit="1" customWidth="1"/>
    <col min="516" max="516" width="10.33203125" style="27" bestFit="1" customWidth="1"/>
    <col min="517" max="517" width="9.33203125" style="27" bestFit="1" customWidth="1"/>
    <col min="518" max="518" width="9.44140625" style="27" bestFit="1" customWidth="1"/>
    <col min="519" max="519" width="4.44140625" style="27" customWidth="1"/>
    <col min="520" max="520" width="15.5546875" style="27" bestFit="1" customWidth="1"/>
    <col min="521" max="521" width="11.44140625" style="27" bestFit="1" customWidth="1"/>
    <col min="522" max="523" width="10.33203125" style="27" bestFit="1" customWidth="1"/>
    <col min="524" max="524" width="15.33203125" style="27" customWidth="1"/>
    <col min="525" max="525" width="9.109375" style="27"/>
    <col min="526" max="526" width="5.44140625" style="27" bestFit="1" customWidth="1"/>
    <col min="527" max="527" width="5.88671875" style="27" bestFit="1" customWidth="1"/>
    <col min="528" max="528" width="9" style="27" bestFit="1" customWidth="1"/>
    <col min="529" max="529" width="8.33203125" style="27" bestFit="1" customWidth="1"/>
    <col min="530" max="530" width="18.5546875" style="27" bestFit="1" customWidth="1"/>
    <col min="531" max="531" width="9.6640625" style="27" bestFit="1" customWidth="1"/>
    <col min="532" max="768" width="9.109375" style="27"/>
    <col min="769" max="769" width="26.109375" style="27" customWidth="1"/>
    <col min="770" max="770" width="39.33203125" style="27" customWidth="1"/>
    <col min="771" max="771" width="9.33203125" style="27" bestFit="1" customWidth="1"/>
    <col min="772" max="772" width="10.33203125" style="27" bestFit="1" customWidth="1"/>
    <col min="773" max="773" width="9.33203125" style="27" bestFit="1" customWidth="1"/>
    <col min="774" max="774" width="9.44140625" style="27" bestFit="1" customWidth="1"/>
    <col min="775" max="775" width="4.44140625" style="27" customWidth="1"/>
    <col min="776" max="776" width="15.5546875" style="27" bestFit="1" customWidth="1"/>
    <col min="777" max="777" width="11.44140625" style="27" bestFit="1" customWidth="1"/>
    <col min="778" max="779" width="10.33203125" style="27" bestFit="1" customWidth="1"/>
    <col min="780" max="780" width="15.33203125" style="27" customWidth="1"/>
    <col min="781" max="781" width="9.109375" style="27"/>
    <col min="782" max="782" width="5.44140625" style="27" bestFit="1" customWidth="1"/>
    <col min="783" max="783" width="5.88671875" style="27" bestFit="1" customWidth="1"/>
    <col min="784" max="784" width="9" style="27" bestFit="1" customWidth="1"/>
    <col min="785" max="785" width="8.33203125" style="27" bestFit="1" customWidth="1"/>
    <col min="786" max="786" width="18.5546875" style="27" bestFit="1" customWidth="1"/>
    <col min="787" max="787" width="9.6640625" style="27" bestFit="1" customWidth="1"/>
    <col min="788" max="1024" width="9.109375" style="27"/>
    <col min="1025" max="1025" width="26.109375" style="27" customWidth="1"/>
    <col min="1026" max="1026" width="39.33203125" style="27" customWidth="1"/>
    <col min="1027" max="1027" width="9.33203125" style="27" bestFit="1" customWidth="1"/>
    <col min="1028" max="1028" width="10.33203125" style="27" bestFit="1" customWidth="1"/>
    <col min="1029" max="1029" width="9.33203125" style="27" bestFit="1" customWidth="1"/>
    <col min="1030" max="1030" width="9.44140625" style="27" bestFit="1" customWidth="1"/>
    <col min="1031" max="1031" width="4.44140625" style="27" customWidth="1"/>
    <col min="1032" max="1032" width="15.5546875" style="27" bestFit="1" customWidth="1"/>
    <col min="1033" max="1033" width="11.44140625" style="27" bestFit="1" customWidth="1"/>
    <col min="1034" max="1035" width="10.33203125" style="27" bestFit="1" customWidth="1"/>
    <col min="1036" max="1036" width="15.33203125" style="27" customWidth="1"/>
    <col min="1037" max="1037" width="9.109375" style="27"/>
    <col min="1038" max="1038" width="5.44140625" style="27" bestFit="1" customWidth="1"/>
    <col min="1039" max="1039" width="5.88671875" style="27" bestFit="1" customWidth="1"/>
    <col min="1040" max="1040" width="9" style="27" bestFit="1" customWidth="1"/>
    <col min="1041" max="1041" width="8.33203125" style="27" bestFit="1" customWidth="1"/>
    <col min="1042" max="1042" width="18.5546875" style="27" bestFit="1" customWidth="1"/>
    <col min="1043" max="1043" width="9.6640625" style="27" bestFit="1" customWidth="1"/>
    <col min="1044" max="1280" width="9.109375" style="27"/>
    <col min="1281" max="1281" width="26.109375" style="27" customWidth="1"/>
    <col min="1282" max="1282" width="39.33203125" style="27" customWidth="1"/>
    <col min="1283" max="1283" width="9.33203125" style="27" bestFit="1" customWidth="1"/>
    <col min="1284" max="1284" width="10.33203125" style="27" bestFit="1" customWidth="1"/>
    <col min="1285" max="1285" width="9.33203125" style="27" bestFit="1" customWidth="1"/>
    <col min="1286" max="1286" width="9.44140625" style="27" bestFit="1" customWidth="1"/>
    <col min="1287" max="1287" width="4.44140625" style="27" customWidth="1"/>
    <col min="1288" max="1288" width="15.5546875" style="27" bestFit="1" customWidth="1"/>
    <col min="1289" max="1289" width="11.44140625" style="27" bestFit="1" customWidth="1"/>
    <col min="1290" max="1291" width="10.33203125" style="27" bestFit="1" customWidth="1"/>
    <col min="1292" max="1292" width="15.33203125" style="27" customWidth="1"/>
    <col min="1293" max="1293" width="9.109375" style="27"/>
    <col min="1294" max="1294" width="5.44140625" style="27" bestFit="1" customWidth="1"/>
    <col min="1295" max="1295" width="5.88671875" style="27" bestFit="1" customWidth="1"/>
    <col min="1296" max="1296" width="9" style="27" bestFit="1" customWidth="1"/>
    <col min="1297" max="1297" width="8.33203125" style="27" bestFit="1" customWidth="1"/>
    <col min="1298" max="1298" width="18.5546875" style="27" bestFit="1" customWidth="1"/>
    <col min="1299" max="1299" width="9.6640625" style="27" bestFit="1" customWidth="1"/>
    <col min="1300" max="1536" width="9.109375" style="27"/>
    <col min="1537" max="1537" width="26.109375" style="27" customWidth="1"/>
    <col min="1538" max="1538" width="39.33203125" style="27" customWidth="1"/>
    <col min="1539" max="1539" width="9.33203125" style="27" bestFit="1" customWidth="1"/>
    <col min="1540" max="1540" width="10.33203125" style="27" bestFit="1" customWidth="1"/>
    <col min="1541" max="1541" width="9.33203125" style="27" bestFit="1" customWidth="1"/>
    <col min="1542" max="1542" width="9.44140625" style="27" bestFit="1" customWidth="1"/>
    <col min="1543" max="1543" width="4.44140625" style="27" customWidth="1"/>
    <col min="1544" max="1544" width="15.5546875" style="27" bestFit="1" customWidth="1"/>
    <col min="1545" max="1545" width="11.44140625" style="27" bestFit="1" customWidth="1"/>
    <col min="1546" max="1547" width="10.33203125" style="27" bestFit="1" customWidth="1"/>
    <col min="1548" max="1548" width="15.33203125" style="27" customWidth="1"/>
    <col min="1549" max="1549" width="9.109375" style="27"/>
    <col min="1550" max="1550" width="5.44140625" style="27" bestFit="1" customWidth="1"/>
    <col min="1551" max="1551" width="5.88671875" style="27" bestFit="1" customWidth="1"/>
    <col min="1552" max="1552" width="9" style="27" bestFit="1" customWidth="1"/>
    <col min="1553" max="1553" width="8.33203125" style="27" bestFit="1" customWidth="1"/>
    <col min="1554" max="1554" width="18.5546875" style="27" bestFit="1" customWidth="1"/>
    <col min="1555" max="1555" width="9.6640625" style="27" bestFit="1" customWidth="1"/>
    <col min="1556" max="1792" width="9.109375" style="27"/>
    <col min="1793" max="1793" width="26.109375" style="27" customWidth="1"/>
    <col min="1794" max="1794" width="39.33203125" style="27" customWidth="1"/>
    <col min="1795" max="1795" width="9.33203125" style="27" bestFit="1" customWidth="1"/>
    <col min="1796" max="1796" width="10.33203125" style="27" bestFit="1" customWidth="1"/>
    <col min="1797" max="1797" width="9.33203125" style="27" bestFit="1" customWidth="1"/>
    <col min="1798" max="1798" width="9.44140625" style="27" bestFit="1" customWidth="1"/>
    <col min="1799" max="1799" width="4.44140625" style="27" customWidth="1"/>
    <col min="1800" max="1800" width="15.5546875" style="27" bestFit="1" customWidth="1"/>
    <col min="1801" max="1801" width="11.44140625" style="27" bestFit="1" customWidth="1"/>
    <col min="1802" max="1803" width="10.33203125" style="27" bestFit="1" customWidth="1"/>
    <col min="1804" max="1804" width="15.33203125" style="27" customWidth="1"/>
    <col min="1805" max="1805" width="9.109375" style="27"/>
    <col min="1806" max="1806" width="5.44140625" style="27" bestFit="1" customWidth="1"/>
    <col min="1807" max="1807" width="5.88671875" style="27" bestFit="1" customWidth="1"/>
    <col min="1808" max="1808" width="9" style="27" bestFit="1" customWidth="1"/>
    <col min="1809" max="1809" width="8.33203125" style="27" bestFit="1" customWidth="1"/>
    <col min="1810" max="1810" width="18.5546875" style="27" bestFit="1" customWidth="1"/>
    <col min="1811" max="1811" width="9.6640625" style="27" bestFit="1" customWidth="1"/>
    <col min="1812" max="2048" width="9.109375" style="27"/>
    <col min="2049" max="2049" width="26.109375" style="27" customWidth="1"/>
    <col min="2050" max="2050" width="39.33203125" style="27" customWidth="1"/>
    <col min="2051" max="2051" width="9.33203125" style="27" bestFit="1" customWidth="1"/>
    <col min="2052" max="2052" width="10.33203125" style="27" bestFit="1" customWidth="1"/>
    <col min="2053" max="2053" width="9.33203125" style="27" bestFit="1" customWidth="1"/>
    <col min="2054" max="2054" width="9.44140625" style="27" bestFit="1" customWidth="1"/>
    <col min="2055" max="2055" width="4.44140625" style="27" customWidth="1"/>
    <col min="2056" max="2056" width="15.5546875" style="27" bestFit="1" customWidth="1"/>
    <col min="2057" max="2057" width="11.44140625" style="27" bestFit="1" customWidth="1"/>
    <col min="2058" max="2059" width="10.33203125" style="27" bestFit="1" customWidth="1"/>
    <col min="2060" max="2060" width="15.33203125" style="27" customWidth="1"/>
    <col min="2061" max="2061" width="9.109375" style="27"/>
    <col min="2062" max="2062" width="5.44140625" style="27" bestFit="1" customWidth="1"/>
    <col min="2063" max="2063" width="5.88671875" style="27" bestFit="1" customWidth="1"/>
    <col min="2064" max="2064" width="9" style="27" bestFit="1" customWidth="1"/>
    <col min="2065" max="2065" width="8.33203125" style="27" bestFit="1" customWidth="1"/>
    <col min="2066" max="2066" width="18.5546875" style="27" bestFit="1" customWidth="1"/>
    <col min="2067" max="2067" width="9.6640625" style="27" bestFit="1" customWidth="1"/>
    <col min="2068" max="2304" width="9.109375" style="27"/>
    <col min="2305" max="2305" width="26.109375" style="27" customWidth="1"/>
    <col min="2306" max="2306" width="39.33203125" style="27" customWidth="1"/>
    <col min="2307" max="2307" width="9.33203125" style="27" bestFit="1" customWidth="1"/>
    <col min="2308" max="2308" width="10.33203125" style="27" bestFit="1" customWidth="1"/>
    <col min="2309" max="2309" width="9.33203125" style="27" bestFit="1" customWidth="1"/>
    <col min="2310" max="2310" width="9.44140625" style="27" bestFit="1" customWidth="1"/>
    <col min="2311" max="2311" width="4.44140625" style="27" customWidth="1"/>
    <col min="2312" max="2312" width="15.5546875" style="27" bestFit="1" customWidth="1"/>
    <col min="2313" max="2313" width="11.44140625" style="27" bestFit="1" customWidth="1"/>
    <col min="2314" max="2315" width="10.33203125" style="27" bestFit="1" customWidth="1"/>
    <col min="2316" max="2316" width="15.33203125" style="27" customWidth="1"/>
    <col min="2317" max="2317" width="9.109375" style="27"/>
    <col min="2318" max="2318" width="5.44140625" style="27" bestFit="1" customWidth="1"/>
    <col min="2319" max="2319" width="5.88671875" style="27" bestFit="1" customWidth="1"/>
    <col min="2320" max="2320" width="9" style="27" bestFit="1" customWidth="1"/>
    <col min="2321" max="2321" width="8.33203125" style="27" bestFit="1" customWidth="1"/>
    <col min="2322" max="2322" width="18.5546875" style="27" bestFit="1" customWidth="1"/>
    <col min="2323" max="2323" width="9.6640625" style="27" bestFit="1" customWidth="1"/>
    <col min="2324" max="2560" width="9.109375" style="27"/>
    <col min="2561" max="2561" width="26.109375" style="27" customWidth="1"/>
    <col min="2562" max="2562" width="39.33203125" style="27" customWidth="1"/>
    <col min="2563" max="2563" width="9.33203125" style="27" bestFit="1" customWidth="1"/>
    <col min="2564" max="2564" width="10.33203125" style="27" bestFit="1" customWidth="1"/>
    <col min="2565" max="2565" width="9.33203125" style="27" bestFit="1" customWidth="1"/>
    <col min="2566" max="2566" width="9.44140625" style="27" bestFit="1" customWidth="1"/>
    <col min="2567" max="2567" width="4.44140625" style="27" customWidth="1"/>
    <col min="2568" max="2568" width="15.5546875" style="27" bestFit="1" customWidth="1"/>
    <col min="2569" max="2569" width="11.44140625" style="27" bestFit="1" customWidth="1"/>
    <col min="2570" max="2571" width="10.33203125" style="27" bestFit="1" customWidth="1"/>
    <col min="2572" max="2572" width="15.33203125" style="27" customWidth="1"/>
    <col min="2573" max="2573" width="9.109375" style="27"/>
    <col min="2574" max="2574" width="5.44140625" style="27" bestFit="1" customWidth="1"/>
    <col min="2575" max="2575" width="5.88671875" style="27" bestFit="1" customWidth="1"/>
    <col min="2576" max="2576" width="9" style="27" bestFit="1" customWidth="1"/>
    <col min="2577" max="2577" width="8.33203125" style="27" bestFit="1" customWidth="1"/>
    <col min="2578" max="2578" width="18.5546875" style="27" bestFit="1" customWidth="1"/>
    <col min="2579" max="2579" width="9.6640625" style="27" bestFit="1" customWidth="1"/>
    <col min="2580" max="2816" width="9.109375" style="27"/>
    <col min="2817" max="2817" width="26.109375" style="27" customWidth="1"/>
    <col min="2818" max="2818" width="39.33203125" style="27" customWidth="1"/>
    <col min="2819" max="2819" width="9.33203125" style="27" bestFit="1" customWidth="1"/>
    <col min="2820" max="2820" width="10.33203125" style="27" bestFit="1" customWidth="1"/>
    <col min="2821" max="2821" width="9.33203125" style="27" bestFit="1" customWidth="1"/>
    <col min="2822" max="2822" width="9.44140625" style="27" bestFit="1" customWidth="1"/>
    <col min="2823" max="2823" width="4.44140625" style="27" customWidth="1"/>
    <col min="2824" max="2824" width="15.5546875" style="27" bestFit="1" customWidth="1"/>
    <col min="2825" max="2825" width="11.44140625" style="27" bestFit="1" customWidth="1"/>
    <col min="2826" max="2827" width="10.33203125" style="27" bestFit="1" customWidth="1"/>
    <col min="2828" max="2828" width="15.33203125" style="27" customWidth="1"/>
    <col min="2829" max="2829" width="9.109375" style="27"/>
    <col min="2830" max="2830" width="5.44140625" style="27" bestFit="1" customWidth="1"/>
    <col min="2831" max="2831" width="5.88671875" style="27" bestFit="1" customWidth="1"/>
    <col min="2832" max="2832" width="9" style="27" bestFit="1" customWidth="1"/>
    <col min="2833" max="2833" width="8.33203125" style="27" bestFit="1" customWidth="1"/>
    <col min="2834" max="2834" width="18.5546875" style="27" bestFit="1" customWidth="1"/>
    <col min="2835" max="2835" width="9.6640625" style="27" bestFit="1" customWidth="1"/>
    <col min="2836" max="3072" width="9.109375" style="27"/>
    <col min="3073" max="3073" width="26.109375" style="27" customWidth="1"/>
    <col min="3074" max="3074" width="39.33203125" style="27" customWidth="1"/>
    <col min="3075" max="3075" width="9.33203125" style="27" bestFit="1" customWidth="1"/>
    <col min="3076" max="3076" width="10.33203125" style="27" bestFit="1" customWidth="1"/>
    <col min="3077" max="3077" width="9.33203125" style="27" bestFit="1" customWidth="1"/>
    <col min="3078" max="3078" width="9.44140625" style="27" bestFit="1" customWidth="1"/>
    <col min="3079" max="3079" width="4.44140625" style="27" customWidth="1"/>
    <col min="3080" max="3080" width="15.5546875" style="27" bestFit="1" customWidth="1"/>
    <col min="3081" max="3081" width="11.44140625" style="27" bestFit="1" customWidth="1"/>
    <col min="3082" max="3083" width="10.33203125" style="27" bestFit="1" customWidth="1"/>
    <col min="3084" max="3084" width="15.33203125" style="27" customWidth="1"/>
    <col min="3085" max="3085" width="9.109375" style="27"/>
    <col min="3086" max="3086" width="5.44140625" style="27" bestFit="1" customWidth="1"/>
    <col min="3087" max="3087" width="5.88671875" style="27" bestFit="1" customWidth="1"/>
    <col min="3088" max="3088" width="9" style="27" bestFit="1" customWidth="1"/>
    <col min="3089" max="3089" width="8.33203125" style="27" bestFit="1" customWidth="1"/>
    <col min="3090" max="3090" width="18.5546875" style="27" bestFit="1" customWidth="1"/>
    <col min="3091" max="3091" width="9.6640625" style="27" bestFit="1" customWidth="1"/>
    <col min="3092" max="3328" width="9.109375" style="27"/>
    <col min="3329" max="3329" width="26.109375" style="27" customWidth="1"/>
    <col min="3330" max="3330" width="39.33203125" style="27" customWidth="1"/>
    <col min="3331" max="3331" width="9.33203125" style="27" bestFit="1" customWidth="1"/>
    <col min="3332" max="3332" width="10.33203125" style="27" bestFit="1" customWidth="1"/>
    <col min="3333" max="3333" width="9.33203125" style="27" bestFit="1" customWidth="1"/>
    <col min="3334" max="3334" width="9.44140625" style="27" bestFit="1" customWidth="1"/>
    <col min="3335" max="3335" width="4.44140625" style="27" customWidth="1"/>
    <col min="3336" max="3336" width="15.5546875" style="27" bestFit="1" customWidth="1"/>
    <col min="3337" max="3337" width="11.44140625" style="27" bestFit="1" customWidth="1"/>
    <col min="3338" max="3339" width="10.33203125" style="27" bestFit="1" customWidth="1"/>
    <col min="3340" max="3340" width="15.33203125" style="27" customWidth="1"/>
    <col min="3341" max="3341" width="9.109375" style="27"/>
    <col min="3342" max="3342" width="5.44140625" style="27" bestFit="1" customWidth="1"/>
    <col min="3343" max="3343" width="5.88671875" style="27" bestFit="1" customWidth="1"/>
    <col min="3344" max="3344" width="9" style="27" bestFit="1" customWidth="1"/>
    <col min="3345" max="3345" width="8.33203125" style="27" bestFit="1" customWidth="1"/>
    <col min="3346" max="3346" width="18.5546875" style="27" bestFit="1" customWidth="1"/>
    <col min="3347" max="3347" width="9.6640625" style="27" bestFit="1" customWidth="1"/>
    <col min="3348" max="3584" width="9.109375" style="27"/>
    <col min="3585" max="3585" width="26.109375" style="27" customWidth="1"/>
    <col min="3586" max="3586" width="39.33203125" style="27" customWidth="1"/>
    <col min="3587" max="3587" width="9.33203125" style="27" bestFit="1" customWidth="1"/>
    <col min="3588" max="3588" width="10.33203125" style="27" bestFit="1" customWidth="1"/>
    <col min="3589" max="3589" width="9.33203125" style="27" bestFit="1" customWidth="1"/>
    <col min="3590" max="3590" width="9.44140625" style="27" bestFit="1" customWidth="1"/>
    <col min="3591" max="3591" width="4.44140625" style="27" customWidth="1"/>
    <col min="3592" max="3592" width="15.5546875" style="27" bestFit="1" customWidth="1"/>
    <col min="3593" max="3593" width="11.44140625" style="27" bestFit="1" customWidth="1"/>
    <col min="3594" max="3595" width="10.33203125" style="27" bestFit="1" customWidth="1"/>
    <col min="3596" max="3596" width="15.33203125" style="27" customWidth="1"/>
    <col min="3597" max="3597" width="9.109375" style="27"/>
    <col min="3598" max="3598" width="5.44140625" style="27" bestFit="1" customWidth="1"/>
    <col min="3599" max="3599" width="5.88671875" style="27" bestFit="1" customWidth="1"/>
    <col min="3600" max="3600" width="9" style="27" bestFit="1" customWidth="1"/>
    <col min="3601" max="3601" width="8.33203125" style="27" bestFit="1" customWidth="1"/>
    <col min="3602" max="3602" width="18.5546875" style="27" bestFit="1" customWidth="1"/>
    <col min="3603" max="3603" width="9.6640625" style="27" bestFit="1" customWidth="1"/>
    <col min="3604" max="3840" width="9.109375" style="27"/>
    <col min="3841" max="3841" width="26.109375" style="27" customWidth="1"/>
    <col min="3842" max="3842" width="39.33203125" style="27" customWidth="1"/>
    <col min="3843" max="3843" width="9.33203125" style="27" bestFit="1" customWidth="1"/>
    <col min="3844" max="3844" width="10.33203125" style="27" bestFit="1" customWidth="1"/>
    <col min="3845" max="3845" width="9.33203125" style="27" bestFit="1" customWidth="1"/>
    <col min="3846" max="3846" width="9.44140625" style="27" bestFit="1" customWidth="1"/>
    <col min="3847" max="3847" width="4.44140625" style="27" customWidth="1"/>
    <col min="3848" max="3848" width="15.5546875" style="27" bestFit="1" customWidth="1"/>
    <col min="3849" max="3849" width="11.44140625" style="27" bestFit="1" customWidth="1"/>
    <col min="3850" max="3851" width="10.33203125" style="27" bestFit="1" customWidth="1"/>
    <col min="3852" max="3852" width="15.33203125" style="27" customWidth="1"/>
    <col min="3853" max="3853" width="9.109375" style="27"/>
    <col min="3854" max="3854" width="5.44140625" style="27" bestFit="1" customWidth="1"/>
    <col min="3855" max="3855" width="5.88671875" style="27" bestFit="1" customWidth="1"/>
    <col min="3856" max="3856" width="9" style="27" bestFit="1" customWidth="1"/>
    <col min="3857" max="3857" width="8.33203125" style="27" bestFit="1" customWidth="1"/>
    <col min="3858" max="3858" width="18.5546875" style="27" bestFit="1" customWidth="1"/>
    <col min="3859" max="3859" width="9.6640625" style="27" bestFit="1" customWidth="1"/>
    <col min="3860" max="4096" width="9.109375" style="27"/>
    <col min="4097" max="4097" width="26.109375" style="27" customWidth="1"/>
    <col min="4098" max="4098" width="39.33203125" style="27" customWidth="1"/>
    <col min="4099" max="4099" width="9.33203125" style="27" bestFit="1" customWidth="1"/>
    <col min="4100" max="4100" width="10.33203125" style="27" bestFit="1" customWidth="1"/>
    <col min="4101" max="4101" width="9.33203125" style="27" bestFit="1" customWidth="1"/>
    <col min="4102" max="4102" width="9.44140625" style="27" bestFit="1" customWidth="1"/>
    <col min="4103" max="4103" width="4.44140625" style="27" customWidth="1"/>
    <col min="4104" max="4104" width="15.5546875" style="27" bestFit="1" customWidth="1"/>
    <col min="4105" max="4105" width="11.44140625" style="27" bestFit="1" customWidth="1"/>
    <col min="4106" max="4107" width="10.33203125" style="27" bestFit="1" customWidth="1"/>
    <col min="4108" max="4108" width="15.33203125" style="27" customWidth="1"/>
    <col min="4109" max="4109" width="9.109375" style="27"/>
    <col min="4110" max="4110" width="5.44140625" style="27" bestFit="1" customWidth="1"/>
    <col min="4111" max="4111" width="5.88671875" style="27" bestFit="1" customWidth="1"/>
    <col min="4112" max="4112" width="9" style="27" bestFit="1" customWidth="1"/>
    <col min="4113" max="4113" width="8.33203125" style="27" bestFit="1" customWidth="1"/>
    <col min="4114" max="4114" width="18.5546875" style="27" bestFit="1" customWidth="1"/>
    <col min="4115" max="4115" width="9.6640625" style="27" bestFit="1" customWidth="1"/>
    <col min="4116" max="4352" width="9.109375" style="27"/>
    <col min="4353" max="4353" width="26.109375" style="27" customWidth="1"/>
    <col min="4354" max="4354" width="39.33203125" style="27" customWidth="1"/>
    <col min="4355" max="4355" width="9.33203125" style="27" bestFit="1" customWidth="1"/>
    <col min="4356" max="4356" width="10.33203125" style="27" bestFit="1" customWidth="1"/>
    <col min="4357" max="4357" width="9.33203125" style="27" bestFit="1" customWidth="1"/>
    <col min="4358" max="4358" width="9.44140625" style="27" bestFit="1" customWidth="1"/>
    <col min="4359" max="4359" width="4.44140625" style="27" customWidth="1"/>
    <col min="4360" max="4360" width="15.5546875" style="27" bestFit="1" customWidth="1"/>
    <col min="4361" max="4361" width="11.44140625" style="27" bestFit="1" customWidth="1"/>
    <col min="4362" max="4363" width="10.33203125" style="27" bestFit="1" customWidth="1"/>
    <col min="4364" max="4364" width="15.33203125" style="27" customWidth="1"/>
    <col min="4365" max="4365" width="9.109375" style="27"/>
    <col min="4366" max="4366" width="5.44140625" style="27" bestFit="1" customWidth="1"/>
    <col min="4367" max="4367" width="5.88671875" style="27" bestFit="1" customWidth="1"/>
    <col min="4368" max="4368" width="9" style="27" bestFit="1" customWidth="1"/>
    <col min="4369" max="4369" width="8.33203125" style="27" bestFit="1" customWidth="1"/>
    <col min="4370" max="4370" width="18.5546875" style="27" bestFit="1" customWidth="1"/>
    <col min="4371" max="4371" width="9.6640625" style="27" bestFit="1" customWidth="1"/>
    <col min="4372" max="4608" width="9.109375" style="27"/>
    <col min="4609" max="4609" width="26.109375" style="27" customWidth="1"/>
    <col min="4610" max="4610" width="39.33203125" style="27" customWidth="1"/>
    <col min="4611" max="4611" width="9.33203125" style="27" bestFit="1" customWidth="1"/>
    <col min="4612" max="4612" width="10.33203125" style="27" bestFit="1" customWidth="1"/>
    <col min="4613" max="4613" width="9.33203125" style="27" bestFit="1" customWidth="1"/>
    <col min="4614" max="4614" width="9.44140625" style="27" bestFit="1" customWidth="1"/>
    <col min="4615" max="4615" width="4.44140625" style="27" customWidth="1"/>
    <col min="4616" max="4616" width="15.5546875" style="27" bestFit="1" customWidth="1"/>
    <col min="4617" max="4617" width="11.44140625" style="27" bestFit="1" customWidth="1"/>
    <col min="4618" max="4619" width="10.33203125" style="27" bestFit="1" customWidth="1"/>
    <col min="4620" max="4620" width="15.33203125" style="27" customWidth="1"/>
    <col min="4621" max="4621" width="9.109375" style="27"/>
    <col min="4622" max="4622" width="5.44140625" style="27" bestFit="1" customWidth="1"/>
    <col min="4623" max="4623" width="5.88671875" style="27" bestFit="1" customWidth="1"/>
    <col min="4624" max="4624" width="9" style="27" bestFit="1" customWidth="1"/>
    <col min="4625" max="4625" width="8.33203125" style="27" bestFit="1" customWidth="1"/>
    <col min="4626" max="4626" width="18.5546875" style="27" bestFit="1" customWidth="1"/>
    <col min="4627" max="4627" width="9.6640625" style="27" bestFit="1" customWidth="1"/>
    <col min="4628" max="4864" width="9.109375" style="27"/>
    <col min="4865" max="4865" width="26.109375" style="27" customWidth="1"/>
    <col min="4866" max="4866" width="39.33203125" style="27" customWidth="1"/>
    <col min="4867" max="4867" width="9.33203125" style="27" bestFit="1" customWidth="1"/>
    <col min="4868" max="4868" width="10.33203125" style="27" bestFit="1" customWidth="1"/>
    <col min="4869" max="4869" width="9.33203125" style="27" bestFit="1" customWidth="1"/>
    <col min="4870" max="4870" width="9.44140625" style="27" bestFit="1" customWidth="1"/>
    <col min="4871" max="4871" width="4.44140625" style="27" customWidth="1"/>
    <col min="4872" max="4872" width="15.5546875" style="27" bestFit="1" customWidth="1"/>
    <col min="4873" max="4873" width="11.44140625" style="27" bestFit="1" customWidth="1"/>
    <col min="4874" max="4875" width="10.33203125" style="27" bestFit="1" customWidth="1"/>
    <col min="4876" max="4876" width="15.33203125" style="27" customWidth="1"/>
    <col min="4877" max="4877" width="9.109375" style="27"/>
    <col min="4878" max="4878" width="5.44140625" style="27" bestFit="1" customWidth="1"/>
    <col min="4879" max="4879" width="5.88671875" style="27" bestFit="1" customWidth="1"/>
    <col min="4880" max="4880" width="9" style="27" bestFit="1" customWidth="1"/>
    <col min="4881" max="4881" width="8.33203125" style="27" bestFit="1" customWidth="1"/>
    <col min="4882" max="4882" width="18.5546875" style="27" bestFit="1" customWidth="1"/>
    <col min="4883" max="4883" width="9.6640625" style="27" bestFit="1" customWidth="1"/>
    <col min="4884" max="5120" width="9.109375" style="27"/>
    <col min="5121" max="5121" width="26.109375" style="27" customWidth="1"/>
    <col min="5122" max="5122" width="39.33203125" style="27" customWidth="1"/>
    <col min="5123" max="5123" width="9.33203125" style="27" bestFit="1" customWidth="1"/>
    <col min="5124" max="5124" width="10.33203125" style="27" bestFit="1" customWidth="1"/>
    <col min="5125" max="5125" width="9.33203125" style="27" bestFit="1" customWidth="1"/>
    <col min="5126" max="5126" width="9.44140625" style="27" bestFit="1" customWidth="1"/>
    <col min="5127" max="5127" width="4.44140625" style="27" customWidth="1"/>
    <col min="5128" max="5128" width="15.5546875" style="27" bestFit="1" customWidth="1"/>
    <col min="5129" max="5129" width="11.44140625" style="27" bestFit="1" customWidth="1"/>
    <col min="5130" max="5131" width="10.33203125" style="27" bestFit="1" customWidth="1"/>
    <col min="5132" max="5132" width="15.33203125" style="27" customWidth="1"/>
    <col min="5133" max="5133" width="9.109375" style="27"/>
    <col min="5134" max="5134" width="5.44140625" style="27" bestFit="1" customWidth="1"/>
    <col min="5135" max="5135" width="5.88671875" style="27" bestFit="1" customWidth="1"/>
    <col min="5136" max="5136" width="9" style="27" bestFit="1" customWidth="1"/>
    <col min="5137" max="5137" width="8.33203125" style="27" bestFit="1" customWidth="1"/>
    <col min="5138" max="5138" width="18.5546875" style="27" bestFit="1" customWidth="1"/>
    <col min="5139" max="5139" width="9.6640625" style="27" bestFit="1" customWidth="1"/>
    <col min="5140" max="5376" width="9.109375" style="27"/>
    <col min="5377" max="5377" width="26.109375" style="27" customWidth="1"/>
    <col min="5378" max="5378" width="39.33203125" style="27" customWidth="1"/>
    <col min="5379" max="5379" width="9.33203125" style="27" bestFit="1" customWidth="1"/>
    <col min="5380" max="5380" width="10.33203125" style="27" bestFit="1" customWidth="1"/>
    <col min="5381" max="5381" width="9.33203125" style="27" bestFit="1" customWidth="1"/>
    <col min="5382" max="5382" width="9.44140625" style="27" bestFit="1" customWidth="1"/>
    <col min="5383" max="5383" width="4.44140625" style="27" customWidth="1"/>
    <col min="5384" max="5384" width="15.5546875" style="27" bestFit="1" customWidth="1"/>
    <col min="5385" max="5385" width="11.44140625" style="27" bestFit="1" customWidth="1"/>
    <col min="5386" max="5387" width="10.33203125" style="27" bestFit="1" customWidth="1"/>
    <col min="5388" max="5388" width="15.33203125" style="27" customWidth="1"/>
    <col min="5389" max="5389" width="9.109375" style="27"/>
    <col min="5390" max="5390" width="5.44140625" style="27" bestFit="1" customWidth="1"/>
    <col min="5391" max="5391" width="5.88671875" style="27" bestFit="1" customWidth="1"/>
    <col min="5392" max="5392" width="9" style="27" bestFit="1" customWidth="1"/>
    <col min="5393" max="5393" width="8.33203125" style="27" bestFit="1" customWidth="1"/>
    <col min="5394" max="5394" width="18.5546875" style="27" bestFit="1" customWidth="1"/>
    <col min="5395" max="5395" width="9.6640625" style="27" bestFit="1" customWidth="1"/>
    <col min="5396" max="5632" width="9.109375" style="27"/>
    <col min="5633" max="5633" width="26.109375" style="27" customWidth="1"/>
    <col min="5634" max="5634" width="39.33203125" style="27" customWidth="1"/>
    <col min="5635" max="5635" width="9.33203125" style="27" bestFit="1" customWidth="1"/>
    <col min="5636" max="5636" width="10.33203125" style="27" bestFit="1" customWidth="1"/>
    <col min="5637" max="5637" width="9.33203125" style="27" bestFit="1" customWidth="1"/>
    <col min="5638" max="5638" width="9.44140625" style="27" bestFit="1" customWidth="1"/>
    <col min="5639" max="5639" width="4.44140625" style="27" customWidth="1"/>
    <col min="5640" max="5640" width="15.5546875" style="27" bestFit="1" customWidth="1"/>
    <col min="5641" max="5641" width="11.44140625" style="27" bestFit="1" customWidth="1"/>
    <col min="5642" max="5643" width="10.33203125" style="27" bestFit="1" customWidth="1"/>
    <col min="5644" max="5644" width="15.33203125" style="27" customWidth="1"/>
    <col min="5645" max="5645" width="9.109375" style="27"/>
    <col min="5646" max="5646" width="5.44140625" style="27" bestFit="1" customWidth="1"/>
    <col min="5647" max="5647" width="5.88671875" style="27" bestFit="1" customWidth="1"/>
    <col min="5648" max="5648" width="9" style="27" bestFit="1" customWidth="1"/>
    <col min="5649" max="5649" width="8.33203125" style="27" bestFit="1" customWidth="1"/>
    <col min="5650" max="5650" width="18.5546875" style="27" bestFit="1" customWidth="1"/>
    <col min="5651" max="5651" width="9.6640625" style="27" bestFit="1" customWidth="1"/>
    <col min="5652" max="5888" width="9.109375" style="27"/>
    <col min="5889" max="5889" width="26.109375" style="27" customWidth="1"/>
    <col min="5890" max="5890" width="39.33203125" style="27" customWidth="1"/>
    <col min="5891" max="5891" width="9.33203125" style="27" bestFit="1" customWidth="1"/>
    <col min="5892" max="5892" width="10.33203125" style="27" bestFit="1" customWidth="1"/>
    <col min="5893" max="5893" width="9.33203125" style="27" bestFit="1" customWidth="1"/>
    <col min="5894" max="5894" width="9.44140625" style="27" bestFit="1" customWidth="1"/>
    <col min="5895" max="5895" width="4.44140625" style="27" customWidth="1"/>
    <col min="5896" max="5896" width="15.5546875" style="27" bestFit="1" customWidth="1"/>
    <col min="5897" max="5897" width="11.44140625" style="27" bestFit="1" customWidth="1"/>
    <col min="5898" max="5899" width="10.33203125" style="27" bestFit="1" customWidth="1"/>
    <col min="5900" max="5900" width="15.33203125" style="27" customWidth="1"/>
    <col min="5901" max="5901" width="9.109375" style="27"/>
    <col min="5902" max="5902" width="5.44140625" style="27" bestFit="1" customWidth="1"/>
    <col min="5903" max="5903" width="5.88671875" style="27" bestFit="1" customWidth="1"/>
    <col min="5904" max="5904" width="9" style="27" bestFit="1" customWidth="1"/>
    <col min="5905" max="5905" width="8.33203125" style="27" bestFit="1" customWidth="1"/>
    <col min="5906" max="5906" width="18.5546875" style="27" bestFit="1" customWidth="1"/>
    <col min="5907" max="5907" width="9.6640625" style="27" bestFit="1" customWidth="1"/>
    <col min="5908" max="6144" width="9.109375" style="27"/>
    <col min="6145" max="6145" width="26.109375" style="27" customWidth="1"/>
    <col min="6146" max="6146" width="39.33203125" style="27" customWidth="1"/>
    <col min="6147" max="6147" width="9.33203125" style="27" bestFit="1" customWidth="1"/>
    <col min="6148" max="6148" width="10.33203125" style="27" bestFit="1" customWidth="1"/>
    <col min="6149" max="6149" width="9.33203125" style="27" bestFit="1" customWidth="1"/>
    <col min="6150" max="6150" width="9.44140625" style="27" bestFit="1" customWidth="1"/>
    <col min="6151" max="6151" width="4.44140625" style="27" customWidth="1"/>
    <col min="6152" max="6152" width="15.5546875" style="27" bestFit="1" customWidth="1"/>
    <col min="6153" max="6153" width="11.44140625" style="27" bestFit="1" customWidth="1"/>
    <col min="6154" max="6155" width="10.33203125" style="27" bestFit="1" customWidth="1"/>
    <col min="6156" max="6156" width="15.33203125" style="27" customWidth="1"/>
    <col min="6157" max="6157" width="9.109375" style="27"/>
    <col min="6158" max="6158" width="5.44140625" style="27" bestFit="1" customWidth="1"/>
    <col min="6159" max="6159" width="5.88671875" style="27" bestFit="1" customWidth="1"/>
    <col min="6160" max="6160" width="9" style="27" bestFit="1" customWidth="1"/>
    <col min="6161" max="6161" width="8.33203125" style="27" bestFit="1" customWidth="1"/>
    <col min="6162" max="6162" width="18.5546875" style="27" bestFit="1" customWidth="1"/>
    <col min="6163" max="6163" width="9.6640625" style="27" bestFit="1" customWidth="1"/>
    <col min="6164" max="6400" width="9.109375" style="27"/>
    <col min="6401" max="6401" width="26.109375" style="27" customWidth="1"/>
    <col min="6402" max="6402" width="39.33203125" style="27" customWidth="1"/>
    <col min="6403" max="6403" width="9.33203125" style="27" bestFit="1" customWidth="1"/>
    <col min="6404" max="6404" width="10.33203125" style="27" bestFit="1" customWidth="1"/>
    <col min="6405" max="6405" width="9.33203125" style="27" bestFit="1" customWidth="1"/>
    <col min="6406" max="6406" width="9.44140625" style="27" bestFit="1" customWidth="1"/>
    <col min="6407" max="6407" width="4.44140625" style="27" customWidth="1"/>
    <col min="6408" max="6408" width="15.5546875" style="27" bestFit="1" customWidth="1"/>
    <col min="6409" max="6409" width="11.44140625" style="27" bestFit="1" customWidth="1"/>
    <col min="6410" max="6411" width="10.33203125" style="27" bestFit="1" customWidth="1"/>
    <col min="6412" max="6412" width="15.33203125" style="27" customWidth="1"/>
    <col min="6413" max="6413" width="9.109375" style="27"/>
    <col min="6414" max="6414" width="5.44140625" style="27" bestFit="1" customWidth="1"/>
    <col min="6415" max="6415" width="5.88671875" style="27" bestFit="1" customWidth="1"/>
    <col min="6416" max="6416" width="9" style="27" bestFit="1" customWidth="1"/>
    <col min="6417" max="6417" width="8.33203125" style="27" bestFit="1" customWidth="1"/>
    <col min="6418" max="6418" width="18.5546875" style="27" bestFit="1" customWidth="1"/>
    <col min="6419" max="6419" width="9.6640625" style="27" bestFit="1" customWidth="1"/>
    <col min="6420" max="6656" width="9.109375" style="27"/>
    <col min="6657" max="6657" width="26.109375" style="27" customWidth="1"/>
    <col min="6658" max="6658" width="39.33203125" style="27" customWidth="1"/>
    <col min="6659" max="6659" width="9.33203125" style="27" bestFit="1" customWidth="1"/>
    <col min="6660" max="6660" width="10.33203125" style="27" bestFit="1" customWidth="1"/>
    <col min="6661" max="6661" width="9.33203125" style="27" bestFit="1" customWidth="1"/>
    <col min="6662" max="6662" width="9.44140625" style="27" bestFit="1" customWidth="1"/>
    <col min="6663" max="6663" width="4.44140625" style="27" customWidth="1"/>
    <col min="6664" max="6664" width="15.5546875" style="27" bestFit="1" customWidth="1"/>
    <col min="6665" max="6665" width="11.44140625" style="27" bestFit="1" customWidth="1"/>
    <col min="6666" max="6667" width="10.33203125" style="27" bestFit="1" customWidth="1"/>
    <col min="6668" max="6668" width="15.33203125" style="27" customWidth="1"/>
    <col min="6669" max="6669" width="9.109375" style="27"/>
    <col min="6670" max="6670" width="5.44140625" style="27" bestFit="1" customWidth="1"/>
    <col min="6671" max="6671" width="5.88671875" style="27" bestFit="1" customWidth="1"/>
    <col min="6672" max="6672" width="9" style="27" bestFit="1" customWidth="1"/>
    <col min="6673" max="6673" width="8.33203125" style="27" bestFit="1" customWidth="1"/>
    <col min="6674" max="6674" width="18.5546875" style="27" bestFit="1" customWidth="1"/>
    <col min="6675" max="6675" width="9.6640625" style="27" bestFit="1" customWidth="1"/>
    <col min="6676" max="6912" width="9.109375" style="27"/>
    <col min="6913" max="6913" width="26.109375" style="27" customWidth="1"/>
    <col min="6914" max="6914" width="39.33203125" style="27" customWidth="1"/>
    <col min="6915" max="6915" width="9.33203125" style="27" bestFit="1" customWidth="1"/>
    <col min="6916" max="6916" width="10.33203125" style="27" bestFit="1" customWidth="1"/>
    <col min="6917" max="6917" width="9.33203125" style="27" bestFit="1" customWidth="1"/>
    <col min="6918" max="6918" width="9.44140625" style="27" bestFit="1" customWidth="1"/>
    <col min="6919" max="6919" width="4.44140625" style="27" customWidth="1"/>
    <col min="6920" max="6920" width="15.5546875" style="27" bestFit="1" customWidth="1"/>
    <col min="6921" max="6921" width="11.44140625" style="27" bestFit="1" customWidth="1"/>
    <col min="6922" max="6923" width="10.33203125" style="27" bestFit="1" customWidth="1"/>
    <col min="6924" max="6924" width="15.33203125" style="27" customWidth="1"/>
    <col min="6925" max="6925" width="9.109375" style="27"/>
    <col min="6926" max="6926" width="5.44140625" style="27" bestFit="1" customWidth="1"/>
    <col min="6927" max="6927" width="5.88671875" style="27" bestFit="1" customWidth="1"/>
    <col min="6928" max="6928" width="9" style="27" bestFit="1" customWidth="1"/>
    <col min="6929" max="6929" width="8.33203125" style="27" bestFit="1" customWidth="1"/>
    <col min="6930" max="6930" width="18.5546875" style="27" bestFit="1" customWidth="1"/>
    <col min="6931" max="6931" width="9.6640625" style="27" bestFit="1" customWidth="1"/>
    <col min="6932" max="7168" width="9.109375" style="27"/>
    <col min="7169" max="7169" width="26.109375" style="27" customWidth="1"/>
    <col min="7170" max="7170" width="39.33203125" style="27" customWidth="1"/>
    <col min="7171" max="7171" width="9.33203125" style="27" bestFit="1" customWidth="1"/>
    <col min="7172" max="7172" width="10.33203125" style="27" bestFit="1" customWidth="1"/>
    <col min="7173" max="7173" width="9.33203125" style="27" bestFit="1" customWidth="1"/>
    <col min="7174" max="7174" width="9.44140625" style="27" bestFit="1" customWidth="1"/>
    <col min="7175" max="7175" width="4.44140625" style="27" customWidth="1"/>
    <col min="7176" max="7176" width="15.5546875" style="27" bestFit="1" customWidth="1"/>
    <col min="7177" max="7177" width="11.44140625" style="27" bestFit="1" customWidth="1"/>
    <col min="7178" max="7179" width="10.33203125" style="27" bestFit="1" customWidth="1"/>
    <col min="7180" max="7180" width="15.33203125" style="27" customWidth="1"/>
    <col min="7181" max="7181" width="9.109375" style="27"/>
    <col min="7182" max="7182" width="5.44140625" style="27" bestFit="1" customWidth="1"/>
    <col min="7183" max="7183" width="5.88671875" style="27" bestFit="1" customWidth="1"/>
    <col min="7184" max="7184" width="9" style="27" bestFit="1" customWidth="1"/>
    <col min="7185" max="7185" width="8.33203125" style="27" bestFit="1" customWidth="1"/>
    <col min="7186" max="7186" width="18.5546875" style="27" bestFit="1" customWidth="1"/>
    <col min="7187" max="7187" width="9.6640625" style="27" bestFit="1" customWidth="1"/>
    <col min="7188" max="7424" width="9.109375" style="27"/>
    <col min="7425" max="7425" width="26.109375" style="27" customWidth="1"/>
    <col min="7426" max="7426" width="39.33203125" style="27" customWidth="1"/>
    <col min="7427" max="7427" width="9.33203125" style="27" bestFit="1" customWidth="1"/>
    <col min="7428" max="7428" width="10.33203125" style="27" bestFit="1" customWidth="1"/>
    <col min="7429" max="7429" width="9.33203125" style="27" bestFit="1" customWidth="1"/>
    <col min="7430" max="7430" width="9.44140625" style="27" bestFit="1" customWidth="1"/>
    <col min="7431" max="7431" width="4.44140625" style="27" customWidth="1"/>
    <col min="7432" max="7432" width="15.5546875" style="27" bestFit="1" customWidth="1"/>
    <col min="7433" max="7433" width="11.44140625" style="27" bestFit="1" customWidth="1"/>
    <col min="7434" max="7435" width="10.33203125" style="27" bestFit="1" customWidth="1"/>
    <col min="7436" max="7436" width="15.33203125" style="27" customWidth="1"/>
    <col min="7437" max="7437" width="9.109375" style="27"/>
    <col min="7438" max="7438" width="5.44140625" style="27" bestFit="1" customWidth="1"/>
    <col min="7439" max="7439" width="5.88671875" style="27" bestFit="1" customWidth="1"/>
    <col min="7440" max="7440" width="9" style="27" bestFit="1" customWidth="1"/>
    <col min="7441" max="7441" width="8.33203125" style="27" bestFit="1" customWidth="1"/>
    <col min="7442" max="7442" width="18.5546875" style="27" bestFit="1" customWidth="1"/>
    <col min="7443" max="7443" width="9.6640625" style="27" bestFit="1" customWidth="1"/>
    <col min="7444" max="7680" width="9.109375" style="27"/>
    <col min="7681" max="7681" width="26.109375" style="27" customWidth="1"/>
    <col min="7682" max="7682" width="39.33203125" style="27" customWidth="1"/>
    <col min="7683" max="7683" width="9.33203125" style="27" bestFit="1" customWidth="1"/>
    <col min="7684" max="7684" width="10.33203125" style="27" bestFit="1" customWidth="1"/>
    <col min="7685" max="7685" width="9.33203125" style="27" bestFit="1" customWidth="1"/>
    <col min="7686" max="7686" width="9.44140625" style="27" bestFit="1" customWidth="1"/>
    <col min="7687" max="7687" width="4.44140625" style="27" customWidth="1"/>
    <col min="7688" max="7688" width="15.5546875" style="27" bestFit="1" customWidth="1"/>
    <col min="7689" max="7689" width="11.44140625" style="27" bestFit="1" customWidth="1"/>
    <col min="7690" max="7691" width="10.33203125" style="27" bestFit="1" customWidth="1"/>
    <col min="7692" max="7692" width="15.33203125" style="27" customWidth="1"/>
    <col min="7693" max="7693" width="9.109375" style="27"/>
    <col min="7694" max="7694" width="5.44140625" style="27" bestFit="1" customWidth="1"/>
    <col min="7695" max="7695" width="5.88671875" style="27" bestFit="1" customWidth="1"/>
    <col min="7696" max="7696" width="9" style="27" bestFit="1" customWidth="1"/>
    <col min="7697" max="7697" width="8.33203125" style="27" bestFit="1" customWidth="1"/>
    <col min="7698" max="7698" width="18.5546875" style="27" bestFit="1" customWidth="1"/>
    <col min="7699" max="7699" width="9.6640625" style="27" bestFit="1" customWidth="1"/>
    <col min="7700" max="7936" width="9.109375" style="27"/>
    <col min="7937" max="7937" width="26.109375" style="27" customWidth="1"/>
    <col min="7938" max="7938" width="39.33203125" style="27" customWidth="1"/>
    <col min="7939" max="7939" width="9.33203125" style="27" bestFit="1" customWidth="1"/>
    <col min="7940" max="7940" width="10.33203125" style="27" bestFit="1" customWidth="1"/>
    <col min="7941" max="7941" width="9.33203125" style="27" bestFit="1" customWidth="1"/>
    <col min="7942" max="7942" width="9.44140625" style="27" bestFit="1" customWidth="1"/>
    <col min="7943" max="7943" width="4.44140625" style="27" customWidth="1"/>
    <col min="7944" max="7944" width="15.5546875" style="27" bestFit="1" customWidth="1"/>
    <col min="7945" max="7945" width="11.44140625" style="27" bestFit="1" customWidth="1"/>
    <col min="7946" max="7947" width="10.33203125" style="27" bestFit="1" customWidth="1"/>
    <col min="7948" max="7948" width="15.33203125" style="27" customWidth="1"/>
    <col min="7949" max="7949" width="9.109375" style="27"/>
    <col min="7950" max="7950" width="5.44140625" style="27" bestFit="1" customWidth="1"/>
    <col min="7951" max="7951" width="5.88671875" style="27" bestFit="1" customWidth="1"/>
    <col min="7952" max="7952" width="9" style="27" bestFit="1" customWidth="1"/>
    <col min="7953" max="7953" width="8.33203125" style="27" bestFit="1" customWidth="1"/>
    <col min="7954" max="7954" width="18.5546875" style="27" bestFit="1" customWidth="1"/>
    <col min="7955" max="7955" width="9.6640625" style="27" bestFit="1" customWidth="1"/>
    <col min="7956" max="8192" width="9.109375" style="27"/>
    <col min="8193" max="8193" width="26.109375" style="27" customWidth="1"/>
    <col min="8194" max="8194" width="39.33203125" style="27" customWidth="1"/>
    <col min="8195" max="8195" width="9.33203125" style="27" bestFit="1" customWidth="1"/>
    <col min="8196" max="8196" width="10.33203125" style="27" bestFit="1" customWidth="1"/>
    <col min="8197" max="8197" width="9.33203125" style="27" bestFit="1" customWidth="1"/>
    <col min="8198" max="8198" width="9.44140625" style="27" bestFit="1" customWidth="1"/>
    <col min="8199" max="8199" width="4.44140625" style="27" customWidth="1"/>
    <col min="8200" max="8200" width="15.5546875" style="27" bestFit="1" customWidth="1"/>
    <col min="8201" max="8201" width="11.44140625" style="27" bestFit="1" customWidth="1"/>
    <col min="8202" max="8203" width="10.33203125" style="27" bestFit="1" customWidth="1"/>
    <col min="8204" max="8204" width="15.33203125" style="27" customWidth="1"/>
    <col min="8205" max="8205" width="9.109375" style="27"/>
    <col min="8206" max="8206" width="5.44140625" style="27" bestFit="1" customWidth="1"/>
    <col min="8207" max="8207" width="5.88671875" style="27" bestFit="1" customWidth="1"/>
    <col min="8208" max="8208" width="9" style="27" bestFit="1" customWidth="1"/>
    <col min="8209" max="8209" width="8.33203125" style="27" bestFit="1" customWidth="1"/>
    <col min="8210" max="8210" width="18.5546875" style="27" bestFit="1" customWidth="1"/>
    <col min="8211" max="8211" width="9.6640625" style="27" bestFit="1" customWidth="1"/>
    <col min="8212" max="8448" width="9.109375" style="27"/>
    <col min="8449" max="8449" width="26.109375" style="27" customWidth="1"/>
    <col min="8450" max="8450" width="39.33203125" style="27" customWidth="1"/>
    <col min="8451" max="8451" width="9.33203125" style="27" bestFit="1" customWidth="1"/>
    <col min="8452" max="8452" width="10.33203125" style="27" bestFit="1" customWidth="1"/>
    <col min="8453" max="8453" width="9.33203125" style="27" bestFit="1" customWidth="1"/>
    <col min="8454" max="8454" width="9.44140625" style="27" bestFit="1" customWidth="1"/>
    <col min="8455" max="8455" width="4.44140625" style="27" customWidth="1"/>
    <col min="8456" max="8456" width="15.5546875" style="27" bestFit="1" customWidth="1"/>
    <col min="8457" max="8457" width="11.44140625" style="27" bestFit="1" customWidth="1"/>
    <col min="8458" max="8459" width="10.33203125" style="27" bestFit="1" customWidth="1"/>
    <col min="8460" max="8460" width="15.33203125" style="27" customWidth="1"/>
    <col min="8461" max="8461" width="9.109375" style="27"/>
    <col min="8462" max="8462" width="5.44140625" style="27" bestFit="1" customWidth="1"/>
    <col min="8463" max="8463" width="5.88671875" style="27" bestFit="1" customWidth="1"/>
    <col min="8464" max="8464" width="9" style="27" bestFit="1" customWidth="1"/>
    <col min="8465" max="8465" width="8.33203125" style="27" bestFit="1" customWidth="1"/>
    <col min="8466" max="8466" width="18.5546875" style="27" bestFit="1" customWidth="1"/>
    <col min="8467" max="8467" width="9.6640625" style="27" bestFit="1" customWidth="1"/>
    <col min="8468" max="8704" width="9.109375" style="27"/>
    <col min="8705" max="8705" width="26.109375" style="27" customWidth="1"/>
    <col min="8706" max="8706" width="39.33203125" style="27" customWidth="1"/>
    <col min="8707" max="8707" width="9.33203125" style="27" bestFit="1" customWidth="1"/>
    <col min="8708" max="8708" width="10.33203125" style="27" bestFit="1" customWidth="1"/>
    <col min="8709" max="8709" width="9.33203125" style="27" bestFit="1" customWidth="1"/>
    <col min="8710" max="8710" width="9.44140625" style="27" bestFit="1" customWidth="1"/>
    <col min="8711" max="8711" width="4.44140625" style="27" customWidth="1"/>
    <col min="8712" max="8712" width="15.5546875" style="27" bestFit="1" customWidth="1"/>
    <col min="8713" max="8713" width="11.44140625" style="27" bestFit="1" customWidth="1"/>
    <col min="8714" max="8715" width="10.33203125" style="27" bestFit="1" customWidth="1"/>
    <col min="8716" max="8716" width="15.33203125" style="27" customWidth="1"/>
    <col min="8717" max="8717" width="9.109375" style="27"/>
    <col min="8718" max="8718" width="5.44140625" style="27" bestFit="1" customWidth="1"/>
    <col min="8719" max="8719" width="5.88671875" style="27" bestFit="1" customWidth="1"/>
    <col min="8720" max="8720" width="9" style="27" bestFit="1" customWidth="1"/>
    <col min="8721" max="8721" width="8.33203125" style="27" bestFit="1" customWidth="1"/>
    <col min="8722" max="8722" width="18.5546875" style="27" bestFit="1" customWidth="1"/>
    <col min="8723" max="8723" width="9.6640625" style="27" bestFit="1" customWidth="1"/>
    <col min="8724" max="8960" width="9.109375" style="27"/>
    <col min="8961" max="8961" width="26.109375" style="27" customWidth="1"/>
    <col min="8962" max="8962" width="39.33203125" style="27" customWidth="1"/>
    <col min="8963" max="8963" width="9.33203125" style="27" bestFit="1" customWidth="1"/>
    <col min="8964" max="8964" width="10.33203125" style="27" bestFit="1" customWidth="1"/>
    <col min="8965" max="8965" width="9.33203125" style="27" bestFit="1" customWidth="1"/>
    <col min="8966" max="8966" width="9.44140625" style="27" bestFit="1" customWidth="1"/>
    <col min="8967" max="8967" width="4.44140625" style="27" customWidth="1"/>
    <col min="8968" max="8968" width="15.5546875" style="27" bestFit="1" customWidth="1"/>
    <col min="8969" max="8969" width="11.44140625" style="27" bestFit="1" customWidth="1"/>
    <col min="8970" max="8971" width="10.33203125" style="27" bestFit="1" customWidth="1"/>
    <col min="8972" max="8972" width="15.33203125" style="27" customWidth="1"/>
    <col min="8973" max="8973" width="9.109375" style="27"/>
    <col min="8974" max="8974" width="5.44140625" style="27" bestFit="1" customWidth="1"/>
    <col min="8975" max="8975" width="5.88671875" style="27" bestFit="1" customWidth="1"/>
    <col min="8976" max="8976" width="9" style="27" bestFit="1" customWidth="1"/>
    <col min="8977" max="8977" width="8.33203125" style="27" bestFit="1" customWidth="1"/>
    <col min="8978" max="8978" width="18.5546875" style="27" bestFit="1" customWidth="1"/>
    <col min="8979" max="8979" width="9.6640625" style="27" bestFit="1" customWidth="1"/>
    <col min="8980" max="9216" width="9.109375" style="27"/>
    <col min="9217" max="9217" width="26.109375" style="27" customWidth="1"/>
    <col min="9218" max="9218" width="39.33203125" style="27" customWidth="1"/>
    <col min="9219" max="9219" width="9.33203125" style="27" bestFit="1" customWidth="1"/>
    <col min="9220" max="9220" width="10.33203125" style="27" bestFit="1" customWidth="1"/>
    <col min="9221" max="9221" width="9.33203125" style="27" bestFit="1" customWidth="1"/>
    <col min="9222" max="9222" width="9.44140625" style="27" bestFit="1" customWidth="1"/>
    <col min="9223" max="9223" width="4.44140625" style="27" customWidth="1"/>
    <col min="9224" max="9224" width="15.5546875" style="27" bestFit="1" customWidth="1"/>
    <col min="9225" max="9225" width="11.44140625" style="27" bestFit="1" customWidth="1"/>
    <col min="9226" max="9227" width="10.33203125" style="27" bestFit="1" customWidth="1"/>
    <col min="9228" max="9228" width="15.33203125" style="27" customWidth="1"/>
    <col min="9229" max="9229" width="9.109375" style="27"/>
    <col min="9230" max="9230" width="5.44140625" style="27" bestFit="1" customWidth="1"/>
    <col min="9231" max="9231" width="5.88671875" style="27" bestFit="1" customWidth="1"/>
    <col min="9232" max="9232" width="9" style="27" bestFit="1" customWidth="1"/>
    <col min="9233" max="9233" width="8.33203125" style="27" bestFit="1" customWidth="1"/>
    <col min="9234" max="9234" width="18.5546875" style="27" bestFit="1" customWidth="1"/>
    <col min="9235" max="9235" width="9.6640625" style="27" bestFit="1" customWidth="1"/>
    <col min="9236" max="9472" width="9.109375" style="27"/>
    <col min="9473" max="9473" width="26.109375" style="27" customWidth="1"/>
    <col min="9474" max="9474" width="39.33203125" style="27" customWidth="1"/>
    <col min="9475" max="9475" width="9.33203125" style="27" bestFit="1" customWidth="1"/>
    <col min="9476" max="9476" width="10.33203125" style="27" bestFit="1" customWidth="1"/>
    <col min="9477" max="9477" width="9.33203125" style="27" bestFit="1" customWidth="1"/>
    <col min="9478" max="9478" width="9.44140625" style="27" bestFit="1" customWidth="1"/>
    <col min="9479" max="9479" width="4.44140625" style="27" customWidth="1"/>
    <col min="9480" max="9480" width="15.5546875" style="27" bestFit="1" customWidth="1"/>
    <col min="9481" max="9481" width="11.44140625" style="27" bestFit="1" customWidth="1"/>
    <col min="9482" max="9483" width="10.33203125" style="27" bestFit="1" customWidth="1"/>
    <col min="9484" max="9484" width="15.33203125" style="27" customWidth="1"/>
    <col min="9485" max="9485" width="9.109375" style="27"/>
    <col min="9486" max="9486" width="5.44140625" style="27" bestFit="1" customWidth="1"/>
    <col min="9487" max="9487" width="5.88671875" style="27" bestFit="1" customWidth="1"/>
    <col min="9488" max="9488" width="9" style="27" bestFit="1" customWidth="1"/>
    <col min="9489" max="9489" width="8.33203125" style="27" bestFit="1" customWidth="1"/>
    <col min="9490" max="9490" width="18.5546875" style="27" bestFit="1" customWidth="1"/>
    <col min="9491" max="9491" width="9.6640625" style="27" bestFit="1" customWidth="1"/>
    <col min="9492" max="9728" width="9.109375" style="27"/>
    <col min="9729" max="9729" width="26.109375" style="27" customWidth="1"/>
    <col min="9730" max="9730" width="39.33203125" style="27" customWidth="1"/>
    <col min="9731" max="9731" width="9.33203125" style="27" bestFit="1" customWidth="1"/>
    <col min="9732" max="9732" width="10.33203125" style="27" bestFit="1" customWidth="1"/>
    <col min="9733" max="9733" width="9.33203125" style="27" bestFit="1" customWidth="1"/>
    <col min="9734" max="9734" width="9.44140625" style="27" bestFit="1" customWidth="1"/>
    <col min="9735" max="9735" width="4.44140625" style="27" customWidth="1"/>
    <col min="9736" max="9736" width="15.5546875" style="27" bestFit="1" customWidth="1"/>
    <col min="9737" max="9737" width="11.44140625" style="27" bestFit="1" customWidth="1"/>
    <col min="9738" max="9739" width="10.33203125" style="27" bestFit="1" customWidth="1"/>
    <col min="9740" max="9740" width="15.33203125" style="27" customWidth="1"/>
    <col min="9741" max="9741" width="9.109375" style="27"/>
    <col min="9742" max="9742" width="5.44140625" style="27" bestFit="1" customWidth="1"/>
    <col min="9743" max="9743" width="5.88671875" style="27" bestFit="1" customWidth="1"/>
    <col min="9744" max="9744" width="9" style="27" bestFit="1" customWidth="1"/>
    <col min="9745" max="9745" width="8.33203125" style="27" bestFit="1" customWidth="1"/>
    <col min="9746" max="9746" width="18.5546875" style="27" bestFit="1" customWidth="1"/>
    <col min="9747" max="9747" width="9.6640625" style="27" bestFit="1" customWidth="1"/>
    <col min="9748" max="9984" width="9.109375" style="27"/>
    <col min="9985" max="9985" width="26.109375" style="27" customWidth="1"/>
    <col min="9986" max="9986" width="39.33203125" style="27" customWidth="1"/>
    <col min="9987" max="9987" width="9.33203125" style="27" bestFit="1" customWidth="1"/>
    <col min="9988" max="9988" width="10.33203125" style="27" bestFit="1" customWidth="1"/>
    <col min="9989" max="9989" width="9.33203125" style="27" bestFit="1" customWidth="1"/>
    <col min="9990" max="9990" width="9.44140625" style="27" bestFit="1" customWidth="1"/>
    <col min="9991" max="9991" width="4.44140625" style="27" customWidth="1"/>
    <col min="9992" max="9992" width="15.5546875" style="27" bestFit="1" customWidth="1"/>
    <col min="9993" max="9993" width="11.44140625" style="27" bestFit="1" customWidth="1"/>
    <col min="9994" max="9995" width="10.33203125" style="27" bestFit="1" customWidth="1"/>
    <col min="9996" max="9996" width="15.33203125" style="27" customWidth="1"/>
    <col min="9997" max="9997" width="9.109375" style="27"/>
    <col min="9998" max="9998" width="5.44140625" style="27" bestFit="1" customWidth="1"/>
    <col min="9999" max="9999" width="5.88671875" style="27" bestFit="1" customWidth="1"/>
    <col min="10000" max="10000" width="9" style="27" bestFit="1" customWidth="1"/>
    <col min="10001" max="10001" width="8.33203125" style="27" bestFit="1" customWidth="1"/>
    <col min="10002" max="10002" width="18.5546875" style="27" bestFit="1" customWidth="1"/>
    <col min="10003" max="10003" width="9.6640625" style="27" bestFit="1" customWidth="1"/>
    <col min="10004" max="10240" width="9.109375" style="27"/>
    <col min="10241" max="10241" width="26.109375" style="27" customWidth="1"/>
    <col min="10242" max="10242" width="39.33203125" style="27" customWidth="1"/>
    <col min="10243" max="10243" width="9.33203125" style="27" bestFit="1" customWidth="1"/>
    <col min="10244" max="10244" width="10.33203125" style="27" bestFit="1" customWidth="1"/>
    <col min="10245" max="10245" width="9.33203125" style="27" bestFit="1" customWidth="1"/>
    <col min="10246" max="10246" width="9.44140625" style="27" bestFit="1" customWidth="1"/>
    <col min="10247" max="10247" width="4.44140625" style="27" customWidth="1"/>
    <col min="10248" max="10248" width="15.5546875" style="27" bestFit="1" customWidth="1"/>
    <col min="10249" max="10249" width="11.44140625" style="27" bestFit="1" customWidth="1"/>
    <col min="10250" max="10251" width="10.33203125" style="27" bestFit="1" customWidth="1"/>
    <col min="10252" max="10252" width="15.33203125" style="27" customWidth="1"/>
    <col min="10253" max="10253" width="9.109375" style="27"/>
    <col min="10254" max="10254" width="5.44140625" style="27" bestFit="1" customWidth="1"/>
    <col min="10255" max="10255" width="5.88671875" style="27" bestFit="1" customWidth="1"/>
    <col min="10256" max="10256" width="9" style="27" bestFit="1" customWidth="1"/>
    <col min="10257" max="10257" width="8.33203125" style="27" bestFit="1" customWidth="1"/>
    <col min="10258" max="10258" width="18.5546875" style="27" bestFit="1" customWidth="1"/>
    <col min="10259" max="10259" width="9.6640625" style="27" bestFit="1" customWidth="1"/>
    <col min="10260" max="10496" width="9.109375" style="27"/>
    <col min="10497" max="10497" width="26.109375" style="27" customWidth="1"/>
    <col min="10498" max="10498" width="39.33203125" style="27" customWidth="1"/>
    <col min="10499" max="10499" width="9.33203125" style="27" bestFit="1" customWidth="1"/>
    <col min="10500" max="10500" width="10.33203125" style="27" bestFit="1" customWidth="1"/>
    <col min="10501" max="10501" width="9.33203125" style="27" bestFit="1" customWidth="1"/>
    <col min="10502" max="10502" width="9.44140625" style="27" bestFit="1" customWidth="1"/>
    <col min="10503" max="10503" width="4.44140625" style="27" customWidth="1"/>
    <col min="10504" max="10504" width="15.5546875" style="27" bestFit="1" customWidth="1"/>
    <col min="10505" max="10505" width="11.44140625" style="27" bestFit="1" customWidth="1"/>
    <col min="10506" max="10507" width="10.33203125" style="27" bestFit="1" customWidth="1"/>
    <col min="10508" max="10508" width="15.33203125" style="27" customWidth="1"/>
    <col min="10509" max="10509" width="9.109375" style="27"/>
    <col min="10510" max="10510" width="5.44140625" style="27" bestFit="1" customWidth="1"/>
    <col min="10511" max="10511" width="5.88671875" style="27" bestFit="1" customWidth="1"/>
    <col min="10512" max="10512" width="9" style="27" bestFit="1" customWidth="1"/>
    <col min="10513" max="10513" width="8.33203125" style="27" bestFit="1" customWidth="1"/>
    <col min="10514" max="10514" width="18.5546875" style="27" bestFit="1" customWidth="1"/>
    <col min="10515" max="10515" width="9.6640625" style="27" bestFit="1" customWidth="1"/>
    <col min="10516" max="10752" width="9.109375" style="27"/>
    <col min="10753" max="10753" width="26.109375" style="27" customWidth="1"/>
    <col min="10754" max="10754" width="39.33203125" style="27" customWidth="1"/>
    <col min="10755" max="10755" width="9.33203125" style="27" bestFit="1" customWidth="1"/>
    <col min="10756" max="10756" width="10.33203125" style="27" bestFit="1" customWidth="1"/>
    <col min="10757" max="10757" width="9.33203125" style="27" bestFit="1" customWidth="1"/>
    <col min="10758" max="10758" width="9.44140625" style="27" bestFit="1" customWidth="1"/>
    <col min="10759" max="10759" width="4.44140625" style="27" customWidth="1"/>
    <col min="10760" max="10760" width="15.5546875" style="27" bestFit="1" customWidth="1"/>
    <col min="10761" max="10761" width="11.44140625" style="27" bestFit="1" customWidth="1"/>
    <col min="10762" max="10763" width="10.33203125" style="27" bestFit="1" customWidth="1"/>
    <col min="10764" max="10764" width="15.33203125" style="27" customWidth="1"/>
    <col min="10765" max="10765" width="9.109375" style="27"/>
    <col min="10766" max="10766" width="5.44140625" style="27" bestFit="1" customWidth="1"/>
    <col min="10767" max="10767" width="5.88671875" style="27" bestFit="1" customWidth="1"/>
    <col min="10768" max="10768" width="9" style="27" bestFit="1" customWidth="1"/>
    <col min="10769" max="10769" width="8.33203125" style="27" bestFit="1" customWidth="1"/>
    <col min="10770" max="10770" width="18.5546875" style="27" bestFit="1" customWidth="1"/>
    <col min="10771" max="10771" width="9.6640625" style="27" bestFit="1" customWidth="1"/>
    <col min="10772" max="11008" width="9.109375" style="27"/>
    <col min="11009" max="11009" width="26.109375" style="27" customWidth="1"/>
    <col min="11010" max="11010" width="39.33203125" style="27" customWidth="1"/>
    <col min="11011" max="11011" width="9.33203125" style="27" bestFit="1" customWidth="1"/>
    <col min="11012" max="11012" width="10.33203125" style="27" bestFit="1" customWidth="1"/>
    <col min="11013" max="11013" width="9.33203125" style="27" bestFit="1" customWidth="1"/>
    <col min="11014" max="11014" width="9.44140625" style="27" bestFit="1" customWidth="1"/>
    <col min="11015" max="11015" width="4.44140625" style="27" customWidth="1"/>
    <col min="11016" max="11016" width="15.5546875" style="27" bestFit="1" customWidth="1"/>
    <col min="11017" max="11017" width="11.44140625" style="27" bestFit="1" customWidth="1"/>
    <col min="11018" max="11019" width="10.33203125" style="27" bestFit="1" customWidth="1"/>
    <col min="11020" max="11020" width="15.33203125" style="27" customWidth="1"/>
    <col min="11021" max="11021" width="9.109375" style="27"/>
    <col min="11022" max="11022" width="5.44140625" style="27" bestFit="1" customWidth="1"/>
    <col min="11023" max="11023" width="5.88671875" style="27" bestFit="1" customWidth="1"/>
    <col min="11024" max="11024" width="9" style="27" bestFit="1" customWidth="1"/>
    <col min="11025" max="11025" width="8.33203125" style="27" bestFit="1" customWidth="1"/>
    <col min="11026" max="11026" width="18.5546875" style="27" bestFit="1" customWidth="1"/>
    <col min="11027" max="11027" width="9.6640625" style="27" bestFit="1" customWidth="1"/>
    <col min="11028" max="11264" width="9.109375" style="27"/>
    <col min="11265" max="11265" width="26.109375" style="27" customWidth="1"/>
    <col min="11266" max="11266" width="39.33203125" style="27" customWidth="1"/>
    <col min="11267" max="11267" width="9.33203125" style="27" bestFit="1" customWidth="1"/>
    <col min="11268" max="11268" width="10.33203125" style="27" bestFit="1" customWidth="1"/>
    <col min="11269" max="11269" width="9.33203125" style="27" bestFit="1" customWidth="1"/>
    <col min="11270" max="11270" width="9.44140625" style="27" bestFit="1" customWidth="1"/>
    <col min="11271" max="11271" width="4.44140625" style="27" customWidth="1"/>
    <col min="11272" max="11272" width="15.5546875" style="27" bestFit="1" customWidth="1"/>
    <col min="11273" max="11273" width="11.44140625" style="27" bestFit="1" customWidth="1"/>
    <col min="11274" max="11275" width="10.33203125" style="27" bestFit="1" customWidth="1"/>
    <col min="11276" max="11276" width="15.33203125" style="27" customWidth="1"/>
    <col min="11277" max="11277" width="9.109375" style="27"/>
    <col min="11278" max="11278" width="5.44140625" style="27" bestFit="1" customWidth="1"/>
    <col min="11279" max="11279" width="5.88671875" style="27" bestFit="1" customWidth="1"/>
    <col min="11280" max="11280" width="9" style="27" bestFit="1" customWidth="1"/>
    <col min="11281" max="11281" width="8.33203125" style="27" bestFit="1" customWidth="1"/>
    <col min="11282" max="11282" width="18.5546875" style="27" bestFit="1" customWidth="1"/>
    <col min="11283" max="11283" width="9.6640625" style="27" bestFit="1" customWidth="1"/>
    <col min="11284" max="11520" width="9.109375" style="27"/>
    <col min="11521" max="11521" width="26.109375" style="27" customWidth="1"/>
    <col min="11522" max="11522" width="39.33203125" style="27" customWidth="1"/>
    <col min="11523" max="11523" width="9.33203125" style="27" bestFit="1" customWidth="1"/>
    <col min="11524" max="11524" width="10.33203125" style="27" bestFit="1" customWidth="1"/>
    <col min="11525" max="11525" width="9.33203125" style="27" bestFit="1" customWidth="1"/>
    <col min="11526" max="11526" width="9.44140625" style="27" bestFit="1" customWidth="1"/>
    <col min="11527" max="11527" width="4.44140625" style="27" customWidth="1"/>
    <col min="11528" max="11528" width="15.5546875" style="27" bestFit="1" customWidth="1"/>
    <col min="11529" max="11529" width="11.44140625" style="27" bestFit="1" customWidth="1"/>
    <col min="11530" max="11531" width="10.33203125" style="27" bestFit="1" customWidth="1"/>
    <col min="11532" max="11532" width="15.33203125" style="27" customWidth="1"/>
    <col min="11533" max="11533" width="9.109375" style="27"/>
    <col min="11534" max="11534" width="5.44140625" style="27" bestFit="1" customWidth="1"/>
    <col min="11535" max="11535" width="5.88671875" style="27" bestFit="1" customWidth="1"/>
    <col min="11536" max="11536" width="9" style="27" bestFit="1" customWidth="1"/>
    <col min="11537" max="11537" width="8.33203125" style="27" bestFit="1" customWidth="1"/>
    <col min="11538" max="11538" width="18.5546875" style="27" bestFit="1" customWidth="1"/>
    <col min="11539" max="11539" width="9.6640625" style="27" bestFit="1" customWidth="1"/>
    <col min="11540" max="11776" width="9.109375" style="27"/>
    <col min="11777" max="11777" width="26.109375" style="27" customWidth="1"/>
    <col min="11778" max="11778" width="39.33203125" style="27" customWidth="1"/>
    <col min="11779" max="11779" width="9.33203125" style="27" bestFit="1" customWidth="1"/>
    <col min="11780" max="11780" width="10.33203125" style="27" bestFit="1" customWidth="1"/>
    <col min="11781" max="11781" width="9.33203125" style="27" bestFit="1" customWidth="1"/>
    <col min="11782" max="11782" width="9.44140625" style="27" bestFit="1" customWidth="1"/>
    <col min="11783" max="11783" width="4.44140625" style="27" customWidth="1"/>
    <col min="11784" max="11784" width="15.5546875" style="27" bestFit="1" customWidth="1"/>
    <col min="11785" max="11785" width="11.44140625" style="27" bestFit="1" customWidth="1"/>
    <col min="11786" max="11787" width="10.33203125" style="27" bestFit="1" customWidth="1"/>
    <col min="11788" max="11788" width="15.33203125" style="27" customWidth="1"/>
    <col min="11789" max="11789" width="9.109375" style="27"/>
    <col min="11790" max="11790" width="5.44140625" style="27" bestFit="1" customWidth="1"/>
    <col min="11791" max="11791" width="5.88671875" style="27" bestFit="1" customWidth="1"/>
    <col min="11792" max="11792" width="9" style="27" bestFit="1" customWidth="1"/>
    <col min="11793" max="11793" width="8.33203125" style="27" bestFit="1" customWidth="1"/>
    <col min="11794" max="11794" width="18.5546875" style="27" bestFit="1" customWidth="1"/>
    <col min="11795" max="11795" width="9.6640625" style="27" bestFit="1" customWidth="1"/>
    <col min="11796" max="12032" width="9.109375" style="27"/>
    <col min="12033" max="12033" width="26.109375" style="27" customWidth="1"/>
    <col min="12034" max="12034" width="39.33203125" style="27" customWidth="1"/>
    <col min="12035" max="12035" width="9.33203125" style="27" bestFit="1" customWidth="1"/>
    <col min="12036" max="12036" width="10.33203125" style="27" bestFit="1" customWidth="1"/>
    <col min="12037" max="12037" width="9.33203125" style="27" bestFit="1" customWidth="1"/>
    <col min="12038" max="12038" width="9.44140625" style="27" bestFit="1" customWidth="1"/>
    <col min="12039" max="12039" width="4.44140625" style="27" customWidth="1"/>
    <col min="12040" max="12040" width="15.5546875" style="27" bestFit="1" customWidth="1"/>
    <col min="12041" max="12041" width="11.44140625" style="27" bestFit="1" customWidth="1"/>
    <col min="12042" max="12043" width="10.33203125" style="27" bestFit="1" customWidth="1"/>
    <col min="12044" max="12044" width="15.33203125" style="27" customWidth="1"/>
    <col min="12045" max="12045" width="9.109375" style="27"/>
    <col min="12046" max="12046" width="5.44140625" style="27" bestFit="1" customWidth="1"/>
    <col min="12047" max="12047" width="5.88671875" style="27" bestFit="1" customWidth="1"/>
    <col min="12048" max="12048" width="9" style="27" bestFit="1" customWidth="1"/>
    <col min="12049" max="12049" width="8.33203125" style="27" bestFit="1" customWidth="1"/>
    <col min="12050" max="12050" width="18.5546875" style="27" bestFit="1" customWidth="1"/>
    <col min="12051" max="12051" width="9.6640625" style="27" bestFit="1" customWidth="1"/>
    <col min="12052" max="12288" width="9.109375" style="27"/>
    <col min="12289" max="12289" width="26.109375" style="27" customWidth="1"/>
    <col min="12290" max="12290" width="39.33203125" style="27" customWidth="1"/>
    <col min="12291" max="12291" width="9.33203125" style="27" bestFit="1" customWidth="1"/>
    <col min="12292" max="12292" width="10.33203125" style="27" bestFit="1" customWidth="1"/>
    <col min="12293" max="12293" width="9.33203125" style="27" bestFit="1" customWidth="1"/>
    <col min="12294" max="12294" width="9.44140625" style="27" bestFit="1" customWidth="1"/>
    <col min="12295" max="12295" width="4.44140625" style="27" customWidth="1"/>
    <col min="12296" max="12296" width="15.5546875" style="27" bestFit="1" customWidth="1"/>
    <col min="12297" max="12297" width="11.44140625" style="27" bestFit="1" customWidth="1"/>
    <col min="12298" max="12299" width="10.33203125" style="27" bestFit="1" customWidth="1"/>
    <col min="12300" max="12300" width="15.33203125" style="27" customWidth="1"/>
    <col min="12301" max="12301" width="9.109375" style="27"/>
    <col min="12302" max="12302" width="5.44140625" style="27" bestFit="1" customWidth="1"/>
    <col min="12303" max="12303" width="5.88671875" style="27" bestFit="1" customWidth="1"/>
    <col min="12304" max="12304" width="9" style="27" bestFit="1" customWidth="1"/>
    <col min="12305" max="12305" width="8.33203125" style="27" bestFit="1" customWidth="1"/>
    <col min="12306" max="12306" width="18.5546875" style="27" bestFit="1" customWidth="1"/>
    <col min="12307" max="12307" width="9.6640625" style="27" bestFit="1" customWidth="1"/>
    <col min="12308" max="12544" width="9.109375" style="27"/>
    <col min="12545" max="12545" width="26.109375" style="27" customWidth="1"/>
    <col min="12546" max="12546" width="39.33203125" style="27" customWidth="1"/>
    <col min="12547" max="12547" width="9.33203125" style="27" bestFit="1" customWidth="1"/>
    <col min="12548" max="12548" width="10.33203125" style="27" bestFit="1" customWidth="1"/>
    <col min="12549" max="12549" width="9.33203125" style="27" bestFit="1" customWidth="1"/>
    <col min="12550" max="12550" width="9.44140625" style="27" bestFit="1" customWidth="1"/>
    <col min="12551" max="12551" width="4.44140625" style="27" customWidth="1"/>
    <col min="12552" max="12552" width="15.5546875" style="27" bestFit="1" customWidth="1"/>
    <col min="12553" max="12553" width="11.44140625" style="27" bestFit="1" customWidth="1"/>
    <col min="12554" max="12555" width="10.33203125" style="27" bestFit="1" customWidth="1"/>
    <col min="12556" max="12556" width="15.33203125" style="27" customWidth="1"/>
    <col min="12557" max="12557" width="9.109375" style="27"/>
    <col min="12558" max="12558" width="5.44140625" style="27" bestFit="1" customWidth="1"/>
    <col min="12559" max="12559" width="5.88671875" style="27" bestFit="1" customWidth="1"/>
    <col min="12560" max="12560" width="9" style="27" bestFit="1" customWidth="1"/>
    <col min="12561" max="12561" width="8.33203125" style="27" bestFit="1" customWidth="1"/>
    <col min="12562" max="12562" width="18.5546875" style="27" bestFit="1" customWidth="1"/>
    <col min="12563" max="12563" width="9.6640625" style="27" bestFit="1" customWidth="1"/>
    <col min="12564" max="12800" width="9.109375" style="27"/>
    <col min="12801" max="12801" width="26.109375" style="27" customWidth="1"/>
    <col min="12802" max="12802" width="39.33203125" style="27" customWidth="1"/>
    <col min="12803" max="12803" width="9.33203125" style="27" bestFit="1" customWidth="1"/>
    <col min="12804" max="12804" width="10.33203125" style="27" bestFit="1" customWidth="1"/>
    <col min="12805" max="12805" width="9.33203125" style="27" bestFit="1" customWidth="1"/>
    <col min="12806" max="12806" width="9.44140625" style="27" bestFit="1" customWidth="1"/>
    <col min="12807" max="12807" width="4.44140625" style="27" customWidth="1"/>
    <col min="12808" max="12808" width="15.5546875" style="27" bestFit="1" customWidth="1"/>
    <col min="12809" max="12809" width="11.44140625" style="27" bestFit="1" customWidth="1"/>
    <col min="12810" max="12811" width="10.33203125" style="27" bestFit="1" customWidth="1"/>
    <col min="12812" max="12812" width="15.33203125" style="27" customWidth="1"/>
    <col min="12813" max="12813" width="9.109375" style="27"/>
    <col min="12814" max="12814" width="5.44140625" style="27" bestFit="1" customWidth="1"/>
    <col min="12815" max="12815" width="5.88671875" style="27" bestFit="1" customWidth="1"/>
    <col min="12816" max="12816" width="9" style="27" bestFit="1" customWidth="1"/>
    <col min="12817" max="12817" width="8.33203125" style="27" bestFit="1" customWidth="1"/>
    <col min="12818" max="12818" width="18.5546875" style="27" bestFit="1" customWidth="1"/>
    <col min="12819" max="12819" width="9.6640625" style="27" bestFit="1" customWidth="1"/>
    <col min="12820" max="13056" width="9.109375" style="27"/>
    <col min="13057" max="13057" width="26.109375" style="27" customWidth="1"/>
    <col min="13058" max="13058" width="39.33203125" style="27" customWidth="1"/>
    <col min="13059" max="13059" width="9.33203125" style="27" bestFit="1" customWidth="1"/>
    <col min="13060" max="13060" width="10.33203125" style="27" bestFit="1" customWidth="1"/>
    <col min="13061" max="13061" width="9.33203125" style="27" bestFit="1" customWidth="1"/>
    <col min="13062" max="13062" width="9.44140625" style="27" bestFit="1" customWidth="1"/>
    <col min="13063" max="13063" width="4.44140625" style="27" customWidth="1"/>
    <col min="13064" max="13064" width="15.5546875" style="27" bestFit="1" customWidth="1"/>
    <col min="13065" max="13065" width="11.44140625" style="27" bestFit="1" customWidth="1"/>
    <col min="13066" max="13067" width="10.33203125" style="27" bestFit="1" customWidth="1"/>
    <col min="13068" max="13068" width="15.33203125" style="27" customWidth="1"/>
    <col min="13069" max="13069" width="9.109375" style="27"/>
    <col min="13070" max="13070" width="5.44140625" style="27" bestFit="1" customWidth="1"/>
    <col min="13071" max="13071" width="5.88671875" style="27" bestFit="1" customWidth="1"/>
    <col min="13072" max="13072" width="9" style="27" bestFit="1" customWidth="1"/>
    <col min="13073" max="13073" width="8.33203125" style="27" bestFit="1" customWidth="1"/>
    <col min="13074" max="13074" width="18.5546875" style="27" bestFit="1" customWidth="1"/>
    <col min="13075" max="13075" width="9.6640625" style="27" bestFit="1" customWidth="1"/>
    <col min="13076" max="13312" width="9.109375" style="27"/>
    <col min="13313" max="13313" width="26.109375" style="27" customWidth="1"/>
    <col min="13314" max="13314" width="39.33203125" style="27" customWidth="1"/>
    <col min="13315" max="13315" width="9.33203125" style="27" bestFit="1" customWidth="1"/>
    <col min="13316" max="13316" width="10.33203125" style="27" bestFit="1" customWidth="1"/>
    <col min="13317" max="13317" width="9.33203125" style="27" bestFit="1" customWidth="1"/>
    <col min="13318" max="13318" width="9.44140625" style="27" bestFit="1" customWidth="1"/>
    <col min="13319" max="13319" width="4.44140625" style="27" customWidth="1"/>
    <col min="13320" max="13320" width="15.5546875" style="27" bestFit="1" customWidth="1"/>
    <col min="13321" max="13321" width="11.44140625" style="27" bestFit="1" customWidth="1"/>
    <col min="13322" max="13323" width="10.33203125" style="27" bestFit="1" customWidth="1"/>
    <col min="13324" max="13324" width="15.33203125" style="27" customWidth="1"/>
    <col min="13325" max="13325" width="9.109375" style="27"/>
    <col min="13326" max="13326" width="5.44140625" style="27" bestFit="1" customWidth="1"/>
    <col min="13327" max="13327" width="5.88671875" style="27" bestFit="1" customWidth="1"/>
    <col min="13328" max="13328" width="9" style="27" bestFit="1" customWidth="1"/>
    <col min="13329" max="13329" width="8.33203125" style="27" bestFit="1" customWidth="1"/>
    <col min="13330" max="13330" width="18.5546875" style="27" bestFit="1" customWidth="1"/>
    <col min="13331" max="13331" width="9.6640625" style="27" bestFit="1" customWidth="1"/>
    <col min="13332" max="13568" width="9.109375" style="27"/>
    <col min="13569" max="13569" width="26.109375" style="27" customWidth="1"/>
    <col min="13570" max="13570" width="39.33203125" style="27" customWidth="1"/>
    <col min="13571" max="13571" width="9.33203125" style="27" bestFit="1" customWidth="1"/>
    <col min="13572" max="13572" width="10.33203125" style="27" bestFit="1" customWidth="1"/>
    <col min="13573" max="13573" width="9.33203125" style="27" bestFit="1" customWidth="1"/>
    <col min="13574" max="13574" width="9.44140625" style="27" bestFit="1" customWidth="1"/>
    <col min="13575" max="13575" width="4.44140625" style="27" customWidth="1"/>
    <col min="13576" max="13576" width="15.5546875" style="27" bestFit="1" customWidth="1"/>
    <col min="13577" max="13577" width="11.44140625" style="27" bestFit="1" customWidth="1"/>
    <col min="13578" max="13579" width="10.33203125" style="27" bestFit="1" customWidth="1"/>
    <col min="13580" max="13580" width="15.33203125" style="27" customWidth="1"/>
    <col min="13581" max="13581" width="9.109375" style="27"/>
    <col min="13582" max="13582" width="5.44140625" style="27" bestFit="1" customWidth="1"/>
    <col min="13583" max="13583" width="5.88671875" style="27" bestFit="1" customWidth="1"/>
    <col min="13584" max="13584" width="9" style="27" bestFit="1" customWidth="1"/>
    <col min="13585" max="13585" width="8.33203125" style="27" bestFit="1" customWidth="1"/>
    <col min="13586" max="13586" width="18.5546875" style="27" bestFit="1" customWidth="1"/>
    <col min="13587" max="13587" width="9.6640625" style="27" bestFit="1" customWidth="1"/>
    <col min="13588" max="13824" width="9.109375" style="27"/>
    <col min="13825" max="13825" width="26.109375" style="27" customWidth="1"/>
    <col min="13826" max="13826" width="39.33203125" style="27" customWidth="1"/>
    <col min="13827" max="13827" width="9.33203125" style="27" bestFit="1" customWidth="1"/>
    <col min="13828" max="13828" width="10.33203125" style="27" bestFit="1" customWidth="1"/>
    <col min="13829" max="13829" width="9.33203125" style="27" bestFit="1" customWidth="1"/>
    <col min="13830" max="13830" width="9.44140625" style="27" bestFit="1" customWidth="1"/>
    <col min="13831" max="13831" width="4.44140625" style="27" customWidth="1"/>
    <col min="13832" max="13832" width="15.5546875" style="27" bestFit="1" customWidth="1"/>
    <col min="13833" max="13833" width="11.44140625" style="27" bestFit="1" customWidth="1"/>
    <col min="13834" max="13835" width="10.33203125" style="27" bestFit="1" customWidth="1"/>
    <col min="13836" max="13836" width="15.33203125" style="27" customWidth="1"/>
    <col min="13837" max="13837" width="9.109375" style="27"/>
    <col min="13838" max="13838" width="5.44140625" style="27" bestFit="1" customWidth="1"/>
    <col min="13839" max="13839" width="5.88671875" style="27" bestFit="1" customWidth="1"/>
    <col min="13840" max="13840" width="9" style="27" bestFit="1" customWidth="1"/>
    <col min="13841" max="13841" width="8.33203125" style="27" bestFit="1" customWidth="1"/>
    <col min="13842" max="13842" width="18.5546875" style="27" bestFit="1" customWidth="1"/>
    <col min="13843" max="13843" width="9.6640625" style="27" bestFit="1" customWidth="1"/>
    <col min="13844" max="14080" width="9.109375" style="27"/>
    <col min="14081" max="14081" width="26.109375" style="27" customWidth="1"/>
    <col min="14082" max="14082" width="39.33203125" style="27" customWidth="1"/>
    <col min="14083" max="14083" width="9.33203125" style="27" bestFit="1" customWidth="1"/>
    <col min="14084" max="14084" width="10.33203125" style="27" bestFit="1" customWidth="1"/>
    <col min="14085" max="14085" width="9.33203125" style="27" bestFit="1" customWidth="1"/>
    <col min="14086" max="14086" width="9.44140625" style="27" bestFit="1" customWidth="1"/>
    <col min="14087" max="14087" width="4.44140625" style="27" customWidth="1"/>
    <col min="14088" max="14088" width="15.5546875" style="27" bestFit="1" customWidth="1"/>
    <col min="14089" max="14089" width="11.44140625" style="27" bestFit="1" customWidth="1"/>
    <col min="14090" max="14091" width="10.33203125" style="27" bestFit="1" customWidth="1"/>
    <col min="14092" max="14092" width="15.33203125" style="27" customWidth="1"/>
    <col min="14093" max="14093" width="9.109375" style="27"/>
    <col min="14094" max="14094" width="5.44140625" style="27" bestFit="1" customWidth="1"/>
    <col min="14095" max="14095" width="5.88671875" style="27" bestFit="1" customWidth="1"/>
    <col min="14096" max="14096" width="9" style="27" bestFit="1" customWidth="1"/>
    <col min="14097" max="14097" width="8.33203125" style="27" bestFit="1" customWidth="1"/>
    <col min="14098" max="14098" width="18.5546875" style="27" bestFit="1" customWidth="1"/>
    <col min="14099" max="14099" width="9.6640625" style="27" bestFit="1" customWidth="1"/>
    <col min="14100" max="14336" width="9.109375" style="27"/>
    <col min="14337" max="14337" width="26.109375" style="27" customWidth="1"/>
    <col min="14338" max="14338" width="39.33203125" style="27" customWidth="1"/>
    <col min="14339" max="14339" width="9.33203125" style="27" bestFit="1" customWidth="1"/>
    <col min="14340" max="14340" width="10.33203125" style="27" bestFit="1" customWidth="1"/>
    <col min="14341" max="14341" width="9.33203125" style="27" bestFit="1" customWidth="1"/>
    <col min="14342" max="14342" width="9.44140625" style="27" bestFit="1" customWidth="1"/>
    <col min="14343" max="14343" width="4.44140625" style="27" customWidth="1"/>
    <col min="14344" max="14344" width="15.5546875" style="27" bestFit="1" customWidth="1"/>
    <col min="14345" max="14345" width="11.44140625" style="27" bestFit="1" customWidth="1"/>
    <col min="14346" max="14347" width="10.33203125" style="27" bestFit="1" customWidth="1"/>
    <col min="14348" max="14348" width="15.33203125" style="27" customWidth="1"/>
    <col min="14349" max="14349" width="9.109375" style="27"/>
    <col min="14350" max="14350" width="5.44140625" style="27" bestFit="1" customWidth="1"/>
    <col min="14351" max="14351" width="5.88671875" style="27" bestFit="1" customWidth="1"/>
    <col min="14352" max="14352" width="9" style="27" bestFit="1" customWidth="1"/>
    <col min="14353" max="14353" width="8.33203125" style="27" bestFit="1" customWidth="1"/>
    <col min="14354" max="14354" width="18.5546875" style="27" bestFit="1" customWidth="1"/>
    <col min="14355" max="14355" width="9.6640625" style="27" bestFit="1" customWidth="1"/>
    <col min="14356" max="14592" width="9.109375" style="27"/>
    <col min="14593" max="14593" width="26.109375" style="27" customWidth="1"/>
    <col min="14594" max="14594" width="39.33203125" style="27" customWidth="1"/>
    <col min="14595" max="14595" width="9.33203125" style="27" bestFit="1" customWidth="1"/>
    <col min="14596" max="14596" width="10.33203125" style="27" bestFit="1" customWidth="1"/>
    <col min="14597" max="14597" width="9.33203125" style="27" bestFit="1" customWidth="1"/>
    <col min="14598" max="14598" width="9.44140625" style="27" bestFit="1" customWidth="1"/>
    <col min="14599" max="14599" width="4.44140625" style="27" customWidth="1"/>
    <col min="14600" max="14600" width="15.5546875" style="27" bestFit="1" customWidth="1"/>
    <col min="14601" max="14601" width="11.44140625" style="27" bestFit="1" customWidth="1"/>
    <col min="14602" max="14603" width="10.33203125" style="27" bestFit="1" customWidth="1"/>
    <col min="14604" max="14604" width="15.33203125" style="27" customWidth="1"/>
    <col min="14605" max="14605" width="9.109375" style="27"/>
    <col min="14606" max="14606" width="5.44140625" style="27" bestFit="1" customWidth="1"/>
    <col min="14607" max="14607" width="5.88671875" style="27" bestFit="1" customWidth="1"/>
    <col min="14608" max="14608" width="9" style="27" bestFit="1" customWidth="1"/>
    <col min="14609" max="14609" width="8.33203125" style="27" bestFit="1" customWidth="1"/>
    <col min="14610" max="14610" width="18.5546875" style="27" bestFit="1" customWidth="1"/>
    <col min="14611" max="14611" width="9.6640625" style="27" bestFit="1" customWidth="1"/>
    <col min="14612" max="14848" width="9.109375" style="27"/>
    <col min="14849" max="14849" width="26.109375" style="27" customWidth="1"/>
    <col min="14850" max="14850" width="39.33203125" style="27" customWidth="1"/>
    <col min="14851" max="14851" width="9.33203125" style="27" bestFit="1" customWidth="1"/>
    <col min="14852" max="14852" width="10.33203125" style="27" bestFit="1" customWidth="1"/>
    <col min="14853" max="14853" width="9.33203125" style="27" bestFit="1" customWidth="1"/>
    <col min="14854" max="14854" width="9.44140625" style="27" bestFit="1" customWidth="1"/>
    <col min="14855" max="14855" width="4.44140625" style="27" customWidth="1"/>
    <col min="14856" max="14856" width="15.5546875" style="27" bestFit="1" customWidth="1"/>
    <col min="14857" max="14857" width="11.44140625" style="27" bestFit="1" customWidth="1"/>
    <col min="14858" max="14859" width="10.33203125" style="27" bestFit="1" customWidth="1"/>
    <col min="14860" max="14860" width="15.33203125" style="27" customWidth="1"/>
    <col min="14861" max="14861" width="9.109375" style="27"/>
    <col min="14862" max="14862" width="5.44140625" style="27" bestFit="1" customWidth="1"/>
    <col min="14863" max="14863" width="5.88671875" style="27" bestFit="1" customWidth="1"/>
    <col min="14864" max="14864" width="9" style="27" bestFit="1" customWidth="1"/>
    <col min="14865" max="14865" width="8.33203125" style="27" bestFit="1" customWidth="1"/>
    <col min="14866" max="14866" width="18.5546875" style="27" bestFit="1" customWidth="1"/>
    <col min="14867" max="14867" width="9.6640625" style="27" bestFit="1" customWidth="1"/>
    <col min="14868" max="15104" width="9.109375" style="27"/>
    <col min="15105" max="15105" width="26.109375" style="27" customWidth="1"/>
    <col min="15106" max="15106" width="39.33203125" style="27" customWidth="1"/>
    <col min="15107" max="15107" width="9.33203125" style="27" bestFit="1" customWidth="1"/>
    <col min="15108" max="15108" width="10.33203125" style="27" bestFit="1" customWidth="1"/>
    <col min="15109" max="15109" width="9.33203125" style="27" bestFit="1" customWidth="1"/>
    <col min="15110" max="15110" width="9.44140625" style="27" bestFit="1" customWidth="1"/>
    <col min="15111" max="15111" width="4.44140625" style="27" customWidth="1"/>
    <col min="15112" max="15112" width="15.5546875" style="27" bestFit="1" customWidth="1"/>
    <col min="15113" max="15113" width="11.44140625" style="27" bestFit="1" customWidth="1"/>
    <col min="15114" max="15115" width="10.33203125" style="27" bestFit="1" customWidth="1"/>
    <col min="15116" max="15116" width="15.33203125" style="27" customWidth="1"/>
    <col min="15117" max="15117" width="9.109375" style="27"/>
    <col min="15118" max="15118" width="5.44140625" style="27" bestFit="1" customWidth="1"/>
    <col min="15119" max="15119" width="5.88671875" style="27" bestFit="1" customWidth="1"/>
    <col min="15120" max="15120" width="9" style="27" bestFit="1" customWidth="1"/>
    <col min="15121" max="15121" width="8.33203125" style="27" bestFit="1" customWidth="1"/>
    <col min="15122" max="15122" width="18.5546875" style="27" bestFit="1" customWidth="1"/>
    <col min="15123" max="15123" width="9.6640625" style="27" bestFit="1" customWidth="1"/>
    <col min="15124" max="15360" width="9.109375" style="27"/>
    <col min="15361" max="15361" width="26.109375" style="27" customWidth="1"/>
    <col min="15362" max="15362" width="39.33203125" style="27" customWidth="1"/>
    <col min="15363" max="15363" width="9.33203125" style="27" bestFit="1" customWidth="1"/>
    <col min="15364" max="15364" width="10.33203125" style="27" bestFit="1" customWidth="1"/>
    <col min="15365" max="15365" width="9.33203125" style="27" bestFit="1" customWidth="1"/>
    <col min="15366" max="15366" width="9.44140625" style="27" bestFit="1" customWidth="1"/>
    <col min="15367" max="15367" width="4.44140625" style="27" customWidth="1"/>
    <col min="15368" max="15368" width="15.5546875" style="27" bestFit="1" customWidth="1"/>
    <col min="15369" max="15369" width="11.44140625" style="27" bestFit="1" customWidth="1"/>
    <col min="15370" max="15371" width="10.33203125" style="27" bestFit="1" customWidth="1"/>
    <col min="15372" max="15372" width="15.33203125" style="27" customWidth="1"/>
    <col min="15373" max="15373" width="9.109375" style="27"/>
    <col min="15374" max="15374" width="5.44140625" style="27" bestFit="1" customWidth="1"/>
    <col min="15375" max="15375" width="5.88671875" style="27" bestFit="1" customWidth="1"/>
    <col min="15376" max="15376" width="9" style="27" bestFit="1" customWidth="1"/>
    <col min="15377" max="15377" width="8.33203125" style="27" bestFit="1" customWidth="1"/>
    <col min="15378" max="15378" width="18.5546875" style="27" bestFit="1" customWidth="1"/>
    <col min="15379" max="15379" width="9.6640625" style="27" bestFit="1" customWidth="1"/>
    <col min="15380" max="15616" width="9.109375" style="27"/>
    <col min="15617" max="15617" width="26.109375" style="27" customWidth="1"/>
    <col min="15618" max="15618" width="39.33203125" style="27" customWidth="1"/>
    <col min="15619" max="15619" width="9.33203125" style="27" bestFit="1" customWidth="1"/>
    <col min="15620" max="15620" width="10.33203125" style="27" bestFit="1" customWidth="1"/>
    <col min="15621" max="15621" width="9.33203125" style="27" bestFit="1" customWidth="1"/>
    <col min="15622" max="15622" width="9.44140625" style="27" bestFit="1" customWidth="1"/>
    <col min="15623" max="15623" width="4.44140625" style="27" customWidth="1"/>
    <col min="15624" max="15624" width="15.5546875" style="27" bestFit="1" customWidth="1"/>
    <col min="15625" max="15625" width="11.44140625" style="27" bestFit="1" customWidth="1"/>
    <col min="15626" max="15627" width="10.33203125" style="27" bestFit="1" customWidth="1"/>
    <col min="15628" max="15628" width="15.33203125" style="27" customWidth="1"/>
    <col min="15629" max="15629" width="9.109375" style="27"/>
    <col min="15630" max="15630" width="5.44140625" style="27" bestFit="1" customWidth="1"/>
    <col min="15631" max="15631" width="5.88671875" style="27" bestFit="1" customWidth="1"/>
    <col min="15632" max="15632" width="9" style="27" bestFit="1" customWidth="1"/>
    <col min="15633" max="15633" width="8.33203125" style="27" bestFit="1" customWidth="1"/>
    <col min="15634" max="15634" width="18.5546875" style="27" bestFit="1" customWidth="1"/>
    <col min="15635" max="15635" width="9.6640625" style="27" bestFit="1" customWidth="1"/>
    <col min="15636" max="15872" width="9.109375" style="27"/>
    <col min="15873" max="15873" width="26.109375" style="27" customWidth="1"/>
    <col min="15874" max="15874" width="39.33203125" style="27" customWidth="1"/>
    <col min="15875" max="15875" width="9.33203125" style="27" bestFit="1" customWidth="1"/>
    <col min="15876" max="15876" width="10.33203125" style="27" bestFit="1" customWidth="1"/>
    <col min="15877" max="15877" width="9.33203125" style="27" bestFit="1" customWidth="1"/>
    <col min="15878" max="15878" width="9.44140625" style="27" bestFit="1" customWidth="1"/>
    <col min="15879" max="15879" width="4.44140625" style="27" customWidth="1"/>
    <col min="15880" max="15880" width="15.5546875" style="27" bestFit="1" customWidth="1"/>
    <col min="15881" max="15881" width="11.44140625" style="27" bestFit="1" customWidth="1"/>
    <col min="15882" max="15883" width="10.33203125" style="27" bestFit="1" customWidth="1"/>
    <col min="15884" max="15884" width="15.33203125" style="27" customWidth="1"/>
    <col min="15885" max="15885" width="9.109375" style="27"/>
    <col min="15886" max="15886" width="5.44140625" style="27" bestFit="1" customWidth="1"/>
    <col min="15887" max="15887" width="5.88671875" style="27" bestFit="1" customWidth="1"/>
    <col min="15888" max="15888" width="9" style="27" bestFit="1" customWidth="1"/>
    <col min="15889" max="15889" width="8.33203125" style="27" bestFit="1" customWidth="1"/>
    <col min="15890" max="15890" width="18.5546875" style="27" bestFit="1" customWidth="1"/>
    <col min="15891" max="15891" width="9.6640625" style="27" bestFit="1" customWidth="1"/>
    <col min="15892" max="16128" width="9.109375" style="27"/>
    <col min="16129" max="16129" width="26.109375" style="27" customWidth="1"/>
    <col min="16130" max="16130" width="39.33203125" style="27" customWidth="1"/>
    <col min="16131" max="16131" width="9.33203125" style="27" bestFit="1" customWidth="1"/>
    <col min="16132" max="16132" width="10.33203125" style="27" bestFit="1" customWidth="1"/>
    <col min="16133" max="16133" width="9.33203125" style="27" bestFit="1" customWidth="1"/>
    <col min="16134" max="16134" width="9.44140625" style="27" bestFit="1" customWidth="1"/>
    <col min="16135" max="16135" width="4.44140625" style="27" customWidth="1"/>
    <col min="16136" max="16136" width="15.5546875" style="27" bestFit="1" customWidth="1"/>
    <col min="16137" max="16137" width="11.44140625" style="27" bestFit="1" customWidth="1"/>
    <col min="16138" max="16139" width="10.33203125" style="27" bestFit="1" customWidth="1"/>
    <col min="16140" max="16140" width="15.33203125" style="27" customWidth="1"/>
    <col min="16141" max="16141" width="9.109375" style="27"/>
    <col min="16142" max="16142" width="5.44140625" style="27" bestFit="1" customWidth="1"/>
    <col min="16143" max="16143" width="5.88671875" style="27" bestFit="1" customWidth="1"/>
    <col min="16144" max="16144" width="9" style="27" bestFit="1" customWidth="1"/>
    <col min="16145" max="16145" width="8.33203125" style="27" bestFit="1" customWidth="1"/>
    <col min="16146" max="16146" width="18.5546875" style="27" bestFit="1" customWidth="1"/>
    <col min="16147" max="16147" width="9.6640625" style="27" bestFit="1" customWidth="1"/>
    <col min="16148" max="16384" width="9.109375" style="27"/>
  </cols>
  <sheetData>
    <row r="1" spans="1:22" ht="18" thickBot="1" x14ac:dyDescent="0.35">
      <c r="A1" s="104" t="s">
        <v>109</v>
      </c>
      <c r="B1" s="26"/>
    </row>
    <row r="2" spans="1:22" ht="15" thickBot="1" x14ac:dyDescent="0.35">
      <c r="B2" s="28" t="s">
        <v>35</v>
      </c>
      <c r="C2" s="29"/>
      <c r="D2" s="30">
        <f>SUM(D6:D7,D10:D14,D16,D18:D20,D22,D24,D27:D28,D34)</f>
        <v>14859</v>
      </c>
      <c r="E2" s="29"/>
      <c r="F2" s="29"/>
      <c r="G2" s="29"/>
      <c r="H2" s="29"/>
      <c r="I2" s="30">
        <f>SUM(I6:I7,I10:I14,I16,I18:I20,I22,I24,I27:I28,I34)</f>
        <v>34550</v>
      </c>
      <c r="J2" s="29"/>
      <c r="K2" s="29"/>
      <c r="N2" s="31" t="s">
        <v>36</v>
      </c>
      <c r="O2" s="32">
        <f>AVERAGE(O6:O7,O10:O14,O16,O18:O20,O22,O24,O27:O28,O34)</f>
        <v>0.43150348410568523</v>
      </c>
    </row>
    <row r="3" spans="1:22" x14ac:dyDescent="0.25">
      <c r="C3" s="112" t="s">
        <v>37</v>
      </c>
      <c r="D3" s="112"/>
      <c r="E3" s="112"/>
      <c r="F3" s="112"/>
      <c r="H3" s="112" t="s">
        <v>38</v>
      </c>
      <c r="I3" s="112"/>
      <c r="J3" s="112"/>
      <c r="K3" s="112"/>
      <c r="S3" s="33" t="s">
        <v>39</v>
      </c>
      <c r="U3" s="33"/>
      <c r="V3" s="33"/>
    </row>
    <row r="4" spans="1:22" x14ac:dyDescent="0.25">
      <c r="A4" s="27" t="s">
        <v>40</v>
      </c>
      <c r="C4" s="34" t="s">
        <v>41</v>
      </c>
      <c r="D4" s="34" t="s">
        <v>42</v>
      </c>
      <c r="E4" s="112" t="s">
        <v>43</v>
      </c>
      <c r="F4" s="112"/>
      <c r="H4" s="34" t="s">
        <v>41</v>
      </c>
      <c r="I4" s="34" t="s">
        <v>42</v>
      </c>
      <c r="J4" s="112" t="s">
        <v>43</v>
      </c>
      <c r="K4" s="112"/>
      <c r="L4" s="35" t="s">
        <v>44</v>
      </c>
      <c r="S4" s="33" t="s">
        <v>45</v>
      </c>
      <c r="T4" s="33" t="s">
        <v>46</v>
      </c>
      <c r="U4" s="33"/>
      <c r="V4" s="33"/>
    </row>
    <row r="5" spans="1:22" ht="13.8" thickBot="1" x14ac:dyDescent="0.3">
      <c r="A5" s="29" t="s">
        <v>47</v>
      </c>
      <c r="B5" s="27" t="s">
        <v>48</v>
      </c>
      <c r="C5" s="36" t="s">
        <v>49</v>
      </c>
      <c r="D5" s="36"/>
      <c r="E5" s="36" t="s">
        <v>50</v>
      </c>
      <c r="F5" s="36" t="s">
        <v>51</v>
      </c>
      <c r="G5" s="29"/>
      <c r="H5" s="36" t="s">
        <v>49</v>
      </c>
      <c r="I5" s="36"/>
      <c r="J5" s="36" t="s">
        <v>50</v>
      </c>
      <c r="K5" s="36" t="s">
        <v>51</v>
      </c>
      <c r="L5" s="34" t="s">
        <v>52</v>
      </c>
      <c r="M5" s="35" t="s">
        <v>53</v>
      </c>
      <c r="N5" s="35" t="s">
        <v>54</v>
      </c>
      <c r="O5" s="35" t="s">
        <v>55</v>
      </c>
      <c r="P5" s="35" t="s">
        <v>56</v>
      </c>
      <c r="Q5" s="35" t="s">
        <v>57</v>
      </c>
      <c r="R5" s="37" t="s">
        <v>58</v>
      </c>
      <c r="S5" s="33" t="s">
        <v>59</v>
      </c>
      <c r="T5" s="33" t="s">
        <v>60</v>
      </c>
      <c r="U5" s="33"/>
      <c r="V5" s="33"/>
    </row>
    <row r="6" spans="1:22" ht="14.4" x14ac:dyDescent="0.3">
      <c r="A6" s="27" t="s">
        <v>61</v>
      </c>
      <c r="B6" s="38" t="s">
        <v>22</v>
      </c>
      <c r="C6" s="39">
        <v>775.40326455208594</v>
      </c>
      <c r="D6" s="40">
        <v>420</v>
      </c>
      <c r="E6" s="40">
        <v>200</v>
      </c>
      <c r="F6" s="40">
        <v>890</v>
      </c>
      <c r="G6" s="39"/>
      <c r="H6" s="39">
        <v>2421.8451951877933</v>
      </c>
      <c r="I6" s="40">
        <v>970</v>
      </c>
      <c r="J6" s="40">
        <v>460</v>
      </c>
      <c r="K6" s="40">
        <v>2000</v>
      </c>
      <c r="L6" s="41">
        <f>+D6/I6</f>
        <v>0.4329896907216495</v>
      </c>
      <c r="M6" s="42">
        <f>+(0.5-(L6))/0.07</f>
        <v>0.95729013254786421</v>
      </c>
      <c r="N6" s="27">
        <f>+EXP(M6)</f>
        <v>2.6046287028407717</v>
      </c>
      <c r="O6" s="43">
        <f>+(0.5*M6)-(0.07*(M6^2))</f>
        <v>0.41449675842278655</v>
      </c>
      <c r="P6" s="44">
        <f>+M6/I6</f>
        <v>9.8689704386377745E-4</v>
      </c>
      <c r="Q6" s="45">
        <f>+N6/(P6*(EXP(1)))</f>
        <v>970.91115797528096</v>
      </c>
      <c r="R6" s="45">
        <f>+N6*S6*(EXP(-P6*S6))</f>
        <v>653.73604539037115</v>
      </c>
      <c r="S6" s="46">
        <f>0.85*D6</f>
        <v>357</v>
      </c>
      <c r="T6" s="46">
        <f>0.25*D6</f>
        <v>105</v>
      </c>
      <c r="U6" s="47"/>
      <c r="V6" s="47"/>
    </row>
    <row r="7" spans="1:22" ht="15" thickBot="1" x14ac:dyDescent="0.35">
      <c r="B7" s="48" t="s">
        <v>18</v>
      </c>
      <c r="C7" s="39">
        <v>1424.0951205334586</v>
      </c>
      <c r="D7" s="40">
        <v>460</v>
      </c>
      <c r="E7" s="40">
        <v>220</v>
      </c>
      <c r="F7" s="40">
        <v>970</v>
      </c>
      <c r="G7" s="39"/>
      <c r="H7" s="39">
        <v>4344.0515155766234</v>
      </c>
      <c r="I7" s="40">
        <v>1100</v>
      </c>
      <c r="J7" s="40">
        <v>520</v>
      </c>
      <c r="K7" s="40">
        <v>2200</v>
      </c>
      <c r="L7" s="41">
        <f>+D7/I7</f>
        <v>0.41818181818181815</v>
      </c>
      <c r="M7" s="42">
        <f>+(0.5-(L7))/0.07</f>
        <v>1.168831168831169</v>
      </c>
      <c r="N7" s="27">
        <f t="shared" ref="N7:N51" si="0">+EXP(M7)</f>
        <v>3.218228873138488</v>
      </c>
      <c r="O7" s="43">
        <f t="shared" ref="O7:O51" si="1">+(0.5*M7)-(0.07*(M7^2))</f>
        <v>0.4887839433293979</v>
      </c>
      <c r="P7" s="44">
        <f t="shared" ref="P7:P51" si="2">+M7/I7</f>
        <v>1.0625737898465172E-3</v>
      </c>
      <c r="Q7" s="45">
        <f t="shared" ref="Q7:Q51" si="3">+N7/(P7*(EXP(1)))</f>
        <v>1114.2004919799481</v>
      </c>
      <c r="R7" s="45">
        <f>+N7*S7*(EXP(-P7*S7))</f>
        <v>830.53691482890792</v>
      </c>
      <c r="S7" s="46">
        <f t="shared" ref="S7:S51" si="4">0.85*D7</f>
        <v>391</v>
      </c>
      <c r="T7" s="46">
        <f t="shared" ref="T7:T51" si="5">0.25*D7</f>
        <v>115</v>
      </c>
      <c r="U7" s="47"/>
      <c r="V7" s="47"/>
    </row>
    <row r="8" spans="1:22" ht="14.4" x14ac:dyDescent="0.3">
      <c r="B8" s="27" t="s">
        <v>62</v>
      </c>
      <c r="C8" s="39">
        <v>772.53225553341395</v>
      </c>
      <c r="D8" s="40">
        <v>130</v>
      </c>
      <c r="E8" s="40">
        <v>53</v>
      </c>
      <c r="F8" s="40">
        <v>310</v>
      </c>
      <c r="G8" s="39"/>
      <c r="H8" s="39">
        <v>2413.2260221222105</v>
      </c>
      <c r="I8" s="40">
        <v>300</v>
      </c>
      <c r="J8" s="40">
        <v>130</v>
      </c>
      <c r="K8" s="40">
        <v>710</v>
      </c>
      <c r="L8" s="41">
        <f t="shared" ref="L8:L51" si="6">+D8/I8</f>
        <v>0.43333333333333335</v>
      </c>
      <c r="M8" s="42">
        <f t="shared" ref="M8:M51" si="7">+(0.5-(L8))/0.07</f>
        <v>0.95238095238095211</v>
      </c>
      <c r="N8" s="27">
        <f t="shared" si="0"/>
        <v>2.591873445814874</v>
      </c>
      <c r="O8" s="43">
        <f t="shared" si="1"/>
        <v>0.41269841269841256</v>
      </c>
      <c r="P8" s="44">
        <f t="shared" si="2"/>
        <v>3.1746031746031737E-3</v>
      </c>
      <c r="Q8" s="45">
        <f t="shared" si="3"/>
        <v>300.35154077254515</v>
      </c>
      <c r="R8" s="45">
        <f t="shared" ref="R8:R51" si="8">+N8*S8*(EXP(-P8*S8))</f>
        <v>201.66397507640818</v>
      </c>
      <c r="S8" s="46">
        <f t="shared" si="4"/>
        <v>110.5</v>
      </c>
      <c r="T8" s="46">
        <f t="shared" si="5"/>
        <v>32.5</v>
      </c>
      <c r="U8" s="47"/>
      <c r="V8" s="47"/>
    </row>
    <row r="9" spans="1:22" ht="15" thickBot="1" x14ac:dyDescent="0.35">
      <c r="B9" s="27" t="s">
        <v>63</v>
      </c>
      <c r="C9" s="39">
        <v>5292.20706112486</v>
      </c>
      <c r="D9" s="40">
        <v>5900</v>
      </c>
      <c r="E9" s="40">
        <v>3300</v>
      </c>
      <c r="F9" s="40">
        <v>11000</v>
      </c>
      <c r="G9" s="39"/>
      <c r="H9" s="39">
        <v>15340.222550507751</v>
      </c>
      <c r="I9" s="40">
        <v>14000</v>
      </c>
      <c r="J9" s="40">
        <v>7700</v>
      </c>
      <c r="K9" s="40">
        <v>24000</v>
      </c>
      <c r="L9" s="41">
        <f t="shared" si="6"/>
        <v>0.42142857142857143</v>
      </c>
      <c r="M9" s="42">
        <f t="shared" si="7"/>
        <v>1.1224489795918366</v>
      </c>
      <c r="N9" s="27">
        <f t="shared" si="0"/>
        <v>3.0723691669291942</v>
      </c>
      <c r="O9" s="43">
        <f t="shared" si="1"/>
        <v>0.47303206997084546</v>
      </c>
      <c r="P9" s="44">
        <f t="shared" si="2"/>
        <v>8.0174927113702617E-5</v>
      </c>
      <c r="Q9" s="45">
        <f t="shared" si="3"/>
        <v>14097.442840195734</v>
      </c>
      <c r="R9" s="45">
        <f t="shared" si="8"/>
        <v>10306.813089154477</v>
      </c>
      <c r="S9" s="46">
        <f t="shared" si="4"/>
        <v>5015</v>
      </c>
      <c r="T9" s="46">
        <f t="shared" si="5"/>
        <v>1475</v>
      </c>
      <c r="U9" s="47"/>
      <c r="V9" s="47"/>
    </row>
    <row r="10" spans="1:22" ht="14.4" x14ac:dyDescent="0.3">
      <c r="B10" s="38" t="s">
        <v>23</v>
      </c>
      <c r="C10" s="39">
        <v>721.57510530328193</v>
      </c>
      <c r="D10" s="40">
        <v>670</v>
      </c>
      <c r="E10" s="40">
        <v>330</v>
      </c>
      <c r="F10" s="40">
        <v>1400</v>
      </c>
      <c r="G10" s="39"/>
      <c r="H10" s="39">
        <v>2260.0336717419855</v>
      </c>
      <c r="I10" s="40">
        <v>1600</v>
      </c>
      <c r="J10" s="40">
        <v>790</v>
      </c>
      <c r="K10" s="40">
        <v>3100</v>
      </c>
      <c r="L10" s="41">
        <f t="shared" si="6"/>
        <v>0.41875000000000001</v>
      </c>
      <c r="M10" s="42">
        <f t="shared" si="7"/>
        <v>1.1607142857142854</v>
      </c>
      <c r="N10" s="27">
        <f t="shared" si="0"/>
        <v>3.1922126138371132</v>
      </c>
      <c r="O10" s="43">
        <f t="shared" si="1"/>
        <v>0.48604910714285698</v>
      </c>
      <c r="P10" s="44">
        <f t="shared" si="2"/>
        <v>7.2544642857142838E-4</v>
      </c>
      <c r="Q10" s="45">
        <f t="shared" si="3"/>
        <v>1618.7954702477366</v>
      </c>
      <c r="R10" s="45">
        <f t="shared" si="8"/>
        <v>1202.7084420377321</v>
      </c>
      <c r="S10" s="46">
        <f t="shared" si="4"/>
        <v>569.5</v>
      </c>
      <c r="T10" s="46">
        <f t="shared" si="5"/>
        <v>167.5</v>
      </c>
      <c r="U10" s="47"/>
      <c r="V10" s="47"/>
    </row>
    <row r="11" spans="1:22" ht="14.4" x14ac:dyDescent="0.3">
      <c r="B11" s="49" t="s">
        <v>19</v>
      </c>
      <c r="C11" s="39">
        <v>663.38553406970084</v>
      </c>
      <c r="D11" s="40">
        <v>730</v>
      </c>
      <c r="E11" s="40">
        <v>360</v>
      </c>
      <c r="F11" s="40">
        <v>1500</v>
      </c>
      <c r="G11" s="39"/>
      <c r="H11" s="39">
        <v>2084.5811976470777</v>
      </c>
      <c r="I11" s="40">
        <v>1700</v>
      </c>
      <c r="J11" s="40">
        <v>850</v>
      </c>
      <c r="K11" s="40">
        <v>3300</v>
      </c>
      <c r="L11" s="41">
        <f t="shared" si="6"/>
        <v>0.42941176470588233</v>
      </c>
      <c r="M11" s="42">
        <f t="shared" si="7"/>
        <v>1.008403361344538</v>
      </c>
      <c r="N11" s="27">
        <f t="shared" si="0"/>
        <v>2.7412207800606185</v>
      </c>
      <c r="O11" s="43">
        <f t="shared" si="1"/>
        <v>0.4330202669303016</v>
      </c>
      <c r="P11" s="44">
        <f t="shared" si="2"/>
        <v>5.931784478497282E-4</v>
      </c>
      <c r="Q11" s="45">
        <f t="shared" si="3"/>
        <v>1700.0596908937539</v>
      </c>
      <c r="R11" s="45">
        <f t="shared" si="8"/>
        <v>1177.1620038217086</v>
      </c>
      <c r="S11" s="46">
        <f t="shared" si="4"/>
        <v>620.5</v>
      </c>
      <c r="T11" s="46">
        <f t="shared" si="5"/>
        <v>182.5</v>
      </c>
      <c r="U11" s="47"/>
      <c r="V11" s="47"/>
    </row>
    <row r="12" spans="1:22" ht="14.4" x14ac:dyDescent="0.3">
      <c r="B12" s="49" t="s">
        <v>20</v>
      </c>
      <c r="C12" s="39">
        <v>497.67466436277726</v>
      </c>
      <c r="D12" s="40">
        <v>510</v>
      </c>
      <c r="E12" s="40">
        <v>240</v>
      </c>
      <c r="F12" s="40">
        <v>1100</v>
      </c>
      <c r="G12" s="39"/>
      <c r="H12" s="39">
        <v>1581.4316882697296</v>
      </c>
      <c r="I12" s="40">
        <v>1200</v>
      </c>
      <c r="J12" s="40">
        <v>580</v>
      </c>
      <c r="K12" s="40">
        <v>2400</v>
      </c>
      <c r="L12" s="41">
        <f t="shared" si="6"/>
        <v>0.42499999999999999</v>
      </c>
      <c r="M12" s="42">
        <f t="shared" si="7"/>
        <v>1.0714285714285714</v>
      </c>
      <c r="N12" s="27">
        <f t="shared" si="0"/>
        <v>2.9195473041282614</v>
      </c>
      <c r="O12" s="43">
        <f t="shared" si="1"/>
        <v>0.45535714285714285</v>
      </c>
      <c r="P12" s="44">
        <f t="shared" si="2"/>
        <v>8.9285714285714283E-4</v>
      </c>
      <c r="Q12" s="45">
        <f t="shared" si="3"/>
        <v>1202.9264024022514</v>
      </c>
      <c r="R12" s="45">
        <f t="shared" si="8"/>
        <v>859.427780450613</v>
      </c>
      <c r="S12" s="46">
        <f t="shared" si="4"/>
        <v>433.5</v>
      </c>
      <c r="T12" s="46">
        <f t="shared" si="5"/>
        <v>127.5</v>
      </c>
      <c r="U12" s="47"/>
      <c r="V12" s="47"/>
    </row>
    <row r="13" spans="1:22" ht="14.4" x14ac:dyDescent="0.3">
      <c r="B13" s="49" t="s">
        <v>24</v>
      </c>
      <c r="C13" s="39">
        <v>671.7176072758067</v>
      </c>
      <c r="D13" s="40">
        <v>1200</v>
      </c>
      <c r="E13" s="40">
        <v>600</v>
      </c>
      <c r="F13" s="40">
        <v>2200</v>
      </c>
      <c r="G13" s="39"/>
      <c r="H13" s="39">
        <v>2109.739499271227</v>
      </c>
      <c r="I13" s="40">
        <v>2700</v>
      </c>
      <c r="J13" s="40">
        <v>1400</v>
      </c>
      <c r="K13" s="40">
        <v>5100</v>
      </c>
      <c r="L13" s="41">
        <f t="shared" si="6"/>
        <v>0.44444444444444442</v>
      </c>
      <c r="M13" s="42">
        <f t="shared" si="7"/>
        <v>0.79365079365079394</v>
      </c>
      <c r="N13" s="27">
        <f t="shared" si="0"/>
        <v>2.2114552735825317</v>
      </c>
      <c r="O13" s="43">
        <f t="shared" si="1"/>
        <v>0.35273368606701949</v>
      </c>
      <c r="P13" s="44">
        <f t="shared" si="2"/>
        <v>2.9394473838918294E-4</v>
      </c>
      <c r="Q13" s="45">
        <f t="shared" si="3"/>
        <v>2767.6934606124564</v>
      </c>
      <c r="R13" s="45">
        <f t="shared" si="8"/>
        <v>1671.3468322825752</v>
      </c>
      <c r="S13" s="46">
        <f t="shared" si="4"/>
        <v>1020</v>
      </c>
      <c r="T13" s="46">
        <f t="shared" si="5"/>
        <v>300</v>
      </c>
      <c r="U13" s="47"/>
      <c r="V13" s="47"/>
    </row>
    <row r="14" spans="1:22" ht="15" thickBot="1" x14ac:dyDescent="0.35">
      <c r="B14" s="48" t="s">
        <v>21</v>
      </c>
      <c r="C14" s="50">
        <v>1158.3836502135132</v>
      </c>
      <c r="D14" s="51">
        <v>1300</v>
      </c>
      <c r="E14" s="51">
        <v>680</v>
      </c>
      <c r="F14" s="51">
        <v>2500</v>
      </c>
      <c r="G14" s="50"/>
      <c r="H14" s="50">
        <v>3562.0066870906285</v>
      </c>
      <c r="I14" s="51">
        <v>3000</v>
      </c>
      <c r="J14" s="51">
        <v>1600</v>
      </c>
      <c r="K14" s="51">
        <v>5700</v>
      </c>
      <c r="L14" s="41">
        <f t="shared" si="6"/>
        <v>0.43333333333333335</v>
      </c>
      <c r="M14" s="42">
        <f t="shared" si="7"/>
        <v>0.95238095238095211</v>
      </c>
      <c r="N14" s="27">
        <f t="shared" si="0"/>
        <v>2.591873445814874</v>
      </c>
      <c r="O14" s="43">
        <f t="shared" si="1"/>
        <v>0.41269841269841256</v>
      </c>
      <c r="P14" s="44">
        <f t="shared" si="2"/>
        <v>3.1746031746031735E-4</v>
      </c>
      <c r="Q14" s="45">
        <f t="shared" si="3"/>
        <v>3003.515407725452</v>
      </c>
      <c r="R14" s="45">
        <f t="shared" si="8"/>
        <v>2016.6397507640818</v>
      </c>
      <c r="S14" s="46">
        <f t="shared" si="4"/>
        <v>1105</v>
      </c>
      <c r="T14" s="46">
        <f t="shared" si="5"/>
        <v>325</v>
      </c>
      <c r="U14" s="47"/>
      <c r="V14" s="47"/>
    </row>
    <row r="15" spans="1:22" ht="15" thickBot="1" x14ac:dyDescent="0.35">
      <c r="B15" s="52" t="s">
        <v>64</v>
      </c>
      <c r="C15" s="50"/>
      <c r="D15" s="53">
        <f>+SUM(D6:D14)</f>
        <v>11320</v>
      </c>
      <c r="E15" s="53"/>
      <c r="F15" s="53"/>
      <c r="G15" s="53"/>
      <c r="H15" s="53"/>
      <c r="I15" s="53">
        <f>+SUM(I6:I14)</f>
        <v>26570</v>
      </c>
      <c r="J15" s="53"/>
      <c r="K15" s="53"/>
      <c r="L15" s="54">
        <f>+D15/I15</f>
        <v>0.42604441098983814</v>
      </c>
      <c r="M15" s="55">
        <f>+(0.5-(L15))/0.07</f>
        <v>1.0565084144308836</v>
      </c>
      <c r="N15" s="52">
        <f>+EXP(M15)</f>
        <v>2.8763105516348499</v>
      </c>
      <c r="O15" s="56">
        <f>+(0.5*M15)-(0.07*(M15^2))</f>
        <v>0.4501195051320136</v>
      </c>
      <c r="P15" s="57">
        <f>+M15/I15</f>
        <v>3.9763207167139013E-5</v>
      </c>
      <c r="Q15" s="58">
        <f>+N15/(P15*(EXP(1)))</f>
        <v>26610.919836602436</v>
      </c>
      <c r="R15" s="58">
        <f>+N15*S15*(EXP(-P15*S15))</f>
        <v>18877.278033062117</v>
      </c>
      <c r="S15" s="59">
        <f>0.85*D15</f>
        <v>9622</v>
      </c>
      <c r="T15" s="59">
        <f>0.25*D15</f>
        <v>2830</v>
      </c>
      <c r="U15" s="47"/>
      <c r="V15" s="47"/>
    </row>
    <row r="16" spans="1:22" ht="15" thickBot="1" x14ac:dyDescent="0.35">
      <c r="A16" s="27" t="s">
        <v>65</v>
      </c>
      <c r="B16" s="28" t="s">
        <v>66</v>
      </c>
      <c r="C16" s="39">
        <v>621.22998359215353</v>
      </c>
      <c r="D16" s="40">
        <v>660</v>
      </c>
      <c r="E16" s="40">
        <v>330</v>
      </c>
      <c r="F16" s="40">
        <v>1300</v>
      </c>
      <c r="G16" s="39"/>
      <c r="H16" s="39">
        <v>1957.1027305588323</v>
      </c>
      <c r="I16" s="40">
        <v>1500</v>
      </c>
      <c r="J16" s="40">
        <v>770</v>
      </c>
      <c r="K16" s="40">
        <v>3100</v>
      </c>
      <c r="L16" s="41">
        <f t="shared" si="6"/>
        <v>0.44</v>
      </c>
      <c r="M16" s="42">
        <f t="shared" si="7"/>
        <v>0.85714285714285698</v>
      </c>
      <c r="N16" s="27">
        <f t="shared" si="0"/>
        <v>2.3564184423836601</v>
      </c>
      <c r="O16" s="43">
        <f t="shared" si="1"/>
        <v>0.37714285714285706</v>
      </c>
      <c r="P16" s="44">
        <f t="shared" si="2"/>
        <v>5.7142857142857136E-4</v>
      </c>
      <c r="Q16" s="45">
        <f t="shared" si="3"/>
        <v>1517.0363245628178</v>
      </c>
      <c r="R16" s="45">
        <f t="shared" si="8"/>
        <v>959.38488479716909</v>
      </c>
      <c r="S16" s="46">
        <f t="shared" si="4"/>
        <v>561</v>
      </c>
      <c r="T16" s="46">
        <f t="shared" si="5"/>
        <v>165</v>
      </c>
      <c r="U16" s="47"/>
      <c r="V16" s="47"/>
    </row>
    <row r="17" spans="1:22" ht="15" thickBot="1" x14ac:dyDescent="0.35">
      <c r="B17" s="27" t="s">
        <v>67</v>
      </c>
      <c r="C17" s="39">
        <v>393.99472368047225</v>
      </c>
      <c r="D17" s="39">
        <v>368</v>
      </c>
      <c r="E17" s="39">
        <v>318.15335335586832</v>
      </c>
      <c r="F17" s="39">
        <v>487.91515365364751</v>
      </c>
      <c r="G17" s="39"/>
      <c r="H17" s="39">
        <v>1263.3949200238803</v>
      </c>
      <c r="I17" s="39">
        <v>1187</v>
      </c>
      <c r="J17" s="39">
        <v>1024.2228362399123</v>
      </c>
      <c r="K17" s="39">
        <v>1558.4174336533374</v>
      </c>
      <c r="L17" s="41">
        <f t="shared" si="6"/>
        <v>0.31002527379949452</v>
      </c>
      <c r="M17" s="42">
        <f t="shared" si="7"/>
        <v>2.7139246600072209</v>
      </c>
      <c r="N17" s="27">
        <f t="shared" si="0"/>
        <v>15.088376210634227</v>
      </c>
      <c r="O17" s="43">
        <f>+(0.5*M17)-(0.07*(M17^2))</f>
        <v>0.84138523578993873</v>
      </c>
      <c r="P17" s="44">
        <f t="shared" si="2"/>
        <v>2.2863729233422248E-3</v>
      </c>
      <c r="Q17" s="45">
        <f t="shared" si="3"/>
        <v>2427.7331803066381</v>
      </c>
      <c r="R17" s="45">
        <f t="shared" si="8"/>
        <v>2308.4029903497362</v>
      </c>
      <c r="S17" s="46">
        <f t="shared" si="4"/>
        <v>312.8</v>
      </c>
      <c r="T17" s="46">
        <f t="shared" si="5"/>
        <v>92</v>
      </c>
      <c r="U17" s="47"/>
      <c r="V17" s="47"/>
    </row>
    <row r="18" spans="1:22" ht="14.4" x14ac:dyDescent="0.3">
      <c r="B18" s="38" t="s">
        <v>15</v>
      </c>
      <c r="C18" s="39">
        <v>835.1323464025802</v>
      </c>
      <c r="D18" s="40">
        <v>1600</v>
      </c>
      <c r="E18" s="40">
        <v>870</v>
      </c>
      <c r="F18" s="40">
        <v>3100</v>
      </c>
      <c r="G18" s="39"/>
      <c r="H18" s="39">
        <v>2600.8858299941571</v>
      </c>
      <c r="I18" s="40">
        <v>3800</v>
      </c>
      <c r="J18" s="40">
        <v>2100</v>
      </c>
      <c r="K18" s="40">
        <v>7100</v>
      </c>
      <c r="L18" s="41">
        <f t="shared" si="6"/>
        <v>0.42105263157894735</v>
      </c>
      <c r="M18" s="42">
        <f t="shared" si="7"/>
        <v>1.1278195488721807</v>
      </c>
      <c r="N18" s="27">
        <f t="shared" si="0"/>
        <v>3.088913926015723</v>
      </c>
      <c r="O18" s="43">
        <f t="shared" si="1"/>
        <v>0.47487138899881287</v>
      </c>
      <c r="P18" s="44">
        <f t="shared" si="2"/>
        <v>2.9679461812425807E-4</v>
      </c>
      <c r="Q18" s="45">
        <f t="shared" si="3"/>
        <v>3828.7349552059563</v>
      </c>
      <c r="R18" s="45">
        <f t="shared" si="8"/>
        <v>2805.7294761735252</v>
      </c>
      <c r="S18" s="46">
        <f t="shared" si="4"/>
        <v>1360</v>
      </c>
      <c r="T18" s="46">
        <f t="shared" si="5"/>
        <v>400</v>
      </c>
      <c r="U18" s="47"/>
      <c r="V18" s="47"/>
    </row>
    <row r="19" spans="1:22" ht="14.4" x14ac:dyDescent="0.3">
      <c r="B19" s="49" t="s">
        <v>16</v>
      </c>
      <c r="C19" s="39">
        <v>1093.008216767643</v>
      </c>
      <c r="D19" s="40">
        <v>770</v>
      </c>
      <c r="E19" s="40">
        <v>380</v>
      </c>
      <c r="F19" s="40">
        <v>1500</v>
      </c>
      <c r="G19" s="39"/>
      <c r="H19" s="39">
        <v>3368.5767940241553</v>
      </c>
      <c r="I19" s="40">
        <v>1800</v>
      </c>
      <c r="J19" s="40">
        <v>900</v>
      </c>
      <c r="K19" s="40">
        <v>3500</v>
      </c>
      <c r="L19" s="41">
        <f t="shared" si="6"/>
        <v>0.42777777777777776</v>
      </c>
      <c r="M19" s="42">
        <f t="shared" si="7"/>
        <v>1.0317460317460319</v>
      </c>
      <c r="N19" s="27">
        <f t="shared" si="0"/>
        <v>2.8059608567575536</v>
      </c>
      <c r="O19" s="43">
        <f t="shared" si="1"/>
        <v>0.44135802469135804</v>
      </c>
      <c r="P19" s="44">
        <f t="shared" si="2"/>
        <v>5.7319223985890654E-4</v>
      </c>
      <c r="Q19" s="45">
        <f t="shared" si="3"/>
        <v>1800.8884980491082</v>
      </c>
      <c r="R19" s="45">
        <f t="shared" si="8"/>
        <v>1262.0129393613868</v>
      </c>
      <c r="S19" s="46">
        <f t="shared" si="4"/>
        <v>654.5</v>
      </c>
      <c r="T19" s="46">
        <f t="shared" si="5"/>
        <v>192.5</v>
      </c>
      <c r="U19" s="47"/>
      <c r="V19" s="47"/>
    </row>
    <row r="20" spans="1:22" ht="15" thickBot="1" x14ac:dyDescent="0.35">
      <c r="B20" s="48" t="s">
        <v>12</v>
      </c>
      <c r="C20" s="39">
        <v>1159.385797087406</v>
      </c>
      <c r="D20" s="40">
        <v>270</v>
      </c>
      <c r="E20" s="40">
        <v>120</v>
      </c>
      <c r="F20" s="40">
        <v>620</v>
      </c>
      <c r="G20" s="39"/>
      <c r="H20" s="39">
        <v>3564.9684301811672</v>
      </c>
      <c r="I20" s="40">
        <v>640</v>
      </c>
      <c r="J20" s="40">
        <v>290</v>
      </c>
      <c r="K20" s="40">
        <v>1400</v>
      </c>
      <c r="L20" s="41">
        <f t="shared" si="6"/>
        <v>0.421875</v>
      </c>
      <c r="M20" s="42">
        <f t="shared" si="7"/>
        <v>1.1160714285714284</v>
      </c>
      <c r="N20" s="27">
        <f t="shared" si="0"/>
        <v>3.052837324675584</v>
      </c>
      <c r="O20" s="43">
        <f t="shared" si="1"/>
        <v>0.47084263392857134</v>
      </c>
      <c r="P20" s="44">
        <f t="shared" si="2"/>
        <v>1.7438616071428568E-3</v>
      </c>
      <c r="Q20" s="45">
        <f t="shared" si="3"/>
        <v>644.01675246983791</v>
      </c>
      <c r="R20" s="45">
        <f t="shared" si="8"/>
        <v>469.54221961256525</v>
      </c>
      <c r="S20" s="46">
        <f t="shared" si="4"/>
        <v>229.5</v>
      </c>
      <c r="T20" s="46">
        <f t="shared" si="5"/>
        <v>67.5</v>
      </c>
      <c r="U20" s="47"/>
      <c r="V20" s="47"/>
    </row>
    <row r="21" spans="1:22" ht="15" thickBot="1" x14ac:dyDescent="0.35">
      <c r="B21" s="27" t="s">
        <v>68</v>
      </c>
      <c r="C21" s="39">
        <v>2520.2774832237315</v>
      </c>
      <c r="D21" s="40">
        <v>2400</v>
      </c>
      <c r="E21" s="40">
        <v>1300</v>
      </c>
      <c r="F21" s="40">
        <v>4500</v>
      </c>
      <c r="G21" s="39"/>
      <c r="H21" s="39">
        <v>7519.1278200401403</v>
      </c>
      <c r="I21" s="40">
        <v>5600</v>
      </c>
      <c r="J21" s="40">
        <v>3100</v>
      </c>
      <c r="K21" s="40">
        <v>10000</v>
      </c>
      <c r="L21" s="41">
        <f t="shared" si="6"/>
        <v>0.42857142857142855</v>
      </c>
      <c r="M21" s="42">
        <f t="shared" si="7"/>
        <v>1.0204081632653064</v>
      </c>
      <c r="N21" s="27">
        <f t="shared" si="0"/>
        <v>2.7743269112292328</v>
      </c>
      <c r="O21" s="43">
        <f t="shared" si="1"/>
        <v>0.43731778425655987</v>
      </c>
      <c r="P21" s="44">
        <f t="shared" si="2"/>
        <v>1.8221574344023329E-4</v>
      </c>
      <c r="Q21" s="45">
        <f t="shared" si="3"/>
        <v>5601.1506715097103</v>
      </c>
      <c r="R21" s="45">
        <f t="shared" si="8"/>
        <v>3902.579928295278</v>
      </c>
      <c r="S21" s="46">
        <f t="shared" si="4"/>
        <v>2040</v>
      </c>
      <c r="T21" s="46">
        <f t="shared" si="5"/>
        <v>600</v>
      </c>
      <c r="U21" s="47"/>
      <c r="V21" s="47"/>
    </row>
    <row r="22" spans="1:22" ht="15" thickBot="1" x14ac:dyDescent="0.35">
      <c r="B22" s="28" t="s">
        <v>13</v>
      </c>
      <c r="C22" s="39">
        <v>625.48025501113318</v>
      </c>
      <c r="D22" s="40">
        <v>560</v>
      </c>
      <c r="E22" s="40">
        <v>270</v>
      </c>
      <c r="F22" s="40">
        <v>1200</v>
      </c>
      <c r="G22" s="39"/>
      <c r="H22" s="39">
        <v>1969.9704403357237</v>
      </c>
      <c r="I22" s="40">
        <v>1300</v>
      </c>
      <c r="J22" s="40">
        <v>640</v>
      </c>
      <c r="K22" s="40">
        <v>2600</v>
      </c>
      <c r="L22" s="41">
        <f t="shared" si="6"/>
        <v>0.43076923076923079</v>
      </c>
      <c r="M22" s="42">
        <f t="shared" si="7"/>
        <v>0.98901098901098861</v>
      </c>
      <c r="N22" s="27">
        <f t="shared" si="0"/>
        <v>2.6885741276540216</v>
      </c>
      <c r="O22" s="43">
        <f t="shared" si="1"/>
        <v>0.42603550295857973</v>
      </c>
      <c r="P22" s="44">
        <f t="shared" si="2"/>
        <v>7.6077768385460665E-4</v>
      </c>
      <c r="Q22" s="45">
        <f t="shared" si="3"/>
        <v>1300.079075161703</v>
      </c>
      <c r="R22" s="45">
        <f t="shared" si="8"/>
        <v>890.95922721973864</v>
      </c>
      <c r="S22" s="46">
        <f t="shared" si="4"/>
        <v>476</v>
      </c>
      <c r="T22" s="46">
        <f t="shared" si="5"/>
        <v>140</v>
      </c>
      <c r="U22" s="47"/>
      <c r="V22" s="47"/>
    </row>
    <row r="23" spans="1:22" ht="15" thickBot="1" x14ac:dyDescent="0.35">
      <c r="B23" s="27" t="s">
        <v>69</v>
      </c>
      <c r="C23" s="39">
        <v>5412.2127953343161</v>
      </c>
      <c r="D23" s="40">
        <v>7300</v>
      </c>
      <c r="E23" s="40">
        <v>4000</v>
      </c>
      <c r="F23" s="40">
        <v>13000</v>
      </c>
      <c r="G23" s="39"/>
      <c r="H23" s="39">
        <v>15674.408251222727</v>
      </c>
      <c r="I23" s="40">
        <v>17000</v>
      </c>
      <c r="J23" s="40">
        <v>9600</v>
      </c>
      <c r="K23" s="40">
        <v>30000</v>
      </c>
      <c r="L23" s="41">
        <f t="shared" si="6"/>
        <v>0.42941176470588233</v>
      </c>
      <c r="M23" s="42">
        <f t="shared" si="7"/>
        <v>1.008403361344538</v>
      </c>
      <c r="N23" s="27">
        <f t="shared" si="0"/>
        <v>2.7412207800606185</v>
      </c>
      <c r="O23" s="43">
        <f t="shared" si="1"/>
        <v>0.4330202669303016</v>
      </c>
      <c r="P23" s="44">
        <f t="shared" si="2"/>
        <v>5.9317844784972825E-5</v>
      </c>
      <c r="Q23" s="45">
        <f t="shared" si="3"/>
        <v>17000.596908937536</v>
      </c>
      <c r="R23" s="45">
        <f t="shared" si="8"/>
        <v>11771.620038217085</v>
      </c>
      <c r="S23" s="46">
        <f t="shared" si="4"/>
        <v>6205</v>
      </c>
      <c r="T23" s="46">
        <f t="shared" si="5"/>
        <v>1825</v>
      </c>
      <c r="U23" s="47"/>
      <c r="V23" s="47"/>
    </row>
    <row r="24" spans="1:22" ht="15" thickBot="1" x14ac:dyDescent="0.35">
      <c r="B24" s="28" t="s">
        <v>17</v>
      </c>
      <c r="C24" s="39">
        <v>403.39334543377845</v>
      </c>
      <c r="D24" s="40">
        <v>79</v>
      </c>
      <c r="E24" s="40">
        <v>31</v>
      </c>
      <c r="F24" s="40">
        <v>200</v>
      </c>
      <c r="G24" s="39"/>
      <c r="H24" s="39">
        <v>1292.3479571963451</v>
      </c>
      <c r="I24" s="40">
        <v>180</v>
      </c>
      <c r="J24" s="40">
        <v>73</v>
      </c>
      <c r="K24" s="40">
        <v>460</v>
      </c>
      <c r="L24" s="41">
        <f>+D24/I24</f>
        <v>0.43888888888888888</v>
      </c>
      <c r="M24" s="42">
        <f>+(0.5-(L24))/0.07</f>
        <v>0.87301587301587302</v>
      </c>
      <c r="N24" s="27">
        <f>+EXP(M24)</f>
        <v>2.3941203395414004</v>
      </c>
      <c r="O24" s="43">
        <f>+(0.5*M24)-(0.07*(M24^2))</f>
        <v>0.38315696649029984</v>
      </c>
      <c r="P24" s="44">
        <f>+M24/I24</f>
        <v>4.8500881834215165E-3</v>
      </c>
      <c r="Q24" s="45">
        <f>+N24/(P24*(EXP(1)))</f>
        <v>181.59415237401865</v>
      </c>
      <c r="R24" s="45">
        <f>+N24*S24*(EXP(-P24*S24))</f>
        <v>116.0778834040907</v>
      </c>
      <c r="S24" s="46">
        <f>0.85*D24</f>
        <v>67.149999999999991</v>
      </c>
      <c r="T24" s="46">
        <f>0.25*D24</f>
        <v>19.75</v>
      </c>
      <c r="U24" s="47"/>
      <c r="V24" s="47"/>
    </row>
    <row r="25" spans="1:22" ht="14.4" x14ac:dyDescent="0.3">
      <c r="B25" s="33" t="s">
        <v>70</v>
      </c>
      <c r="C25" s="39"/>
      <c r="D25" s="39"/>
      <c r="E25" s="39"/>
      <c r="F25" s="39"/>
      <c r="G25" s="39"/>
      <c r="H25" s="39"/>
      <c r="I25" s="39"/>
      <c r="J25" s="39"/>
      <c r="K25" s="39"/>
      <c r="L25" s="41"/>
      <c r="M25" s="42"/>
      <c r="O25" s="43"/>
      <c r="P25" s="44"/>
      <c r="Q25" s="45"/>
      <c r="R25" s="45"/>
      <c r="S25" s="46"/>
      <c r="T25" s="46"/>
      <c r="U25" s="47"/>
      <c r="V25" s="47"/>
    </row>
    <row r="26" spans="1:22" ht="13.8" thickBot="1" x14ac:dyDescent="0.3">
      <c r="B26" s="52" t="s">
        <v>64</v>
      </c>
      <c r="D26" s="53">
        <f>+SUM(D16:D25)</f>
        <v>14007</v>
      </c>
      <c r="E26" s="52"/>
      <c r="F26" s="52"/>
      <c r="G26" s="52"/>
      <c r="H26" s="52"/>
      <c r="I26" s="53">
        <f>+SUM(I16:I25)</f>
        <v>33007</v>
      </c>
      <c r="J26" s="52"/>
      <c r="K26" s="52"/>
      <c r="L26" s="54">
        <f>+D26/I26</f>
        <v>0.42436452873632868</v>
      </c>
      <c r="M26" s="55">
        <f>+(0.5-(L26))/0.07</f>
        <v>1.0805067323381616</v>
      </c>
      <c r="N26" s="52">
        <f>+EXP(M26)</f>
        <v>2.9461720935474052</v>
      </c>
      <c r="O26" s="56">
        <f>+(0.5*M26)-(0.07*(M26^2))</f>
        <v>0.45852873026511443</v>
      </c>
      <c r="P26" s="57">
        <f>+M26/I26</f>
        <v>3.2735684319634065E-5</v>
      </c>
      <c r="Q26" s="58">
        <f>+N26/(P26*(EXP(1)))</f>
        <v>33108.705863193434</v>
      </c>
      <c r="R26" s="58">
        <f>+N26*S26*(EXP(-P26*S26))</f>
        <v>23755.060625998311</v>
      </c>
      <c r="S26" s="59">
        <f>0.85*D26</f>
        <v>11905.949999999999</v>
      </c>
      <c r="T26" s="59">
        <f>0.25*D26</f>
        <v>3501.75</v>
      </c>
      <c r="U26" s="47"/>
      <c r="V26" s="47"/>
    </row>
    <row r="27" spans="1:22" ht="14.4" x14ac:dyDescent="0.3">
      <c r="A27" s="27" t="s">
        <v>71</v>
      </c>
      <c r="B27" s="38" t="s">
        <v>11</v>
      </c>
      <c r="C27" s="39">
        <v>3624.209430297743</v>
      </c>
      <c r="D27" s="40">
        <v>4200</v>
      </c>
      <c r="E27" s="40">
        <v>2300</v>
      </c>
      <c r="F27" s="40">
        <v>7500</v>
      </c>
      <c r="G27" s="39"/>
      <c r="H27" s="39">
        <v>10661.04250659525</v>
      </c>
      <c r="I27" s="40">
        <v>9700</v>
      </c>
      <c r="J27" s="40">
        <v>5500</v>
      </c>
      <c r="K27" s="40">
        <v>17000</v>
      </c>
      <c r="L27" s="41">
        <f t="shared" si="6"/>
        <v>0.4329896907216495</v>
      </c>
      <c r="M27" s="42">
        <f t="shared" si="7"/>
        <v>0.95729013254786421</v>
      </c>
      <c r="N27" s="27">
        <f t="shared" si="0"/>
        <v>2.6046287028407717</v>
      </c>
      <c r="O27" s="43">
        <f t="shared" si="1"/>
        <v>0.41449675842278655</v>
      </c>
      <c r="P27" s="44">
        <f t="shared" si="2"/>
        <v>9.8689704386377761E-5</v>
      </c>
      <c r="Q27" s="45">
        <f t="shared" si="3"/>
        <v>9709.1115797528091</v>
      </c>
      <c r="R27" s="45">
        <f t="shared" si="8"/>
        <v>6537.3604539037124</v>
      </c>
      <c r="S27" s="46">
        <f t="shared" si="4"/>
        <v>3570</v>
      </c>
      <c r="T27" s="46">
        <f t="shared" si="5"/>
        <v>1050</v>
      </c>
      <c r="U27" s="47"/>
      <c r="V27" s="47"/>
    </row>
    <row r="28" spans="1:22" ht="15" thickBot="1" x14ac:dyDescent="0.35">
      <c r="A28" s="27" t="s">
        <v>72</v>
      </c>
      <c r="B28" s="48" t="s">
        <v>73</v>
      </c>
      <c r="C28" s="39">
        <v>545.13475854080275</v>
      </c>
      <c r="D28" s="40">
        <v>330</v>
      </c>
      <c r="E28" s="40">
        <v>150</v>
      </c>
      <c r="F28" s="40">
        <v>710</v>
      </c>
      <c r="G28" s="39"/>
      <c r="H28" s="39">
        <v>1726.12024592683</v>
      </c>
      <c r="I28" s="40">
        <v>760</v>
      </c>
      <c r="J28" s="40">
        <v>360</v>
      </c>
      <c r="K28" s="40">
        <v>1600</v>
      </c>
      <c r="L28" s="41">
        <f t="shared" si="6"/>
        <v>0.43421052631578949</v>
      </c>
      <c r="M28" s="42">
        <f t="shared" si="7"/>
        <v>0.93984962406015005</v>
      </c>
      <c r="N28" s="27">
        <f t="shared" si="0"/>
        <v>2.559596487660373</v>
      </c>
      <c r="O28" s="43">
        <f t="shared" si="1"/>
        <v>0.40809259992085467</v>
      </c>
      <c r="P28" s="44">
        <f t="shared" si="2"/>
        <v>1.236644242184408E-3</v>
      </c>
      <c r="Q28" s="45">
        <f t="shared" si="3"/>
        <v>761.43396248027011</v>
      </c>
      <c r="R28" s="45">
        <f t="shared" si="8"/>
        <v>507.52432413132385</v>
      </c>
      <c r="S28" s="46">
        <f t="shared" si="4"/>
        <v>280.5</v>
      </c>
      <c r="T28" s="46">
        <f t="shared" si="5"/>
        <v>82.5</v>
      </c>
      <c r="U28" s="47"/>
      <c r="V28" s="47"/>
    </row>
    <row r="29" spans="1:22" ht="14.4" x14ac:dyDescent="0.3">
      <c r="B29" s="27" t="s">
        <v>74</v>
      </c>
      <c r="C29" s="39">
        <v>335.30470738952522</v>
      </c>
      <c r="D29" s="39">
        <v>313.31101841265348</v>
      </c>
      <c r="E29" s="39">
        <v>268.86537579462805</v>
      </c>
      <c r="F29" s="39">
        <v>418.16186433560659</v>
      </c>
      <c r="G29" s="39"/>
      <c r="H29" s="39">
        <v>1081.9605351786438</v>
      </c>
      <c r="I29" s="39">
        <v>1016.9067253791681</v>
      </c>
      <c r="J29" s="39">
        <v>870.88444371608875</v>
      </c>
      <c r="K29" s="39">
        <v>1344.1950974447414</v>
      </c>
      <c r="L29" s="41">
        <f t="shared" si="6"/>
        <v>0.30810202213563986</v>
      </c>
      <c r="M29" s="42">
        <f t="shared" si="7"/>
        <v>2.7413996837765731</v>
      </c>
      <c r="N29" s="27">
        <f t="shared" si="0"/>
        <v>15.508677155597587</v>
      </c>
      <c r="O29" s="43">
        <f t="shared" si="1"/>
        <v>0.8446307860535659</v>
      </c>
      <c r="P29" s="44">
        <f t="shared" si="2"/>
        <v>2.6958221588655571E-3</v>
      </c>
      <c r="Q29" s="45">
        <f t="shared" si="3"/>
        <v>2116.3575151079108</v>
      </c>
      <c r="R29" s="45">
        <f t="shared" si="8"/>
        <v>2014.5295080676699</v>
      </c>
      <c r="S29" s="46">
        <f t="shared" si="4"/>
        <v>266.31436565075546</v>
      </c>
      <c r="T29" s="46">
        <f t="shared" si="5"/>
        <v>78.32775460316337</v>
      </c>
      <c r="U29" s="47"/>
      <c r="V29" s="47"/>
    </row>
    <row r="30" spans="1:22" ht="14.4" x14ac:dyDescent="0.3">
      <c r="B30" s="27" t="s">
        <v>75</v>
      </c>
      <c r="C30" s="50">
        <v>116.16445395569622</v>
      </c>
      <c r="D30" s="50">
        <v>108.5448625388012</v>
      </c>
      <c r="E30" s="50">
        <v>88.661369837644827</v>
      </c>
      <c r="F30" s="50">
        <v>152.19909626408182</v>
      </c>
      <c r="G30" s="50"/>
      <c r="H30" s="50">
        <v>390.60754161143711</v>
      </c>
      <c r="I30" s="50">
        <v>367.121926478501</v>
      </c>
      <c r="J30" s="50">
        <v>299.05403404724098</v>
      </c>
      <c r="K30" s="50">
        <v>510.18957844798291</v>
      </c>
      <c r="L30" s="41">
        <f t="shared" si="6"/>
        <v>0.29566434121759733</v>
      </c>
      <c r="M30" s="42">
        <f t="shared" si="7"/>
        <v>2.9190808397486094</v>
      </c>
      <c r="N30" s="27">
        <f t="shared" si="0"/>
        <v>18.524252875260057</v>
      </c>
      <c r="O30" s="43">
        <f t="shared" si="1"/>
        <v>0.86306811344518342</v>
      </c>
      <c r="P30" s="44">
        <f t="shared" si="2"/>
        <v>7.9512571415958546E-3</v>
      </c>
      <c r="Q30" s="45">
        <f t="shared" si="3"/>
        <v>857.05840906830656</v>
      </c>
      <c r="R30" s="45">
        <f t="shared" si="8"/>
        <v>820.66712861005067</v>
      </c>
      <c r="S30" s="46">
        <f t="shared" si="4"/>
        <v>92.263133157981017</v>
      </c>
      <c r="T30" s="46">
        <f t="shared" si="5"/>
        <v>27.136215634700299</v>
      </c>
      <c r="U30" s="47"/>
      <c r="V30" s="47"/>
    </row>
    <row r="31" spans="1:22" ht="14.4" x14ac:dyDescent="0.3">
      <c r="B31" s="27" t="s">
        <v>76</v>
      </c>
      <c r="C31" s="39">
        <v>398.84813897415603</v>
      </c>
      <c r="D31" s="39">
        <v>372.68643672459274</v>
      </c>
      <c r="E31" s="39">
        <v>322.24217743933463</v>
      </c>
      <c r="F31" s="39">
        <v>493.66547615603827</v>
      </c>
      <c r="G31" s="39"/>
      <c r="H31" s="39">
        <v>1278.3494793248783</v>
      </c>
      <c r="I31" s="39">
        <v>1201.4876149764448</v>
      </c>
      <c r="J31" s="39">
        <v>1036.9025476008549</v>
      </c>
      <c r="K31" s="39">
        <v>1576.0183009206446</v>
      </c>
      <c r="L31" s="41">
        <f t="shared" si="6"/>
        <v>0.31018749763134201</v>
      </c>
      <c r="M31" s="42">
        <f t="shared" si="7"/>
        <v>2.711607176695114</v>
      </c>
      <c r="N31" s="27">
        <f t="shared" si="0"/>
        <v>15.053449637066748</v>
      </c>
      <c r="O31" s="43">
        <f t="shared" si="1"/>
        <v>0.84110664469824559</v>
      </c>
      <c r="P31" s="44">
        <f t="shared" si="2"/>
        <v>2.2568748465611735E-3</v>
      </c>
      <c r="Q31" s="45">
        <f t="shared" si="3"/>
        <v>2453.7712618954752</v>
      </c>
      <c r="R31" s="45">
        <f t="shared" si="8"/>
        <v>2332.9410716537873</v>
      </c>
      <c r="S31" s="46">
        <f t="shared" si="4"/>
        <v>316.78347121590383</v>
      </c>
      <c r="T31" s="46">
        <f t="shared" si="5"/>
        <v>93.171609181148185</v>
      </c>
      <c r="U31" s="47"/>
      <c r="V31" s="47"/>
    </row>
    <row r="32" spans="1:22" ht="14.4" x14ac:dyDescent="0.3">
      <c r="B32" s="27" t="s">
        <v>77</v>
      </c>
      <c r="C32" s="39">
        <v>298.15234881617312</v>
      </c>
      <c r="D32" s="39">
        <v>278.59559973668928</v>
      </c>
      <c r="E32" s="39">
        <v>237.83219512093348</v>
      </c>
      <c r="F32" s="39">
        <v>373.77119216092473</v>
      </c>
      <c r="G32" s="39"/>
      <c r="H32" s="39">
        <v>966.47930216487146</v>
      </c>
      <c r="I32" s="39">
        <v>908.36890104217014</v>
      </c>
      <c r="J32" s="39">
        <v>773.82023876260098</v>
      </c>
      <c r="K32" s="39">
        <v>1207.1049511534713</v>
      </c>
      <c r="L32" s="41">
        <f t="shared" si="6"/>
        <v>0.30669874256709695</v>
      </c>
      <c r="M32" s="42">
        <f t="shared" si="7"/>
        <v>2.7614465347557577</v>
      </c>
      <c r="N32" s="27">
        <f t="shared" si="0"/>
        <v>15.822714508485804</v>
      </c>
      <c r="O32" s="43">
        <f t="shared" si="1"/>
        <v>0.84693217987585812</v>
      </c>
      <c r="P32" s="44">
        <f t="shared" si="2"/>
        <v>3.0400055875840254E-3</v>
      </c>
      <c r="Q32" s="45">
        <f t="shared" si="3"/>
        <v>1914.7502211741062</v>
      </c>
      <c r="R32" s="45">
        <f t="shared" si="8"/>
        <v>1824.0170522053756</v>
      </c>
      <c r="S32" s="46">
        <f t="shared" si="4"/>
        <v>236.80625977618587</v>
      </c>
      <c r="T32" s="46">
        <f t="shared" si="5"/>
        <v>69.64889993417232</v>
      </c>
      <c r="U32" s="47"/>
      <c r="V32" s="47"/>
    </row>
    <row r="33" spans="1:22" ht="15" thickBot="1" x14ac:dyDescent="0.35">
      <c r="B33" s="27" t="s">
        <v>78</v>
      </c>
      <c r="C33" s="39">
        <v>764.37977953312645</v>
      </c>
      <c r="D33" s="39">
        <v>714.2417088148668</v>
      </c>
      <c r="E33" s="39">
        <v>634.08434552291749</v>
      </c>
      <c r="F33" s="39">
        <v>921.44909661390409</v>
      </c>
      <c r="G33" s="39"/>
      <c r="H33" s="39">
        <v>2388.7443374352497</v>
      </c>
      <c r="I33" s="39">
        <v>2245.1190251114231</v>
      </c>
      <c r="J33" s="39">
        <v>1990.5296855516553</v>
      </c>
      <c r="K33" s="39">
        <v>2866.6236685877816</v>
      </c>
      <c r="L33" s="41">
        <f t="shared" si="6"/>
        <v>0.31813088786213445</v>
      </c>
      <c r="M33" s="42">
        <f t="shared" si="7"/>
        <v>2.5981301733980793</v>
      </c>
      <c r="N33" s="27">
        <f t="shared" si="0"/>
        <v>13.438586701107097</v>
      </c>
      <c r="O33" s="43">
        <f t="shared" si="1"/>
        <v>0.82654545884453223</v>
      </c>
      <c r="P33" s="44">
        <f t="shared" si="2"/>
        <v>1.1572349369179376E-3</v>
      </c>
      <c r="Q33" s="45">
        <f t="shared" si="3"/>
        <v>4272.0623168394986</v>
      </c>
      <c r="R33" s="45">
        <f t="shared" si="8"/>
        <v>4041.0871718076828</v>
      </c>
      <c r="S33" s="46">
        <f t="shared" si="4"/>
        <v>607.1054524926368</v>
      </c>
      <c r="T33" s="46">
        <f t="shared" si="5"/>
        <v>178.5604272037167</v>
      </c>
      <c r="U33" s="47"/>
      <c r="V33" s="47"/>
    </row>
    <row r="34" spans="1:22" ht="15" thickBot="1" x14ac:dyDescent="0.35">
      <c r="B34" s="28" t="s">
        <v>26</v>
      </c>
      <c r="C34" s="39">
        <v>1162.0820125463486</v>
      </c>
      <c r="D34" s="40">
        <v>1100</v>
      </c>
      <c r="E34" s="40">
        <v>580</v>
      </c>
      <c r="F34" s="40">
        <v>2200</v>
      </c>
      <c r="G34" s="39"/>
      <c r="H34" s="39">
        <v>3572.9363267729741</v>
      </c>
      <c r="I34" s="40">
        <v>2600</v>
      </c>
      <c r="J34" s="40">
        <v>1400</v>
      </c>
      <c r="K34" s="40">
        <v>5000</v>
      </c>
      <c r="L34" s="41">
        <f t="shared" si="6"/>
        <v>0.42307692307692307</v>
      </c>
      <c r="M34" s="42">
        <f t="shared" si="7"/>
        <v>1.0989010989010988</v>
      </c>
      <c r="N34" s="27">
        <f t="shared" si="0"/>
        <v>3.000866555828039</v>
      </c>
      <c r="O34" s="43">
        <f t="shared" si="1"/>
        <v>0.46491969568892638</v>
      </c>
      <c r="P34" s="44">
        <f t="shared" si="2"/>
        <v>4.2265426880811494E-4</v>
      </c>
      <c r="Q34" s="45">
        <f t="shared" si="3"/>
        <v>2611.9625260174207</v>
      </c>
      <c r="R34" s="45">
        <f t="shared" si="8"/>
        <v>1889.8748460769316</v>
      </c>
      <c r="S34" s="46">
        <f t="shared" si="4"/>
        <v>935</v>
      </c>
      <c r="T34" s="46">
        <f t="shared" si="5"/>
        <v>275</v>
      </c>
      <c r="U34" s="47"/>
      <c r="V34" s="47"/>
    </row>
    <row r="35" spans="1:22" ht="14.4" x14ac:dyDescent="0.3">
      <c r="B35" s="27" t="s">
        <v>79</v>
      </c>
      <c r="C35" s="39">
        <v>177.29133953510834</v>
      </c>
      <c r="D35" s="39">
        <v>165.66224368857041</v>
      </c>
      <c r="E35" s="39">
        <v>138.08400211644206</v>
      </c>
      <c r="F35" s="39">
        <v>227.63114185846976</v>
      </c>
      <c r="G35" s="39"/>
      <c r="H35" s="39">
        <v>586.43156981162417</v>
      </c>
      <c r="I35" s="39">
        <v>551.17186618792914</v>
      </c>
      <c r="J35" s="60">
        <v>458.28082342448931</v>
      </c>
      <c r="K35" s="39">
        <v>750.4175791208736</v>
      </c>
      <c r="L35" s="41">
        <f t="shared" si="6"/>
        <v>0.30056367868400186</v>
      </c>
      <c r="M35" s="42">
        <f t="shared" si="7"/>
        <v>2.849090304514259</v>
      </c>
      <c r="N35" s="27">
        <f t="shared" si="0"/>
        <v>17.272062374516501</v>
      </c>
      <c r="O35" s="43">
        <f t="shared" si="1"/>
        <v>0.85633306282772881</v>
      </c>
      <c r="P35" s="44">
        <f t="shared" si="2"/>
        <v>5.169150457949581E-3</v>
      </c>
      <c r="Q35" s="45">
        <f t="shared" si="3"/>
        <v>1229.2226171214693</v>
      </c>
      <c r="R35" s="45">
        <f t="shared" si="8"/>
        <v>1174.5487504302077</v>
      </c>
      <c r="S35" s="46">
        <f t="shared" si="4"/>
        <v>140.81290713528486</v>
      </c>
      <c r="T35" s="46">
        <f t="shared" si="5"/>
        <v>41.415560922142603</v>
      </c>
      <c r="U35" s="47"/>
      <c r="V35" s="47"/>
    </row>
    <row r="36" spans="1:22" ht="14.4" x14ac:dyDescent="0.3">
      <c r="B36" s="52" t="s">
        <v>64</v>
      </c>
      <c r="C36" s="39"/>
      <c r="D36" s="53">
        <f>+SUM(D27:D35)</f>
        <v>7583.0418699161728</v>
      </c>
      <c r="E36" s="52"/>
      <c r="F36" s="52"/>
      <c r="G36" s="52"/>
      <c r="H36" s="52"/>
      <c r="I36" s="53">
        <f>+SUM(I27:I35)</f>
        <v>19350.176059175632</v>
      </c>
      <c r="J36" s="60"/>
      <c r="K36" s="39"/>
      <c r="L36" s="54">
        <f>+D36/I36</f>
        <v>0.39188490309990648</v>
      </c>
      <c r="M36" s="55">
        <f>+(0.5-(L36))/0.07</f>
        <v>1.5445013842870501</v>
      </c>
      <c r="N36" s="52">
        <f>+EXP(M36)</f>
        <v>4.6856347133662677</v>
      </c>
      <c r="O36" s="56">
        <f>+(0.5*M36)-(0.07*(M36^2))</f>
        <v>0.60526677531900208</v>
      </c>
      <c r="P36" s="57">
        <f>+M36/I36</f>
        <v>7.9818466744888616E-5</v>
      </c>
      <c r="Q36" s="58">
        <f>+N36/(P36*(EXP(1)))</f>
        <v>21595.863090129813</v>
      </c>
      <c r="R36" s="58">
        <f>+N36*S36*(EXP(-P36*S36))</f>
        <v>18054.954181750847</v>
      </c>
      <c r="S36" s="59">
        <f>0.85*D36</f>
        <v>6445.585589428747</v>
      </c>
      <c r="T36" s="59">
        <f>0.25*D36</f>
        <v>1895.7604674790432</v>
      </c>
      <c r="U36" s="47"/>
      <c r="V36" s="47"/>
    </row>
    <row r="37" spans="1:22" x14ac:dyDescent="0.25">
      <c r="B37" s="61" t="s">
        <v>80</v>
      </c>
      <c r="C37" s="62"/>
      <c r="D37" s="63">
        <f>SUM(D6:D7,D10:D14,D16,D18:D20,D22,D24,D27:D28,D34)</f>
        <v>14859</v>
      </c>
      <c r="E37" s="61"/>
      <c r="F37" s="61"/>
      <c r="G37" s="61"/>
      <c r="H37" s="61"/>
      <c r="I37" s="63">
        <f>SUM(I6:I7,I10:I14,I16,I18:I20,I22,I24,I27:I28,I34)</f>
        <v>34550</v>
      </c>
      <c r="J37" s="64"/>
      <c r="K37" s="62"/>
      <c r="L37" s="65">
        <f>+D37/I37</f>
        <v>0.43007235890014472</v>
      </c>
      <c r="M37" s="66">
        <f>+(0.5-(L37))/0.07</f>
        <v>0.99896630142650389</v>
      </c>
      <c r="N37" s="61">
        <f>+EXP(M37)</f>
        <v>2.7154733961968933</v>
      </c>
      <c r="O37" s="67">
        <f>+(0.5*M37)-(0.07*(M37^2))</f>
        <v>0.42962779371624954</v>
      </c>
      <c r="P37" s="68">
        <f>+M37/I37</f>
        <v>2.8913641141143383E-5</v>
      </c>
      <c r="Q37" s="69">
        <f>+N37/(P37*(EXP(1)))</f>
        <v>34550.018471638534</v>
      </c>
      <c r="R37" s="69">
        <f>+N37*S37*(EXP(-P37*S37))</f>
        <v>23804.377433539503</v>
      </c>
      <c r="S37" s="70">
        <f>0.85*D37</f>
        <v>12630.15</v>
      </c>
      <c r="T37" s="70">
        <f>0.25*D37</f>
        <v>3714.75</v>
      </c>
      <c r="U37" s="47"/>
      <c r="V37" s="47"/>
    </row>
    <row r="38" spans="1:22" ht="14.4" x14ac:dyDescent="0.3">
      <c r="B38" s="52"/>
      <c r="C38" s="39"/>
      <c r="D38" s="53"/>
      <c r="E38" s="52"/>
      <c r="F38" s="52"/>
      <c r="G38" s="52"/>
      <c r="H38" s="52"/>
      <c r="I38" s="53"/>
      <c r="J38" s="60"/>
      <c r="K38" s="39"/>
      <c r="L38" s="54"/>
      <c r="M38" s="55"/>
      <c r="N38" s="52"/>
      <c r="O38" s="56"/>
      <c r="P38" s="57"/>
      <c r="Q38" s="58"/>
      <c r="R38" s="58"/>
      <c r="S38" s="59"/>
      <c r="T38" s="59"/>
      <c r="U38" s="47"/>
      <c r="V38" s="47"/>
    </row>
    <row r="39" spans="1:22" ht="14.4" x14ac:dyDescent="0.3">
      <c r="B39" s="52"/>
      <c r="C39" s="39"/>
      <c r="D39" s="53"/>
      <c r="E39" s="52"/>
      <c r="F39" s="52"/>
      <c r="G39" s="52"/>
      <c r="H39" s="52"/>
      <c r="I39" s="53"/>
      <c r="J39" s="60"/>
      <c r="K39" s="39"/>
      <c r="L39" s="54"/>
      <c r="M39" s="55"/>
      <c r="N39" s="52"/>
      <c r="O39" s="56"/>
      <c r="P39" s="57"/>
      <c r="Q39" s="58"/>
      <c r="R39" s="58"/>
      <c r="S39" s="59"/>
      <c r="T39" s="59"/>
      <c r="U39" s="47"/>
      <c r="V39" s="47"/>
    </row>
    <row r="40" spans="1:22" ht="14.4" x14ac:dyDescent="0.3">
      <c r="B40" s="52"/>
      <c r="C40" s="39"/>
      <c r="D40" s="53"/>
      <c r="E40" s="52"/>
      <c r="F40" s="52"/>
      <c r="G40" s="52"/>
      <c r="H40" s="52"/>
      <c r="I40" s="53"/>
      <c r="J40" s="60"/>
      <c r="K40" s="39"/>
      <c r="L40" s="54"/>
      <c r="M40" s="55"/>
      <c r="N40" s="52"/>
      <c r="O40" s="56"/>
      <c r="P40" s="57"/>
      <c r="Q40" s="58"/>
      <c r="R40" s="58"/>
      <c r="S40" s="59"/>
      <c r="T40" s="59"/>
      <c r="U40" s="47"/>
      <c r="V40" s="47"/>
    </row>
    <row r="41" spans="1:22" ht="14.4" x14ac:dyDescent="0.3">
      <c r="B41" s="52"/>
      <c r="C41" s="39"/>
      <c r="D41" s="53"/>
      <c r="E41" s="52"/>
      <c r="F41" s="52"/>
      <c r="G41" s="52"/>
      <c r="H41" s="52"/>
      <c r="I41" s="53"/>
      <c r="J41" s="60"/>
      <c r="K41" s="39"/>
      <c r="L41" s="54"/>
      <c r="M41" s="55"/>
      <c r="N41" s="52"/>
      <c r="O41" s="56"/>
      <c r="P41" s="57"/>
      <c r="Q41" s="58"/>
      <c r="R41" s="58"/>
      <c r="S41" s="59"/>
      <c r="T41" s="59"/>
      <c r="U41" s="47"/>
      <c r="V41" s="47"/>
    </row>
    <row r="42" spans="1:22" ht="14.4" x14ac:dyDescent="0.3">
      <c r="A42" s="27" t="s">
        <v>81</v>
      </c>
      <c r="B42" s="27" t="s">
        <v>82</v>
      </c>
      <c r="C42" s="39">
        <v>1738.6117384205309</v>
      </c>
      <c r="D42" s="39">
        <v>1624.570733377504</v>
      </c>
      <c r="E42" s="39">
        <v>1482.119964914654</v>
      </c>
      <c r="F42" s="39">
        <v>2039.4913020065298</v>
      </c>
      <c r="G42" s="39"/>
      <c r="H42" s="39">
        <v>5262.4713390027491</v>
      </c>
      <c r="I42" s="39">
        <v>4946.0607136316894</v>
      </c>
      <c r="J42" s="39">
        <v>4510.0082522648345</v>
      </c>
      <c r="K42" s="39">
        <v>6140.4775878000282</v>
      </c>
      <c r="L42" s="41">
        <f t="shared" si="6"/>
        <v>0.32845749929839585</v>
      </c>
      <c r="M42" s="42">
        <f t="shared" si="7"/>
        <v>2.450607152880059</v>
      </c>
      <c r="N42" s="27">
        <f t="shared" si="0"/>
        <v>11.595384753674326</v>
      </c>
      <c r="O42" s="43">
        <f t="shared" si="1"/>
        <v>0.80492029719774583</v>
      </c>
      <c r="P42" s="44">
        <f t="shared" si="2"/>
        <v>4.9546645194346569E-4</v>
      </c>
      <c r="Q42" s="45">
        <f t="shared" si="3"/>
        <v>8609.4702206725869</v>
      </c>
      <c r="R42" s="45">
        <f t="shared" si="8"/>
        <v>8078.0425746604542</v>
      </c>
      <c r="S42" s="46">
        <f t="shared" si="4"/>
        <v>1380.8851233708783</v>
      </c>
      <c r="T42" s="46">
        <f t="shared" si="5"/>
        <v>406.142683344376</v>
      </c>
      <c r="U42" s="47"/>
      <c r="V42" s="47"/>
    </row>
    <row r="43" spans="1:22" ht="14.4" x14ac:dyDescent="0.3">
      <c r="B43" s="27" t="s">
        <v>83</v>
      </c>
      <c r="C43" s="39">
        <v>116.16445395569622</v>
      </c>
      <c r="D43" s="39">
        <v>108.5448625388012</v>
      </c>
      <c r="E43" s="39">
        <v>88.661369837644827</v>
      </c>
      <c r="F43" s="39">
        <v>152.19909626408182</v>
      </c>
      <c r="G43" s="39"/>
      <c r="H43" s="39">
        <v>390.60754161143711</v>
      </c>
      <c r="I43" s="39">
        <v>367.121926478501</v>
      </c>
      <c r="J43" s="39">
        <v>299.05403404724098</v>
      </c>
      <c r="K43" s="39">
        <v>510.18957844798291</v>
      </c>
      <c r="L43" s="41">
        <f t="shared" si="6"/>
        <v>0.29566434121759733</v>
      </c>
      <c r="M43" s="42">
        <f t="shared" si="7"/>
        <v>2.9190808397486094</v>
      </c>
      <c r="N43" s="27">
        <f t="shared" si="0"/>
        <v>18.524252875260057</v>
      </c>
      <c r="O43" s="43">
        <f t="shared" si="1"/>
        <v>0.86306811344518342</v>
      </c>
      <c r="P43" s="44">
        <f t="shared" si="2"/>
        <v>7.9512571415958546E-3</v>
      </c>
      <c r="Q43" s="45">
        <f t="shared" si="3"/>
        <v>857.05840906830656</v>
      </c>
      <c r="R43" s="45">
        <f t="shared" si="8"/>
        <v>820.66712861005067</v>
      </c>
      <c r="S43" s="46">
        <f t="shared" si="4"/>
        <v>92.263133157981017</v>
      </c>
      <c r="T43" s="46">
        <f t="shared" si="5"/>
        <v>27.136215634700299</v>
      </c>
      <c r="U43" s="47"/>
      <c r="V43" s="47"/>
    </row>
    <row r="44" spans="1:22" ht="14.4" x14ac:dyDescent="0.3">
      <c r="B44" s="27" t="s">
        <v>84</v>
      </c>
      <c r="C44" s="39">
        <v>614.35408103191298</v>
      </c>
      <c r="D44" s="39">
        <v>574.05666712119535</v>
      </c>
      <c r="E44" s="39">
        <v>505.32531258144775</v>
      </c>
      <c r="F44" s="39">
        <v>746.90684888208989</v>
      </c>
      <c r="G44" s="39"/>
      <c r="H44" s="39">
        <v>1936.2786563795221</v>
      </c>
      <c r="I44" s="39">
        <v>1819.8582331428279</v>
      </c>
      <c r="J44" s="39">
        <v>1599.5364996029464</v>
      </c>
      <c r="K44" s="39">
        <v>2343.9133999640185</v>
      </c>
      <c r="L44" s="41">
        <f t="shared" si="6"/>
        <v>0.3154403220353163</v>
      </c>
      <c r="M44" s="42">
        <f t="shared" si="7"/>
        <v>2.6365668280669099</v>
      </c>
      <c r="N44" s="27">
        <f t="shared" si="0"/>
        <v>13.965176360486932</v>
      </c>
      <c r="O44" s="43">
        <f t="shared" si="1"/>
        <v>0.83167948931305846</v>
      </c>
      <c r="P44" s="44">
        <f t="shared" si="2"/>
        <v>1.4487759431203915E-3</v>
      </c>
      <c r="Q44" s="45">
        <f t="shared" si="3"/>
        <v>3546.0978626490414</v>
      </c>
      <c r="R44" s="45">
        <f t="shared" si="8"/>
        <v>3360.5114119326686</v>
      </c>
      <c r="S44" s="46">
        <f t="shared" si="4"/>
        <v>487.94816705301605</v>
      </c>
      <c r="T44" s="46">
        <f t="shared" si="5"/>
        <v>143.51416678029884</v>
      </c>
      <c r="U44" s="47"/>
      <c r="V44" s="47"/>
    </row>
    <row r="45" spans="1:22" ht="14.4" x14ac:dyDescent="0.3">
      <c r="B45" s="27" t="s">
        <v>85</v>
      </c>
      <c r="C45" s="39">
        <v>702.99560216670363</v>
      </c>
      <c r="D45" s="39">
        <v>656.88391245457115</v>
      </c>
      <c r="E45" s="39">
        <v>581.30011437079384</v>
      </c>
      <c r="F45" s="39">
        <v>850.16810499109795</v>
      </c>
      <c r="G45" s="39"/>
      <c r="H45" s="39">
        <v>2204.0749591624772</v>
      </c>
      <c r="I45" s="39">
        <v>2071.5530523875054</v>
      </c>
      <c r="J45" s="39">
        <v>1830.6338504393273</v>
      </c>
      <c r="K45" s="39">
        <v>2653.6963819614912</v>
      </c>
      <c r="L45" s="41">
        <f t="shared" si="6"/>
        <v>0.31709731580250844</v>
      </c>
      <c r="M45" s="42">
        <f t="shared" si="7"/>
        <v>2.6128954885355933</v>
      </c>
      <c r="N45" s="27">
        <f t="shared" si="0"/>
        <v>13.638483808954982</v>
      </c>
      <c r="O45" s="43">
        <f t="shared" si="1"/>
        <v>0.82854214588712061</v>
      </c>
      <c r="P45" s="44">
        <f t="shared" si="2"/>
        <v>1.2613220238430196E-3</v>
      </c>
      <c r="Q45" s="45">
        <f t="shared" si="3"/>
        <v>3977.8246214850551</v>
      </c>
      <c r="R45" s="45">
        <f t="shared" si="8"/>
        <v>3765.4514667562344</v>
      </c>
      <c r="S45" s="46">
        <f t="shared" si="4"/>
        <v>558.35132558638543</v>
      </c>
      <c r="T45" s="46">
        <f t="shared" si="5"/>
        <v>164.22097811364279</v>
      </c>
      <c r="U45" s="47"/>
      <c r="V45" s="47"/>
    </row>
    <row r="46" spans="1:22" ht="15" thickBot="1" x14ac:dyDescent="0.35">
      <c r="B46" s="27" t="s">
        <v>86</v>
      </c>
      <c r="C46" s="39">
        <v>551.67317523622364</v>
      </c>
      <c r="D46" s="39">
        <v>515.48719882243768</v>
      </c>
      <c r="E46" s="39">
        <v>451.8076878810532</v>
      </c>
      <c r="F46" s="39">
        <v>673.61246928436776</v>
      </c>
      <c r="G46" s="39"/>
      <c r="H46" s="39">
        <v>1746.014145779609</v>
      </c>
      <c r="I46" s="39">
        <v>1641.0335402457974</v>
      </c>
      <c r="J46" s="39">
        <v>1435.9918541794427</v>
      </c>
      <c r="K46" s="39">
        <v>2122.9684474808632</v>
      </c>
      <c r="L46" s="41">
        <f t="shared" si="6"/>
        <v>0.31412349972153947</v>
      </c>
      <c r="M46" s="42">
        <f t="shared" si="7"/>
        <v>2.6553785754065786</v>
      </c>
      <c r="N46" s="27">
        <f t="shared" si="0"/>
        <v>14.230372308697946</v>
      </c>
      <c r="O46" s="43">
        <f t="shared" si="1"/>
        <v>0.83411681119231029</v>
      </c>
      <c r="P46" s="44">
        <f t="shared" si="2"/>
        <v>1.6181135304576715E-3</v>
      </c>
      <c r="Q46" s="45">
        <f t="shared" si="3"/>
        <v>3235.2868411554964</v>
      </c>
      <c r="R46" s="45">
        <f t="shared" si="8"/>
        <v>3068.5880830743004</v>
      </c>
      <c r="S46" s="46">
        <f t="shared" si="4"/>
        <v>438.164118999072</v>
      </c>
      <c r="T46" s="46">
        <f t="shared" si="5"/>
        <v>128.87179970560942</v>
      </c>
      <c r="U46" s="47"/>
      <c r="V46" s="47"/>
    </row>
    <row r="47" spans="1:22" ht="14.4" x14ac:dyDescent="0.3">
      <c r="A47" s="71" t="s">
        <v>87</v>
      </c>
      <c r="B47" s="72" t="s">
        <v>88</v>
      </c>
      <c r="C47" s="73">
        <v>7647.3136813870879</v>
      </c>
      <c r="D47" s="73">
        <v>7145.7023561944143</v>
      </c>
      <c r="E47" s="73">
        <v>6652.3804878940791</v>
      </c>
      <c r="F47" s="73">
        <v>8791.0495570651583</v>
      </c>
      <c r="G47" s="73"/>
      <c r="H47" s="73">
        <v>21851.895118698543</v>
      </c>
      <c r="I47" s="73">
        <v>20538.031088921143</v>
      </c>
      <c r="J47" s="73">
        <v>19125.523310651632</v>
      </c>
      <c r="K47" s="73">
        <v>24966.915285014074</v>
      </c>
      <c r="L47" s="74">
        <f t="shared" si="6"/>
        <v>0.3479253841449792</v>
      </c>
      <c r="M47" s="75">
        <f t="shared" si="7"/>
        <v>2.1724945122145827</v>
      </c>
      <c r="N47" s="76">
        <f t="shared" si="0"/>
        <v>8.7801589595420957</v>
      </c>
      <c r="O47" s="77">
        <f t="shared" si="1"/>
        <v>0.75586598771511793</v>
      </c>
      <c r="P47" s="78">
        <f t="shared" si="2"/>
        <v>1.05779103303943E-4</v>
      </c>
      <c r="Q47" s="79">
        <f t="shared" si="3"/>
        <v>30535.709516762152</v>
      </c>
      <c r="R47" s="79">
        <f t="shared" si="8"/>
        <v>28050.335707719416</v>
      </c>
      <c r="S47" s="80">
        <f t="shared" si="4"/>
        <v>6073.847002765252</v>
      </c>
      <c r="T47" s="81">
        <f t="shared" si="5"/>
        <v>1786.4255890486036</v>
      </c>
      <c r="U47" s="47"/>
      <c r="V47" s="47"/>
    </row>
    <row r="48" spans="1:22" ht="14.4" x14ac:dyDescent="0.3">
      <c r="A48" s="82" t="s">
        <v>89</v>
      </c>
      <c r="B48" s="83" t="s">
        <v>90</v>
      </c>
      <c r="C48" s="84">
        <v>2418.4483492740615</v>
      </c>
      <c r="D48" s="84">
        <v>2259.8147255033973</v>
      </c>
      <c r="E48" s="84">
        <v>2078.7791518750641</v>
      </c>
      <c r="F48" s="84">
        <v>2813.618951696104</v>
      </c>
      <c r="G48" s="84"/>
      <c r="H48" s="84">
        <v>7226.9024331203509</v>
      </c>
      <c r="I48" s="84">
        <v>6792.3786949269224</v>
      </c>
      <c r="J48" s="84">
        <v>6246.8533903651451</v>
      </c>
      <c r="K48" s="84">
        <v>8360.7082660840188</v>
      </c>
      <c r="L48" s="41">
        <f t="shared" si="6"/>
        <v>0.33269857689047916</v>
      </c>
      <c r="M48" s="42">
        <f t="shared" si="7"/>
        <v>2.3900203301360117</v>
      </c>
      <c r="N48" s="27">
        <f t="shared" si="0"/>
        <v>10.913715818113566</v>
      </c>
      <c r="O48" s="85">
        <f t="shared" si="1"/>
        <v>0.79515636257556432</v>
      </c>
      <c r="P48" s="44">
        <f t="shared" si="2"/>
        <v>3.5186794457162189E-4</v>
      </c>
      <c r="Q48" s="86">
        <f t="shared" si="3"/>
        <v>11410.336571464297</v>
      </c>
      <c r="R48" s="86">
        <f t="shared" si="8"/>
        <v>10664.295819522678</v>
      </c>
      <c r="S48" s="46">
        <f t="shared" si="4"/>
        <v>1920.8425166778877</v>
      </c>
      <c r="T48" s="87">
        <f t="shared" si="5"/>
        <v>564.95368137584933</v>
      </c>
      <c r="U48" s="47"/>
      <c r="V48" s="47"/>
    </row>
    <row r="49" spans="1:22" ht="14.4" x14ac:dyDescent="0.3">
      <c r="A49" s="82" t="s">
        <v>91</v>
      </c>
      <c r="B49" s="83" t="s">
        <v>92</v>
      </c>
      <c r="C49" s="84">
        <v>4620.3445449334104</v>
      </c>
      <c r="D49" s="84">
        <v>4317.2816333554883</v>
      </c>
      <c r="E49" s="84">
        <v>4012.4597074175481</v>
      </c>
      <c r="F49" s="84">
        <v>5320.3235098989708</v>
      </c>
      <c r="G49" s="84"/>
      <c r="H49" s="84">
        <v>13463.600430643006</v>
      </c>
      <c r="I49" s="84">
        <v>12654.089849476948</v>
      </c>
      <c r="J49" s="84">
        <v>11763.062963976075</v>
      </c>
      <c r="K49" s="84">
        <v>15409.977580766028</v>
      </c>
      <c r="L49" s="41">
        <f t="shared" si="6"/>
        <v>0.34117678036986132</v>
      </c>
      <c r="M49" s="42">
        <f t="shared" si="7"/>
        <v>2.2689031375734094</v>
      </c>
      <c r="N49" s="27">
        <f t="shared" si="0"/>
        <v>9.6687896635579875</v>
      </c>
      <c r="O49" s="85">
        <f t="shared" si="1"/>
        <v>0.77409706744837237</v>
      </c>
      <c r="P49" s="44">
        <f t="shared" si="2"/>
        <v>1.7930196201880087E-4</v>
      </c>
      <c r="Q49" s="86">
        <f t="shared" si="3"/>
        <v>19837.758037812011</v>
      </c>
      <c r="R49" s="86">
        <f t="shared" si="8"/>
        <v>18375.672689856947</v>
      </c>
      <c r="S49" s="46">
        <f t="shared" si="4"/>
        <v>3669.6893883521648</v>
      </c>
      <c r="T49" s="87">
        <f t="shared" si="5"/>
        <v>1079.3204083388721</v>
      </c>
      <c r="U49" s="47"/>
      <c r="V49" s="47"/>
    </row>
    <row r="50" spans="1:22" ht="15" thickBot="1" x14ac:dyDescent="0.35">
      <c r="A50" s="88"/>
      <c r="B50" s="89" t="s">
        <v>93</v>
      </c>
      <c r="C50" s="90">
        <v>951.37282627655429</v>
      </c>
      <c r="D50" s="90">
        <v>888.96929426211636</v>
      </c>
      <c r="E50" s="90">
        <v>795.57468703326492</v>
      </c>
      <c r="F50" s="90">
        <v>1137.6810616645396</v>
      </c>
      <c r="G50" s="90"/>
      <c r="H50" s="90">
        <v>2947.9269614417108</v>
      </c>
      <c r="I50" s="90">
        <v>2770.6803118486073</v>
      </c>
      <c r="J50" s="90">
        <v>2476.8436916127812</v>
      </c>
      <c r="K50" s="90">
        <v>3508.6079107141154</v>
      </c>
      <c r="L50" s="91">
        <f t="shared" si="6"/>
        <v>0.32084874262126367</v>
      </c>
      <c r="M50" s="92">
        <f t="shared" si="7"/>
        <v>2.55930367683909</v>
      </c>
      <c r="N50" s="93">
        <f t="shared" si="0"/>
        <v>12.926812941681824</v>
      </c>
      <c r="O50" s="94">
        <f t="shared" si="1"/>
        <v>0.8211493666997991</v>
      </c>
      <c r="P50" s="95">
        <f t="shared" si="2"/>
        <v>9.237094824308741E-4</v>
      </c>
      <c r="Q50" s="96">
        <f t="shared" si="3"/>
        <v>5148.2731438448318</v>
      </c>
      <c r="R50" s="96">
        <f t="shared" si="8"/>
        <v>4860.3730875136307</v>
      </c>
      <c r="S50" s="97">
        <f t="shared" si="4"/>
        <v>755.62390012279889</v>
      </c>
      <c r="T50" s="98">
        <f t="shared" si="5"/>
        <v>222.24232356552909</v>
      </c>
      <c r="U50" s="47"/>
      <c r="V50" s="47"/>
    </row>
    <row r="51" spans="1:22" ht="14.4" x14ac:dyDescent="0.3">
      <c r="B51" s="27" t="s">
        <v>94</v>
      </c>
      <c r="C51" s="39">
        <v>5137.1581615802279</v>
      </c>
      <c r="D51" s="39">
        <v>4800.1958215330906</v>
      </c>
      <c r="E51" s="39">
        <v>4465.010193844224</v>
      </c>
      <c r="F51" s="39">
        <v>5910.4890764804959</v>
      </c>
      <c r="G51" s="39"/>
      <c r="H51" s="39">
        <v>14908.013063384658</v>
      </c>
      <c r="I51" s="39">
        <v>14011.655927628861</v>
      </c>
      <c r="J51" s="39">
        <v>13036.425191184246</v>
      </c>
      <c r="K51" s="39">
        <v>17048.297385109934</v>
      </c>
      <c r="L51" s="41">
        <f t="shared" si="6"/>
        <v>0.34258590464442051</v>
      </c>
      <c r="M51" s="42">
        <f t="shared" si="7"/>
        <v>2.2487727907939923</v>
      </c>
      <c r="N51" s="27">
        <f t="shared" si="0"/>
        <v>9.4760995411406803</v>
      </c>
      <c r="O51" s="43">
        <f t="shared" si="1"/>
        <v>0.77039786087391815</v>
      </c>
      <c r="P51" s="44">
        <f t="shared" si="2"/>
        <v>1.6049300685151376E-4</v>
      </c>
      <c r="Q51" s="45">
        <f t="shared" si="3"/>
        <v>21720.960134450335</v>
      </c>
      <c r="R51" s="45">
        <f t="shared" si="8"/>
        <v>20086.991023832947</v>
      </c>
      <c r="S51" s="46">
        <f t="shared" si="4"/>
        <v>4080.1664483031268</v>
      </c>
      <c r="T51" s="46">
        <f t="shared" si="5"/>
        <v>1200.0489553832726</v>
      </c>
      <c r="U51" s="47"/>
      <c r="V51" s="47"/>
    </row>
    <row r="52" spans="1:22" x14ac:dyDescent="0.25">
      <c r="B52" s="52" t="s">
        <v>64</v>
      </c>
    </row>
    <row r="55" spans="1:22" x14ac:dyDescent="0.25">
      <c r="B55" s="27" t="s">
        <v>95</v>
      </c>
    </row>
    <row r="56" spans="1:22" x14ac:dyDescent="0.25">
      <c r="B56" s="29"/>
      <c r="C56" s="29"/>
      <c r="D56" s="29"/>
      <c r="E56" s="29"/>
      <c r="F56" s="29"/>
      <c r="G56" s="29"/>
      <c r="H56" s="29"/>
      <c r="I56" s="29"/>
      <c r="J56" s="29"/>
      <c r="K56" s="29"/>
    </row>
    <row r="57" spans="1:22" x14ac:dyDescent="0.25">
      <c r="C57" s="113" t="s">
        <v>37</v>
      </c>
      <c r="D57" s="113"/>
      <c r="E57" s="113"/>
      <c r="F57" s="113"/>
      <c r="H57" s="113" t="s">
        <v>38</v>
      </c>
      <c r="I57" s="113"/>
      <c r="J57" s="113"/>
      <c r="K57" s="113"/>
    </row>
    <row r="58" spans="1:22" x14ac:dyDescent="0.25">
      <c r="C58" s="34" t="s">
        <v>41</v>
      </c>
      <c r="D58" s="34"/>
      <c r="E58" s="112" t="s">
        <v>43</v>
      </c>
      <c r="F58" s="112"/>
      <c r="H58" s="34" t="s">
        <v>41</v>
      </c>
      <c r="I58" s="34"/>
      <c r="J58" s="112" t="s">
        <v>43</v>
      </c>
      <c r="K58" s="112"/>
    </row>
    <row r="59" spans="1:22" x14ac:dyDescent="0.25">
      <c r="B59" s="29" t="s">
        <v>48</v>
      </c>
      <c r="C59" s="36" t="s">
        <v>49</v>
      </c>
      <c r="D59" s="36"/>
      <c r="E59" s="36" t="s">
        <v>50</v>
      </c>
      <c r="F59" s="36" t="s">
        <v>51</v>
      </c>
      <c r="G59" s="29"/>
      <c r="H59" s="36" t="s">
        <v>49</v>
      </c>
      <c r="I59" s="36"/>
      <c r="J59" s="36" t="s">
        <v>50</v>
      </c>
      <c r="K59" s="36" t="s">
        <v>51</v>
      </c>
    </row>
    <row r="60" spans="1:22" x14ac:dyDescent="0.25">
      <c r="B60" s="27" t="s">
        <v>96</v>
      </c>
      <c r="C60" s="45">
        <v>8441.0421542524473</v>
      </c>
      <c r="D60" s="45"/>
      <c r="E60" s="45">
        <v>6898.7759013284458</v>
      </c>
      <c r="F60" s="45">
        <v>10328.092065745532</v>
      </c>
      <c r="G60" s="45"/>
      <c r="H60" s="45">
        <v>22083.409790436148</v>
      </c>
      <c r="I60" s="45"/>
      <c r="J60" s="45">
        <v>18395.375694440412</v>
      </c>
      <c r="K60" s="45">
        <v>26510.846860263933</v>
      </c>
    </row>
    <row r="61" spans="1:22" x14ac:dyDescent="0.25">
      <c r="B61" s="99" t="s">
        <v>97</v>
      </c>
      <c r="C61" s="100">
        <v>1250.3536858647078</v>
      </c>
      <c r="D61" s="100"/>
      <c r="E61" s="100">
        <v>1015.8940498583922</v>
      </c>
      <c r="F61" s="100">
        <v>1538.924595506179</v>
      </c>
      <c r="G61" s="100"/>
      <c r="H61" s="100">
        <v>3230.6156257741436</v>
      </c>
      <c r="I61" s="100"/>
      <c r="J61" s="100">
        <v>2673.6799257879502</v>
      </c>
      <c r="K61" s="100">
        <v>3903.5627342043413</v>
      </c>
      <c r="L61" s="99" t="s">
        <v>98</v>
      </c>
      <c r="M61" s="99"/>
      <c r="N61" s="99"/>
      <c r="O61" s="99"/>
      <c r="P61" s="99"/>
    </row>
    <row r="62" spans="1:22" x14ac:dyDescent="0.25">
      <c r="B62" s="99" t="s">
        <v>99</v>
      </c>
      <c r="C62" s="100">
        <v>2268.776956595329</v>
      </c>
      <c r="D62" s="100"/>
      <c r="E62" s="100">
        <v>1865.5131261817223</v>
      </c>
      <c r="F62" s="100">
        <v>2759.2134338467013</v>
      </c>
      <c r="G62" s="100"/>
      <c r="H62" s="100">
        <v>5884.837904383</v>
      </c>
      <c r="I62" s="100"/>
      <c r="J62" s="100">
        <v>4935.0495005415305</v>
      </c>
      <c r="K62" s="100">
        <v>7017.420424468437</v>
      </c>
      <c r="L62" s="99" t="s">
        <v>98</v>
      </c>
      <c r="M62" s="99"/>
      <c r="N62" s="99"/>
      <c r="O62" s="99"/>
      <c r="P62" s="99"/>
    </row>
    <row r="63" spans="1:22" x14ac:dyDescent="0.25">
      <c r="B63" s="99" t="s">
        <v>100</v>
      </c>
      <c r="C63" s="100">
        <v>3351.5505276732979</v>
      </c>
      <c r="D63" s="100"/>
      <c r="E63" s="100">
        <v>2764.0571071101908</v>
      </c>
      <c r="F63" s="100">
        <v>4063.9142044684772</v>
      </c>
      <c r="G63" s="100"/>
      <c r="H63" s="100">
        <v>8715.5620306892142</v>
      </c>
      <c r="I63" s="100"/>
      <c r="J63" s="100">
        <v>7333.2181055949659</v>
      </c>
      <c r="K63" s="100">
        <v>10358.483876653841</v>
      </c>
      <c r="L63" s="99" t="s">
        <v>98</v>
      </c>
      <c r="M63" s="99"/>
      <c r="N63" s="99"/>
      <c r="O63" s="99"/>
      <c r="P63" s="99"/>
    </row>
    <row r="64" spans="1:22" x14ac:dyDescent="0.25">
      <c r="B64" s="99" t="s">
        <v>101</v>
      </c>
      <c r="C64" s="100">
        <v>1896.6581398037508</v>
      </c>
      <c r="D64" s="100"/>
      <c r="E64" s="100">
        <v>1555.34081637703</v>
      </c>
      <c r="F64" s="100">
        <v>2312.8770629599426</v>
      </c>
      <c r="G64" s="100"/>
      <c r="H64" s="100">
        <v>4913.8685036734823</v>
      </c>
      <c r="I64" s="100"/>
      <c r="J64" s="100">
        <v>4108.485440360525</v>
      </c>
      <c r="K64" s="100">
        <v>5877.130154628323</v>
      </c>
      <c r="L64" s="99" t="s">
        <v>98</v>
      </c>
      <c r="M64" s="99"/>
      <c r="N64" s="99"/>
      <c r="O64" s="99"/>
      <c r="P64" s="99"/>
    </row>
    <row r="65" spans="2:12" ht="14.4" x14ac:dyDescent="0.3">
      <c r="B65" s="27" t="s">
        <v>102</v>
      </c>
      <c r="C65" s="39">
        <v>1581.3939321840867</v>
      </c>
      <c r="D65" s="39"/>
      <c r="E65" s="39">
        <v>1292.2244166969331</v>
      </c>
      <c r="F65" s="39">
        <v>1935.2728028007577</v>
      </c>
      <c r="G65" s="101"/>
      <c r="H65" s="39">
        <v>4092.2185585305651</v>
      </c>
      <c r="I65" s="39"/>
      <c r="J65" s="39">
        <v>3408.1219848443752</v>
      </c>
      <c r="K65" s="39">
        <v>4913.6306755600644</v>
      </c>
    </row>
    <row r="66" spans="2:12" ht="14.4" x14ac:dyDescent="0.3">
      <c r="B66" s="27" t="s">
        <v>103</v>
      </c>
      <c r="C66" s="39">
        <v>3209.3137201250688</v>
      </c>
      <c r="D66" s="39"/>
      <c r="E66" s="39">
        <v>2773.888801618964</v>
      </c>
      <c r="F66" s="39">
        <v>3713.0884800326685</v>
      </c>
      <c r="G66" s="39"/>
      <c r="H66" s="39">
        <v>9485.3000524442905</v>
      </c>
      <c r="I66" s="39"/>
      <c r="J66" s="39">
        <v>8246.3527675086716</v>
      </c>
      <c r="K66" s="39">
        <v>10910.389067927425</v>
      </c>
    </row>
    <row r="67" spans="2:12" ht="14.4" x14ac:dyDescent="0.3">
      <c r="B67" s="27" t="s">
        <v>104</v>
      </c>
      <c r="C67" s="39">
        <v>3289.9418214719149</v>
      </c>
      <c r="D67" s="39"/>
      <c r="E67" s="39">
        <v>2844.7472664685529</v>
      </c>
      <c r="F67" s="39">
        <v>3804.8080109789221</v>
      </c>
      <c r="G67" s="39"/>
      <c r="H67" s="39">
        <v>9714.2265351230908</v>
      </c>
      <c r="I67" s="39"/>
      <c r="J67" s="39">
        <v>8448.9964175561763</v>
      </c>
      <c r="K67" s="39">
        <v>11168.923800181281</v>
      </c>
    </row>
    <row r="68" spans="2:12" ht="14.4" x14ac:dyDescent="0.3">
      <c r="B68" s="27" t="s">
        <v>105</v>
      </c>
      <c r="C68" s="39">
        <v>2597.9292971822351</v>
      </c>
      <c r="D68" s="39"/>
      <c r="E68" s="39">
        <v>2236.5037969023206</v>
      </c>
      <c r="F68" s="39">
        <v>3017.7622065769983</v>
      </c>
      <c r="G68" s="39"/>
      <c r="H68" s="39">
        <v>7741.6607522798986</v>
      </c>
      <c r="I68" s="39"/>
      <c r="J68" s="39">
        <v>6702.551363234993</v>
      </c>
      <c r="K68" s="39">
        <v>8941.8652622550144</v>
      </c>
      <c r="L68" s="27" t="s">
        <v>106</v>
      </c>
    </row>
    <row r="69" spans="2:12" ht="14.4" x14ac:dyDescent="0.3">
      <c r="B69" s="29" t="s">
        <v>107</v>
      </c>
      <c r="C69" s="102">
        <v>5137.1581615802279</v>
      </c>
      <c r="D69" s="102"/>
      <c r="E69" s="102">
        <v>4465.010193844224</v>
      </c>
      <c r="F69" s="102">
        <v>5910.4890764804959</v>
      </c>
      <c r="G69" s="102"/>
      <c r="H69" s="102">
        <v>14908.013063384658</v>
      </c>
      <c r="I69" s="102"/>
      <c r="J69" s="102">
        <v>13036.425191184246</v>
      </c>
      <c r="K69" s="102">
        <v>17048.297385109934</v>
      </c>
    </row>
  </sheetData>
  <mergeCells count="8">
    <mergeCell ref="E58:F58"/>
    <mergeCell ref="J58:K58"/>
    <mergeCell ref="C3:F3"/>
    <mergeCell ref="H3:K3"/>
    <mergeCell ref="E4:F4"/>
    <mergeCell ref="J4:K4"/>
    <mergeCell ref="C57:F57"/>
    <mergeCell ref="H57:K57"/>
  </mergeCells>
  <hyperlinks>
    <hyperlink ref="R5" r:id="rId1" xr:uid="{65B6CAA6-A004-4F8A-8D9E-240E4D426FB0}"/>
  </hyperlinks>
  <pageMargins left="0.75" right="0.75" top="1" bottom="1" header="0.5" footer="0.5"/>
  <pageSetup orientation="portrait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35C6-A921-4F1B-A62C-106344F75C25}">
  <sheetPr>
    <tabColor theme="6" tint="0.39997558519241921"/>
  </sheetPr>
  <dimension ref="A1:F85"/>
  <sheetViews>
    <sheetView workbookViewId="0">
      <selection activeCell="H43" sqref="H43"/>
    </sheetView>
  </sheetViews>
  <sheetFormatPr defaultRowHeight="13.2" x14ac:dyDescent="0.25"/>
  <cols>
    <col min="1" max="4" width="9.109375" style="105"/>
    <col min="5" max="5" width="18.5546875" style="105" customWidth="1"/>
    <col min="6" max="260" width="9.109375" style="105"/>
    <col min="261" max="261" width="18.5546875" style="105" customWidth="1"/>
    <col min="262" max="516" width="9.109375" style="105"/>
    <col min="517" max="517" width="18.5546875" style="105" customWidth="1"/>
    <col min="518" max="772" width="9.109375" style="105"/>
    <col min="773" max="773" width="18.5546875" style="105" customWidth="1"/>
    <col min="774" max="1028" width="9.109375" style="105"/>
    <col min="1029" max="1029" width="18.5546875" style="105" customWidth="1"/>
    <col min="1030" max="1284" width="9.109375" style="105"/>
    <col min="1285" max="1285" width="18.5546875" style="105" customWidth="1"/>
    <col min="1286" max="1540" width="9.109375" style="105"/>
    <col min="1541" max="1541" width="18.5546875" style="105" customWidth="1"/>
    <col min="1542" max="1796" width="9.109375" style="105"/>
    <col min="1797" max="1797" width="18.5546875" style="105" customWidth="1"/>
    <col min="1798" max="2052" width="9.109375" style="105"/>
    <col min="2053" max="2053" width="18.5546875" style="105" customWidth="1"/>
    <col min="2054" max="2308" width="9.109375" style="105"/>
    <col min="2309" max="2309" width="18.5546875" style="105" customWidth="1"/>
    <col min="2310" max="2564" width="9.109375" style="105"/>
    <col min="2565" max="2565" width="18.5546875" style="105" customWidth="1"/>
    <col min="2566" max="2820" width="9.109375" style="105"/>
    <col min="2821" max="2821" width="18.5546875" style="105" customWidth="1"/>
    <col min="2822" max="3076" width="9.109375" style="105"/>
    <col min="3077" max="3077" width="18.5546875" style="105" customWidth="1"/>
    <col min="3078" max="3332" width="9.109375" style="105"/>
    <col min="3333" max="3333" width="18.5546875" style="105" customWidth="1"/>
    <col min="3334" max="3588" width="9.109375" style="105"/>
    <col min="3589" max="3589" width="18.5546875" style="105" customWidth="1"/>
    <col min="3590" max="3844" width="9.109375" style="105"/>
    <col min="3845" max="3845" width="18.5546875" style="105" customWidth="1"/>
    <col min="3846" max="4100" width="9.109375" style="105"/>
    <col min="4101" max="4101" width="18.5546875" style="105" customWidth="1"/>
    <col min="4102" max="4356" width="9.109375" style="105"/>
    <col min="4357" max="4357" width="18.5546875" style="105" customWidth="1"/>
    <col min="4358" max="4612" width="9.109375" style="105"/>
    <col min="4613" max="4613" width="18.5546875" style="105" customWidth="1"/>
    <col min="4614" max="4868" width="9.109375" style="105"/>
    <col min="4869" max="4869" width="18.5546875" style="105" customWidth="1"/>
    <col min="4870" max="5124" width="9.109375" style="105"/>
    <col min="5125" max="5125" width="18.5546875" style="105" customWidth="1"/>
    <col min="5126" max="5380" width="9.109375" style="105"/>
    <col min="5381" max="5381" width="18.5546875" style="105" customWidth="1"/>
    <col min="5382" max="5636" width="9.109375" style="105"/>
    <col min="5637" max="5637" width="18.5546875" style="105" customWidth="1"/>
    <col min="5638" max="5892" width="9.109375" style="105"/>
    <col min="5893" max="5893" width="18.5546875" style="105" customWidth="1"/>
    <col min="5894" max="6148" width="9.109375" style="105"/>
    <col min="6149" max="6149" width="18.5546875" style="105" customWidth="1"/>
    <col min="6150" max="6404" width="9.109375" style="105"/>
    <col min="6405" max="6405" width="18.5546875" style="105" customWidth="1"/>
    <col min="6406" max="6660" width="9.109375" style="105"/>
    <col min="6661" max="6661" width="18.5546875" style="105" customWidth="1"/>
    <col min="6662" max="6916" width="9.109375" style="105"/>
    <col min="6917" max="6917" width="18.5546875" style="105" customWidth="1"/>
    <col min="6918" max="7172" width="9.109375" style="105"/>
    <col min="7173" max="7173" width="18.5546875" style="105" customWidth="1"/>
    <col min="7174" max="7428" width="9.109375" style="105"/>
    <col min="7429" max="7429" width="18.5546875" style="105" customWidth="1"/>
    <col min="7430" max="7684" width="9.109375" style="105"/>
    <col min="7685" max="7685" width="18.5546875" style="105" customWidth="1"/>
    <col min="7686" max="7940" width="9.109375" style="105"/>
    <col min="7941" max="7941" width="18.5546875" style="105" customWidth="1"/>
    <col min="7942" max="8196" width="9.109375" style="105"/>
    <col min="8197" max="8197" width="18.5546875" style="105" customWidth="1"/>
    <col min="8198" max="8452" width="9.109375" style="105"/>
    <col min="8453" max="8453" width="18.5546875" style="105" customWidth="1"/>
    <col min="8454" max="8708" width="9.109375" style="105"/>
    <col min="8709" max="8709" width="18.5546875" style="105" customWidth="1"/>
    <col min="8710" max="8964" width="9.109375" style="105"/>
    <col min="8965" max="8965" width="18.5546875" style="105" customWidth="1"/>
    <col min="8966" max="9220" width="9.109375" style="105"/>
    <col min="9221" max="9221" width="18.5546875" style="105" customWidth="1"/>
    <col min="9222" max="9476" width="9.109375" style="105"/>
    <col min="9477" max="9477" width="18.5546875" style="105" customWidth="1"/>
    <col min="9478" max="9732" width="9.109375" style="105"/>
    <col min="9733" max="9733" width="18.5546875" style="105" customWidth="1"/>
    <col min="9734" max="9988" width="9.109375" style="105"/>
    <col min="9989" max="9989" width="18.5546875" style="105" customWidth="1"/>
    <col min="9990" max="10244" width="9.109375" style="105"/>
    <col min="10245" max="10245" width="18.5546875" style="105" customWidth="1"/>
    <col min="10246" max="10500" width="9.109375" style="105"/>
    <col min="10501" max="10501" width="18.5546875" style="105" customWidth="1"/>
    <col min="10502" max="10756" width="9.109375" style="105"/>
    <col min="10757" max="10757" width="18.5546875" style="105" customWidth="1"/>
    <col min="10758" max="11012" width="9.109375" style="105"/>
    <col min="11013" max="11013" width="18.5546875" style="105" customWidth="1"/>
    <col min="11014" max="11268" width="9.109375" style="105"/>
    <col min="11269" max="11269" width="18.5546875" style="105" customWidth="1"/>
    <col min="11270" max="11524" width="9.109375" style="105"/>
    <col min="11525" max="11525" width="18.5546875" style="105" customWidth="1"/>
    <col min="11526" max="11780" width="9.109375" style="105"/>
    <col min="11781" max="11781" width="18.5546875" style="105" customWidth="1"/>
    <col min="11782" max="12036" width="9.109375" style="105"/>
    <col min="12037" max="12037" width="18.5546875" style="105" customWidth="1"/>
    <col min="12038" max="12292" width="9.109375" style="105"/>
    <col min="12293" max="12293" width="18.5546875" style="105" customWidth="1"/>
    <col min="12294" max="12548" width="9.109375" style="105"/>
    <col min="12549" max="12549" width="18.5546875" style="105" customWidth="1"/>
    <col min="12550" max="12804" width="9.109375" style="105"/>
    <col min="12805" max="12805" width="18.5546875" style="105" customWidth="1"/>
    <col min="12806" max="13060" width="9.109375" style="105"/>
    <col min="13061" max="13061" width="18.5546875" style="105" customWidth="1"/>
    <col min="13062" max="13316" width="9.109375" style="105"/>
    <col min="13317" max="13317" width="18.5546875" style="105" customWidth="1"/>
    <col min="13318" max="13572" width="9.109375" style="105"/>
    <col min="13573" max="13573" width="18.5546875" style="105" customWidth="1"/>
    <col min="13574" max="13828" width="9.109375" style="105"/>
    <col min="13829" max="13829" width="18.5546875" style="105" customWidth="1"/>
    <col min="13830" max="14084" width="9.109375" style="105"/>
    <col min="14085" max="14085" width="18.5546875" style="105" customWidth="1"/>
    <col min="14086" max="14340" width="9.109375" style="105"/>
    <col min="14341" max="14341" width="18.5546875" style="105" customWidth="1"/>
    <col min="14342" max="14596" width="9.109375" style="105"/>
    <col min="14597" max="14597" width="18.5546875" style="105" customWidth="1"/>
    <col min="14598" max="14852" width="9.109375" style="105"/>
    <col min="14853" max="14853" width="18.5546875" style="105" customWidth="1"/>
    <col min="14854" max="15108" width="9.109375" style="105"/>
    <col min="15109" max="15109" width="18.5546875" style="105" customWidth="1"/>
    <col min="15110" max="15364" width="9.109375" style="105"/>
    <col min="15365" max="15365" width="18.5546875" style="105" customWidth="1"/>
    <col min="15366" max="15620" width="9.109375" style="105"/>
    <col min="15621" max="15621" width="18.5546875" style="105" customWidth="1"/>
    <col min="15622" max="15876" width="9.109375" style="105"/>
    <col min="15877" max="15877" width="18.5546875" style="105" customWidth="1"/>
    <col min="15878" max="16132" width="9.109375" style="105"/>
    <col min="16133" max="16133" width="18.5546875" style="105" customWidth="1"/>
    <col min="16134" max="16384" width="9.109375" style="105"/>
  </cols>
  <sheetData>
    <row r="1" spans="1:6" x14ac:dyDescent="0.25">
      <c r="B1" s="105" t="s">
        <v>49</v>
      </c>
      <c r="C1" s="105" t="s">
        <v>110</v>
      </c>
      <c r="D1" s="105" t="s">
        <v>111</v>
      </c>
      <c r="E1" s="105" t="s">
        <v>112</v>
      </c>
      <c r="F1" s="105" t="s">
        <v>113</v>
      </c>
    </row>
    <row r="2" spans="1:6" x14ac:dyDescent="0.25">
      <c r="A2" s="106">
        <v>1</v>
      </c>
      <c r="B2" s="106">
        <v>190</v>
      </c>
      <c r="C2" s="106">
        <v>44</v>
      </c>
      <c r="D2" s="106">
        <v>630</v>
      </c>
      <c r="E2" s="106" t="s">
        <v>22</v>
      </c>
      <c r="F2" s="106" t="s">
        <v>114</v>
      </c>
    </row>
    <row r="3" spans="1:6" x14ac:dyDescent="0.25">
      <c r="A3" s="106">
        <v>2</v>
      </c>
      <c r="B3" s="106">
        <v>290</v>
      </c>
      <c r="C3" s="106">
        <v>70</v>
      </c>
      <c r="D3" s="106">
        <v>960</v>
      </c>
      <c r="E3" s="106" t="s">
        <v>14</v>
      </c>
      <c r="F3" s="106" t="s">
        <v>114</v>
      </c>
    </row>
    <row r="4" spans="1:6" x14ac:dyDescent="0.25">
      <c r="A4" s="106">
        <v>3</v>
      </c>
      <c r="B4" s="106">
        <v>210</v>
      </c>
      <c r="C4" s="106">
        <v>48</v>
      </c>
      <c r="D4" s="106">
        <v>690</v>
      </c>
      <c r="E4" s="106" t="s">
        <v>18</v>
      </c>
      <c r="F4" s="106" t="s">
        <v>114</v>
      </c>
    </row>
    <row r="5" spans="1:6" x14ac:dyDescent="0.25">
      <c r="A5" s="106">
        <v>4</v>
      </c>
      <c r="B5" s="106">
        <v>140</v>
      </c>
      <c r="C5" s="106">
        <v>33</v>
      </c>
      <c r="D5" s="106">
        <v>500</v>
      </c>
      <c r="E5" s="106" t="s">
        <v>115</v>
      </c>
      <c r="F5" s="106" t="s">
        <v>114</v>
      </c>
    </row>
    <row r="6" spans="1:6" x14ac:dyDescent="0.25">
      <c r="A6" s="106">
        <v>5</v>
      </c>
      <c r="B6" s="106">
        <v>57</v>
      </c>
      <c r="C6" s="106">
        <v>12</v>
      </c>
      <c r="D6" s="106">
        <v>210</v>
      </c>
      <c r="E6" s="106" t="s">
        <v>62</v>
      </c>
      <c r="F6" s="106" t="s">
        <v>114</v>
      </c>
    </row>
    <row r="7" spans="1:6" x14ac:dyDescent="0.25">
      <c r="A7" s="106">
        <v>6</v>
      </c>
      <c r="B7" s="106">
        <v>2600</v>
      </c>
      <c r="C7" s="106">
        <v>660</v>
      </c>
      <c r="D7" s="106">
        <v>8000</v>
      </c>
      <c r="E7" s="106" t="s">
        <v>63</v>
      </c>
      <c r="F7" s="106" t="s">
        <v>114</v>
      </c>
    </row>
    <row r="8" spans="1:6" x14ac:dyDescent="0.25">
      <c r="A8" s="106">
        <v>7</v>
      </c>
      <c r="B8" s="106">
        <v>300</v>
      </c>
      <c r="C8" s="106">
        <v>70</v>
      </c>
      <c r="D8" s="106">
        <v>970</v>
      </c>
      <c r="E8" s="106" t="s">
        <v>23</v>
      </c>
      <c r="F8" s="106" t="s">
        <v>114</v>
      </c>
    </row>
    <row r="9" spans="1:6" x14ac:dyDescent="0.25">
      <c r="A9" s="106">
        <v>8</v>
      </c>
      <c r="B9" s="106">
        <v>320</v>
      </c>
      <c r="C9" s="106">
        <v>78</v>
      </c>
      <c r="D9" s="106">
        <v>1000</v>
      </c>
      <c r="E9" s="106" t="s">
        <v>19</v>
      </c>
      <c r="F9" s="106" t="s">
        <v>114</v>
      </c>
    </row>
    <row r="10" spans="1:6" x14ac:dyDescent="0.25">
      <c r="A10" s="106">
        <v>9</v>
      </c>
      <c r="B10" s="106">
        <v>500</v>
      </c>
      <c r="C10" s="106">
        <v>120</v>
      </c>
      <c r="D10" s="106">
        <v>1600</v>
      </c>
      <c r="E10" s="106" t="s">
        <v>26</v>
      </c>
      <c r="F10" s="106" t="s">
        <v>114</v>
      </c>
    </row>
    <row r="11" spans="1:6" x14ac:dyDescent="0.25">
      <c r="A11" s="106">
        <v>10</v>
      </c>
      <c r="B11" s="106">
        <v>740</v>
      </c>
      <c r="C11" s="106">
        <v>180</v>
      </c>
      <c r="D11" s="106">
        <v>2300</v>
      </c>
      <c r="E11" s="106" t="s">
        <v>15</v>
      </c>
      <c r="F11" s="106" t="s">
        <v>114</v>
      </c>
    </row>
    <row r="12" spans="1:6" x14ac:dyDescent="0.25">
      <c r="A12" s="106">
        <v>11</v>
      </c>
      <c r="B12" s="106">
        <v>340</v>
      </c>
      <c r="C12" s="106">
        <v>82</v>
      </c>
      <c r="D12" s="106">
        <v>1100</v>
      </c>
      <c r="E12" s="106" t="s">
        <v>16</v>
      </c>
      <c r="F12" s="106" t="s">
        <v>114</v>
      </c>
    </row>
    <row r="13" spans="1:6" x14ac:dyDescent="0.25">
      <c r="A13" s="106">
        <v>12</v>
      </c>
      <c r="B13" s="106">
        <v>120</v>
      </c>
      <c r="C13" s="106">
        <v>28</v>
      </c>
      <c r="D13" s="106">
        <v>430</v>
      </c>
      <c r="E13" s="106" t="s">
        <v>12</v>
      </c>
      <c r="F13" s="106" t="s">
        <v>114</v>
      </c>
    </row>
    <row r="14" spans="1:6" x14ac:dyDescent="0.25">
      <c r="A14" s="106">
        <v>13</v>
      </c>
      <c r="B14" s="106">
        <v>1100</v>
      </c>
      <c r="C14" s="106">
        <v>270</v>
      </c>
      <c r="D14" s="106">
        <v>3300</v>
      </c>
      <c r="E14" s="106" t="s">
        <v>68</v>
      </c>
      <c r="F14" s="106" t="s">
        <v>114</v>
      </c>
    </row>
    <row r="15" spans="1:6" x14ac:dyDescent="0.25">
      <c r="A15" s="106">
        <v>14</v>
      </c>
      <c r="B15" s="106">
        <v>1900</v>
      </c>
      <c r="C15" s="106">
        <v>480</v>
      </c>
      <c r="D15" s="106">
        <v>5700</v>
      </c>
      <c r="E15" s="106" t="s">
        <v>11</v>
      </c>
      <c r="F15" s="106" t="s">
        <v>114</v>
      </c>
    </row>
    <row r="16" spans="1:6" x14ac:dyDescent="0.25">
      <c r="A16" s="106">
        <v>15</v>
      </c>
      <c r="B16" s="106">
        <v>250</v>
      </c>
      <c r="C16" s="106">
        <v>59</v>
      </c>
      <c r="D16" s="106">
        <v>840</v>
      </c>
      <c r="E16" s="106" t="s">
        <v>13</v>
      </c>
      <c r="F16" s="106" t="s">
        <v>114</v>
      </c>
    </row>
    <row r="17" spans="1:6" x14ac:dyDescent="0.25">
      <c r="A17" s="106">
        <v>16</v>
      </c>
      <c r="B17" s="106">
        <v>3200</v>
      </c>
      <c r="C17" s="106">
        <v>820</v>
      </c>
      <c r="D17" s="106">
        <v>9800</v>
      </c>
      <c r="E17" s="106" t="s">
        <v>116</v>
      </c>
      <c r="F17" s="106" t="s">
        <v>114</v>
      </c>
    </row>
    <row r="18" spans="1:6" x14ac:dyDescent="0.25">
      <c r="A18" s="106">
        <v>17</v>
      </c>
      <c r="B18" s="106">
        <v>230</v>
      </c>
      <c r="C18" s="106">
        <v>53</v>
      </c>
      <c r="D18" s="106">
        <v>760</v>
      </c>
      <c r="E18" s="106" t="s">
        <v>20</v>
      </c>
      <c r="F18" s="106" t="s">
        <v>114</v>
      </c>
    </row>
    <row r="19" spans="1:6" x14ac:dyDescent="0.25">
      <c r="A19" s="106">
        <v>18</v>
      </c>
      <c r="B19" s="106">
        <v>510</v>
      </c>
      <c r="C19" s="106">
        <v>120</v>
      </c>
      <c r="D19" s="106">
        <v>1600</v>
      </c>
      <c r="E19" s="106" t="s">
        <v>24</v>
      </c>
      <c r="F19" s="106" t="s">
        <v>114</v>
      </c>
    </row>
    <row r="20" spans="1:6" x14ac:dyDescent="0.25">
      <c r="A20" s="106">
        <v>19</v>
      </c>
      <c r="B20" s="106">
        <v>35</v>
      </c>
      <c r="C20" s="106">
        <v>7.4</v>
      </c>
      <c r="D20" s="106">
        <v>140</v>
      </c>
      <c r="E20" s="106" t="s">
        <v>17</v>
      </c>
      <c r="F20" s="106" t="s">
        <v>114</v>
      </c>
    </row>
    <row r="21" spans="1:6" x14ac:dyDescent="0.25">
      <c r="A21" s="106">
        <v>20</v>
      </c>
      <c r="B21" s="106">
        <v>580</v>
      </c>
      <c r="C21" s="106">
        <v>140</v>
      </c>
      <c r="D21" s="106">
        <v>1800</v>
      </c>
      <c r="E21" s="106" t="s">
        <v>21</v>
      </c>
      <c r="F21" s="106" t="s">
        <v>114</v>
      </c>
    </row>
    <row r="22" spans="1:6" x14ac:dyDescent="0.25">
      <c r="A22" s="106">
        <v>21</v>
      </c>
      <c r="B22" s="106">
        <v>120</v>
      </c>
      <c r="C22" s="106">
        <v>28</v>
      </c>
      <c r="D22" s="106">
        <v>430</v>
      </c>
      <c r="E22" s="106" t="s">
        <v>117</v>
      </c>
      <c r="F22" s="106" t="s">
        <v>114</v>
      </c>
    </row>
    <row r="23" spans="1:6" x14ac:dyDescent="0.25">
      <c r="A23" s="106">
        <v>22</v>
      </c>
      <c r="B23" s="106">
        <v>1400</v>
      </c>
      <c r="C23" s="106">
        <v>350</v>
      </c>
      <c r="D23" s="106">
        <v>4300</v>
      </c>
      <c r="E23" s="106" t="s">
        <v>118</v>
      </c>
      <c r="F23" s="106" t="s">
        <v>114</v>
      </c>
    </row>
    <row r="24" spans="1:6" x14ac:dyDescent="0.25">
      <c r="A24" s="106">
        <v>23</v>
      </c>
      <c r="B24" s="106">
        <v>1000</v>
      </c>
      <c r="C24" s="106">
        <v>240</v>
      </c>
      <c r="D24" s="106">
        <v>3200</v>
      </c>
      <c r="E24" s="106" t="s">
        <v>119</v>
      </c>
      <c r="F24" s="106" t="s">
        <v>114</v>
      </c>
    </row>
    <row r="25" spans="1:6" x14ac:dyDescent="0.25">
      <c r="A25" s="106">
        <v>24</v>
      </c>
      <c r="B25" s="106">
        <v>220</v>
      </c>
      <c r="C25" s="106">
        <v>55</v>
      </c>
      <c r="D25" s="106">
        <v>760</v>
      </c>
      <c r="E25" s="106" t="s">
        <v>120</v>
      </c>
      <c r="F25" s="106" t="s">
        <v>114</v>
      </c>
    </row>
    <row r="26" spans="1:6" x14ac:dyDescent="0.25">
      <c r="A26" s="106">
        <v>25</v>
      </c>
      <c r="B26" s="106">
        <v>650</v>
      </c>
      <c r="C26" s="106">
        <v>160</v>
      </c>
      <c r="D26" s="106">
        <v>2100</v>
      </c>
      <c r="E26" s="106" t="s">
        <v>121</v>
      </c>
      <c r="F26" s="106" t="s">
        <v>114</v>
      </c>
    </row>
    <row r="27" spans="1:6" x14ac:dyDescent="0.25">
      <c r="A27" s="106">
        <v>26</v>
      </c>
      <c r="B27" s="106">
        <v>1300</v>
      </c>
      <c r="C27" s="106">
        <v>320</v>
      </c>
      <c r="D27" s="106">
        <v>3800</v>
      </c>
      <c r="E27" s="106" t="s">
        <v>122</v>
      </c>
      <c r="F27" s="106" t="s">
        <v>114</v>
      </c>
    </row>
    <row r="28" spans="1:6" x14ac:dyDescent="0.25">
      <c r="A28" s="106">
        <v>27</v>
      </c>
      <c r="B28" s="106">
        <v>640</v>
      </c>
      <c r="C28" s="106">
        <v>160</v>
      </c>
      <c r="D28" s="106">
        <v>2000</v>
      </c>
      <c r="E28" s="106" t="s">
        <v>123</v>
      </c>
      <c r="F28" s="106" t="s">
        <v>114</v>
      </c>
    </row>
    <row r="29" spans="1:6" x14ac:dyDescent="0.25">
      <c r="A29" s="106">
        <v>28</v>
      </c>
      <c r="B29" s="106">
        <v>1500</v>
      </c>
      <c r="C29" s="106">
        <v>380</v>
      </c>
      <c r="D29" s="106">
        <v>4600</v>
      </c>
      <c r="E29" s="106" t="s">
        <v>124</v>
      </c>
      <c r="F29" s="106" t="s">
        <v>114</v>
      </c>
    </row>
    <row r="30" spans="1:6" x14ac:dyDescent="0.25">
      <c r="A30" s="106">
        <v>29</v>
      </c>
      <c r="B30" s="106">
        <v>970</v>
      </c>
      <c r="C30" s="106">
        <v>460</v>
      </c>
      <c r="D30" s="106">
        <v>2000</v>
      </c>
      <c r="E30" s="106" t="s">
        <v>22</v>
      </c>
      <c r="F30" s="106" t="s">
        <v>125</v>
      </c>
    </row>
    <row r="31" spans="1:6" x14ac:dyDescent="0.25">
      <c r="A31" s="106">
        <v>30</v>
      </c>
      <c r="B31" s="106">
        <v>1500</v>
      </c>
      <c r="C31" s="106">
        <v>770</v>
      </c>
      <c r="D31" s="106">
        <v>3100</v>
      </c>
      <c r="E31" s="106" t="s">
        <v>14</v>
      </c>
      <c r="F31" s="106" t="s">
        <v>125</v>
      </c>
    </row>
    <row r="32" spans="1:6" x14ac:dyDescent="0.25">
      <c r="A32" s="106">
        <v>31</v>
      </c>
      <c r="B32" s="106">
        <v>1100</v>
      </c>
      <c r="C32" s="106">
        <v>520</v>
      </c>
      <c r="D32" s="106">
        <v>2200</v>
      </c>
      <c r="E32" s="106" t="s">
        <v>18</v>
      </c>
      <c r="F32" s="106" t="s">
        <v>125</v>
      </c>
    </row>
    <row r="33" spans="1:6" x14ac:dyDescent="0.25">
      <c r="A33" s="106">
        <v>32</v>
      </c>
      <c r="B33" s="106">
        <v>760</v>
      </c>
      <c r="C33" s="106">
        <v>360</v>
      </c>
      <c r="D33" s="106">
        <v>1600</v>
      </c>
      <c r="E33" s="106" t="s">
        <v>115</v>
      </c>
      <c r="F33" s="106" t="s">
        <v>125</v>
      </c>
    </row>
    <row r="34" spans="1:6" x14ac:dyDescent="0.25">
      <c r="A34" s="106">
        <v>33</v>
      </c>
      <c r="B34" s="106">
        <v>300</v>
      </c>
      <c r="C34" s="106">
        <v>130</v>
      </c>
      <c r="D34" s="106">
        <v>710</v>
      </c>
      <c r="E34" s="106" t="s">
        <v>62</v>
      </c>
      <c r="F34" s="106" t="s">
        <v>125</v>
      </c>
    </row>
    <row r="35" spans="1:6" x14ac:dyDescent="0.25">
      <c r="A35" s="106">
        <v>34</v>
      </c>
      <c r="B35" s="106">
        <v>14000</v>
      </c>
      <c r="C35" s="106">
        <v>7700</v>
      </c>
      <c r="D35" s="106">
        <v>24000</v>
      </c>
      <c r="E35" s="106" t="s">
        <v>63</v>
      </c>
      <c r="F35" s="106" t="s">
        <v>125</v>
      </c>
    </row>
    <row r="36" spans="1:6" x14ac:dyDescent="0.25">
      <c r="A36" s="106">
        <v>35</v>
      </c>
      <c r="B36" s="106">
        <v>1600</v>
      </c>
      <c r="C36" s="106">
        <v>790</v>
      </c>
      <c r="D36" s="106">
        <v>3100</v>
      </c>
      <c r="E36" s="106" t="s">
        <v>23</v>
      </c>
      <c r="F36" s="106" t="s">
        <v>125</v>
      </c>
    </row>
    <row r="37" spans="1:6" x14ac:dyDescent="0.25">
      <c r="A37" s="106">
        <v>36</v>
      </c>
      <c r="B37" s="106">
        <v>1700</v>
      </c>
      <c r="C37" s="106">
        <v>850</v>
      </c>
      <c r="D37" s="106">
        <v>3300</v>
      </c>
      <c r="E37" s="106" t="s">
        <v>19</v>
      </c>
      <c r="F37" s="106" t="s">
        <v>125</v>
      </c>
    </row>
    <row r="38" spans="1:6" x14ac:dyDescent="0.25">
      <c r="A38" s="106">
        <v>37</v>
      </c>
      <c r="B38" s="106">
        <v>2600</v>
      </c>
      <c r="C38" s="106">
        <v>1400</v>
      </c>
      <c r="D38" s="106">
        <v>5000</v>
      </c>
      <c r="E38" s="106" t="s">
        <v>26</v>
      </c>
      <c r="F38" s="106" t="s">
        <v>125</v>
      </c>
    </row>
    <row r="39" spans="1:6" x14ac:dyDescent="0.25">
      <c r="A39" s="106">
        <v>38</v>
      </c>
      <c r="B39" s="106">
        <v>3800</v>
      </c>
      <c r="C39" s="106">
        <v>2100</v>
      </c>
      <c r="D39" s="106">
        <v>7100</v>
      </c>
      <c r="E39" s="106" t="s">
        <v>15</v>
      </c>
      <c r="F39" s="106" t="s">
        <v>125</v>
      </c>
    </row>
    <row r="40" spans="1:6" x14ac:dyDescent="0.25">
      <c r="A40" s="106">
        <v>39</v>
      </c>
      <c r="B40" s="106">
        <v>1800</v>
      </c>
      <c r="C40" s="106">
        <v>900</v>
      </c>
      <c r="D40" s="106">
        <v>3500</v>
      </c>
      <c r="E40" s="106" t="s">
        <v>16</v>
      </c>
      <c r="F40" s="106" t="s">
        <v>125</v>
      </c>
    </row>
    <row r="41" spans="1:6" x14ac:dyDescent="0.25">
      <c r="A41" s="106">
        <v>40</v>
      </c>
      <c r="B41" s="106">
        <v>640</v>
      </c>
      <c r="C41" s="106">
        <v>290</v>
      </c>
      <c r="D41" s="106">
        <v>1400</v>
      </c>
      <c r="E41" s="106" t="s">
        <v>12</v>
      </c>
      <c r="F41" s="106" t="s">
        <v>125</v>
      </c>
    </row>
    <row r="42" spans="1:6" x14ac:dyDescent="0.25">
      <c r="A42" s="106">
        <v>41</v>
      </c>
      <c r="B42" s="106">
        <v>5600</v>
      </c>
      <c r="C42" s="106">
        <v>3100</v>
      </c>
      <c r="D42" s="106">
        <v>10000</v>
      </c>
      <c r="E42" s="106" t="s">
        <v>68</v>
      </c>
      <c r="F42" s="106" t="s">
        <v>125</v>
      </c>
    </row>
    <row r="43" spans="1:6" x14ac:dyDescent="0.25">
      <c r="A43" s="106">
        <v>42</v>
      </c>
      <c r="B43" s="106">
        <v>9700</v>
      </c>
      <c r="C43" s="106">
        <v>5500</v>
      </c>
      <c r="D43" s="106">
        <v>17000</v>
      </c>
      <c r="E43" s="106" t="s">
        <v>11</v>
      </c>
      <c r="F43" s="106" t="s">
        <v>125</v>
      </c>
    </row>
    <row r="44" spans="1:6" x14ac:dyDescent="0.25">
      <c r="A44" s="106">
        <v>43</v>
      </c>
      <c r="B44" s="106">
        <v>1300</v>
      </c>
      <c r="C44" s="106">
        <v>640</v>
      </c>
      <c r="D44" s="106">
        <v>2600</v>
      </c>
      <c r="E44" s="106" t="s">
        <v>13</v>
      </c>
      <c r="F44" s="106" t="s">
        <v>125</v>
      </c>
    </row>
    <row r="45" spans="1:6" x14ac:dyDescent="0.25">
      <c r="A45" s="106">
        <v>44</v>
      </c>
      <c r="B45" s="106">
        <v>17000</v>
      </c>
      <c r="C45" s="106">
        <v>9600</v>
      </c>
      <c r="D45" s="106">
        <v>30000</v>
      </c>
      <c r="E45" s="106" t="s">
        <v>116</v>
      </c>
      <c r="F45" s="106" t="s">
        <v>125</v>
      </c>
    </row>
    <row r="46" spans="1:6" x14ac:dyDescent="0.25">
      <c r="A46" s="106">
        <v>45</v>
      </c>
      <c r="B46" s="106">
        <v>1200</v>
      </c>
      <c r="C46" s="106">
        <v>580</v>
      </c>
      <c r="D46" s="106">
        <v>2400</v>
      </c>
      <c r="E46" s="106" t="s">
        <v>20</v>
      </c>
      <c r="F46" s="106" t="s">
        <v>125</v>
      </c>
    </row>
    <row r="47" spans="1:6" x14ac:dyDescent="0.25">
      <c r="A47" s="106">
        <v>46</v>
      </c>
      <c r="B47" s="106">
        <v>2700</v>
      </c>
      <c r="C47" s="106">
        <v>1400</v>
      </c>
      <c r="D47" s="106">
        <v>5100</v>
      </c>
      <c r="E47" s="106" t="s">
        <v>24</v>
      </c>
      <c r="F47" s="106" t="s">
        <v>125</v>
      </c>
    </row>
    <row r="48" spans="1:6" x14ac:dyDescent="0.25">
      <c r="A48" s="106">
        <v>47</v>
      </c>
      <c r="B48" s="106">
        <v>180</v>
      </c>
      <c r="C48" s="106">
        <v>73</v>
      </c>
      <c r="D48" s="106">
        <v>460</v>
      </c>
      <c r="E48" s="106" t="s">
        <v>17</v>
      </c>
      <c r="F48" s="106" t="s">
        <v>125</v>
      </c>
    </row>
    <row r="49" spans="1:6" x14ac:dyDescent="0.25">
      <c r="A49" s="106">
        <v>48</v>
      </c>
      <c r="B49" s="106">
        <v>2</v>
      </c>
      <c r="C49" s="106">
        <v>1600</v>
      </c>
      <c r="D49" s="106">
        <v>5700</v>
      </c>
      <c r="E49" s="106" t="s">
        <v>21</v>
      </c>
      <c r="F49" s="106" t="s">
        <v>125</v>
      </c>
    </row>
    <row r="50" spans="1:6" x14ac:dyDescent="0.25">
      <c r="A50" s="106">
        <v>49</v>
      </c>
      <c r="B50" s="106">
        <v>640</v>
      </c>
      <c r="C50" s="106">
        <v>290</v>
      </c>
      <c r="D50" s="106">
        <v>1400</v>
      </c>
      <c r="E50" s="106" t="s">
        <v>117</v>
      </c>
      <c r="F50" s="106" t="s">
        <v>125</v>
      </c>
    </row>
    <row r="51" spans="1:6" x14ac:dyDescent="0.25">
      <c r="A51" s="106">
        <v>50</v>
      </c>
      <c r="B51" s="106">
        <v>7300</v>
      </c>
      <c r="C51" s="106">
        <v>4100</v>
      </c>
      <c r="D51" s="106">
        <v>13000</v>
      </c>
      <c r="E51" s="106" t="s">
        <v>118</v>
      </c>
      <c r="F51" s="106" t="s">
        <v>125</v>
      </c>
    </row>
    <row r="52" spans="1:6" x14ac:dyDescent="0.25">
      <c r="A52" s="106">
        <v>51</v>
      </c>
      <c r="B52" s="106">
        <v>5300</v>
      </c>
      <c r="C52" s="106">
        <v>2900</v>
      </c>
      <c r="D52" s="106">
        <v>9600</v>
      </c>
      <c r="E52" s="106" t="s">
        <v>119</v>
      </c>
      <c r="F52" s="106" t="s">
        <v>125</v>
      </c>
    </row>
    <row r="53" spans="1:6" x14ac:dyDescent="0.25">
      <c r="A53" s="106">
        <v>52</v>
      </c>
      <c r="B53" s="106">
        <v>1200</v>
      </c>
      <c r="C53" s="106">
        <v>570</v>
      </c>
      <c r="D53" s="106">
        <v>2400</v>
      </c>
      <c r="E53" s="106" t="s">
        <v>120</v>
      </c>
      <c r="F53" s="106" t="s">
        <v>125</v>
      </c>
    </row>
    <row r="54" spans="1:6" x14ac:dyDescent="0.25">
      <c r="A54" s="106">
        <v>53</v>
      </c>
      <c r="B54" s="106">
        <v>3400</v>
      </c>
      <c r="C54" s="106">
        <v>1800</v>
      </c>
      <c r="D54" s="106">
        <v>6300</v>
      </c>
      <c r="E54" s="106" t="s">
        <v>121</v>
      </c>
      <c r="F54" s="106" t="s">
        <v>125</v>
      </c>
    </row>
    <row r="55" spans="1:6" x14ac:dyDescent="0.25">
      <c r="A55" s="106">
        <v>54</v>
      </c>
      <c r="B55" s="106">
        <v>6500</v>
      </c>
      <c r="C55" s="106">
        <v>3600</v>
      </c>
      <c r="D55" s="106">
        <v>12000</v>
      </c>
      <c r="E55" s="106" t="s">
        <v>122</v>
      </c>
      <c r="F55" s="106" t="s">
        <v>125</v>
      </c>
    </row>
    <row r="56" spans="1:6" x14ac:dyDescent="0.25">
      <c r="A56" s="106">
        <v>55</v>
      </c>
      <c r="B56" s="106">
        <v>3400</v>
      </c>
      <c r="C56" s="106">
        <v>1800</v>
      </c>
      <c r="D56" s="106">
        <v>6400</v>
      </c>
      <c r="E56" s="106" t="s">
        <v>123</v>
      </c>
      <c r="F56" s="106" t="s">
        <v>125</v>
      </c>
    </row>
    <row r="57" spans="1:6" x14ac:dyDescent="0.25">
      <c r="A57" s="106">
        <v>56</v>
      </c>
      <c r="B57" s="106">
        <v>7900</v>
      </c>
      <c r="C57" s="106">
        <v>4500</v>
      </c>
      <c r="D57" s="106">
        <v>14000</v>
      </c>
      <c r="E57" s="106" t="s">
        <v>124</v>
      </c>
      <c r="F57" s="106" t="s">
        <v>125</v>
      </c>
    </row>
    <row r="58" spans="1:6" x14ac:dyDescent="0.25">
      <c r="A58" s="106">
        <v>57</v>
      </c>
      <c r="B58" s="106">
        <v>420</v>
      </c>
      <c r="C58" s="106">
        <v>200</v>
      </c>
      <c r="D58" s="106">
        <v>890</v>
      </c>
      <c r="E58" s="106" t="s">
        <v>22</v>
      </c>
      <c r="F58" s="106" t="s">
        <v>126</v>
      </c>
    </row>
    <row r="59" spans="1:6" x14ac:dyDescent="0.25">
      <c r="A59" s="106">
        <v>58</v>
      </c>
      <c r="B59" s="106">
        <v>660</v>
      </c>
      <c r="C59" s="106">
        <v>330</v>
      </c>
      <c r="D59" s="106">
        <v>1300</v>
      </c>
      <c r="E59" s="106" t="s">
        <v>14</v>
      </c>
      <c r="F59" s="106" t="s">
        <v>126</v>
      </c>
    </row>
    <row r="60" spans="1:6" x14ac:dyDescent="0.25">
      <c r="A60" s="106">
        <v>59</v>
      </c>
      <c r="B60" s="106">
        <v>460</v>
      </c>
      <c r="C60" s="106">
        <v>220</v>
      </c>
      <c r="D60" s="106">
        <v>970</v>
      </c>
      <c r="E60" s="106" t="s">
        <v>18</v>
      </c>
      <c r="F60" s="106" t="s">
        <v>126</v>
      </c>
    </row>
    <row r="61" spans="1:6" x14ac:dyDescent="0.25">
      <c r="A61" s="106">
        <v>60</v>
      </c>
      <c r="B61" s="106">
        <v>330</v>
      </c>
      <c r="C61" s="106">
        <v>150</v>
      </c>
      <c r="D61" s="106">
        <v>710</v>
      </c>
      <c r="E61" s="106" t="s">
        <v>115</v>
      </c>
      <c r="F61" s="106" t="s">
        <v>126</v>
      </c>
    </row>
    <row r="62" spans="1:6" x14ac:dyDescent="0.25">
      <c r="A62" s="106">
        <v>61</v>
      </c>
      <c r="B62" s="106">
        <v>130</v>
      </c>
      <c r="C62" s="106">
        <v>53</v>
      </c>
      <c r="D62" s="106">
        <v>310</v>
      </c>
      <c r="E62" s="106" t="s">
        <v>62</v>
      </c>
      <c r="F62" s="106" t="s">
        <v>126</v>
      </c>
    </row>
    <row r="63" spans="1:6" x14ac:dyDescent="0.25">
      <c r="A63" s="106">
        <v>62</v>
      </c>
      <c r="B63" s="106">
        <v>5900</v>
      </c>
      <c r="C63" s="106">
        <v>3300</v>
      </c>
      <c r="D63" s="106">
        <v>11000</v>
      </c>
      <c r="E63" s="106" t="s">
        <v>63</v>
      </c>
      <c r="F63" s="106" t="s">
        <v>126</v>
      </c>
    </row>
    <row r="64" spans="1:6" x14ac:dyDescent="0.25">
      <c r="A64" s="106">
        <v>63</v>
      </c>
      <c r="B64" s="106">
        <v>670</v>
      </c>
      <c r="C64" s="106">
        <v>330</v>
      </c>
      <c r="D64" s="106">
        <v>1400</v>
      </c>
      <c r="E64" s="106" t="s">
        <v>23</v>
      </c>
      <c r="F64" s="106" t="s">
        <v>126</v>
      </c>
    </row>
    <row r="65" spans="1:6" x14ac:dyDescent="0.25">
      <c r="A65" s="106">
        <v>64</v>
      </c>
      <c r="B65" s="106">
        <v>730</v>
      </c>
      <c r="C65" s="106">
        <v>360</v>
      </c>
      <c r="D65" s="106">
        <v>1500</v>
      </c>
      <c r="E65" s="106" t="s">
        <v>19</v>
      </c>
      <c r="F65" s="106" t="s">
        <v>126</v>
      </c>
    </row>
    <row r="66" spans="1:6" x14ac:dyDescent="0.25">
      <c r="A66" s="106">
        <v>65</v>
      </c>
      <c r="B66" s="106">
        <v>1100</v>
      </c>
      <c r="C66" s="106">
        <v>580</v>
      </c>
      <c r="D66" s="106">
        <v>2200</v>
      </c>
      <c r="E66" s="106" t="s">
        <v>26</v>
      </c>
      <c r="F66" s="106" t="s">
        <v>126</v>
      </c>
    </row>
    <row r="67" spans="1:6" x14ac:dyDescent="0.25">
      <c r="A67" s="106">
        <v>66</v>
      </c>
      <c r="B67" s="106">
        <v>1600</v>
      </c>
      <c r="C67" s="106">
        <v>870</v>
      </c>
      <c r="D67" s="106">
        <v>3100</v>
      </c>
      <c r="E67" s="106" t="s">
        <v>15</v>
      </c>
      <c r="F67" s="106" t="s">
        <v>126</v>
      </c>
    </row>
    <row r="68" spans="1:6" x14ac:dyDescent="0.25">
      <c r="A68" s="106">
        <v>67</v>
      </c>
      <c r="B68" s="106">
        <v>770</v>
      </c>
      <c r="C68" s="106">
        <v>380</v>
      </c>
      <c r="D68" s="106">
        <v>1500</v>
      </c>
      <c r="E68" s="106" t="s">
        <v>16</v>
      </c>
      <c r="F68" s="106" t="s">
        <v>126</v>
      </c>
    </row>
    <row r="69" spans="1:6" x14ac:dyDescent="0.25">
      <c r="A69" s="106">
        <v>68</v>
      </c>
      <c r="B69" s="106">
        <v>270</v>
      </c>
      <c r="C69" s="106">
        <v>120</v>
      </c>
      <c r="D69" s="106">
        <v>620</v>
      </c>
      <c r="E69" s="106" t="s">
        <v>12</v>
      </c>
      <c r="F69" s="106" t="s">
        <v>126</v>
      </c>
    </row>
    <row r="70" spans="1:6" x14ac:dyDescent="0.25">
      <c r="A70" s="106">
        <v>69</v>
      </c>
      <c r="B70" s="106">
        <v>2400</v>
      </c>
      <c r="C70" s="106">
        <v>1300</v>
      </c>
      <c r="D70" s="106">
        <v>4500</v>
      </c>
      <c r="E70" s="106" t="s">
        <v>68</v>
      </c>
      <c r="F70" s="106" t="s">
        <v>126</v>
      </c>
    </row>
    <row r="71" spans="1:6" x14ac:dyDescent="0.25">
      <c r="A71" s="106">
        <v>70</v>
      </c>
      <c r="B71" s="106">
        <v>4200</v>
      </c>
      <c r="C71" s="106">
        <v>2300</v>
      </c>
      <c r="D71" s="106">
        <v>7500</v>
      </c>
      <c r="E71" s="106" t="s">
        <v>11</v>
      </c>
      <c r="F71" s="106" t="s">
        <v>126</v>
      </c>
    </row>
    <row r="72" spans="1:6" x14ac:dyDescent="0.25">
      <c r="A72" s="106">
        <v>71</v>
      </c>
      <c r="B72" s="106">
        <v>560</v>
      </c>
      <c r="C72" s="106">
        <v>270</v>
      </c>
      <c r="D72" s="106">
        <v>1200</v>
      </c>
      <c r="E72" s="106" t="s">
        <v>13</v>
      </c>
      <c r="F72" s="106" t="s">
        <v>126</v>
      </c>
    </row>
    <row r="73" spans="1:6" x14ac:dyDescent="0.25">
      <c r="A73" s="106">
        <v>72</v>
      </c>
      <c r="B73" s="106">
        <v>7300</v>
      </c>
      <c r="C73" s="106">
        <v>4000</v>
      </c>
      <c r="D73" s="106">
        <v>13000</v>
      </c>
      <c r="E73" s="106" t="s">
        <v>116</v>
      </c>
      <c r="F73" s="106" t="s">
        <v>126</v>
      </c>
    </row>
    <row r="74" spans="1:6" x14ac:dyDescent="0.25">
      <c r="A74" s="106">
        <v>73</v>
      </c>
      <c r="B74" s="106">
        <v>510</v>
      </c>
      <c r="C74" s="106">
        <v>240</v>
      </c>
      <c r="D74" s="106">
        <v>1100</v>
      </c>
      <c r="E74" s="106" t="s">
        <v>20</v>
      </c>
      <c r="F74" s="106" t="s">
        <v>126</v>
      </c>
    </row>
    <row r="75" spans="1:6" x14ac:dyDescent="0.25">
      <c r="A75" s="106">
        <v>74</v>
      </c>
      <c r="B75" s="106">
        <v>1200</v>
      </c>
      <c r="C75" s="106">
        <v>600</v>
      </c>
      <c r="D75" s="106">
        <v>2200</v>
      </c>
      <c r="E75" s="106" t="s">
        <v>24</v>
      </c>
      <c r="F75" s="106" t="s">
        <v>126</v>
      </c>
    </row>
    <row r="76" spans="1:6" x14ac:dyDescent="0.25">
      <c r="A76" s="106">
        <v>75</v>
      </c>
      <c r="B76" s="106">
        <v>79</v>
      </c>
      <c r="C76" s="106">
        <v>31</v>
      </c>
      <c r="D76" s="106">
        <v>200</v>
      </c>
      <c r="E76" s="106" t="s">
        <v>17</v>
      </c>
      <c r="F76" s="106" t="s">
        <v>126</v>
      </c>
    </row>
    <row r="77" spans="1:6" x14ac:dyDescent="0.25">
      <c r="A77" s="106">
        <v>76</v>
      </c>
      <c r="B77" s="106">
        <v>1300</v>
      </c>
      <c r="C77" s="106">
        <v>680</v>
      </c>
      <c r="D77" s="106">
        <v>2500</v>
      </c>
      <c r="E77" s="106" t="s">
        <v>21</v>
      </c>
      <c r="F77" s="106" t="s">
        <v>126</v>
      </c>
    </row>
    <row r="78" spans="1:6" x14ac:dyDescent="0.25">
      <c r="A78" s="106">
        <v>77</v>
      </c>
      <c r="B78" s="106">
        <v>270</v>
      </c>
      <c r="C78" s="106">
        <v>120</v>
      </c>
      <c r="D78" s="106">
        <v>620</v>
      </c>
      <c r="E78" s="106" t="s">
        <v>117</v>
      </c>
      <c r="F78" s="106" t="s">
        <v>126</v>
      </c>
    </row>
    <row r="79" spans="1:6" x14ac:dyDescent="0.25">
      <c r="A79" s="106">
        <v>78</v>
      </c>
      <c r="B79" s="106">
        <v>3100</v>
      </c>
      <c r="C79" s="106">
        <v>1700</v>
      </c>
      <c r="D79" s="106">
        <v>5700</v>
      </c>
      <c r="E79" s="106" t="s">
        <v>118</v>
      </c>
      <c r="F79" s="106" t="s">
        <v>126</v>
      </c>
    </row>
    <row r="80" spans="1:6" x14ac:dyDescent="0.25">
      <c r="A80" s="106">
        <v>79</v>
      </c>
      <c r="B80" s="106">
        <v>2300</v>
      </c>
      <c r="C80" s="106">
        <v>1200</v>
      </c>
      <c r="D80" s="106">
        <v>4200</v>
      </c>
      <c r="E80" s="106" t="s">
        <v>119</v>
      </c>
      <c r="F80" s="106" t="s">
        <v>126</v>
      </c>
    </row>
    <row r="81" spans="1:6" x14ac:dyDescent="0.25">
      <c r="A81" s="106">
        <v>80</v>
      </c>
      <c r="B81" s="106">
        <v>510</v>
      </c>
      <c r="C81" s="106">
        <v>240</v>
      </c>
      <c r="D81" s="106">
        <v>1100</v>
      </c>
      <c r="E81" s="106" t="s">
        <v>120</v>
      </c>
      <c r="F81" s="106" t="s">
        <v>126</v>
      </c>
    </row>
    <row r="82" spans="1:6" x14ac:dyDescent="0.25">
      <c r="A82" s="106">
        <v>81</v>
      </c>
      <c r="B82" s="106">
        <v>1500</v>
      </c>
      <c r="C82" s="106">
        <v>760</v>
      </c>
      <c r="D82" s="106">
        <v>2800</v>
      </c>
      <c r="E82" s="106" t="s">
        <v>121</v>
      </c>
      <c r="F82" s="106" t="s">
        <v>126</v>
      </c>
    </row>
    <row r="83" spans="1:6" x14ac:dyDescent="0.25">
      <c r="A83" s="106">
        <v>82</v>
      </c>
      <c r="B83" s="106">
        <v>2800</v>
      </c>
      <c r="C83" s="106">
        <v>1500</v>
      </c>
      <c r="D83" s="106">
        <v>5200</v>
      </c>
      <c r="E83" s="106" t="s">
        <v>122</v>
      </c>
      <c r="F83" s="106" t="s">
        <v>126</v>
      </c>
    </row>
    <row r="84" spans="1:6" x14ac:dyDescent="0.25">
      <c r="A84" s="106">
        <v>83</v>
      </c>
      <c r="B84" s="106">
        <v>1500</v>
      </c>
      <c r="C84" s="106">
        <v>760</v>
      </c>
      <c r="D84" s="106">
        <v>2800</v>
      </c>
      <c r="E84" s="106" t="s">
        <v>123</v>
      </c>
      <c r="F84" s="106" t="s">
        <v>126</v>
      </c>
    </row>
    <row r="85" spans="1:6" x14ac:dyDescent="0.25">
      <c r="A85" s="106">
        <v>84</v>
      </c>
      <c r="B85" s="106">
        <v>3400</v>
      </c>
      <c r="C85" s="106">
        <v>1900</v>
      </c>
      <c r="D85" s="106">
        <v>6300</v>
      </c>
      <c r="E85" s="106" t="s">
        <v>124</v>
      </c>
      <c r="F85" s="106" t="s">
        <v>126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A9FC-4A07-48F4-ABBB-D59014B8E2C3}">
  <dimension ref="A1:E50"/>
  <sheetViews>
    <sheetView topLeftCell="A24" workbookViewId="0">
      <selection activeCell="G19" sqref="G19"/>
    </sheetView>
  </sheetViews>
  <sheetFormatPr defaultColWidth="9.109375" defaultRowHeight="14.4" x14ac:dyDescent="0.3"/>
  <cols>
    <col min="1" max="1" width="9.109375" style="105"/>
    <col min="2" max="2" width="9.109375" style="107"/>
    <col min="3" max="16384" width="9.109375" style="105"/>
  </cols>
  <sheetData>
    <row r="1" spans="1:5" x14ac:dyDescent="0.3">
      <c r="A1" s="105" t="s">
        <v>127</v>
      </c>
    </row>
    <row r="2" spans="1:5" x14ac:dyDescent="0.3">
      <c r="A2" s="105" t="s">
        <v>128</v>
      </c>
      <c r="E2" s="105" t="s">
        <v>129</v>
      </c>
    </row>
    <row r="3" spans="1:5" ht="15" thickBot="1" x14ac:dyDescent="0.35">
      <c r="A3" s="105" t="s">
        <v>130</v>
      </c>
      <c r="B3" s="107" t="s">
        <v>131</v>
      </c>
    </row>
    <row r="4" spans="1:5" x14ac:dyDescent="0.3">
      <c r="A4" s="108"/>
      <c r="B4" s="107" t="s">
        <v>132</v>
      </c>
    </row>
    <row r="5" spans="1:5" x14ac:dyDescent="0.3">
      <c r="A5" s="109" t="s">
        <v>133</v>
      </c>
    </row>
    <row r="6" spans="1:5" ht="15" thickBot="1" x14ac:dyDescent="0.35">
      <c r="A6" s="110" t="s">
        <v>10</v>
      </c>
    </row>
    <row r="7" spans="1:5" x14ac:dyDescent="0.3">
      <c r="A7" s="111">
        <v>1979</v>
      </c>
      <c r="B7" s="107">
        <v>0.65523565010086182</v>
      </c>
    </row>
    <row r="8" spans="1:5" x14ac:dyDescent="0.3">
      <c r="A8" s="111">
        <v>1980</v>
      </c>
      <c r="B8" s="107">
        <v>0.66310583580613258</v>
      </c>
    </row>
    <row r="9" spans="1:5" x14ac:dyDescent="0.3">
      <c r="A9" s="111">
        <v>1981</v>
      </c>
      <c r="B9" s="107">
        <v>0.71285529715762264</v>
      </c>
    </row>
    <row r="10" spans="1:5" x14ac:dyDescent="0.3">
      <c r="A10" s="111">
        <v>1982</v>
      </c>
      <c r="B10" s="107">
        <v>0.69820971867007675</v>
      </c>
    </row>
    <row r="11" spans="1:5" x14ac:dyDescent="0.3">
      <c r="A11" s="111">
        <v>1983</v>
      </c>
      <c r="B11" s="107">
        <v>0.72600391772771788</v>
      </c>
    </row>
    <row r="12" spans="1:5" x14ac:dyDescent="0.3">
      <c r="A12" s="111">
        <v>1984</v>
      </c>
      <c r="B12" s="107">
        <v>0.63248638838475502</v>
      </c>
    </row>
    <row r="13" spans="1:5" x14ac:dyDescent="0.3">
      <c r="A13" s="111">
        <v>1985</v>
      </c>
      <c r="B13" s="107">
        <v>0.58500590318772139</v>
      </c>
    </row>
    <row r="14" spans="1:5" x14ac:dyDescent="0.3">
      <c r="A14" s="111">
        <v>1986</v>
      </c>
      <c r="B14" s="107">
        <v>0.47697368421052633</v>
      </c>
    </row>
    <row r="15" spans="1:5" x14ac:dyDescent="0.3">
      <c r="A15" s="111">
        <v>1987</v>
      </c>
      <c r="B15" s="107">
        <v>0.32962962962962961</v>
      </c>
    </row>
    <row r="16" spans="1:5" x14ac:dyDescent="0.3">
      <c r="A16" s="111">
        <v>1988</v>
      </c>
      <c r="B16" s="107">
        <v>0.40537974683544303</v>
      </c>
    </row>
    <row r="17" spans="1:2" x14ac:dyDescent="0.3">
      <c r="A17" s="111">
        <v>1989</v>
      </c>
      <c r="B17" s="107">
        <v>0.37232264924806324</v>
      </c>
    </row>
    <row r="18" spans="1:2" x14ac:dyDescent="0.3">
      <c r="A18" s="111">
        <v>1990</v>
      </c>
      <c r="B18" s="107">
        <v>0.45970926058865758</v>
      </c>
    </row>
    <row r="19" spans="1:2" x14ac:dyDescent="0.3">
      <c r="A19" s="111">
        <v>1991</v>
      </c>
      <c r="B19" s="107">
        <v>0.46826832621752656</v>
      </c>
    </row>
    <row r="20" spans="1:2" x14ac:dyDescent="0.3">
      <c r="A20" s="111">
        <v>1992</v>
      </c>
      <c r="B20" s="107">
        <v>0.63887909763835038</v>
      </c>
    </row>
    <row r="21" spans="1:2" x14ac:dyDescent="0.3">
      <c r="A21" s="111">
        <v>1993</v>
      </c>
      <c r="B21" s="107">
        <v>0.50544045312267105</v>
      </c>
    </row>
    <row r="22" spans="1:2" x14ac:dyDescent="0.3">
      <c r="A22" s="111">
        <v>1994</v>
      </c>
      <c r="B22" s="107">
        <v>0.49828450778569544</v>
      </c>
    </row>
    <row r="23" spans="1:2" x14ac:dyDescent="0.3">
      <c r="A23" s="111">
        <v>1995</v>
      </c>
      <c r="B23" s="107">
        <v>0.31547220361687878</v>
      </c>
    </row>
    <row r="24" spans="1:2" x14ac:dyDescent="0.3">
      <c r="A24" s="111">
        <v>1996</v>
      </c>
      <c r="B24" s="107">
        <v>0.21957040572792366</v>
      </c>
    </row>
    <row r="25" spans="1:2" x14ac:dyDescent="0.3">
      <c r="A25" s="111">
        <v>1997</v>
      </c>
      <c r="B25" s="107">
        <v>0.36310329273793412</v>
      </c>
    </row>
    <row r="26" spans="1:2" x14ac:dyDescent="0.3">
      <c r="A26" s="111">
        <v>1998</v>
      </c>
      <c r="B26" s="107">
        <v>0.39156436890147939</v>
      </c>
    </row>
    <row r="27" spans="1:2" x14ac:dyDescent="0.3">
      <c r="A27" s="111">
        <v>1999</v>
      </c>
      <c r="B27" s="107">
        <v>0.38380566801619431</v>
      </c>
    </row>
    <row r="28" spans="1:2" x14ac:dyDescent="0.3">
      <c r="A28" s="111">
        <v>2000</v>
      </c>
      <c r="B28" s="107">
        <v>0.19634703196347034</v>
      </c>
    </row>
    <row r="29" spans="1:2" x14ac:dyDescent="0.3">
      <c r="A29" s="111">
        <v>2001</v>
      </c>
      <c r="B29" s="107">
        <v>0.11752136752136749</v>
      </c>
    </row>
    <row r="30" spans="1:2" x14ac:dyDescent="0.3">
      <c r="A30" s="111">
        <v>2002</v>
      </c>
      <c r="B30" s="107">
        <v>0.27015355086372367</v>
      </c>
    </row>
    <row r="31" spans="1:2" x14ac:dyDescent="0.3">
      <c r="A31" s="111">
        <v>2003</v>
      </c>
      <c r="B31" s="107">
        <v>0.27449664429530202</v>
      </c>
    </row>
    <row r="32" spans="1:2" x14ac:dyDescent="0.3">
      <c r="A32" s="111">
        <v>2004</v>
      </c>
      <c r="B32" s="107">
        <v>0.35162396610853336</v>
      </c>
    </row>
    <row r="33" spans="1:2" x14ac:dyDescent="0.3">
      <c r="A33" s="111">
        <v>2005</v>
      </c>
      <c r="B33" s="107">
        <v>0.39802736239261849</v>
      </c>
    </row>
    <row r="34" spans="1:2" x14ac:dyDescent="0.3">
      <c r="A34" s="111">
        <v>2006</v>
      </c>
      <c r="B34" s="107">
        <v>0.31541725601131532</v>
      </c>
    </row>
    <row r="35" spans="1:2" x14ac:dyDescent="0.3">
      <c r="A35" s="111">
        <v>2007</v>
      </c>
      <c r="B35" s="107">
        <v>0.43442265795206969</v>
      </c>
    </row>
    <row r="36" spans="1:2" x14ac:dyDescent="0.3">
      <c r="A36" s="111">
        <v>2008</v>
      </c>
      <c r="B36" s="107">
        <v>0.24534161490683232</v>
      </c>
    </row>
    <row r="37" spans="1:2" x14ac:dyDescent="0.3">
      <c r="A37" s="111">
        <v>2009</v>
      </c>
      <c r="B37" s="107">
        <v>0.44186046511627908</v>
      </c>
    </row>
    <row r="38" spans="1:2" x14ac:dyDescent="0.3">
      <c r="A38" s="111">
        <v>2010</v>
      </c>
      <c r="B38" s="107">
        <v>0.3023082650781832</v>
      </c>
    </row>
    <row r="39" spans="1:2" x14ac:dyDescent="0.3">
      <c r="A39" s="111">
        <v>2011</v>
      </c>
      <c r="B39" s="107">
        <v>0.36902242911553118</v>
      </c>
    </row>
    <row r="40" spans="1:2" x14ac:dyDescent="0.3">
      <c r="A40" s="111">
        <v>2012</v>
      </c>
      <c r="B40" s="107">
        <v>0.33998005982053842</v>
      </c>
    </row>
    <row r="41" spans="1:2" x14ac:dyDescent="0.3">
      <c r="A41" s="111">
        <v>2013</v>
      </c>
      <c r="B41" s="107">
        <v>0.33356741573033716</v>
      </c>
    </row>
    <row r="42" spans="1:2" x14ac:dyDescent="0.3">
      <c r="A42" s="111">
        <v>2014</v>
      </c>
      <c r="B42" s="107">
        <v>0.37658495350803045</v>
      </c>
    </row>
    <row r="43" spans="1:2" x14ac:dyDescent="0.3">
      <c r="A43" s="111">
        <v>2015</v>
      </c>
      <c r="B43" s="107">
        <v>0.29655956781347742</v>
      </c>
    </row>
    <row r="44" spans="1:2" x14ac:dyDescent="0.3">
      <c r="A44" s="111">
        <v>2016</v>
      </c>
      <c r="B44" s="107">
        <v>0.42065443540760356</v>
      </c>
    </row>
    <row r="45" spans="1:2" x14ac:dyDescent="0.3">
      <c r="A45" s="111">
        <v>2017</v>
      </c>
      <c r="B45" s="107">
        <v>0.36891891891891887</v>
      </c>
    </row>
    <row r="46" spans="1:2" x14ac:dyDescent="0.3">
      <c r="A46" s="111">
        <v>2018</v>
      </c>
      <c r="B46" s="107">
        <v>0.34070551808028299</v>
      </c>
    </row>
    <row r="47" spans="1:2" x14ac:dyDescent="0.3">
      <c r="A47" s="111">
        <v>2019</v>
      </c>
      <c r="B47" s="107">
        <v>0.33320973005043014</v>
      </c>
    </row>
    <row r="48" spans="1:2" x14ac:dyDescent="0.3">
      <c r="A48" s="111">
        <v>2020</v>
      </c>
      <c r="B48" s="107">
        <v>0.24370423289873203</v>
      </c>
    </row>
    <row r="49" spans="1:2" x14ac:dyDescent="0.3">
      <c r="A49" s="111">
        <v>2021</v>
      </c>
      <c r="B49" s="107">
        <v>0.29566059325763577</v>
      </c>
    </row>
    <row r="50" spans="1:2" x14ac:dyDescent="0.3">
      <c r="A50" s="111">
        <v>2022</v>
      </c>
      <c r="B50" s="107">
        <v>0.29499999999999998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0AE3-4A95-4589-ACE8-59D4853D9AEA}">
  <dimension ref="A1:V71"/>
  <sheetViews>
    <sheetView zoomScaleNormal="100" workbookViewId="0">
      <pane ySplit="5" topLeftCell="A6" activePane="bottomLeft" state="frozen"/>
      <selection pane="bottomLeft" activeCell="Q6" sqref="Q6"/>
    </sheetView>
  </sheetViews>
  <sheetFormatPr defaultRowHeight="13.2" x14ac:dyDescent="0.25"/>
  <cols>
    <col min="1" max="1" width="26.109375" style="27" customWidth="1"/>
    <col min="2" max="2" width="39.33203125" style="27" customWidth="1"/>
    <col min="3" max="3" width="9.33203125" style="27" bestFit="1" customWidth="1"/>
    <col min="4" max="4" width="10.33203125" style="27" bestFit="1" customWidth="1"/>
    <col min="5" max="5" width="9.33203125" style="27" bestFit="1" customWidth="1"/>
    <col min="6" max="6" width="9.44140625" style="27" bestFit="1" customWidth="1"/>
    <col min="7" max="7" width="4.44140625" style="27" customWidth="1"/>
    <col min="8" max="8" width="15.5546875" style="27" bestFit="1" customWidth="1"/>
    <col min="9" max="9" width="11.44140625" style="27" bestFit="1" customWidth="1"/>
    <col min="10" max="11" width="10.33203125" style="27" bestFit="1" customWidth="1"/>
    <col min="12" max="12" width="15.33203125" style="27" customWidth="1"/>
    <col min="13" max="13" width="9.109375" style="27"/>
    <col min="14" max="14" width="5.44140625" style="27" bestFit="1" customWidth="1"/>
    <col min="15" max="15" width="5.88671875" style="27" bestFit="1" customWidth="1"/>
    <col min="16" max="16" width="9" style="27" bestFit="1" customWidth="1"/>
    <col min="17" max="17" width="8.33203125" style="27" bestFit="1" customWidth="1"/>
    <col min="18" max="18" width="18.5546875" style="27" bestFit="1" customWidth="1"/>
    <col min="19" max="19" width="9.6640625" style="27" bestFit="1" customWidth="1"/>
    <col min="20" max="256" width="9.109375" style="27"/>
    <col min="257" max="257" width="26.109375" style="27" customWidth="1"/>
    <col min="258" max="258" width="39.33203125" style="27" customWidth="1"/>
    <col min="259" max="259" width="9.33203125" style="27" bestFit="1" customWidth="1"/>
    <col min="260" max="260" width="10.33203125" style="27" bestFit="1" customWidth="1"/>
    <col min="261" max="261" width="9.33203125" style="27" bestFit="1" customWidth="1"/>
    <col min="262" max="262" width="9.44140625" style="27" bestFit="1" customWidth="1"/>
    <col min="263" max="263" width="4.44140625" style="27" customWidth="1"/>
    <col min="264" max="264" width="15.5546875" style="27" bestFit="1" customWidth="1"/>
    <col min="265" max="265" width="11.44140625" style="27" bestFit="1" customWidth="1"/>
    <col min="266" max="267" width="10.33203125" style="27" bestFit="1" customWidth="1"/>
    <col min="268" max="268" width="15.33203125" style="27" customWidth="1"/>
    <col min="269" max="269" width="9.109375" style="27"/>
    <col min="270" max="270" width="5.44140625" style="27" bestFit="1" customWidth="1"/>
    <col min="271" max="271" width="5.88671875" style="27" bestFit="1" customWidth="1"/>
    <col min="272" max="272" width="9" style="27" bestFit="1" customWidth="1"/>
    <col min="273" max="273" width="8.33203125" style="27" bestFit="1" customWidth="1"/>
    <col min="274" max="274" width="18.5546875" style="27" bestFit="1" customWidth="1"/>
    <col min="275" max="275" width="9.6640625" style="27" bestFit="1" customWidth="1"/>
    <col min="276" max="512" width="9.109375" style="27"/>
    <col min="513" max="513" width="26.109375" style="27" customWidth="1"/>
    <col min="514" max="514" width="39.33203125" style="27" customWidth="1"/>
    <col min="515" max="515" width="9.33203125" style="27" bestFit="1" customWidth="1"/>
    <col min="516" max="516" width="10.33203125" style="27" bestFit="1" customWidth="1"/>
    <col min="517" max="517" width="9.33203125" style="27" bestFit="1" customWidth="1"/>
    <col min="518" max="518" width="9.44140625" style="27" bestFit="1" customWidth="1"/>
    <col min="519" max="519" width="4.44140625" style="27" customWidth="1"/>
    <col min="520" max="520" width="15.5546875" style="27" bestFit="1" customWidth="1"/>
    <col min="521" max="521" width="11.44140625" style="27" bestFit="1" customWidth="1"/>
    <col min="522" max="523" width="10.33203125" style="27" bestFit="1" customWidth="1"/>
    <col min="524" max="524" width="15.33203125" style="27" customWidth="1"/>
    <col min="525" max="525" width="9.109375" style="27"/>
    <col min="526" max="526" width="5.44140625" style="27" bestFit="1" customWidth="1"/>
    <col min="527" max="527" width="5.88671875" style="27" bestFit="1" customWidth="1"/>
    <col min="528" max="528" width="9" style="27" bestFit="1" customWidth="1"/>
    <col min="529" max="529" width="8.33203125" style="27" bestFit="1" customWidth="1"/>
    <col min="530" max="530" width="18.5546875" style="27" bestFit="1" customWidth="1"/>
    <col min="531" max="531" width="9.6640625" style="27" bestFit="1" customWidth="1"/>
    <col min="532" max="768" width="9.109375" style="27"/>
    <col min="769" max="769" width="26.109375" style="27" customWidth="1"/>
    <col min="770" max="770" width="39.33203125" style="27" customWidth="1"/>
    <col min="771" max="771" width="9.33203125" style="27" bestFit="1" customWidth="1"/>
    <col min="772" max="772" width="10.33203125" style="27" bestFit="1" customWidth="1"/>
    <col min="773" max="773" width="9.33203125" style="27" bestFit="1" customWidth="1"/>
    <col min="774" max="774" width="9.44140625" style="27" bestFit="1" customWidth="1"/>
    <col min="775" max="775" width="4.44140625" style="27" customWidth="1"/>
    <col min="776" max="776" width="15.5546875" style="27" bestFit="1" customWidth="1"/>
    <col min="777" max="777" width="11.44140625" style="27" bestFit="1" customWidth="1"/>
    <col min="778" max="779" width="10.33203125" style="27" bestFit="1" customWidth="1"/>
    <col min="780" max="780" width="15.33203125" style="27" customWidth="1"/>
    <col min="781" max="781" width="9.109375" style="27"/>
    <col min="782" max="782" width="5.44140625" style="27" bestFit="1" customWidth="1"/>
    <col min="783" max="783" width="5.88671875" style="27" bestFit="1" customWidth="1"/>
    <col min="784" max="784" width="9" style="27" bestFit="1" customWidth="1"/>
    <col min="785" max="785" width="8.33203125" style="27" bestFit="1" customWidth="1"/>
    <col min="786" max="786" width="18.5546875" style="27" bestFit="1" customWidth="1"/>
    <col min="787" max="787" width="9.6640625" style="27" bestFit="1" customWidth="1"/>
    <col min="788" max="1024" width="9.109375" style="27"/>
    <col min="1025" max="1025" width="26.109375" style="27" customWidth="1"/>
    <col min="1026" max="1026" width="39.33203125" style="27" customWidth="1"/>
    <col min="1027" max="1027" width="9.33203125" style="27" bestFit="1" customWidth="1"/>
    <col min="1028" max="1028" width="10.33203125" style="27" bestFit="1" customWidth="1"/>
    <col min="1029" max="1029" width="9.33203125" style="27" bestFit="1" customWidth="1"/>
    <col min="1030" max="1030" width="9.44140625" style="27" bestFit="1" customWidth="1"/>
    <col min="1031" max="1031" width="4.44140625" style="27" customWidth="1"/>
    <col min="1032" max="1032" width="15.5546875" style="27" bestFit="1" customWidth="1"/>
    <col min="1033" max="1033" width="11.44140625" style="27" bestFit="1" customWidth="1"/>
    <col min="1034" max="1035" width="10.33203125" style="27" bestFit="1" customWidth="1"/>
    <col min="1036" max="1036" width="15.33203125" style="27" customWidth="1"/>
    <col min="1037" max="1037" width="9.109375" style="27"/>
    <col min="1038" max="1038" width="5.44140625" style="27" bestFit="1" customWidth="1"/>
    <col min="1039" max="1039" width="5.88671875" style="27" bestFit="1" customWidth="1"/>
    <col min="1040" max="1040" width="9" style="27" bestFit="1" customWidth="1"/>
    <col min="1041" max="1041" width="8.33203125" style="27" bestFit="1" customWidth="1"/>
    <col min="1042" max="1042" width="18.5546875" style="27" bestFit="1" customWidth="1"/>
    <col min="1043" max="1043" width="9.6640625" style="27" bestFit="1" customWidth="1"/>
    <col min="1044" max="1280" width="9.109375" style="27"/>
    <col min="1281" max="1281" width="26.109375" style="27" customWidth="1"/>
    <col min="1282" max="1282" width="39.33203125" style="27" customWidth="1"/>
    <col min="1283" max="1283" width="9.33203125" style="27" bestFit="1" customWidth="1"/>
    <col min="1284" max="1284" width="10.33203125" style="27" bestFit="1" customWidth="1"/>
    <col min="1285" max="1285" width="9.33203125" style="27" bestFit="1" customWidth="1"/>
    <col min="1286" max="1286" width="9.44140625" style="27" bestFit="1" customWidth="1"/>
    <col min="1287" max="1287" width="4.44140625" style="27" customWidth="1"/>
    <col min="1288" max="1288" width="15.5546875" style="27" bestFit="1" customWidth="1"/>
    <col min="1289" max="1289" width="11.44140625" style="27" bestFit="1" customWidth="1"/>
    <col min="1290" max="1291" width="10.33203125" style="27" bestFit="1" customWidth="1"/>
    <col min="1292" max="1292" width="15.33203125" style="27" customWidth="1"/>
    <col min="1293" max="1293" width="9.109375" style="27"/>
    <col min="1294" max="1294" width="5.44140625" style="27" bestFit="1" customWidth="1"/>
    <col min="1295" max="1295" width="5.88671875" style="27" bestFit="1" customWidth="1"/>
    <col min="1296" max="1296" width="9" style="27" bestFit="1" customWidth="1"/>
    <col min="1297" max="1297" width="8.33203125" style="27" bestFit="1" customWidth="1"/>
    <col min="1298" max="1298" width="18.5546875" style="27" bestFit="1" customWidth="1"/>
    <col min="1299" max="1299" width="9.6640625" style="27" bestFit="1" customWidth="1"/>
    <col min="1300" max="1536" width="9.109375" style="27"/>
    <col min="1537" max="1537" width="26.109375" style="27" customWidth="1"/>
    <col min="1538" max="1538" width="39.33203125" style="27" customWidth="1"/>
    <col min="1539" max="1539" width="9.33203125" style="27" bestFit="1" customWidth="1"/>
    <col min="1540" max="1540" width="10.33203125" style="27" bestFit="1" customWidth="1"/>
    <col min="1541" max="1541" width="9.33203125" style="27" bestFit="1" customWidth="1"/>
    <col min="1542" max="1542" width="9.44140625" style="27" bestFit="1" customWidth="1"/>
    <col min="1543" max="1543" width="4.44140625" style="27" customWidth="1"/>
    <col min="1544" max="1544" width="15.5546875" style="27" bestFit="1" customWidth="1"/>
    <col min="1545" max="1545" width="11.44140625" style="27" bestFit="1" customWidth="1"/>
    <col min="1546" max="1547" width="10.33203125" style="27" bestFit="1" customWidth="1"/>
    <col min="1548" max="1548" width="15.33203125" style="27" customWidth="1"/>
    <col min="1549" max="1549" width="9.109375" style="27"/>
    <col min="1550" max="1550" width="5.44140625" style="27" bestFit="1" customWidth="1"/>
    <col min="1551" max="1551" width="5.88671875" style="27" bestFit="1" customWidth="1"/>
    <col min="1552" max="1552" width="9" style="27" bestFit="1" customWidth="1"/>
    <col min="1553" max="1553" width="8.33203125" style="27" bestFit="1" customWidth="1"/>
    <col min="1554" max="1554" width="18.5546875" style="27" bestFit="1" customWidth="1"/>
    <col min="1555" max="1555" width="9.6640625" style="27" bestFit="1" customWidth="1"/>
    <col min="1556" max="1792" width="9.109375" style="27"/>
    <col min="1793" max="1793" width="26.109375" style="27" customWidth="1"/>
    <col min="1794" max="1794" width="39.33203125" style="27" customWidth="1"/>
    <col min="1795" max="1795" width="9.33203125" style="27" bestFit="1" customWidth="1"/>
    <col min="1796" max="1796" width="10.33203125" style="27" bestFit="1" customWidth="1"/>
    <col min="1797" max="1797" width="9.33203125" style="27" bestFit="1" customWidth="1"/>
    <col min="1798" max="1798" width="9.44140625" style="27" bestFit="1" customWidth="1"/>
    <col min="1799" max="1799" width="4.44140625" style="27" customWidth="1"/>
    <col min="1800" max="1800" width="15.5546875" style="27" bestFit="1" customWidth="1"/>
    <col min="1801" max="1801" width="11.44140625" style="27" bestFit="1" customWidth="1"/>
    <col min="1802" max="1803" width="10.33203125" style="27" bestFit="1" customWidth="1"/>
    <col min="1804" max="1804" width="15.33203125" style="27" customWidth="1"/>
    <col min="1805" max="1805" width="9.109375" style="27"/>
    <col min="1806" max="1806" width="5.44140625" style="27" bestFit="1" customWidth="1"/>
    <col min="1807" max="1807" width="5.88671875" style="27" bestFit="1" customWidth="1"/>
    <col min="1808" max="1808" width="9" style="27" bestFit="1" customWidth="1"/>
    <col min="1809" max="1809" width="8.33203125" style="27" bestFit="1" customWidth="1"/>
    <col min="1810" max="1810" width="18.5546875" style="27" bestFit="1" customWidth="1"/>
    <col min="1811" max="1811" width="9.6640625" style="27" bestFit="1" customWidth="1"/>
    <col min="1812" max="2048" width="9.109375" style="27"/>
    <col min="2049" max="2049" width="26.109375" style="27" customWidth="1"/>
    <col min="2050" max="2050" width="39.33203125" style="27" customWidth="1"/>
    <col min="2051" max="2051" width="9.33203125" style="27" bestFit="1" customWidth="1"/>
    <col min="2052" max="2052" width="10.33203125" style="27" bestFit="1" customWidth="1"/>
    <col min="2053" max="2053" width="9.33203125" style="27" bestFit="1" customWidth="1"/>
    <col min="2054" max="2054" width="9.44140625" style="27" bestFit="1" customWidth="1"/>
    <col min="2055" max="2055" width="4.44140625" style="27" customWidth="1"/>
    <col min="2056" max="2056" width="15.5546875" style="27" bestFit="1" customWidth="1"/>
    <col min="2057" max="2057" width="11.44140625" style="27" bestFit="1" customWidth="1"/>
    <col min="2058" max="2059" width="10.33203125" style="27" bestFit="1" customWidth="1"/>
    <col min="2060" max="2060" width="15.33203125" style="27" customWidth="1"/>
    <col min="2061" max="2061" width="9.109375" style="27"/>
    <col min="2062" max="2062" width="5.44140625" style="27" bestFit="1" customWidth="1"/>
    <col min="2063" max="2063" width="5.88671875" style="27" bestFit="1" customWidth="1"/>
    <col min="2064" max="2064" width="9" style="27" bestFit="1" customWidth="1"/>
    <col min="2065" max="2065" width="8.33203125" style="27" bestFit="1" customWidth="1"/>
    <col min="2066" max="2066" width="18.5546875" style="27" bestFit="1" customWidth="1"/>
    <col min="2067" max="2067" width="9.6640625" style="27" bestFit="1" customWidth="1"/>
    <col min="2068" max="2304" width="9.109375" style="27"/>
    <col min="2305" max="2305" width="26.109375" style="27" customWidth="1"/>
    <col min="2306" max="2306" width="39.33203125" style="27" customWidth="1"/>
    <col min="2307" max="2307" width="9.33203125" style="27" bestFit="1" customWidth="1"/>
    <col min="2308" max="2308" width="10.33203125" style="27" bestFit="1" customWidth="1"/>
    <col min="2309" max="2309" width="9.33203125" style="27" bestFit="1" customWidth="1"/>
    <col min="2310" max="2310" width="9.44140625" style="27" bestFit="1" customWidth="1"/>
    <col min="2311" max="2311" width="4.44140625" style="27" customWidth="1"/>
    <col min="2312" max="2312" width="15.5546875" style="27" bestFit="1" customWidth="1"/>
    <col min="2313" max="2313" width="11.44140625" style="27" bestFit="1" customWidth="1"/>
    <col min="2314" max="2315" width="10.33203125" style="27" bestFit="1" customWidth="1"/>
    <col min="2316" max="2316" width="15.33203125" style="27" customWidth="1"/>
    <col min="2317" max="2317" width="9.109375" style="27"/>
    <col min="2318" max="2318" width="5.44140625" style="27" bestFit="1" customWidth="1"/>
    <col min="2319" max="2319" width="5.88671875" style="27" bestFit="1" customWidth="1"/>
    <col min="2320" max="2320" width="9" style="27" bestFit="1" customWidth="1"/>
    <col min="2321" max="2321" width="8.33203125" style="27" bestFit="1" customWidth="1"/>
    <col min="2322" max="2322" width="18.5546875" style="27" bestFit="1" customWidth="1"/>
    <col min="2323" max="2323" width="9.6640625" style="27" bestFit="1" customWidth="1"/>
    <col min="2324" max="2560" width="9.109375" style="27"/>
    <col min="2561" max="2561" width="26.109375" style="27" customWidth="1"/>
    <col min="2562" max="2562" width="39.33203125" style="27" customWidth="1"/>
    <col min="2563" max="2563" width="9.33203125" style="27" bestFit="1" customWidth="1"/>
    <col min="2564" max="2564" width="10.33203125" style="27" bestFit="1" customWidth="1"/>
    <col min="2565" max="2565" width="9.33203125" style="27" bestFit="1" customWidth="1"/>
    <col min="2566" max="2566" width="9.44140625" style="27" bestFit="1" customWidth="1"/>
    <col min="2567" max="2567" width="4.44140625" style="27" customWidth="1"/>
    <col min="2568" max="2568" width="15.5546875" style="27" bestFit="1" customWidth="1"/>
    <col min="2569" max="2569" width="11.44140625" style="27" bestFit="1" customWidth="1"/>
    <col min="2570" max="2571" width="10.33203125" style="27" bestFit="1" customWidth="1"/>
    <col min="2572" max="2572" width="15.33203125" style="27" customWidth="1"/>
    <col min="2573" max="2573" width="9.109375" style="27"/>
    <col min="2574" max="2574" width="5.44140625" style="27" bestFit="1" customWidth="1"/>
    <col min="2575" max="2575" width="5.88671875" style="27" bestFit="1" customWidth="1"/>
    <col min="2576" max="2576" width="9" style="27" bestFit="1" customWidth="1"/>
    <col min="2577" max="2577" width="8.33203125" style="27" bestFit="1" customWidth="1"/>
    <col min="2578" max="2578" width="18.5546875" style="27" bestFit="1" customWidth="1"/>
    <col min="2579" max="2579" width="9.6640625" style="27" bestFit="1" customWidth="1"/>
    <col min="2580" max="2816" width="9.109375" style="27"/>
    <col min="2817" max="2817" width="26.109375" style="27" customWidth="1"/>
    <col min="2818" max="2818" width="39.33203125" style="27" customWidth="1"/>
    <col min="2819" max="2819" width="9.33203125" style="27" bestFit="1" customWidth="1"/>
    <col min="2820" max="2820" width="10.33203125" style="27" bestFit="1" customWidth="1"/>
    <col min="2821" max="2821" width="9.33203125" style="27" bestFit="1" customWidth="1"/>
    <col min="2822" max="2822" width="9.44140625" style="27" bestFit="1" customWidth="1"/>
    <col min="2823" max="2823" width="4.44140625" style="27" customWidth="1"/>
    <col min="2824" max="2824" width="15.5546875" style="27" bestFit="1" customWidth="1"/>
    <col min="2825" max="2825" width="11.44140625" style="27" bestFit="1" customWidth="1"/>
    <col min="2826" max="2827" width="10.33203125" style="27" bestFit="1" customWidth="1"/>
    <col min="2828" max="2828" width="15.33203125" style="27" customWidth="1"/>
    <col min="2829" max="2829" width="9.109375" style="27"/>
    <col min="2830" max="2830" width="5.44140625" style="27" bestFit="1" customWidth="1"/>
    <col min="2831" max="2831" width="5.88671875" style="27" bestFit="1" customWidth="1"/>
    <col min="2832" max="2832" width="9" style="27" bestFit="1" customWidth="1"/>
    <col min="2833" max="2833" width="8.33203125" style="27" bestFit="1" customWidth="1"/>
    <col min="2834" max="2834" width="18.5546875" style="27" bestFit="1" customWidth="1"/>
    <col min="2835" max="2835" width="9.6640625" style="27" bestFit="1" customWidth="1"/>
    <col min="2836" max="3072" width="9.109375" style="27"/>
    <col min="3073" max="3073" width="26.109375" style="27" customWidth="1"/>
    <col min="3074" max="3074" width="39.33203125" style="27" customWidth="1"/>
    <col min="3075" max="3075" width="9.33203125" style="27" bestFit="1" customWidth="1"/>
    <col min="3076" max="3076" width="10.33203125" style="27" bestFit="1" customWidth="1"/>
    <col min="3077" max="3077" width="9.33203125" style="27" bestFit="1" customWidth="1"/>
    <col min="3078" max="3078" width="9.44140625" style="27" bestFit="1" customWidth="1"/>
    <col min="3079" max="3079" width="4.44140625" style="27" customWidth="1"/>
    <col min="3080" max="3080" width="15.5546875" style="27" bestFit="1" customWidth="1"/>
    <col min="3081" max="3081" width="11.44140625" style="27" bestFit="1" customWidth="1"/>
    <col min="3082" max="3083" width="10.33203125" style="27" bestFit="1" customWidth="1"/>
    <col min="3084" max="3084" width="15.33203125" style="27" customWidth="1"/>
    <col min="3085" max="3085" width="9.109375" style="27"/>
    <col min="3086" max="3086" width="5.44140625" style="27" bestFit="1" customWidth="1"/>
    <col min="3087" max="3087" width="5.88671875" style="27" bestFit="1" customWidth="1"/>
    <col min="3088" max="3088" width="9" style="27" bestFit="1" customWidth="1"/>
    <col min="3089" max="3089" width="8.33203125" style="27" bestFit="1" customWidth="1"/>
    <col min="3090" max="3090" width="18.5546875" style="27" bestFit="1" customWidth="1"/>
    <col min="3091" max="3091" width="9.6640625" style="27" bestFit="1" customWidth="1"/>
    <col min="3092" max="3328" width="9.109375" style="27"/>
    <col min="3329" max="3329" width="26.109375" style="27" customWidth="1"/>
    <col min="3330" max="3330" width="39.33203125" style="27" customWidth="1"/>
    <col min="3331" max="3331" width="9.33203125" style="27" bestFit="1" customWidth="1"/>
    <col min="3332" max="3332" width="10.33203125" style="27" bestFit="1" customWidth="1"/>
    <col min="3333" max="3333" width="9.33203125" style="27" bestFit="1" customWidth="1"/>
    <col min="3334" max="3334" width="9.44140625" style="27" bestFit="1" customWidth="1"/>
    <col min="3335" max="3335" width="4.44140625" style="27" customWidth="1"/>
    <col min="3336" max="3336" width="15.5546875" style="27" bestFit="1" customWidth="1"/>
    <col min="3337" max="3337" width="11.44140625" style="27" bestFit="1" customWidth="1"/>
    <col min="3338" max="3339" width="10.33203125" style="27" bestFit="1" customWidth="1"/>
    <col min="3340" max="3340" width="15.33203125" style="27" customWidth="1"/>
    <col min="3341" max="3341" width="9.109375" style="27"/>
    <col min="3342" max="3342" width="5.44140625" style="27" bestFit="1" customWidth="1"/>
    <col min="3343" max="3343" width="5.88671875" style="27" bestFit="1" customWidth="1"/>
    <col min="3344" max="3344" width="9" style="27" bestFit="1" customWidth="1"/>
    <col min="3345" max="3345" width="8.33203125" style="27" bestFit="1" customWidth="1"/>
    <col min="3346" max="3346" width="18.5546875" style="27" bestFit="1" customWidth="1"/>
    <col min="3347" max="3347" width="9.6640625" style="27" bestFit="1" customWidth="1"/>
    <col min="3348" max="3584" width="9.109375" style="27"/>
    <col min="3585" max="3585" width="26.109375" style="27" customWidth="1"/>
    <col min="3586" max="3586" width="39.33203125" style="27" customWidth="1"/>
    <col min="3587" max="3587" width="9.33203125" style="27" bestFit="1" customWidth="1"/>
    <col min="3588" max="3588" width="10.33203125" style="27" bestFit="1" customWidth="1"/>
    <col min="3589" max="3589" width="9.33203125" style="27" bestFit="1" customWidth="1"/>
    <col min="3590" max="3590" width="9.44140625" style="27" bestFit="1" customWidth="1"/>
    <col min="3591" max="3591" width="4.44140625" style="27" customWidth="1"/>
    <col min="3592" max="3592" width="15.5546875" style="27" bestFit="1" customWidth="1"/>
    <col min="3593" max="3593" width="11.44140625" style="27" bestFit="1" customWidth="1"/>
    <col min="3594" max="3595" width="10.33203125" style="27" bestFit="1" customWidth="1"/>
    <col min="3596" max="3596" width="15.33203125" style="27" customWidth="1"/>
    <col min="3597" max="3597" width="9.109375" style="27"/>
    <col min="3598" max="3598" width="5.44140625" style="27" bestFit="1" customWidth="1"/>
    <col min="3599" max="3599" width="5.88671875" style="27" bestFit="1" customWidth="1"/>
    <col min="3600" max="3600" width="9" style="27" bestFit="1" customWidth="1"/>
    <col min="3601" max="3601" width="8.33203125" style="27" bestFit="1" customWidth="1"/>
    <col min="3602" max="3602" width="18.5546875" style="27" bestFit="1" customWidth="1"/>
    <col min="3603" max="3603" width="9.6640625" style="27" bestFit="1" customWidth="1"/>
    <col min="3604" max="3840" width="9.109375" style="27"/>
    <col min="3841" max="3841" width="26.109375" style="27" customWidth="1"/>
    <col min="3842" max="3842" width="39.33203125" style="27" customWidth="1"/>
    <col min="3843" max="3843" width="9.33203125" style="27" bestFit="1" customWidth="1"/>
    <col min="3844" max="3844" width="10.33203125" style="27" bestFit="1" customWidth="1"/>
    <col min="3845" max="3845" width="9.33203125" style="27" bestFit="1" customWidth="1"/>
    <col min="3846" max="3846" width="9.44140625" style="27" bestFit="1" customWidth="1"/>
    <col min="3847" max="3847" width="4.44140625" style="27" customWidth="1"/>
    <col min="3848" max="3848" width="15.5546875" style="27" bestFit="1" customWidth="1"/>
    <col min="3849" max="3849" width="11.44140625" style="27" bestFit="1" customWidth="1"/>
    <col min="3850" max="3851" width="10.33203125" style="27" bestFit="1" customWidth="1"/>
    <col min="3852" max="3852" width="15.33203125" style="27" customWidth="1"/>
    <col min="3853" max="3853" width="9.109375" style="27"/>
    <col min="3854" max="3854" width="5.44140625" style="27" bestFit="1" customWidth="1"/>
    <col min="3855" max="3855" width="5.88671875" style="27" bestFit="1" customWidth="1"/>
    <col min="3856" max="3856" width="9" style="27" bestFit="1" customWidth="1"/>
    <col min="3857" max="3857" width="8.33203125" style="27" bestFit="1" customWidth="1"/>
    <col min="3858" max="3858" width="18.5546875" style="27" bestFit="1" customWidth="1"/>
    <col min="3859" max="3859" width="9.6640625" style="27" bestFit="1" customWidth="1"/>
    <col min="3860" max="4096" width="9.109375" style="27"/>
    <col min="4097" max="4097" width="26.109375" style="27" customWidth="1"/>
    <col min="4098" max="4098" width="39.33203125" style="27" customWidth="1"/>
    <col min="4099" max="4099" width="9.33203125" style="27" bestFit="1" customWidth="1"/>
    <col min="4100" max="4100" width="10.33203125" style="27" bestFit="1" customWidth="1"/>
    <col min="4101" max="4101" width="9.33203125" style="27" bestFit="1" customWidth="1"/>
    <col min="4102" max="4102" width="9.44140625" style="27" bestFit="1" customWidth="1"/>
    <col min="4103" max="4103" width="4.44140625" style="27" customWidth="1"/>
    <col min="4104" max="4104" width="15.5546875" style="27" bestFit="1" customWidth="1"/>
    <col min="4105" max="4105" width="11.44140625" style="27" bestFit="1" customWidth="1"/>
    <col min="4106" max="4107" width="10.33203125" style="27" bestFit="1" customWidth="1"/>
    <col min="4108" max="4108" width="15.33203125" style="27" customWidth="1"/>
    <col min="4109" max="4109" width="9.109375" style="27"/>
    <col min="4110" max="4110" width="5.44140625" style="27" bestFit="1" customWidth="1"/>
    <col min="4111" max="4111" width="5.88671875" style="27" bestFit="1" customWidth="1"/>
    <col min="4112" max="4112" width="9" style="27" bestFit="1" customWidth="1"/>
    <col min="4113" max="4113" width="8.33203125" style="27" bestFit="1" customWidth="1"/>
    <col min="4114" max="4114" width="18.5546875" style="27" bestFit="1" customWidth="1"/>
    <col min="4115" max="4115" width="9.6640625" style="27" bestFit="1" customWidth="1"/>
    <col min="4116" max="4352" width="9.109375" style="27"/>
    <col min="4353" max="4353" width="26.109375" style="27" customWidth="1"/>
    <col min="4354" max="4354" width="39.33203125" style="27" customWidth="1"/>
    <col min="4355" max="4355" width="9.33203125" style="27" bestFit="1" customWidth="1"/>
    <col min="4356" max="4356" width="10.33203125" style="27" bestFit="1" customWidth="1"/>
    <col min="4357" max="4357" width="9.33203125" style="27" bestFit="1" customWidth="1"/>
    <col min="4358" max="4358" width="9.44140625" style="27" bestFit="1" customWidth="1"/>
    <col min="4359" max="4359" width="4.44140625" style="27" customWidth="1"/>
    <col min="4360" max="4360" width="15.5546875" style="27" bestFit="1" customWidth="1"/>
    <col min="4361" max="4361" width="11.44140625" style="27" bestFit="1" customWidth="1"/>
    <col min="4362" max="4363" width="10.33203125" style="27" bestFit="1" customWidth="1"/>
    <col min="4364" max="4364" width="15.33203125" style="27" customWidth="1"/>
    <col min="4365" max="4365" width="9.109375" style="27"/>
    <col min="4366" max="4366" width="5.44140625" style="27" bestFit="1" customWidth="1"/>
    <col min="4367" max="4367" width="5.88671875" style="27" bestFit="1" customWidth="1"/>
    <col min="4368" max="4368" width="9" style="27" bestFit="1" customWidth="1"/>
    <col min="4369" max="4369" width="8.33203125" style="27" bestFit="1" customWidth="1"/>
    <col min="4370" max="4370" width="18.5546875" style="27" bestFit="1" customWidth="1"/>
    <col min="4371" max="4371" width="9.6640625" style="27" bestFit="1" customWidth="1"/>
    <col min="4372" max="4608" width="9.109375" style="27"/>
    <col min="4609" max="4609" width="26.109375" style="27" customWidth="1"/>
    <col min="4610" max="4610" width="39.33203125" style="27" customWidth="1"/>
    <col min="4611" max="4611" width="9.33203125" style="27" bestFit="1" customWidth="1"/>
    <col min="4612" max="4612" width="10.33203125" style="27" bestFit="1" customWidth="1"/>
    <col min="4613" max="4613" width="9.33203125" style="27" bestFit="1" customWidth="1"/>
    <col min="4614" max="4614" width="9.44140625" style="27" bestFit="1" customWidth="1"/>
    <col min="4615" max="4615" width="4.44140625" style="27" customWidth="1"/>
    <col min="4616" max="4616" width="15.5546875" style="27" bestFit="1" customWidth="1"/>
    <col min="4617" max="4617" width="11.44140625" style="27" bestFit="1" customWidth="1"/>
    <col min="4618" max="4619" width="10.33203125" style="27" bestFit="1" customWidth="1"/>
    <col min="4620" max="4620" width="15.33203125" style="27" customWidth="1"/>
    <col min="4621" max="4621" width="9.109375" style="27"/>
    <col min="4622" max="4622" width="5.44140625" style="27" bestFit="1" customWidth="1"/>
    <col min="4623" max="4623" width="5.88671875" style="27" bestFit="1" customWidth="1"/>
    <col min="4624" max="4624" width="9" style="27" bestFit="1" customWidth="1"/>
    <col min="4625" max="4625" width="8.33203125" style="27" bestFit="1" customWidth="1"/>
    <col min="4626" max="4626" width="18.5546875" style="27" bestFit="1" customWidth="1"/>
    <col min="4627" max="4627" width="9.6640625" style="27" bestFit="1" customWidth="1"/>
    <col min="4628" max="4864" width="9.109375" style="27"/>
    <col min="4865" max="4865" width="26.109375" style="27" customWidth="1"/>
    <col min="4866" max="4866" width="39.33203125" style="27" customWidth="1"/>
    <col min="4867" max="4867" width="9.33203125" style="27" bestFit="1" customWidth="1"/>
    <col min="4868" max="4868" width="10.33203125" style="27" bestFit="1" customWidth="1"/>
    <col min="4869" max="4869" width="9.33203125" style="27" bestFit="1" customWidth="1"/>
    <col min="4870" max="4870" width="9.44140625" style="27" bestFit="1" customWidth="1"/>
    <col min="4871" max="4871" width="4.44140625" style="27" customWidth="1"/>
    <col min="4872" max="4872" width="15.5546875" style="27" bestFit="1" customWidth="1"/>
    <col min="4873" max="4873" width="11.44140625" style="27" bestFit="1" customWidth="1"/>
    <col min="4874" max="4875" width="10.33203125" style="27" bestFit="1" customWidth="1"/>
    <col min="4876" max="4876" width="15.33203125" style="27" customWidth="1"/>
    <col min="4877" max="4877" width="9.109375" style="27"/>
    <col min="4878" max="4878" width="5.44140625" style="27" bestFit="1" customWidth="1"/>
    <col min="4879" max="4879" width="5.88671875" style="27" bestFit="1" customWidth="1"/>
    <col min="4880" max="4880" width="9" style="27" bestFit="1" customWidth="1"/>
    <col min="4881" max="4881" width="8.33203125" style="27" bestFit="1" customWidth="1"/>
    <col min="4882" max="4882" width="18.5546875" style="27" bestFit="1" customWidth="1"/>
    <col min="4883" max="4883" width="9.6640625" style="27" bestFit="1" customWidth="1"/>
    <col min="4884" max="5120" width="9.109375" style="27"/>
    <col min="5121" max="5121" width="26.109375" style="27" customWidth="1"/>
    <col min="5122" max="5122" width="39.33203125" style="27" customWidth="1"/>
    <col min="5123" max="5123" width="9.33203125" style="27" bestFit="1" customWidth="1"/>
    <col min="5124" max="5124" width="10.33203125" style="27" bestFit="1" customWidth="1"/>
    <col min="5125" max="5125" width="9.33203125" style="27" bestFit="1" customWidth="1"/>
    <col min="5126" max="5126" width="9.44140625" style="27" bestFit="1" customWidth="1"/>
    <col min="5127" max="5127" width="4.44140625" style="27" customWidth="1"/>
    <col min="5128" max="5128" width="15.5546875" style="27" bestFit="1" customWidth="1"/>
    <col min="5129" max="5129" width="11.44140625" style="27" bestFit="1" customWidth="1"/>
    <col min="5130" max="5131" width="10.33203125" style="27" bestFit="1" customWidth="1"/>
    <col min="5132" max="5132" width="15.33203125" style="27" customWidth="1"/>
    <col min="5133" max="5133" width="9.109375" style="27"/>
    <col min="5134" max="5134" width="5.44140625" style="27" bestFit="1" customWidth="1"/>
    <col min="5135" max="5135" width="5.88671875" style="27" bestFit="1" customWidth="1"/>
    <col min="5136" max="5136" width="9" style="27" bestFit="1" customWidth="1"/>
    <col min="5137" max="5137" width="8.33203125" style="27" bestFit="1" customWidth="1"/>
    <col min="5138" max="5138" width="18.5546875" style="27" bestFit="1" customWidth="1"/>
    <col min="5139" max="5139" width="9.6640625" style="27" bestFit="1" customWidth="1"/>
    <col min="5140" max="5376" width="9.109375" style="27"/>
    <col min="5377" max="5377" width="26.109375" style="27" customWidth="1"/>
    <col min="5378" max="5378" width="39.33203125" style="27" customWidth="1"/>
    <col min="5379" max="5379" width="9.33203125" style="27" bestFit="1" customWidth="1"/>
    <col min="5380" max="5380" width="10.33203125" style="27" bestFit="1" customWidth="1"/>
    <col min="5381" max="5381" width="9.33203125" style="27" bestFit="1" customWidth="1"/>
    <col min="5382" max="5382" width="9.44140625" style="27" bestFit="1" customWidth="1"/>
    <col min="5383" max="5383" width="4.44140625" style="27" customWidth="1"/>
    <col min="5384" max="5384" width="15.5546875" style="27" bestFit="1" customWidth="1"/>
    <col min="5385" max="5385" width="11.44140625" style="27" bestFit="1" customWidth="1"/>
    <col min="5386" max="5387" width="10.33203125" style="27" bestFit="1" customWidth="1"/>
    <col min="5388" max="5388" width="15.33203125" style="27" customWidth="1"/>
    <col min="5389" max="5389" width="9.109375" style="27"/>
    <col min="5390" max="5390" width="5.44140625" style="27" bestFit="1" customWidth="1"/>
    <col min="5391" max="5391" width="5.88671875" style="27" bestFit="1" customWidth="1"/>
    <col min="5392" max="5392" width="9" style="27" bestFit="1" customWidth="1"/>
    <col min="5393" max="5393" width="8.33203125" style="27" bestFit="1" customWidth="1"/>
    <col min="5394" max="5394" width="18.5546875" style="27" bestFit="1" customWidth="1"/>
    <col min="5395" max="5395" width="9.6640625" style="27" bestFit="1" customWidth="1"/>
    <col min="5396" max="5632" width="9.109375" style="27"/>
    <col min="5633" max="5633" width="26.109375" style="27" customWidth="1"/>
    <col min="5634" max="5634" width="39.33203125" style="27" customWidth="1"/>
    <col min="5635" max="5635" width="9.33203125" style="27" bestFit="1" customWidth="1"/>
    <col min="5636" max="5636" width="10.33203125" style="27" bestFit="1" customWidth="1"/>
    <col min="5637" max="5637" width="9.33203125" style="27" bestFit="1" customWidth="1"/>
    <col min="5638" max="5638" width="9.44140625" style="27" bestFit="1" customWidth="1"/>
    <col min="5639" max="5639" width="4.44140625" style="27" customWidth="1"/>
    <col min="5640" max="5640" width="15.5546875" style="27" bestFit="1" customWidth="1"/>
    <col min="5641" max="5641" width="11.44140625" style="27" bestFit="1" customWidth="1"/>
    <col min="5642" max="5643" width="10.33203125" style="27" bestFit="1" customWidth="1"/>
    <col min="5644" max="5644" width="15.33203125" style="27" customWidth="1"/>
    <col min="5645" max="5645" width="9.109375" style="27"/>
    <col min="5646" max="5646" width="5.44140625" style="27" bestFit="1" customWidth="1"/>
    <col min="5647" max="5647" width="5.88671875" style="27" bestFit="1" customWidth="1"/>
    <col min="5648" max="5648" width="9" style="27" bestFit="1" customWidth="1"/>
    <col min="5649" max="5649" width="8.33203125" style="27" bestFit="1" customWidth="1"/>
    <col min="5650" max="5650" width="18.5546875" style="27" bestFit="1" customWidth="1"/>
    <col min="5651" max="5651" width="9.6640625" style="27" bestFit="1" customWidth="1"/>
    <col min="5652" max="5888" width="9.109375" style="27"/>
    <col min="5889" max="5889" width="26.109375" style="27" customWidth="1"/>
    <col min="5890" max="5890" width="39.33203125" style="27" customWidth="1"/>
    <col min="5891" max="5891" width="9.33203125" style="27" bestFit="1" customWidth="1"/>
    <col min="5892" max="5892" width="10.33203125" style="27" bestFit="1" customWidth="1"/>
    <col min="5893" max="5893" width="9.33203125" style="27" bestFit="1" customWidth="1"/>
    <col min="5894" max="5894" width="9.44140625" style="27" bestFit="1" customWidth="1"/>
    <col min="5895" max="5895" width="4.44140625" style="27" customWidth="1"/>
    <col min="5896" max="5896" width="15.5546875" style="27" bestFit="1" customWidth="1"/>
    <col min="5897" max="5897" width="11.44140625" style="27" bestFit="1" customWidth="1"/>
    <col min="5898" max="5899" width="10.33203125" style="27" bestFit="1" customWidth="1"/>
    <col min="5900" max="5900" width="15.33203125" style="27" customWidth="1"/>
    <col min="5901" max="5901" width="9.109375" style="27"/>
    <col min="5902" max="5902" width="5.44140625" style="27" bestFit="1" customWidth="1"/>
    <col min="5903" max="5903" width="5.88671875" style="27" bestFit="1" customWidth="1"/>
    <col min="5904" max="5904" width="9" style="27" bestFit="1" customWidth="1"/>
    <col min="5905" max="5905" width="8.33203125" style="27" bestFit="1" customWidth="1"/>
    <col min="5906" max="5906" width="18.5546875" style="27" bestFit="1" customWidth="1"/>
    <col min="5907" max="5907" width="9.6640625" style="27" bestFit="1" customWidth="1"/>
    <col min="5908" max="6144" width="9.109375" style="27"/>
    <col min="6145" max="6145" width="26.109375" style="27" customWidth="1"/>
    <col min="6146" max="6146" width="39.33203125" style="27" customWidth="1"/>
    <col min="6147" max="6147" width="9.33203125" style="27" bestFit="1" customWidth="1"/>
    <col min="6148" max="6148" width="10.33203125" style="27" bestFit="1" customWidth="1"/>
    <col min="6149" max="6149" width="9.33203125" style="27" bestFit="1" customWidth="1"/>
    <col min="6150" max="6150" width="9.44140625" style="27" bestFit="1" customWidth="1"/>
    <col min="6151" max="6151" width="4.44140625" style="27" customWidth="1"/>
    <col min="6152" max="6152" width="15.5546875" style="27" bestFit="1" customWidth="1"/>
    <col min="6153" max="6153" width="11.44140625" style="27" bestFit="1" customWidth="1"/>
    <col min="6154" max="6155" width="10.33203125" style="27" bestFit="1" customWidth="1"/>
    <col min="6156" max="6156" width="15.33203125" style="27" customWidth="1"/>
    <col min="6157" max="6157" width="9.109375" style="27"/>
    <col min="6158" max="6158" width="5.44140625" style="27" bestFit="1" customWidth="1"/>
    <col min="6159" max="6159" width="5.88671875" style="27" bestFit="1" customWidth="1"/>
    <col min="6160" max="6160" width="9" style="27" bestFit="1" customWidth="1"/>
    <col min="6161" max="6161" width="8.33203125" style="27" bestFit="1" customWidth="1"/>
    <col min="6162" max="6162" width="18.5546875" style="27" bestFit="1" customWidth="1"/>
    <col min="6163" max="6163" width="9.6640625" style="27" bestFit="1" customWidth="1"/>
    <col min="6164" max="6400" width="9.109375" style="27"/>
    <col min="6401" max="6401" width="26.109375" style="27" customWidth="1"/>
    <col min="6402" max="6402" width="39.33203125" style="27" customWidth="1"/>
    <col min="6403" max="6403" width="9.33203125" style="27" bestFit="1" customWidth="1"/>
    <col min="6404" max="6404" width="10.33203125" style="27" bestFit="1" customWidth="1"/>
    <col min="6405" max="6405" width="9.33203125" style="27" bestFit="1" customWidth="1"/>
    <col min="6406" max="6406" width="9.44140625" style="27" bestFit="1" customWidth="1"/>
    <col min="6407" max="6407" width="4.44140625" style="27" customWidth="1"/>
    <col min="6408" max="6408" width="15.5546875" style="27" bestFit="1" customWidth="1"/>
    <col min="6409" max="6409" width="11.44140625" style="27" bestFit="1" customWidth="1"/>
    <col min="6410" max="6411" width="10.33203125" style="27" bestFit="1" customWidth="1"/>
    <col min="6412" max="6412" width="15.33203125" style="27" customWidth="1"/>
    <col min="6413" max="6413" width="9.109375" style="27"/>
    <col min="6414" max="6414" width="5.44140625" style="27" bestFit="1" customWidth="1"/>
    <col min="6415" max="6415" width="5.88671875" style="27" bestFit="1" customWidth="1"/>
    <col min="6416" max="6416" width="9" style="27" bestFit="1" customWidth="1"/>
    <col min="6417" max="6417" width="8.33203125" style="27" bestFit="1" customWidth="1"/>
    <col min="6418" max="6418" width="18.5546875" style="27" bestFit="1" customWidth="1"/>
    <col min="6419" max="6419" width="9.6640625" style="27" bestFit="1" customWidth="1"/>
    <col min="6420" max="6656" width="9.109375" style="27"/>
    <col min="6657" max="6657" width="26.109375" style="27" customWidth="1"/>
    <col min="6658" max="6658" width="39.33203125" style="27" customWidth="1"/>
    <col min="6659" max="6659" width="9.33203125" style="27" bestFit="1" customWidth="1"/>
    <col min="6660" max="6660" width="10.33203125" style="27" bestFit="1" customWidth="1"/>
    <col min="6661" max="6661" width="9.33203125" style="27" bestFit="1" customWidth="1"/>
    <col min="6662" max="6662" width="9.44140625" style="27" bestFit="1" customWidth="1"/>
    <col min="6663" max="6663" width="4.44140625" style="27" customWidth="1"/>
    <col min="6664" max="6664" width="15.5546875" style="27" bestFit="1" customWidth="1"/>
    <col min="6665" max="6665" width="11.44140625" style="27" bestFit="1" customWidth="1"/>
    <col min="6666" max="6667" width="10.33203125" style="27" bestFit="1" customWidth="1"/>
    <col min="6668" max="6668" width="15.33203125" style="27" customWidth="1"/>
    <col min="6669" max="6669" width="9.109375" style="27"/>
    <col min="6670" max="6670" width="5.44140625" style="27" bestFit="1" customWidth="1"/>
    <col min="6671" max="6671" width="5.88671875" style="27" bestFit="1" customWidth="1"/>
    <col min="6672" max="6672" width="9" style="27" bestFit="1" customWidth="1"/>
    <col min="6673" max="6673" width="8.33203125" style="27" bestFit="1" customWidth="1"/>
    <col min="6674" max="6674" width="18.5546875" style="27" bestFit="1" customWidth="1"/>
    <col min="6675" max="6675" width="9.6640625" style="27" bestFit="1" customWidth="1"/>
    <col min="6676" max="6912" width="9.109375" style="27"/>
    <col min="6913" max="6913" width="26.109375" style="27" customWidth="1"/>
    <col min="6914" max="6914" width="39.33203125" style="27" customWidth="1"/>
    <col min="6915" max="6915" width="9.33203125" style="27" bestFit="1" customWidth="1"/>
    <col min="6916" max="6916" width="10.33203125" style="27" bestFit="1" customWidth="1"/>
    <col min="6917" max="6917" width="9.33203125" style="27" bestFit="1" customWidth="1"/>
    <col min="6918" max="6918" width="9.44140625" style="27" bestFit="1" customWidth="1"/>
    <col min="6919" max="6919" width="4.44140625" style="27" customWidth="1"/>
    <col min="6920" max="6920" width="15.5546875" style="27" bestFit="1" customWidth="1"/>
    <col min="6921" max="6921" width="11.44140625" style="27" bestFit="1" customWidth="1"/>
    <col min="6922" max="6923" width="10.33203125" style="27" bestFit="1" customWidth="1"/>
    <col min="6924" max="6924" width="15.33203125" style="27" customWidth="1"/>
    <col min="6925" max="6925" width="9.109375" style="27"/>
    <col min="6926" max="6926" width="5.44140625" style="27" bestFit="1" customWidth="1"/>
    <col min="6927" max="6927" width="5.88671875" style="27" bestFit="1" customWidth="1"/>
    <col min="6928" max="6928" width="9" style="27" bestFit="1" customWidth="1"/>
    <col min="6929" max="6929" width="8.33203125" style="27" bestFit="1" customWidth="1"/>
    <col min="6930" max="6930" width="18.5546875" style="27" bestFit="1" customWidth="1"/>
    <col min="6931" max="6931" width="9.6640625" style="27" bestFit="1" customWidth="1"/>
    <col min="6932" max="7168" width="9.109375" style="27"/>
    <col min="7169" max="7169" width="26.109375" style="27" customWidth="1"/>
    <col min="7170" max="7170" width="39.33203125" style="27" customWidth="1"/>
    <col min="7171" max="7171" width="9.33203125" style="27" bestFit="1" customWidth="1"/>
    <col min="7172" max="7172" width="10.33203125" style="27" bestFit="1" customWidth="1"/>
    <col min="7173" max="7173" width="9.33203125" style="27" bestFit="1" customWidth="1"/>
    <col min="7174" max="7174" width="9.44140625" style="27" bestFit="1" customWidth="1"/>
    <col min="7175" max="7175" width="4.44140625" style="27" customWidth="1"/>
    <col min="7176" max="7176" width="15.5546875" style="27" bestFit="1" customWidth="1"/>
    <col min="7177" max="7177" width="11.44140625" style="27" bestFit="1" customWidth="1"/>
    <col min="7178" max="7179" width="10.33203125" style="27" bestFit="1" customWidth="1"/>
    <col min="7180" max="7180" width="15.33203125" style="27" customWidth="1"/>
    <col min="7181" max="7181" width="9.109375" style="27"/>
    <col min="7182" max="7182" width="5.44140625" style="27" bestFit="1" customWidth="1"/>
    <col min="7183" max="7183" width="5.88671875" style="27" bestFit="1" customWidth="1"/>
    <col min="7184" max="7184" width="9" style="27" bestFit="1" customWidth="1"/>
    <col min="7185" max="7185" width="8.33203125" style="27" bestFit="1" customWidth="1"/>
    <col min="7186" max="7186" width="18.5546875" style="27" bestFit="1" customWidth="1"/>
    <col min="7187" max="7187" width="9.6640625" style="27" bestFit="1" customWidth="1"/>
    <col min="7188" max="7424" width="9.109375" style="27"/>
    <col min="7425" max="7425" width="26.109375" style="27" customWidth="1"/>
    <col min="7426" max="7426" width="39.33203125" style="27" customWidth="1"/>
    <col min="7427" max="7427" width="9.33203125" style="27" bestFit="1" customWidth="1"/>
    <col min="7428" max="7428" width="10.33203125" style="27" bestFit="1" customWidth="1"/>
    <col min="7429" max="7429" width="9.33203125" style="27" bestFit="1" customWidth="1"/>
    <col min="7430" max="7430" width="9.44140625" style="27" bestFit="1" customWidth="1"/>
    <col min="7431" max="7431" width="4.44140625" style="27" customWidth="1"/>
    <col min="7432" max="7432" width="15.5546875" style="27" bestFit="1" customWidth="1"/>
    <col min="7433" max="7433" width="11.44140625" style="27" bestFit="1" customWidth="1"/>
    <col min="7434" max="7435" width="10.33203125" style="27" bestFit="1" customWidth="1"/>
    <col min="7436" max="7436" width="15.33203125" style="27" customWidth="1"/>
    <col min="7437" max="7437" width="9.109375" style="27"/>
    <col min="7438" max="7438" width="5.44140625" style="27" bestFit="1" customWidth="1"/>
    <col min="7439" max="7439" width="5.88671875" style="27" bestFit="1" customWidth="1"/>
    <col min="7440" max="7440" width="9" style="27" bestFit="1" customWidth="1"/>
    <col min="7441" max="7441" width="8.33203125" style="27" bestFit="1" customWidth="1"/>
    <col min="7442" max="7442" width="18.5546875" style="27" bestFit="1" customWidth="1"/>
    <col min="7443" max="7443" width="9.6640625" style="27" bestFit="1" customWidth="1"/>
    <col min="7444" max="7680" width="9.109375" style="27"/>
    <col min="7681" max="7681" width="26.109375" style="27" customWidth="1"/>
    <col min="7682" max="7682" width="39.33203125" style="27" customWidth="1"/>
    <col min="7683" max="7683" width="9.33203125" style="27" bestFit="1" customWidth="1"/>
    <col min="7684" max="7684" width="10.33203125" style="27" bestFit="1" customWidth="1"/>
    <col min="7685" max="7685" width="9.33203125" style="27" bestFit="1" customWidth="1"/>
    <col min="7686" max="7686" width="9.44140625" style="27" bestFit="1" customWidth="1"/>
    <col min="7687" max="7687" width="4.44140625" style="27" customWidth="1"/>
    <col min="7688" max="7688" width="15.5546875" style="27" bestFit="1" customWidth="1"/>
    <col min="7689" max="7689" width="11.44140625" style="27" bestFit="1" customWidth="1"/>
    <col min="7690" max="7691" width="10.33203125" style="27" bestFit="1" customWidth="1"/>
    <col min="7692" max="7692" width="15.33203125" style="27" customWidth="1"/>
    <col min="7693" max="7693" width="9.109375" style="27"/>
    <col min="7694" max="7694" width="5.44140625" style="27" bestFit="1" customWidth="1"/>
    <col min="7695" max="7695" width="5.88671875" style="27" bestFit="1" customWidth="1"/>
    <col min="7696" max="7696" width="9" style="27" bestFit="1" customWidth="1"/>
    <col min="7697" max="7697" width="8.33203125" style="27" bestFit="1" customWidth="1"/>
    <col min="7698" max="7698" width="18.5546875" style="27" bestFit="1" customWidth="1"/>
    <col min="7699" max="7699" width="9.6640625" style="27" bestFit="1" customWidth="1"/>
    <col min="7700" max="7936" width="9.109375" style="27"/>
    <col min="7937" max="7937" width="26.109375" style="27" customWidth="1"/>
    <col min="7938" max="7938" width="39.33203125" style="27" customWidth="1"/>
    <col min="7939" max="7939" width="9.33203125" style="27" bestFit="1" customWidth="1"/>
    <col min="7940" max="7940" width="10.33203125" style="27" bestFit="1" customWidth="1"/>
    <col min="7941" max="7941" width="9.33203125" style="27" bestFit="1" customWidth="1"/>
    <col min="7942" max="7942" width="9.44140625" style="27" bestFit="1" customWidth="1"/>
    <col min="7943" max="7943" width="4.44140625" style="27" customWidth="1"/>
    <col min="7944" max="7944" width="15.5546875" style="27" bestFit="1" customWidth="1"/>
    <col min="7945" max="7945" width="11.44140625" style="27" bestFit="1" customWidth="1"/>
    <col min="7946" max="7947" width="10.33203125" style="27" bestFit="1" customWidth="1"/>
    <col min="7948" max="7948" width="15.33203125" style="27" customWidth="1"/>
    <col min="7949" max="7949" width="9.109375" style="27"/>
    <col min="7950" max="7950" width="5.44140625" style="27" bestFit="1" customWidth="1"/>
    <col min="7951" max="7951" width="5.88671875" style="27" bestFit="1" customWidth="1"/>
    <col min="7952" max="7952" width="9" style="27" bestFit="1" customWidth="1"/>
    <col min="7953" max="7953" width="8.33203125" style="27" bestFit="1" customWidth="1"/>
    <col min="7954" max="7954" width="18.5546875" style="27" bestFit="1" customWidth="1"/>
    <col min="7955" max="7955" width="9.6640625" style="27" bestFit="1" customWidth="1"/>
    <col min="7956" max="8192" width="9.109375" style="27"/>
    <col min="8193" max="8193" width="26.109375" style="27" customWidth="1"/>
    <col min="8194" max="8194" width="39.33203125" style="27" customWidth="1"/>
    <col min="8195" max="8195" width="9.33203125" style="27" bestFit="1" customWidth="1"/>
    <col min="8196" max="8196" width="10.33203125" style="27" bestFit="1" customWidth="1"/>
    <col min="8197" max="8197" width="9.33203125" style="27" bestFit="1" customWidth="1"/>
    <col min="8198" max="8198" width="9.44140625" style="27" bestFit="1" customWidth="1"/>
    <col min="8199" max="8199" width="4.44140625" style="27" customWidth="1"/>
    <col min="8200" max="8200" width="15.5546875" style="27" bestFit="1" customWidth="1"/>
    <col min="8201" max="8201" width="11.44140625" style="27" bestFit="1" customWidth="1"/>
    <col min="8202" max="8203" width="10.33203125" style="27" bestFit="1" customWidth="1"/>
    <col min="8204" max="8204" width="15.33203125" style="27" customWidth="1"/>
    <col min="8205" max="8205" width="9.109375" style="27"/>
    <col min="8206" max="8206" width="5.44140625" style="27" bestFit="1" customWidth="1"/>
    <col min="8207" max="8207" width="5.88671875" style="27" bestFit="1" customWidth="1"/>
    <col min="8208" max="8208" width="9" style="27" bestFit="1" customWidth="1"/>
    <col min="8209" max="8209" width="8.33203125" style="27" bestFit="1" customWidth="1"/>
    <col min="8210" max="8210" width="18.5546875" style="27" bestFit="1" customWidth="1"/>
    <col min="8211" max="8211" width="9.6640625" style="27" bestFit="1" customWidth="1"/>
    <col min="8212" max="8448" width="9.109375" style="27"/>
    <col min="8449" max="8449" width="26.109375" style="27" customWidth="1"/>
    <col min="8450" max="8450" width="39.33203125" style="27" customWidth="1"/>
    <col min="8451" max="8451" width="9.33203125" style="27" bestFit="1" customWidth="1"/>
    <col min="8452" max="8452" width="10.33203125" style="27" bestFit="1" customWidth="1"/>
    <col min="8453" max="8453" width="9.33203125" style="27" bestFit="1" customWidth="1"/>
    <col min="8454" max="8454" width="9.44140625" style="27" bestFit="1" customWidth="1"/>
    <col min="8455" max="8455" width="4.44140625" style="27" customWidth="1"/>
    <col min="8456" max="8456" width="15.5546875" style="27" bestFit="1" customWidth="1"/>
    <col min="8457" max="8457" width="11.44140625" style="27" bestFit="1" customWidth="1"/>
    <col min="8458" max="8459" width="10.33203125" style="27" bestFit="1" customWidth="1"/>
    <col min="8460" max="8460" width="15.33203125" style="27" customWidth="1"/>
    <col min="8461" max="8461" width="9.109375" style="27"/>
    <col min="8462" max="8462" width="5.44140625" style="27" bestFit="1" customWidth="1"/>
    <col min="8463" max="8463" width="5.88671875" style="27" bestFit="1" customWidth="1"/>
    <col min="8464" max="8464" width="9" style="27" bestFit="1" customWidth="1"/>
    <col min="8465" max="8465" width="8.33203125" style="27" bestFit="1" customWidth="1"/>
    <col min="8466" max="8466" width="18.5546875" style="27" bestFit="1" customWidth="1"/>
    <col min="8467" max="8467" width="9.6640625" style="27" bestFit="1" customWidth="1"/>
    <col min="8468" max="8704" width="9.109375" style="27"/>
    <col min="8705" max="8705" width="26.109375" style="27" customWidth="1"/>
    <col min="8706" max="8706" width="39.33203125" style="27" customWidth="1"/>
    <col min="8707" max="8707" width="9.33203125" style="27" bestFit="1" customWidth="1"/>
    <col min="8708" max="8708" width="10.33203125" style="27" bestFit="1" customWidth="1"/>
    <col min="8709" max="8709" width="9.33203125" style="27" bestFit="1" customWidth="1"/>
    <col min="8710" max="8710" width="9.44140625" style="27" bestFit="1" customWidth="1"/>
    <col min="8711" max="8711" width="4.44140625" style="27" customWidth="1"/>
    <col min="8712" max="8712" width="15.5546875" style="27" bestFit="1" customWidth="1"/>
    <col min="8713" max="8713" width="11.44140625" style="27" bestFit="1" customWidth="1"/>
    <col min="8714" max="8715" width="10.33203125" style="27" bestFit="1" customWidth="1"/>
    <col min="8716" max="8716" width="15.33203125" style="27" customWidth="1"/>
    <col min="8717" max="8717" width="9.109375" style="27"/>
    <col min="8718" max="8718" width="5.44140625" style="27" bestFit="1" customWidth="1"/>
    <col min="8719" max="8719" width="5.88671875" style="27" bestFit="1" customWidth="1"/>
    <col min="8720" max="8720" width="9" style="27" bestFit="1" customWidth="1"/>
    <col min="8721" max="8721" width="8.33203125" style="27" bestFit="1" customWidth="1"/>
    <col min="8722" max="8722" width="18.5546875" style="27" bestFit="1" customWidth="1"/>
    <col min="8723" max="8723" width="9.6640625" style="27" bestFit="1" customWidth="1"/>
    <col min="8724" max="8960" width="9.109375" style="27"/>
    <col min="8961" max="8961" width="26.109375" style="27" customWidth="1"/>
    <col min="8962" max="8962" width="39.33203125" style="27" customWidth="1"/>
    <col min="8963" max="8963" width="9.33203125" style="27" bestFit="1" customWidth="1"/>
    <col min="8964" max="8964" width="10.33203125" style="27" bestFit="1" customWidth="1"/>
    <col min="8965" max="8965" width="9.33203125" style="27" bestFit="1" customWidth="1"/>
    <col min="8966" max="8966" width="9.44140625" style="27" bestFit="1" customWidth="1"/>
    <col min="8967" max="8967" width="4.44140625" style="27" customWidth="1"/>
    <col min="8968" max="8968" width="15.5546875" style="27" bestFit="1" customWidth="1"/>
    <col min="8969" max="8969" width="11.44140625" style="27" bestFit="1" customWidth="1"/>
    <col min="8970" max="8971" width="10.33203125" style="27" bestFit="1" customWidth="1"/>
    <col min="8972" max="8972" width="15.33203125" style="27" customWidth="1"/>
    <col min="8973" max="8973" width="9.109375" style="27"/>
    <col min="8974" max="8974" width="5.44140625" style="27" bestFit="1" customWidth="1"/>
    <col min="8975" max="8975" width="5.88671875" style="27" bestFit="1" customWidth="1"/>
    <col min="8976" max="8976" width="9" style="27" bestFit="1" customWidth="1"/>
    <col min="8977" max="8977" width="8.33203125" style="27" bestFit="1" customWidth="1"/>
    <col min="8978" max="8978" width="18.5546875" style="27" bestFit="1" customWidth="1"/>
    <col min="8979" max="8979" width="9.6640625" style="27" bestFit="1" customWidth="1"/>
    <col min="8980" max="9216" width="9.109375" style="27"/>
    <col min="9217" max="9217" width="26.109375" style="27" customWidth="1"/>
    <col min="9218" max="9218" width="39.33203125" style="27" customWidth="1"/>
    <col min="9219" max="9219" width="9.33203125" style="27" bestFit="1" customWidth="1"/>
    <col min="9220" max="9220" width="10.33203125" style="27" bestFit="1" customWidth="1"/>
    <col min="9221" max="9221" width="9.33203125" style="27" bestFit="1" customWidth="1"/>
    <col min="9222" max="9222" width="9.44140625" style="27" bestFit="1" customWidth="1"/>
    <col min="9223" max="9223" width="4.44140625" style="27" customWidth="1"/>
    <col min="9224" max="9224" width="15.5546875" style="27" bestFit="1" customWidth="1"/>
    <col min="9225" max="9225" width="11.44140625" style="27" bestFit="1" customWidth="1"/>
    <col min="9226" max="9227" width="10.33203125" style="27" bestFit="1" customWidth="1"/>
    <col min="9228" max="9228" width="15.33203125" style="27" customWidth="1"/>
    <col min="9229" max="9229" width="9.109375" style="27"/>
    <col min="9230" max="9230" width="5.44140625" style="27" bestFit="1" customWidth="1"/>
    <col min="9231" max="9231" width="5.88671875" style="27" bestFit="1" customWidth="1"/>
    <col min="9232" max="9232" width="9" style="27" bestFit="1" customWidth="1"/>
    <col min="9233" max="9233" width="8.33203125" style="27" bestFit="1" customWidth="1"/>
    <col min="9234" max="9234" width="18.5546875" style="27" bestFit="1" customWidth="1"/>
    <col min="9235" max="9235" width="9.6640625" style="27" bestFit="1" customWidth="1"/>
    <col min="9236" max="9472" width="9.109375" style="27"/>
    <col min="9473" max="9473" width="26.109375" style="27" customWidth="1"/>
    <col min="9474" max="9474" width="39.33203125" style="27" customWidth="1"/>
    <col min="9475" max="9475" width="9.33203125" style="27" bestFit="1" customWidth="1"/>
    <col min="9476" max="9476" width="10.33203125" style="27" bestFit="1" customWidth="1"/>
    <col min="9477" max="9477" width="9.33203125" style="27" bestFit="1" customWidth="1"/>
    <col min="9478" max="9478" width="9.44140625" style="27" bestFit="1" customWidth="1"/>
    <col min="9479" max="9479" width="4.44140625" style="27" customWidth="1"/>
    <col min="9480" max="9480" width="15.5546875" style="27" bestFit="1" customWidth="1"/>
    <col min="9481" max="9481" width="11.44140625" style="27" bestFit="1" customWidth="1"/>
    <col min="9482" max="9483" width="10.33203125" style="27" bestFit="1" customWidth="1"/>
    <col min="9484" max="9484" width="15.33203125" style="27" customWidth="1"/>
    <col min="9485" max="9485" width="9.109375" style="27"/>
    <col min="9486" max="9486" width="5.44140625" style="27" bestFit="1" customWidth="1"/>
    <col min="9487" max="9487" width="5.88671875" style="27" bestFit="1" customWidth="1"/>
    <col min="9488" max="9488" width="9" style="27" bestFit="1" customWidth="1"/>
    <col min="9489" max="9489" width="8.33203125" style="27" bestFit="1" customWidth="1"/>
    <col min="9490" max="9490" width="18.5546875" style="27" bestFit="1" customWidth="1"/>
    <col min="9491" max="9491" width="9.6640625" style="27" bestFit="1" customWidth="1"/>
    <col min="9492" max="9728" width="9.109375" style="27"/>
    <col min="9729" max="9729" width="26.109375" style="27" customWidth="1"/>
    <col min="9730" max="9730" width="39.33203125" style="27" customWidth="1"/>
    <col min="9731" max="9731" width="9.33203125" style="27" bestFit="1" customWidth="1"/>
    <col min="9732" max="9732" width="10.33203125" style="27" bestFit="1" customWidth="1"/>
    <col min="9733" max="9733" width="9.33203125" style="27" bestFit="1" customWidth="1"/>
    <col min="9734" max="9734" width="9.44140625" style="27" bestFit="1" customWidth="1"/>
    <col min="9735" max="9735" width="4.44140625" style="27" customWidth="1"/>
    <col min="9736" max="9736" width="15.5546875" style="27" bestFit="1" customWidth="1"/>
    <col min="9737" max="9737" width="11.44140625" style="27" bestFit="1" customWidth="1"/>
    <col min="9738" max="9739" width="10.33203125" style="27" bestFit="1" customWidth="1"/>
    <col min="9740" max="9740" width="15.33203125" style="27" customWidth="1"/>
    <col min="9741" max="9741" width="9.109375" style="27"/>
    <col min="9742" max="9742" width="5.44140625" style="27" bestFit="1" customWidth="1"/>
    <col min="9743" max="9743" width="5.88671875" style="27" bestFit="1" customWidth="1"/>
    <col min="9744" max="9744" width="9" style="27" bestFit="1" customWidth="1"/>
    <col min="9745" max="9745" width="8.33203125" style="27" bestFit="1" customWidth="1"/>
    <col min="9746" max="9746" width="18.5546875" style="27" bestFit="1" customWidth="1"/>
    <col min="9747" max="9747" width="9.6640625" style="27" bestFit="1" customWidth="1"/>
    <col min="9748" max="9984" width="9.109375" style="27"/>
    <col min="9985" max="9985" width="26.109375" style="27" customWidth="1"/>
    <col min="9986" max="9986" width="39.33203125" style="27" customWidth="1"/>
    <col min="9987" max="9987" width="9.33203125" style="27" bestFit="1" customWidth="1"/>
    <col min="9988" max="9988" width="10.33203125" style="27" bestFit="1" customWidth="1"/>
    <col min="9989" max="9989" width="9.33203125" style="27" bestFit="1" customWidth="1"/>
    <col min="9990" max="9990" width="9.44140625" style="27" bestFit="1" customWidth="1"/>
    <col min="9991" max="9991" width="4.44140625" style="27" customWidth="1"/>
    <col min="9992" max="9992" width="15.5546875" style="27" bestFit="1" customWidth="1"/>
    <col min="9993" max="9993" width="11.44140625" style="27" bestFit="1" customWidth="1"/>
    <col min="9994" max="9995" width="10.33203125" style="27" bestFit="1" customWidth="1"/>
    <col min="9996" max="9996" width="15.33203125" style="27" customWidth="1"/>
    <col min="9997" max="9997" width="9.109375" style="27"/>
    <col min="9998" max="9998" width="5.44140625" style="27" bestFit="1" customWidth="1"/>
    <col min="9999" max="9999" width="5.88671875" style="27" bestFit="1" customWidth="1"/>
    <col min="10000" max="10000" width="9" style="27" bestFit="1" customWidth="1"/>
    <col min="10001" max="10001" width="8.33203125" style="27" bestFit="1" customWidth="1"/>
    <col min="10002" max="10002" width="18.5546875" style="27" bestFit="1" customWidth="1"/>
    <col min="10003" max="10003" width="9.6640625" style="27" bestFit="1" customWidth="1"/>
    <col min="10004" max="10240" width="9.109375" style="27"/>
    <col min="10241" max="10241" width="26.109375" style="27" customWidth="1"/>
    <col min="10242" max="10242" width="39.33203125" style="27" customWidth="1"/>
    <col min="10243" max="10243" width="9.33203125" style="27" bestFit="1" customWidth="1"/>
    <col min="10244" max="10244" width="10.33203125" style="27" bestFit="1" customWidth="1"/>
    <col min="10245" max="10245" width="9.33203125" style="27" bestFit="1" customWidth="1"/>
    <col min="10246" max="10246" width="9.44140625" style="27" bestFit="1" customWidth="1"/>
    <col min="10247" max="10247" width="4.44140625" style="27" customWidth="1"/>
    <col min="10248" max="10248" width="15.5546875" style="27" bestFit="1" customWidth="1"/>
    <col min="10249" max="10249" width="11.44140625" style="27" bestFit="1" customWidth="1"/>
    <col min="10250" max="10251" width="10.33203125" style="27" bestFit="1" customWidth="1"/>
    <col min="10252" max="10252" width="15.33203125" style="27" customWidth="1"/>
    <col min="10253" max="10253" width="9.109375" style="27"/>
    <col min="10254" max="10254" width="5.44140625" style="27" bestFit="1" customWidth="1"/>
    <col min="10255" max="10255" width="5.88671875" style="27" bestFit="1" customWidth="1"/>
    <col min="10256" max="10256" width="9" style="27" bestFit="1" customWidth="1"/>
    <col min="10257" max="10257" width="8.33203125" style="27" bestFit="1" customWidth="1"/>
    <col min="10258" max="10258" width="18.5546875" style="27" bestFit="1" customWidth="1"/>
    <col min="10259" max="10259" width="9.6640625" style="27" bestFit="1" customWidth="1"/>
    <col min="10260" max="10496" width="9.109375" style="27"/>
    <col min="10497" max="10497" width="26.109375" style="27" customWidth="1"/>
    <col min="10498" max="10498" width="39.33203125" style="27" customWidth="1"/>
    <col min="10499" max="10499" width="9.33203125" style="27" bestFit="1" customWidth="1"/>
    <col min="10500" max="10500" width="10.33203125" style="27" bestFit="1" customWidth="1"/>
    <col min="10501" max="10501" width="9.33203125" style="27" bestFit="1" customWidth="1"/>
    <col min="10502" max="10502" width="9.44140625" style="27" bestFit="1" customWidth="1"/>
    <col min="10503" max="10503" width="4.44140625" style="27" customWidth="1"/>
    <col min="10504" max="10504" width="15.5546875" style="27" bestFit="1" customWidth="1"/>
    <col min="10505" max="10505" width="11.44140625" style="27" bestFit="1" customWidth="1"/>
    <col min="10506" max="10507" width="10.33203125" style="27" bestFit="1" customWidth="1"/>
    <col min="10508" max="10508" width="15.33203125" style="27" customWidth="1"/>
    <col min="10509" max="10509" width="9.109375" style="27"/>
    <col min="10510" max="10510" width="5.44140625" style="27" bestFit="1" customWidth="1"/>
    <col min="10511" max="10511" width="5.88671875" style="27" bestFit="1" customWidth="1"/>
    <col min="10512" max="10512" width="9" style="27" bestFit="1" customWidth="1"/>
    <col min="10513" max="10513" width="8.33203125" style="27" bestFit="1" customWidth="1"/>
    <col min="10514" max="10514" width="18.5546875" style="27" bestFit="1" customWidth="1"/>
    <col min="10515" max="10515" width="9.6640625" style="27" bestFit="1" customWidth="1"/>
    <col min="10516" max="10752" width="9.109375" style="27"/>
    <col min="10753" max="10753" width="26.109375" style="27" customWidth="1"/>
    <col min="10754" max="10754" width="39.33203125" style="27" customWidth="1"/>
    <col min="10755" max="10755" width="9.33203125" style="27" bestFit="1" customWidth="1"/>
    <col min="10756" max="10756" width="10.33203125" style="27" bestFit="1" customWidth="1"/>
    <col min="10757" max="10757" width="9.33203125" style="27" bestFit="1" customWidth="1"/>
    <col min="10758" max="10758" width="9.44140625" style="27" bestFit="1" customWidth="1"/>
    <col min="10759" max="10759" width="4.44140625" style="27" customWidth="1"/>
    <col min="10760" max="10760" width="15.5546875" style="27" bestFit="1" customWidth="1"/>
    <col min="10761" max="10761" width="11.44140625" style="27" bestFit="1" customWidth="1"/>
    <col min="10762" max="10763" width="10.33203125" style="27" bestFit="1" customWidth="1"/>
    <col min="10764" max="10764" width="15.33203125" style="27" customWidth="1"/>
    <col min="10765" max="10765" width="9.109375" style="27"/>
    <col min="10766" max="10766" width="5.44140625" style="27" bestFit="1" customWidth="1"/>
    <col min="10767" max="10767" width="5.88671875" style="27" bestFit="1" customWidth="1"/>
    <col min="10768" max="10768" width="9" style="27" bestFit="1" customWidth="1"/>
    <col min="10769" max="10769" width="8.33203125" style="27" bestFit="1" customWidth="1"/>
    <col min="10770" max="10770" width="18.5546875" style="27" bestFit="1" customWidth="1"/>
    <col min="10771" max="10771" width="9.6640625" style="27" bestFit="1" customWidth="1"/>
    <col min="10772" max="11008" width="9.109375" style="27"/>
    <col min="11009" max="11009" width="26.109375" style="27" customWidth="1"/>
    <col min="11010" max="11010" width="39.33203125" style="27" customWidth="1"/>
    <col min="11011" max="11011" width="9.33203125" style="27" bestFit="1" customWidth="1"/>
    <col min="11012" max="11012" width="10.33203125" style="27" bestFit="1" customWidth="1"/>
    <col min="11013" max="11013" width="9.33203125" style="27" bestFit="1" customWidth="1"/>
    <col min="11014" max="11014" width="9.44140625" style="27" bestFit="1" customWidth="1"/>
    <col min="11015" max="11015" width="4.44140625" style="27" customWidth="1"/>
    <col min="11016" max="11016" width="15.5546875" style="27" bestFit="1" customWidth="1"/>
    <col min="11017" max="11017" width="11.44140625" style="27" bestFit="1" customWidth="1"/>
    <col min="11018" max="11019" width="10.33203125" style="27" bestFit="1" customWidth="1"/>
    <col min="11020" max="11020" width="15.33203125" style="27" customWidth="1"/>
    <col min="11021" max="11021" width="9.109375" style="27"/>
    <col min="11022" max="11022" width="5.44140625" style="27" bestFit="1" customWidth="1"/>
    <col min="11023" max="11023" width="5.88671875" style="27" bestFit="1" customWidth="1"/>
    <col min="11024" max="11024" width="9" style="27" bestFit="1" customWidth="1"/>
    <col min="11025" max="11025" width="8.33203125" style="27" bestFit="1" customWidth="1"/>
    <col min="11026" max="11026" width="18.5546875" style="27" bestFit="1" customWidth="1"/>
    <col min="11027" max="11027" width="9.6640625" style="27" bestFit="1" customWidth="1"/>
    <col min="11028" max="11264" width="9.109375" style="27"/>
    <col min="11265" max="11265" width="26.109375" style="27" customWidth="1"/>
    <col min="11266" max="11266" width="39.33203125" style="27" customWidth="1"/>
    <col min="11267" max="11267" width="9.33203125" style="27" bestFit="1" customWidth="1"/>
    <col min="11268" max="11268" width="10.33203125" style="27" bestFit="1" customWidth="1"/>
    <col min="11269" max="11269" width="9.33203125" style="27" bestFit="1" customWidth="1"/>
    <col min="11270" max="11270" width="9.44140625" style="27" bestFit="1" customWidth="1"/>
    <col min="11271" max="11271" width="4.44140625" style="27" customWidth="1"/>
    <col min="11272" max="11272" width="15.5546875" style="27" bestFit="1" customWidth="1"/>
    <col min="11273" max="11273" width="11.44140625" style="27" bestFit="1" customWidth="1"/>
    <col min="11274" max="11275" width="10.33203125" style="27" bestFit="1" customWidth="1"/>
    <col min="11276" max="11276" width="15.33203125" style="27" customWidth="1"/>
    <col min="11277" max="11277" width="9.109375" style="27"/>
    <col min="11278" max="11278" width="5.44140625" style="27" bestFit="1" customWidth="1"/>
    <col min="11279" max="11279" width="5.88671875" style="27" bestFit="1" customWidth="1"/>
    <col min="11280" max="11280" width="9" style="27" bestFit="1" customWidth="1"/>
    <col min="11281" max="11281" width="8.33203125" style="27" bestFit="1" customWidth="1"/>
    <col min="11282" max="11282" width="18.5546875" style="27" bestFit="1" customWidth="1"/>
    <col min="11283" max="11283" width="9.6640625" style="27" bestFit="1" customWidth="1"/>
    <col min="11284" max="11520" width="9.109375" style="27"/>
    <col min="11521" max="11521" width="26.109375" style="27" customWidth="1"/>
    <col min="11522" max="11522" width="39.33203125" style="27" customWidth="1"/>
    <col min="11523" max="11523" width="9.33203125" style="27" bestFit="1" customWidth="1"/>
    <col min="11524" max="11524" width="10.33203125" style="27" bestFit="1" customWidth="1"/>
    <col min="11525" max="11525" width="9.33203125" style="27" bestFit="1" customWidth="1"/>
    <col min="11526" max="11526" width="9.44140625" style="27" bestFit="1" customWidth="1"/>
    <col min="11527" max="11527" width="4.44140625" style="27" customWidth="1"/>
    <col min="11528" max="11528" width="15.5546875" style="27" bestFit="1" customWidth="1"/>
    <col min="11529" max="11529" width="11.44140625" style="27" bestFit="1" customWidth="1"/>
    <col min="11530" max="11531" width="10.33203125" style="27" bestFit="1" customWidth="1"/>
    <col min="11532" max="11532" width="15.33203125" style="27" customWidth="1"/>
    <col min="11533" max="11533" width="9.109375" style="27"/>
    <col min="11534" max="11534" width="5.44140625" style="27" bestFit="1" customWidth="1"/>
    <col min="11535" max="11535" width="5.88671875" style="27" bestFit="1" customWidth="1"/>
    <col min="11536" max="11536" width="9" style="27" bestFit="1" customWidth="1"/>
    <col min="11537" max="11537" width="8.33203125" style="27" bestFit="1" customWidth="1"/>
    <col min="11538" max="11538" width="18.5546875" style="27" bestFit="1" customWidth="1"/>
    <col min="11539" max="11539" width="9.6640625" style="27" bestFit="1" customWidth="1"/>
    <col min="11540" max="11776" width="9.109375" style="27"/>
    <col min="11777" max="11777" width="26.109375" style="27" customWidth="1"/>
    <col min="11778" max="11778" width="39.33203125" style="27" customWidth="1"/>
    <col min="11779" max="11779" width="9.33203125" style="27" bestFit="1" customWidth="1"/>
    <col min="11780" max="11780" width="10.33203125" style="27" bestFit="1" customWidth="1"/>
    <col min="11781" max="11781" width="9.33203125" style="27" bestFit="1" customWidth="1"/>
    <col min="11782" max="11782" width="9.44140625" style="27" bestFit="1" customWidth="1"/>
    <col min="11783" max="11783" width="4.44140625" style="27" customWidth="1"/>
    <col min="11784" max="11784" width="15.5546875" style="27" bestFit="1" customWidth="1"/>
    <col min="11785" max="11785" width="11.44140625" style="27" bestFit="1" customWidth="1"/>
    <col min="11786" max="11787" width="10.33203125" style="27" bestFit="1" customWidth="1"/>
    <col min="11788" max="11788" width="15.33203125" style="27" customWidth="1"/>
    <col min="11789" max="11789" width="9.109375" style="27"/>
    <col min="11790" max="11790" width="5.44140625" style="27" bestFit="1" customWidth="1"/>
    <col min="11791" max="11791" width="5.88671875" style="27" bestFit="1" customWidth="1"/>
    <col min="11792" max="11792" width="9" style="27" bestFit="1" customWidth="1"/>
    <col min="11793" max="11793" width="8.33203125" style="27" bestFit="1" customWidth="1"/>
    <col min="11794" max="11794" width="18.5546875" style="27" bestFit="1" customWidth="1"/>
    <col min="11795" max="11795" width="9.6640625" style="27" bestFit="1" customWidth="1"/>
    <col min="11796" max="12032" width="9.109375" style="27"/>
    <col min="12033" max="12033" width="26.109375" style="27" customWidth="1"/>
    <col min="12034" max="12034" width="39.33203125" style="27" customWidth="1"/>
    <col min="12035" max="12035" width="9.33203125" style="27" bestFit="1" customWidth="1"/>
    <col min="12036" max="12036" width="10.33203125" style="27" bestFit="1" customWidth="1"/>
    <col min="12037" max="12037" width="9.33203125" style="27" bestFit="1" customWidth="1"/>
    <col min="12038" max="12038" width="9.44140625" style="27" bestFit="1" customWidth="1"/>
    <col min="12039" max="12039" width="4.44140625" style="27" customWidth="1"/>
    <col min="12040" max="12040" width="15.5546875" style="27" bestFit="1" customWidth="1"/>
    <col min="12041" max="12041" width="11.44140625" style="27" bestFit="1" customWidth="1"/>
    <col min="12042" max="12043" width="10.33203125" style="27" bestFit="1" customWidth="1"/>
    <col min="12044" max="12044" width="15.33203125" style="27" customWidth="1"/>
    <col min="12045" max="12045" width="9.109375" style="27"/>
    <col min="12046" max="12046" width="5.44140625" style="27" bestFit="1" customWidth="1"/>
    <col min="12047" max="12047" width="5.88671875" style="27" bestFit="1" customWidth="1"/>
    <col min="12048" max="12048" width="9" style="27" bestFit="1" customWidth="1"/>
    <col min="12049" max="12049" width="8.33203125" style="27" bestFit="1" customWidth="1"/>
    <col min="12050" max="12050" width="18.5546875" style="27" bestFit="1" customWidth="1"/>
    <col min="12051" max="12051" width="9.6640625" style="27" bestFit="1" customWidth="1"/>
    <col min="12052" max="12288" width="9.109375" style="27"/>
    <col min="12289" max="12289" width="26.109375" style="27" customWidth="1"/>
    <col min="12290" max="12290" width="39.33203125" style="27" customWidth="1"/>
    <col min="12291" max="12291" width="9.33203125" style="27" bestFit="1" customWidth="1"/>
    <col min="12292" max="12292" width="10.33203125" style="27" bestFit="1" customWidth="1"/>
    <col min="12293" max="12293" width="9.33203125" style="27" bestFit="1" customWidth="1"/>
    <col min="12294" max="12294" width="9.44140625" style="27" bestFit="1" customWidth="1"/>
    <col min="12295" max="12295" width="4.44140625" style="27" customWidth="1"/>
    <col min="12296" max="12296" width="15.5546875" style="27" bestFit="1" customWidth="1"/>
    <col min="12297" max="12297" width="11.44140625" style="27" bestFit="1" customWidth="1"/>
    <col min="12298" max="12299" width="10.33203125" style="27" bestFit="1" customWidth="1"/>
    <col min="12300" max="12300" width="15.33203125" style="27" customWidth="1"/>
    <col min="12301" max="12301" width="9.109375" style="27"/>
    <col min="12302" max="12302" width="5.44140625" style="27" bestFit="1" customWidth="1"/>
    <col min="12303" max="12303" width="5.88671875" style="27" bestFit="1" customWidth="1"/>
    <col min="12304" max="12304" width="9" style="27" bestFit="1" customWidth="1"/>
    <col min="12305" max="12305" width="8.33203125" style="27" bestFit="1" customWidth="1"/>
    <col min="12306" max="12306" width="18.5546875" style="27" bestFit="1" customWidth="1"/>
    <col min="12307" max="12307" width="9.6640625" style="27" bestFit="1" customWidth="1"/>
    <col min="12308" max="12544" width="9.109375" style="27"/>
    <col min="12545" max="12545" width="26.109375" style="27" customWidth="1"/>
    <col min="12546" max="12546" width="39.33203125" style="27" customWidth="1"/>
    <col min="12547" max="12547" width="9.33203125" style="27" bestFit="1" customWidth="1"/>
    <col min="12548" max="12548" width="10.33203125" style="27" bestFit="1" customWidth="1"/>
    <col min="12549" max="12549" width="9.33203125" style="27" bestFit="1" customWidth="1"/>
    <col min="12550" max="12550" width="9.44140625" style="27" bestFit="1" customWidth="1"/>
    <col min="12551" max="12551" width="4.44140625" style="27" customWidth="1"/>
    <col min="12552" max="12552" width="15.5546875" style="27" bestFit="1" customWidth="1"/>
    <col min="12553" max="12553" width="11.44140625" style="27" bestFit="1" customWidth="1"/>
    <col min="12554" max="12555" width="10.33203125" style="27" bestFit="1" customWidth="1"/>
    <col min="12556" max="12556" width="15.33203125" style="27" customWidth="1"/>
    <col min="12557" max="12557" width="9.109375" style="27"/>
    <col min="12558" max="12558" width="5.44140625" style="27" bestFit="1" customWidth="1"/>
    <col min="12559" max="12559" width="5.88671875" style="27" bestFit="1" customWidth="1"/>
    <col min="12560" max="12560" width="9" style="27" bestFit="1" customWidth="1"/>
    <col min="12561" max="12561" width="8.33203125" style="27" bestFit="1" customWidth="1"/>
    <col min="12562" max="12562" width="18.5546875" style="27" bestFit="1" customWidth="1"/>
    <col min="12563" max="12563" width="9.6640625" style="27" bestFit="1" customWidth="1"/>
    <col min="12564" max="12800" width="9.109375" style="27"/>
    <col min="12801" max="12801" width="26.109375" style="27" customWidth="1"/>
    <col min="12802" max="12802" width="39.33203125" style="27" customWidth="1"/>
    <col min="12803" max="12803" width="9.33203125" style="27" bestFit="1" customWidth="1"/>
    <col min="12804" max="12804" width="10.33203125" style="27" bestFit="1" customWidth="1"/>
    <col min="12805" max="12805" width="9.33203125" style="27" bestFit="1" customWidth="1"/>
    <col min="12806" max="12806" width="9.44140625" style="27" bestFit="1" customWidth="1"/>
    <col min="12807" max="12807" width="4.44140625" style="27" customWidth="1"/>
    <col min="12808" max="12808" width="15.5546875" style="27" bestFit="1" customWidth="1"/>
    <col min="12809" max="12809" width="11.44140625" style="27" bestFit="1" customWidth="1"/>
    <col min="12810" max="12811" width="10.33203125" style="27" bestFit="1" customWidth="1"/>
    <col min="12812" max="12812" width="15.33203125" style="27" customWidth="1"/>
    <col min="12813" max="12813" width="9.109375" style="27"/>
    <col min="12814" max="12814" width="5.44140625" style="27" bestFit="1" customWidth="1"/>
    <col min="12815" max="12815" width="5.88671875" style="27" bestFit="1" customWidth="1"/>
    <col min="12816" max="12816" width="9" style="27" bestFit="1" customWidth="1"/>
    <col min="12817" max="12817" width="8.33203125" style="27" bestFit="1" customWidth="1"/>
    <col min="12818" max="12818" width="18.5546875" style="27" bestFit="1" customWidth="1"/>
    <col min="12819" max="12819" width="9.6640625" style="27" bestFit="1" customWidth="1"/>
    <col min="12820" max="13056" width="9.109375" style="27"/>
    <col min="13057" max="13057" width="26.109375" style="27" customWidth="1"/>
    <col min="13058" max="13058" width="39.33203125" style="27" customWidth="1"/>
    <col min="13059" max="13059" width="9.33203125" style="27" bestFit="1" customWidth="1"/>
    <col min="13060" max="13060" width="10.33203125" style="27" bestFit="1" customWidth="1"/>
    <col min="13061" max="13061" width="9.33203125" style="27" bestFit="1" customWidth="1"/>
    <col min="13062" max="13062" width="9.44140625" style="27" bestFit="1" customWidth="1"/>
    <col min="13063" max="13063" width="4.44140625" style="27" customWidth="1"/>
    <col min="13064" max="13064" width="15.5546875" style="27" bestFit="1" customWidth="1"/>
    <col min="13065" max="13065" width="11.44140625" style="27" bestFit="1" customWidth="1"/>
    <col min="13066" max="13067" width="10.33203125" style="27" bestFit="1" customWidth="1"/>
    <col min="13068" max="13068" width="15.33203125" style="27" customWidth="1"/>
    <col min="13069" max="13069" width="9.109375" style="27"/>
    <col min="13070" max="13070" width="5.44140625" style="27" bestFit="1" customWidth="1"/>
    <col min="13071" max="13071" width="5.88671875" style="27" bestFit="1" customWidth="1"/>
    <col min="13072" max="13072" width="9" style="27" bestFit="1" customWidth="1"/>
    <col min="13073" max="13073" width="8.33203125" style="27" bestFit="1" customWidth="1"/>
    <col min="13074" max="13074" width="18.5546875" style="27" bestFit="1" customWidth="1"/>
    <col min="13075" max="13075" width="9.6640625" style="27" bestFit="1" customWidth="1"/>
    <col min="13076" max="13312" width="9.109375" style="27"/>
    <col min="13313" max="13313" width="26.109375" style="27" customWidth="1"/>
    <col min="13314" max="13314" width="39.33203125" style="27" customWidth="1"/>
    <col min="13315" max="13315" width="9.33203125" style="27" bestFit="1" customWidth="1"/>
    <col min="13316" max="13316" width="10.33203125" style="27" bestFit="1" customWidth="1"/>
    <col min="13317" max="13317" width="9.33203125" style="27" bestFit="1" customWidth="1"/>
    <col min="13318" max="13318" width="9.44140625" style="27" bestFit="1" customWidth="1"/>
    <col min="13319" max="13319" width="4.44140625" style="27" customWidth="1"/>
    <col min="13320" max="13320" width="15.5546875" style="27" bestFit="1" customWidth="1"/>
    <col min="13321" max="13321" width="11.44140625" style="27" bestFit="1" customWidth="1"/>
    <col min="13322" max="13323" width="10.33203125" style="27" bestFit="1" customWidth="1"/>
    <col min="13324" max="13324" width="15.33203125" style="27" customWidth="1"/>
    <col min="13325" max="13325" width="9.109375" style="27"/>
    <col min="13326" max="13326" width="5.44140625" style="27" bestFit="1" customWidth="1"/>
    <col min="13327" max="13327" width="5.88671875" style="27" bestFit="1" customWidth="1"/>
    <col min="13328" max="13328" width="9" style="27" bestFit="1" customWidth="1"/>
    <col min="13329" max="13329" width="8.33203125" style="27" bestFit="1" customWidth="1"/>
    <col min="13330" max="13330" width="18.5546875" style="27" bestFit="1" customWidth="1"/>
    <col min="13331" max="13331" width="9.6640625" style="27" bestFit="1" customWidth="1"/>
    <col min="13332" max="13568" width="9.109375" style="27"/>
    <col min="13569" max="13569" width="26.109375" style="27" customWidth="1"/>
    <col min="13570" max="13570" width="39.33203125" style="27" customWidth="1"/>
    <col min="13571" max="13571" width="9.33203125" style="27" bestFit="1" customWidth="1"/>
    <col min="13572" max="13572" width="10.33203125" style="27" bestFit="1" customWidth="1"/>
    <col min="13573" max="13573" width="9.33203125" style="27" bestFit="1" customWidth="1"/>
    <col min="13574" max="13574" width="9.44140625" style="27" bestFit="1" customWidth="1"/>
    <col min="13575" max="13575" width="4.44140625" style="27" customWidth="1"/>
    <col min="13576" max="13576" width="15.5546875" style="27" bestFit="1" customWidth="1"/>
    <col min="13577" max="13577" width="11.44140625" style="27" bestFit="1" customWidth="1"/>
    <col min="13578" max="13579" width="10.33203125" style="27" bestFit="1" customWidth="1"/>
    <col min="13580" max="13580" width="15.33203125" style="27" customWidth="1"/>
    <col min="13581" max="13581" width="9.109375" style="27"/>
    <col min="13582" max="13582" width="5.44140625" style="27" bestFit="1" customWidth="1"/>
    <col min="13583" max="13583" width="5.88671875" style="27" bestFit="1" customWidth="1"/>
    <col min="13584" max="13584" width="9" style="27" bestFit="1" customWidth="1"/>
    <col min="13585" max="13585" width="8.33203125" style="27" bestFit="1" customWidth="1"/>
    <col min="13586" max="13586" width="18.5546875" style="27" bestFit="1" customWidth="1"/>
    <col min="13587" max="13587" width="9.6640625" style="27" bestFit="1" customWidth="1"/>
    <col min="13588" max="13824" width="9.109375" style="27"/>
    <col min="13825" max="13825" width="26.109375" style="27" customWidth="1"/>
    <col min="13826" max="13826" width="39.33203125" style="27" customWidth="1"/>
    <col min="13827" max="13827" width="9.33203125" style="27" bestFit="1" customWidth="1"/>
    <col min="13828" max="13828" width="10.33203125" style="27" bestFit="1" customWidth="1"/>
    <col min="13829" max="13829" width="9.33203125" style="27" bestFit="1" customWidth="1"/>
    <col min="13830" max="13830" width="9.44140625" style="27" bestFit="1" customWidth="1"/>
    <col min="13831" max="13831" width="4.44140625" style="27" customWidth="1"/>
    <col min="13832" max="13832" width="15.5546875" style="27" bestFit="1" customWidth="1"/>
    <col min="13833" max="13833" width="11.44140625" style="27" bestFit="1" customWidth="1"/>
    <col min="13834" max="13835" width="10.33203125" style="27" bestFit="1" customWidth="1"/>
    <col min="13836" max="13836" width="15.33203125" style="27" customWidth="1"/>
    <col min="13837" max="13837" width="9.109375" style="27"/>
    <col min="13838" max="13838" width="5.44140625" style="27" bestFit="1" customWidth="1"/>
    <col min="13839" max="13839" width="5.88671875" style="27" bestFit="1" customWidth="1"/>
    <col min="13840" max="13840" width="9" style="27" bestFit="1" customWidth="1"/>
    <col min="13841" max="13841" width="8.33203125" style="27" bestFit="1" customWidth="1"/>
    <col min="13842" max="13842" width="18.5546875" style="27" bestFit="1" customWidth="1"/>
    <col min="13843" max="13843" width="9.6640625" style="27" bestFit="1" customWidth="1"/>
    <col min="13844" max="14080" width="9.109375" style="27"/>
    <col min="14081" max="14081" width="26.109375" style="27" customWidth="1"/>
    <col min="14082" max="14082" width="39.33203125" style="27" customWidth="1"/>
    <col min="14083" max="14083" width="9.33203125" style="27" bestFit="1" customWidth="1"/>
    <col min="14084" max="14084" width="10.33203125" style="27" bestFit="1" customWidth="1"/>
    <col min="14085" max="14085" width="9.33203125" style="27" bestFit="1" customWidth="1"/>
    <col min="14086" max="14086" width="9.44140625" style="27" bestFit="1" customWidth="1"/>
    <col min="14087" max="14087" width="4.44140625" style="27" customWidth="1"/>
    <col min="14088" max="14088" width="15.5546875" style="27" bestFit="1" customWidth="1"/>
    <col min="14089" max="14089" width="11.44140625" style="27" bestFit="1" customWidth="1"/>
    <col min="14090" max="14091" width="10.33203125" style="27" bestFit="1" customWidth="1"/>
    <col min="14092" max="14092" width="15.33203125" style="27" customWidth="1"/>
    <col min="14093" max="14093" width="9.109375" style="27"/>
    <col min="14094" max="14094" width="5.44140625" style="27" bestFit="1" customWidth="1"/>
    <col min="14095" max="14095" width="5.88671875" style="27" bestFit="1" customWidth="1"/>
    <col min="14096" max="14096" width="9" style="27" bestFit="1" customWidth="1"/>
    <col min="14097" max="14097" width="8.33203125" style="27" bestFit="1" customWidth="1"/>
    <col min="14098" max="14098" width="18.5546875" style="27" bestFit="1" customWidth="1"/>
    <col min="14099" max="14099" width="9.6640625" style="27" bestFit="1" customWidth="1"/>
    <col min="14100" max="14336" width="9.109375" style="27"/>
    <col min="14337" max="14337" width="26.109375" style="27" customWidth="1"/>
    <col min="14338" max="14338" width="39.33203125" style="27" customWidth="1"/>
    <col min="14339" max="14339" width="9.33203125" style="27" bestFit="1" customWidth="1"/>
    <col min="14340" max="14340" width="10.33203125" style="27" bestFit="1" customWidth="1"/>
    <col min="14341" max="14341" width="9.33203125" style="27" bestFit="1" customWidth="1"/>
    <col min="14342" max="14342" width="9.44140625" style="27" bestFit="1" customWidth="1"/>
    <col min="14343" max="14343" width="4.44140625" style="27" customWidth="1"/>
    <col min="14344" max="14344" width="15.5546875" style="27" bestFit="1" customWidth="1"/>
    <col min="14345" max="14345" width="11.44140625" style="27" bestFit="1" customWidth="1"/>
    <col min="14346" max="14347" width="10.33203125" style="27" bestFit="1" customWidth="1"/>
    <col min="14348" max="14348" width="15.33203125" style="27" customWidth="1"/>
    <col min="14349" max="14349" width="9.109375" style="27"/>
    <col min="14350" max="14350" width="5.44140625" style="27" bestFit="1" customWidth="1"/>
    <col min="14351" max="14351" width="5.88671875" style="27" bestFit="1" customWidth="1"/>
    <col min="14352" max="14352" width="9" style="27" bestFit="1" customWidth="1"/>
    <col min="14353" max="14353" width="8.33203125" style="27" bestFit="1" customWidth="1"/>
    <col min="14354" max="14354" width="18.5546875" style="27" bestFit="1" customWidth="1"/>
    <col min="14355" max="14355" width="9.6640625" style="27" bestFit="1" customWidth="1"/>
    <col min="14356" max="14592" width="9.109375" style="27"/>
    <col min="14593" max="14593" width="26.109375" style="27" customWidth="1"/>
    <col min="14594" max="14594" width="39.33203125" style="27" customWidth="1"/>
    <col min="14595" max="14595" width="9.33203125" style="27" bestFit="1" customWidth="1"/>
    <col min="14596" max="14596" width="10.33203125" style="27" bestFit="1" customWidth="1"/>
    <col min="14597" max="14597" width="9.33203125" style="27" bestFit="1" customWidth="1"/>
    <col min="14598" max="14598" width="9.44140625" style="27" bestFit="1" customWidth="1"/>
    <col min="14599" max="14599" width="4.44140625" style="27" customWidth="1"/>
    <col min="14600" max="14600" width="15.5546875" style="27" bestFit="1" customWidth="1"/>
    <col min="14601" max="14601" width="11.44140625" style="27" bestFit="1" customWidth="1"/>
    <col min="14602" max="14603" width="10.33203125" style="27" bestFit="1" customWidth="1"/>
    <col min="14604" max="14604" width="15.33203125" style="27" customWidth="1"/>
    <col min="14605" max="14605" width="9.109375" style="27"/>
    <col min="14606" max="14606" width="5.44140625" style="27" bestFit="1" customWidth="1"/>
    <col min="14607" max="14607" width="5.88671875" style="27" bestFit="1" customWidth="1"/>
    <col min="14608" max="14608" width="9" style="27" bestFit="1" customWidth="1"/>
    <col min="14609" max="14609" width="8.33203125" style="27" bestFit="1" customWidth="1"/>
    <col min="14610" max="14610" width="18.5546875" style="27" bestFit="1" customWidth="1"/>
    <col min="14611" max="14611" width="9.6640625" style="27" bestFit="1" customWidth="1"/>
    <col min="14612" max="14848" width="9.109375" style="27"/>
    <col min="14849" max="14849" width="26.109375" style="27" customWidth="1"/>
    <col min="14850" max="14850" width="39.33203125" style="27" customWidth="1"/>
    <col min="14851" max="14851" width="9.33203125" style="27" bestFit="1" customWidth="1"/>
    <col min="14852" max="14852" width="10.33203125" style="27" bestFit="1" customWidth="1"/>
    <col min="14853" max="14853" width="9.33203125" style="27" bestFit="1" customWidth="1"/>
    <col min="14854" max="14854" width="9.44140625" style="27" bestFit="1" customWidth="1"/>
    <col min="14855" max="14855" width="4.44140625" style="27" customWidth="1"/>
    <col min="14856" max="14856" width="15.5546875" style="27" bestFit="1" customWidth="1"/>
    <col min="14857" max="14857" width="11.44140625" style="27" bestFit="1" customWidth="1"/>
    <col min="14858" max="14859" width="10.33203125" style="27" bestFit="1" customWidth="1"/>
    <col min="14860" max="14860" width="15.33203125" style="27" customWidth="1"/>
    <col min="14861" max="14861" width="9.109375" style="27"/>
    <col min="14862" max="14862" width="5.44140625" style="27" bestFit="1" customWidth="1"/>
    <col min="14863" max="14863" width="5.88671875" style="27" bestFit="1" customWidth="1"/>
    <col min="14864" max="14864" width="9" style="27" bestFit="1" customWidth="1"/>
    <col min="14865" max="14865" width="8.33203125" style="27" bestFit="1" customWidth="1"/>
    <col min="14866" max="14866" width="18.5546875" style="27" bestFit="1" customWidth="1"/>
    <col min="14867" max="14867" width="9.6640625" style="27" bestFit="1" customWidth="1"/>
    <col min="14868" max="15104" width="9.109375" style="27"/>
    <col min="15105" max="15105" width="26.109375" style="27" customWidth="1"/>
    <col min="15106" max="15106" width="39.33203125" style="27" customWidth="1"/>
    <col min="15107" max="15107" width="9.33203125" style="27" bestFit="1" customWidth="1"/>
    <col min="15108" max="15108" width="10.33203125" style="27" bestFit="1" customWidth="1"/>
    <col min="15109" max="15109" width="9.33203125" style="27" bestFit="1" customWidth="1"/>
    <col min="15110" max="15110" width="9.44140625" style="27" bestFit="1" customWidth="1"/>
    <col min="15111" max="15111" width="4.44140625" style="27" customWidth="1"/>
    <col min="15112" max="15112" width="15.5546875" style="27" bestFit="1" customWidth="1"/>
    <col min="15113" max="15113" width="11.44140625" style="27" bestFit="1" customWidth="1"/>
    <col min="15114" max="15115" width="10.33203125" style="27" bestFit="1" customWidth="1"/>
    <col min="15116" max="15116" width="15.33203125" style="27" customWidth="1"/>
    <col min="15117" max="15117" width="9.109375" style="27"/>
    <col min="15118" max="15118" width="5.44140625" style="27" bestFit="1" customWidth="1"/>
    <col min="15119" max="15119" width="5.88671875" style="27" bestFit="1" customWidth="1"/>
    <col min="15120" max="15120" width="9" style="27" bestFit="1" customWidth="1"/>
    <col min="15121" max="15121" width="8.33203125" style="27" bestFit="1" customWidth="1"/>
    <col min="15122" max="15122" width="18.5546875" style="27" bestFit="1" customWidth="1"/>
    <col min="15123" max="15123" width="9.6640625" style="27" bestFit="1" customWidth="1"/>
    <col min="15124" max="15360" width="9.109375" style="27"/>
    <col min="15361" max="15361" width="26.109375" style="27" customWidth="1"/>
    <col min="15362" max="15362" width="39.33203125" style="27" customWidth="1"/>
    <col min="15363" max="15363" width="9.33203125" style="27" bestFit="1" customWidth="1"/>
    <col min="15364" max="15364" width="10.33203125" style="27" bestFit="1" customWidth="1"/>
    <col min="15365" max="15365" width="9.33203125" style="27" bestFit="1" customWidth="1"/>
    <col min="15366" max="15366" width="9.44140625" style="27" bestFit="1" customWidth="1"/>
    <col min="15367" max="15367" width="4.44140625" style="27" customWidth="1"/>
    <col min="15368" max="15368" width="15.5546875" style="27" bestFit="1" customWidth="1"/>
    <col min="15369" max="15369" width="11.44140625" style="27" bestFit="1" customWidth="1"/>
    <col min="15370" max="15371" width="10.33203125" style="27" bestFit="1" customWidth="1"/>
    <col min="15372" max="15372" width="15.33203125" style="27" customWidth="1"/>
    <col min="15373" max="15373" width="9.109375" style="27"/>
    <col min="15374" max="15374" width="5.44140625" style="27" bestFit="1" customWidth="1"/>
    <col min="15375" max="15375" width="5.88671875" style="27" bestFit="1" customWidth="1"/>
    <col min="15376" max="15376" width="9" style="27" bestFit="1" customWidth="1"/>
    <col min="15377" max="15377" width="8.33203125" style="27" bestFit="1" customWidth="1"/>
    <col min="15378" max="15378" width="18.5546875" style="27" bestFit="1" customWidth="1"/>
    <col min="15379" max="15379" width="9.6640625" style="27" bestFit="1" customWidth="1"/>
    <col min="15380" max="15616" width="9.109375" style="27"/>
    <col min="15617" max="15617" width="26.109375" style="27" customWidth="1"/>
    <col min="15618" max="15618" width="39.33203125" style="27" customWidth="1"/>
    <col min="15619" max="15619" width="9.33203125" style="27" bestFit="1" customWidth="1"/>
    <col min="15620" max="15620" width="10.33203125" style="27" bestFit="1" customWidth="1"/>
    <col min="15621" max="15621" width="9.33203125" style="27" bestFit="1" customWidth="1"/>
    <col min="15622" max="15622" width="9.44140625" style="27" bestFit="1" customWidth="1"/>
    <col min="15623" max="15623" width="4.44140625" style="27" customWidth="1"/>
    <col min="15624" max="15624" width="15.5546875" style="27" bestFit="1" customWidth="1"/>
    <col min="15625" max="15625" width="11.44140625" style="27" bestFit="1" customWidth="1"/>
    <col min="15626" max="15627" width="10.33203125" style="27" bestFit="1" customWidth="1"/>
    <col min="15628" max="15628" width="15.33203125" style="27" customWidth="1"/>
    <col min="15629" max="15629" width="9.109375" style="27"/>
    <col min="15630" max="15630" width="5.44140625" style="27" bestFit="1" customWidth="1"/>
    <col min="15631" max="15631" width="5.88671875" style="27" bestFit="1" customWidth="1"/>
    <col min="15632" max="15632" width="9" style="27" bestFit="1" customWidth="1"/>
    <col min="15633" max="15633" width="8.33203125" style="27" bestFit="1" customWidth="1"/>
    <col min="15634" max="15634" width="18.5546875" style="27" bestFit="1" customWidth="1"/>
    <col min="15635" max="15635" width="9.6640625" style="27" bestFit="1" customWidth="1"/>
    <col min="15636" max="15872" width="9.109375" style="27"/>
    <col min="15873" max="15873" width="26.109375" style="27" customWidth="1"/>
    <col min="15874" max="15874" width="39.33203125" style="27" customWidth="1"/>
    <col min="15875" max="15875" width="9.33203125" style="27" bestFit="1" customWidth="1"/>
    <col min="15876" max="15876" width="10.33203125" style="27" bestFit="1" customWidth="1"/>
    <col min="15877" max="15877" width="9.33203125" style="27" bestFit="1" customWidth="1"/>
    <col min="15878" max="15878" width="9.44140625" style="27" bestFit="1" customWidth="1"/>
    <col min="15879" max="15879" width="4.44140625" style="27" customWidth="1"/>
    <col min="15880" max="15880" width="15.5546875" style="27" bestFit="1" customWidth="1"/>
    <col min="15881" max="15881" width="11.44140625" style="27" bestFit="1" customWidth="1"/>
    <col min="15882" max="15883" width="10.33203125" style="27" bestFit="1" customWidth="1"/>
    <col min="15884" max="15884" width="15.33203125" style="27" customWidth="1"/>
    <col min="15885" max="15885" width="9.109375" style="27"/>
    <col min="15886" max="15886" width="5.44140625" style="27" bestFit="1" customWidth="1"/>
    <col min="15887" max="15887" width="5.88671875" style="27" bestFit="1" customWidth="1"/>
    <col min="15888" max="15888" width="9" style="27" bestFit="1" customWidth="1"/>
    <col min="15889" max="15889" width="8.33203125" style="27" bestFit="1" customWidth="1"/>
    <col min="15890" max="15890" width="18.5546875" style="27" bestFit="1" customWidth="1"/>
    <col min="15891" max="15891" width="9.6640625" style="27" bestFit="1" customWidth="1"/>
    <col min="15892" max="16128" width="9.109375" style="27"/>
    <col min="16129" max="16129" width="26.109375" style="27" customWidth="1"/>
    <col min="16130" max="16130" width="39.33203125" style="27" customWidth="1"/>
    <col min="16131" max="16131" width="9.33203125" style="27" bestFit="1" customWidth="1"/>
    <col min="16132" max="16132" width="10.33203125" style="27" bestFit="1" customWidth="1"/>
    <col min="16133" max="16133" width="9.33203125" style="27" bestFit="1" customWidth="1"/>
    <col min="16134" max="16134" width="9.44140625" style="27" bestFit="1" customWidth="1"/>
    <col min="16135" max="16135" width="4.44140625" style="27" customWidth="1"/>
    <col min="16136" max="16136" width="15.5546875" style="27" bestFit="1" customWidth="1"/>
    <col min="16137" max="16137" width="11.44140625" style="27" bestFit="1" customWidth="1"/>
    <col min="16138" max="16139" width="10.33203125" style="27" bestFit="1" customWidth="1"/>
    <col min="16140" max="16140" width="15.33203125" style="27" customWidth="1"/>
    <col min="16141" max="16141" width="9.109375" style="27"/>
    <col min="16142" max="16142" width="5.44140625" style="27" bestFit="1" customWidth="1"/>
    <col min="16143" max="16143" width="5.88671875" style="27" bestFit="1" customWidth="1"/>
    <col min="16144" max="16144" width="9" style="27" bestFit="1" customWidth="1"/>
    <col min="16145" max="16145" width="8.33203125" style="27" bestFit="1" customWidth="1"/>
    <col min="16146" max="16146" width="18.5546875" style="27" bestFit="1" customWidth="1"/>
    <col min="16147" max="16147" width="9.6640625" style="27" bestFit="1" customWidth="1"/>
    <col min="16148" max="16384" width="9.109375" style="27"/>
  </cols>
  <sheetData>
    <row r="1" spans="1:22" ht="18" thickBot="1" x14ac:dyDescent="0.35">
      <c r="A1" s="103" t="s">
        <v>108</v>
      </c>
    </row>
    <row r="2" spans="1:22" ht="15" thickBot="1" x14ac:dyDescent="0.35">
      <c r="B2" s="28" t="s">
        <v>35</v>
      </c>
      <c r="C2" s="29"/>
      <c r="D2" s="30">
        <f>SUM(D6:D7,D10:D14,D15,D17:D19,D21,D23,D25:D26,D32)</f>
        <v>14930.857403149887</v>
      </c>
      <c r="E2" s="29"/>
      <c r="F2" s="29"/>
      <c r="G2" s="29"/>
      <c r="H2" s="29"/>
      <c r="I2" s="30">
        <f>SUM(I6:I7,I10:I14,I15,I17:I19,I21,I23,I25:I26,I32)</f>
        <v>46127.1104503475</v>
      </c>
      <c r="J2" s="29"/>
      <c r="K2" s="29"/>
      <c r="N2" s="31" t="s">
        <v>36</v>
      </c>
      <c r="O2" s="32">
        <f>AVERAGE(O6:O7,O10:O14,O15,O17:O19,O21,O23,O25:O26,O32)</f>
        <v>0.82328243922940547</v>
      </c>
    </row>
    <row r="3" spans="1:22" x14ac:dyDescent="0.25">
      <c r="C3" s="112" t="s">
        <v>37</v>
      </c>
      <c r="D3" s="112"/>
      <c r="E3" s="112"/>
      <c r="F3" s="112"/>
      <c r="H3" s="112" t="s">
        <v>38</v>
      </c>
      <c r="I3" s="112"/>
      <c r="J3" s="112"/>
      <c r="K3" s="112"/>
      <c r="S3" s="33" t="s">
        <v>39</v>
      </c>
      <c r="U3" s="33"/>
      <c r="V3" s="33"/>
    </row>
    <row r="4" spans="1:22" x14ac:dyDescent="0.25">
      <c r="A4" s="27" t="s">
        <v>40</v>
      </c>
      <c r="C4" s="34" t="s">
        <v>41</v>
      </c>
      <c r="D4" s="34" t="s">
        <v>42</v>
      </c>
      <c r="E4" s="112" t="s">
        <v>43</v>
      </c>
      <c r="F4" s="112"/>
      <c r="H4" s="34" t="s">
        <v>41</v>
      </c>
      <c r="I4" s="34" t="s">
        <v>42</v>
      </c>
      <c r="J4" s="112" t="s">
        <v>43</v>
      </c>
      <c r="K4" s="112"/>
      <c r="L4" s="35" t="s">
        <v>44</v>
      </c>
      <c r="S4" s="33" t="s">
        <v>45</v>
      </c>
      <c r="T4" s="33" t="s">
        <v>46</v>
      </c>
      <c r="U4" s="33"/>
      <c r="V4" s="33"/>
    </row>
    <row r="5" spans="1:22" ht="13.8" thickBot="1" x14ac:dyDescent="0.3">
      <c r="A5" s="29" t="s">
        <v>47</v>
      </c>
      <c r="B5" s="27" t="s">
        <v>48</v>
      </c>
      <c r="C5" s="36" t="s">
        <v>49</v>
      </c>
      <c r="D5" s="36"/>
      <c r="E5" s="36" t="s">
        <v>50</v>
      </c>
      <c r="F5" s="36" t="s">
        <v>51</v>
      </c>
      <c r="G5" s="29"/>
      <c r="H5" s="36" t="s">
        <v>49</v>
      </c>
      <c r="I5" s="36"/>
      <c r="J5" s="36" t="s">
        <v>50</v>
      </c>
      <c r="K5" s="36" t="s">
        <v>51</v>
      </c>
      <c r="L5" s="34" t="s">
        <v>52</v>
      </c>
      <c r="M5" s="35" t="s">
        <v>53</v>
      </c>
      <c r="N5" s="35" t="s">
        <v>54</v>
      </c>
      <c r="O5" s="35" t="s">
        <v>55</v>
      </c>
      <c r="P5" s="35" t="s">
        <v>56</v>
      </c>
      <c r="Q5" s="35" t="s">
        <v>57</v>
      </c>
      <c r="R5" s="37" t="s">
        <v>58</v>
      </c>
      <c r="S5" s="33" t="s">
        <v>59</v>
      </c>
      <c r="T5" s="33" t="s">
        <v>60</v>
      </c>
      <c r="U5" s="33"/>
      <c r="V5" s="33"/>
    </row>
    <row r="6" spans="1:22" ht="14.4" x14ac:dyDescent="0.3">
      <c r="A6" s="27" t="s">
        <v>61</v>
      </c>
      <c r="B6" s="38" t="s">
        <v>22</v>
      </c>
      <c r="C6" s="39">
        <v>775.40326455208594</v>
      </c>
      <c r="D6" s="39">
        <v>725</v>
      </c>
      <c r="E6" s="39">
        <v>643.57674781879143</v>
      </c>
      <c r="F6" s="39">
        <v>934.2323580144681</v>
      </c>
      <c r="G6" s="39"/>
      <c r="H6" s="39">
        <v>2421.8451951877933</v>
      </c>
      <c r="I6" s="39">
        <v>2276</v>
      </c>
      <c r="J6" s="39">
        <v>2019.2313462894479</v>
      </c>
      <c r="K6" s="39">
        <v>2904.7360819909886</v>
      </c>
      <c r="L6" s="41">
        <f>+D6/I6</f>
        <v>0.31854130052724078</v>
      </c>
      <c r="M6" s="42">
        <f>+(0.5-(L6))/0.07</f>
        <v>2.5922671353251316</v>
      </c>
      <c r="N6" s="27">
        <f>+EXP(M6)</f>
        <v>13.360026282040055</v>
      </c>
      <c r="O6" s="43">
        <f>+(0.5*M6)-(0.07*(M6^2))</f>
        <v>0.82574414460049228</v>
      </c>
      <c r="P6" s="44">
        <f>+M6/I6</f>
        <v>1.1389574408282653E-3</v>
      </c>
      <c r="Q6" s="45">
        <f>+N6/(P6*(EXP(1)))</f>
        <v>4315.243771618465</v>
      </c>
      <c r="R6" s="45">
        <f>+N6*S6*(EXP(-P6*S6))</f>
        <v>4080.7551569999341</v>
      </c>
      <c r="S6" s="46">
        <f>0.85*D6</f>
        <v>616.25</v>
      </c>
      <c r="T6" s="46">
        <f>0.25*D6</f>
        <v>181.25</v>
      </c>
      <c r="U6" s="47"/>
      <c r="V6" s="47"/>
    </row>
    <row r="7" spans="1:22" ht="15" thickBot="1" x14ac:dyDescent="0.35">
      <c r="A7" s="27" t="s">
        <v>61</v>
      </c>
      <c r="B7" s="48" t="s">
        <v>18</v>
      </c>
      <c r="C7" s="39">
        <v>1424.0951205334586</v>
      </c>
      <c r="D7" s="39">
        <v>1331</v>
      </c>
      <c r="E7" s="39">
        <v>1206.9472843097151</v>
      </c>
      <c r="F7" s="39">
        <v>1680.3110945206683</v>
      </c>
      <c r="G7" s="39"/>
      <c r="H7" s="39">
        <v>4344.0515155766234</v>
      </c>
      <c r="I7" s="39">
        <v>4083</v>
      </c>
      <c r="J7" s="39">
        <v>3700.5578107208808</v>
      </c>
      <c r="K7" s="39">
        <v>5099.4429854096697</v>
      </c>
      <c r="L7" s="41">
        <f t="shared" ref="L7:L53" si="0">+D7/I7</f>
        <v>0.32598579475875583</v>
      </c>
      <c r="M7" s="42">
        <f t="shared" ref="M7:M53" si="1">+(0.5-(L7))/0.07</f>
        <v>2.4859172177320592</v>
      </c>
      <c r="N7" s="27">
        <f t="shared" ref="N7:N53" si="2">+EXP(M7)</f>
        <v>12.012132944878726</v>
      </c>
      <c r="O7" s="43">
        <f t="shared" ref="O7:O53" si="3">+(0.5*M7)-(0.07*(M7^2))</f>
        <v>0.81037369992686037</v>
      </c>
      <c r="P7" s="44">
        <f t="shared" ref="P7:P53" si="4">+M7/I7</f>
        <v>6.0884575501642395E-4</v>
      </c>
      <c r="Q7" s="45">
        <f t="shared" ref="Q7:Q53" si="5">+N7/(P7*(EXP(1)))</f>
        <v>7258.0234297927436</v>
      </c>
      <c r="R7" s="45">
        <f>+N7*S7*(EXP(-P7*S7))</f>
        <v>6824.4461166585452</v>
      </c>
      <c r="S7" s="46">
        <f t="shared" ref="S7:S53" si="6">0.85*D7</f>
        <v>1131.3499999999999</v>
      </c>
      <c r="T7" s="46">
        <f t="shared" ref="T7:T53" si="7">0.25*D7</f>
        <v>332.75</v>
      </c>
      <c r="U7" s="47"/>
      <c r="V7" s="47"/>
    </row>
    <row r="8" spans="1:22" ht="14.4" x14ac:dyDescent="0.3">
      <c r="A8" s="27" t="s">
        <v>61</v>
      </c>
      <c r="B8" s="27" t="s">
        <v>62</v>
      </c>
      <c r="C8" s="39">
        <v>772.53225553341395</v>
      </c>
      <c r="D8" s="39">
        <v>722</v>
      </c>
      <c r="E8" s="39">
        <v>641.10412867244463</v>
      </c>
      <c r="F8" s="39">
        <v>930.90351340486586</v>
      </c>
      <c r="G8" s="39"/>
      <c r="H8" s="39">
        <v>2413.2260221222105</v>
      </c>
      <c r="I8" s="39">
        <v>2268</v>
      </c>
      <c r="J8" s="39">
        <v>2011.7565296512107</v>
      </c>
      <c r="K8" s="39">
        <v>2894.8134369209515</v>
      </c>
      <c r="L8" s="41">
        <f t="shared" si="0"/>
        <v>0.31834215167548502</v>
      </c>
      <c r="M8" s="42">
        <f t="shared" si="1"/>
        <v>2.5951121189216422</v>
      </c>
      <c r="N8" s="27">
        <f t="shared" si="2"/>
        <v>13.398089456541561</v>
      </c>
      <c r="O8" s="43">
        <f t="shared" si="3"/>
        <v>0.82613357577664281</v>
      </c>
      <c r="P8" s="44">
        <f t="shared" si="4"/>
        <v>1.1442293293305302E-3</v>
      </c>
      <c r="Q8" s="45">
        <f t="shared" si="5"/>
        <v>4307.5994782630778</v>
      </c>
      <c r="R8" s="45">
        <f t="shared" ref="R8:R53" si="8">+N8*S8*(EXP(-P8*S8))</f>
        <v>4074.0985598882303</v>
      </c>
      <c r="S8" s="46">
        <f t="shared" si="6"/>
        <v>613.69999999999993</v>
      </c>
      <c r="T8" s="46">
        <f t="shared" si="7"/>
        <v>180.5</v>
      </c>
      <c r="U8" s="47"/>
      <c r="V8" s="47"/>
    </row>
    <row r="9" spans="1:22" ht="15" thickBot="1" x14ac:dyDescent="0.35">
      <c r="A9" s="27" t="s">
        <v>61</v>
      </c>
      <c r="B9" s="27" t="s">
        <v>63</v>
      </c>
      <c r="C9" s="39">
        <v>5292.20706112486</v>
      </c>
      <c r="D9" s="39">
        <v>4945</v>
      </c>
      <c r="E9" s="39">
        <v>4600.6419563164272</v>
      </c>
      <c r="F9" s="39">
        <v>6087.7277222947423</v>
      </c>
      <c r="G9" s="39"/>
      <c r="H9" s="39">
        <v>15340.222550507751</v>
      </c>
      <c r="I9" s="39">
        <v>14418</v>
      </c>
      <c r="J9" s="39">
        <v>13417.024920550415</v>
      </c>
      <c r="K9" s="39">
        <v>17539.091511909686</v>
      </c>
      <c r="L9" s="41">
        <f t="shared" si="0"/>
        <v>0.34297406020252463</v>
      </c>
      <c r="M9" s="42">
        <f t="shared" si="1"/>
        <v>2.243227711392505</v>
      </c>
      <c r="N9" s="27">
        <f t="shared" si="2"/>
        <v>9.4236992329699678</v>
      </c>
      <c r="O9" s="43">
        <f t="shared" si="3"/>
        <v>0.7693689161351045</v>
      </c>
      <c r="P9" s="44">
        <f t="shared" si="4"/>
        <v>1.5558522065421731E-4</v>
      </c>
      <c r="Q9" s="45">
        <f t="shared" si="5"/>
        <v>22282.227020120055</v>
      </c>
      <c r="R9" s="45">
        <f t="shared" si="8"/>
        <v>20596.520798496003</v>
      </c>
      <c r="S9" s="46">
        <f t="shared" si="6"/>
        <v>4203.25</v>
      </c>
      <c r="T9" s="46">
        <f t="shared" si="7"/>
        <v>1236.25</v>
      </c>
      <c r="U9" s="47"/>
      <c r="V9" s="47"/>
    </row>
    <row r="10" spans="1:22" ht="14.4" x14ac:dyDescent="0.3">
      <c r="A10" s="27" t="s">
        <v>61</v>
      </c>
      <c r="B10" s="38" t="s">
        <v>23</v>
      </c>
      <c r="C10" s="39">
        <v>721.57510530328193</v>
      </c>
      <c r="D10" s="39">
        <v>674</v>
      </c>
      <c r="E10" s="39">
        <v>597.26287542984096</v>
      </c>
      <c r="F10" s="39">
        <v>871.76125289676452</v>
      </c>
      <c r="G10" s="39"/>
      <c r="H10" s="39">
        <v>2260.0336717419855</v>
      </c>
      <c r="I10" s="39">
        <v>2124</v>
      </c>
      <c r="J10" s="39">
        <v>1879.0429244699599</v>
      </c>
      <c r="K10" s="39">
        <v>2718.2732926914664</v>
      </c>
      <c r="L10" s="41">
        <f t="shared" si="0"/>
        <v>0.31732580037664782</v>
      </c>
      <c r="M10" s="42">
        <f t="shared" si="1"/>
        <v>2.6096314231907454</v>
      </c>
      <c r="N10" s="27">
        <f t="shared" si="2"/>
        <v>13.594039480653398</v>
      </c>
      <c r="O10" s="43">
        <f t="shared" si="3"/>
        <v>0.82810338005205386</v>
      </c>
      <c r="P10" s="44">
        <f t="shared" si="4"/>
        <v>1.2286400297508218E-3</v>
      </c>
      <c r="Q10" s="45">
        <f t="shared" si="5"/>
        <v>4070.3277821898196</v>
      </c>
      <c r="R10" s="45">
        <f t="shared" si="8"/>
        <v>3852.4120267274125</v>
      </c>
      <c r="S10" s="46">
        <f t="shared" si="6"/>
        <v>572.9</v>
      </c>
      <c r="T10" s="46">
        <f t="shared" si="7"/>
        <v>168.5</v>
      </c>
      <c r="U10" s="47"/>
      <c r="V10" s="47"/>
    </row>
    <row r="11" spans="1:22" ht="14.4" x14ac:dyDescent="0.3">
      <c r="A11" s="27" t="s">
        <v>61</v>
      </c>
      <c r="B11" s="49" t="s">
        <v>19</v>
      </c>
      <c r="C11" s="39">
        <v>663.38553406970084</v>
      </c>
      <c r="D11" s="39">
        <v>620</v>
      </c>
      <c r="E11" s="39">
        <v>547.31142929268287</v>
      </c>
      <c r="F11" s="39">
        <v>804.07669794449464</v>
      </c>
      <c r="G11" s="39"/>
      <c r="H11" s="39">
        <v>2084.5811976470777</v>
      </c>
      <c r="I11" s="39">
        <v>1959</v>
      </c>
      <c r="J11" s="39">
        <v>1727.3945269928781</v>
      </c>
      <c r="K11" s="39">
        <v>2515.6261072266566</v>
      </c>
      <c r="L11" s="41">
        <f t="shared" si="0"/>
        <v>0.31648800408371619</v>
      </c>
      <c r="M11" s="42">
        <f t="shared" si="1"/>
        <v>2.6215999416611973</v>
      </c>
      <c r="N11" s="27">
        <f t="shared" si="2"/>
        <v>13.757717531312117</v>
      </c>
      <c r="O11" s="43">
        <f t="shared" si="3"/>
        <v>0.82970493304233905</v>
      </c>
      <c r="P11" s="44">
        <f t="shared" si="4"/>
        <v>1.3382337629715146E-3</v>
      </c>
      <c r="Q11" s="45">
        <f t="shared" si="5"/>
        <v>3781.9860604737919</v>
      </c>
      <c r="R11" s="45">
        <f t="shared" si="8"/>
        <v>3581.551255435546</v>
      </c>
      <c r="S11" s="46">
        <f t="shared" si="6"/>
        <v>527</v>
      </c>
      <c r="T11" s="46">
        <f t="shared" si="7"/>
        <v>155</v>
      </c>
      <c r="U11" s="47"/>
      <c r="V11" s="47"/>
    </row>
    <row r="12" spans="1:22" ht="14.4" x14ac:dyDescent="0.3">
      <c r="A12" s="27" t="s">
        <v>61</v>
      </c>
      <c r="B12" s="49" t="s">
        <v>20</v>
      </c>
      <c r="C12" s="39">
        <v>497.67466436277726</v>
      </c>
      <c r="D12" s="39">
        <v>465</v>
      </c>
      <c r="E12" s="39">
        <v>405.86373517042398</v>
      </c>
      <c r="F12" s="39">
        <v>610.25425551903777</v>
      </c>
      <c r="G12" s="39"/>
      <c r="H12" s="39">
        <v>1581.4316882697296</v>
      </c>
      <c r="I12" s="39">
        <v>1486</v>
      </c>
      <c r="J12" s="39">
        <v>1295.0269841536217</v>
      </c>
      <c r="K12" s="39">
        <v>1931.1768907256815</v>
      </c>
      <c r="L12" s="41">
        <f t="shared" si="0"/>
        <v>0.31292059219380886</v>
      </c>
      <c r="M12" s="42">
        <f t="shared" si="1"/>
        <v>2.6725629686598733</v>
      </c>
      <c r="N12" s="27">
        <f t="shared" si="2"/>
        <v>14.477025848532371</v>
      </c>
      <c r="O12" s="43">
        <f t="shared" si="3"/>
        <v>0.83629998682829143</v>
      </c>
      <c r="P12" s="44">
        <f t="shared" si="4"/>
        <v>1.7984945953296589E-3</v>
      </c>
      <c r="Q12" s="45">
        <f t="shared" si="5"/>
        <v>2961.2544807266495</v>
      </c>
      <c r="R12" s="45">
        <f t="shared" si="8"/>
        <v>2810.8057245580248</v>
      </c>
      <c r="S12" s="46">
        <f t="shared" si="6"/>
        <v>395.25</v>
      </c>
      <c r="T12" s="46">
        <f t="shared" si="7"/>
        <v>116.25</v>
      </c>
      <c r="U12" s="47"/>
      <c r="V12" s="47"/>
    </row>
    <row r="13" spans="1:22" ht="14.4" x14ac:dyDescent="0.3">
      <c r="A13" s="27" t="s">
        <v>61</v>
      </c>
      <c r="B13" s="49" t="s">
        <v>24</v>
      </c>
      <c r="C13" s="39">
        <v>671.7176072758067</v>
      </c>
      <c r="D13" s="39">
        <v>628</v>
      </c>
      <c r="E13" s="39">
        <v>554.45603381917488</v>
      </c>
      <c r="F13" s="39">
        <v>813.77876044809466</v>
      </c>
      <c r="G13" s="39"/>
      <c r="H13" s="39">
        <v>2109.739499271227</v>
      </c>
      <c r="I13" s="39">
        <v>1983</v>
      </c>
      <c r="J13" s="39">
        <v>1749.1150375423008</v>
      </c>
      <c r="K13" s="39">
        <v>2544.7158473003315</v>
      </c>
      <c r="L13" s="41">
        <f t="shared" si="0"/>
        <v>0.3166918809884014</v>
      </c>
      <c r="M13" s="42">
        <f t="shared" si="1"/>
        <v>2.6186874144514083</v>
      </c>
      <c r="N13" s="27">
        <f t="shared" si="2"/>
        <v>13.717706100132713</v>
      </c>
      <c r="O13" s="43">
        <f t="shared" si="3"/>
        <v>0.82931704300326992</v>
      </c>
      <c r="P13" s="44">
        <f t="shared" si="4"/>
        <v>1.3205685398141242E-3</v>
      </c>
      <c r="Q13" s="45">
        <f t="shared" si="5"/>
        <v>3821.4313775650139</v>
      </c>
      <c r="R13" s="45">
        <f t="shared" si="8"/>
        <v>3618.4070439657444</v>
      </c>
      <c r="S13" s="46">
        <f t="shared" si="6"/>
        <v>533.79999999999995</v>
      </c>
      <c r="T13" s="46">
        <f t="shared" si="7"/>
        <v>157</v>
      </c>
      <c r="U13" s="47"/>
      <c r="V13" s="47"/>
    </row>
    <row r="14" spans="1:22" ht="15" thickBot="1" x14ac:dyDescent="0.35">
      <c r="A14" s="27" t="s">
        <v>61</v>
      </c>
      <c r="B14" s="48" t="s">
        <v>21</v>
      </c>
      <c r="C14" s="50">
        <v>1158.3836502135132</v>
      </c>
      <c r="D14" s="50">
        <v>1082</v>
      </c>
      <c r="E14" s="50">
        <v>975.28414206058153</v>
      </c>
      <c r="F14" s="50">
        <v>1375.8581968193544</v>
      </c>
      <c r="G14" s="50"/>
      <c r="H14" s="50">
        <v>3562.0066870906285</v>
      </c>
      <c r="I14" s="50">
        <v>3348</v>
      </c>
      <c r="J14" s="50">
        <v>3013.7584009526004</v>
      </c>
      <c r="K14" s="50">
        <v>4209.9896378116828</v>
      </c>
      <c r="L14" s="41">
        <f t="shared" si="0"/>
        <v>0.32317801672640384</v>
      </c>
      <c r="M14" s="42">
        <f t="shared" si="1"/>
        <v>2.5260283324799451</v>
      </c>
      <c r="N14" s="27">
        <f t="shared" si="2"/>
        <v>12.503746663533452</v>
      </c>
      <c r="O14" s="43">
        <f t="shared" si="3"/>
        <v>0.81635682668557363</v>
      </c>
      <c r="P14" s="44">
        <f t="shared" si="4"/>
        <v>7.5448874924729538E-4</v>
      </c>
      <c r="Q14" s="45">
        <f t="shared" si="5"/>
        <v>6096.6731972066746</v>
      </c>
      <c r="R14" s="45">
        <f t="shared" si="8"/>
        <v>5745.5019592627814</v>
      </c>
      <c r="S14" s="46">
        <f t="shared" si="6"/>
        <v>919.69999999999993</v>
      </c>
      <c r="T14" s="46">
        <f t="shared" si="7"/>
        <v>270.5</v>
      </c>
      <c r="U14" s="47"/>
      <c r="V14" s="47"/>
    </row>
    <row r="15" spans="1:22" ht="15" thickBot="1" x14ac:dyDescent="0.35">
      <c r="A15" s="27" t="s">
        <v>65</v>
      </c>
      <c r="B15" s="28" t="s">
        <v>66</v>
      </c>
      <c r="C15" s="39">
        <v>621.22998359215353</v>
      </c>
      <c r="D15" s="39">
        <v>580</v>
      </c>
      <c r="E15" s="39">
        <v>511.20706965869437</v>
      </c>
      <c r="F15" s="39">
        <v>754.93222887463173</v>
      </c>
      <c r="G15" s="39"/>
      <c r="H15" s="39">
        <v>1957.1027305588323</v>
      </c>
      <c r="I15" s="39">
        <v>1839</v>
      </c>
      <c r="J15" s="39">
        <v>1617.4706379050117</v>
      </c>
      <c r="K15" s="39">
        <v>2368.0498478302356</v>
      </c>
      <c r="L15" s="41">
        <f t="shared" si="0"/>
        <v>0.31538879825992389</v>
      </c>
      <c r="M15" s="42">
        <f t="shared" si="1"/>
        <v>2.6373028820010873</v>
      </c>
      <c r="N15" s="27">
        <f t="shared" si="2"/>
        <v>13.975459267411345</v>
      </c>
      <c r="O15" s="43">
        <f t="shared" si="3"/>
        <v>0.83177578660175677</v>
      </c>
      <c r="P15" s="44">
        <f t="shared" si="4"/>
        <v>1.4340961837961323E-3</v>
      </c>
      <c r="Q15" s="45">
        <f t="shared" si="5"/>
        <v>3585.0343955314602</v>
      </c>
      <c r="R15" s="45">
        <f t="shared" si="8"/>
        <v>3397.5254521505685</v>
      </c>
      <c r="S15" s="46">
        <f t="shared" si="6"/>
        <v>493</v>
      </c>
      <c r="T15" s="46">
        <f t="shared" si="7"/>
        <v>145</v>
      </c>
      <c r="U15" s="47"/>
      <c r="V15" s="47"/>
    </row>
    <row r="16" spans="1:22" ht="15" thickBot="1" x14ac:dyDescent="0.35">
      <c r="A16" s="27" t="s">
        <v>65</v>
      </c>
      <c r="B16" s="27" t="s">
        <v>67</v>
      </c>
      <c r="C16" s="39">
        <v>393.99472368047225</v>
      </c>
      <c r="D16" s="39">
        <v>368</v>
      </c>
      <c r="E16" s="39">
        <v>318.15335335586832</v>
      </c>
      <c r="F16" s="39">
        <v>487.91515365364751</v>
      </c>
      <c r="G16" s="39"/>
      <c r="H16" s="39">
        <v>1263.3949200238803</v>
      </c>
      <c r="I16" s="39">
        <v>1187</v>
      </c>
      <c r="J16" s="39">
        <v>1024.2228362399123</v>
      </c>
      <c r="K16" s="39">
        <v>1558.4174336533374</v>
      </c>
      <c r="L16" s="41">
        <f t="shared" si="0"/>
        <v>0.31002527379949452</v>
      </c>
      <c r="M16" s="42">
        <f t="shared" si="1"/>
        <v>2.7139246600072209</v>
      </c>
      <c r="N16" s="27">
        <f t="shared" si="2"/>
        <v>15.088376210634227</v>
      </c>
      <c r="O16" s="43">
        <f t="shared" si="3"/>
        <v>0.84138523578993873</v>
      </c>
      <c r="P16" s="44">
        <f t="shared" si="4"/>
        <v>2.2863729233422248E-3</v>
      </c>
      <c r="Q16" s="45">
        <f t="shared" si="5"/>
        <v>2427.7331803066381</v>
      </c>
      <c r="R16" s="45">
        <f t="shared" si="8"/>
        <v>2308.4029903497362</v>
      </c>
      <c r="S16" s="46">
        <f t="shared" si="6"/>
        <v>312.8</v>
      </c>
      <c r="T16" s="46">
        <f t="shared" si="7"/>
        <v>92</v>
      </c>
      <c r="U16" s="47"/>
      <c r="V16" s="47"/>
    </row>
    <row r="17" spans="1:22" ht="14.4" x14ac:dyDescent="0.3">
      <c r="A17" s="27" t="s">
        <v>65</v>
      </c>
      <c r="B17" s="38" t="s">
        <v>15</v>
      </c>
      <c r="C17" s="39">
        <v>835.1323464025802</v>
      </c>
      <c r="D17" s="39">
        <v>780</v>
      </c>
      <c r="E17" s="39">
        <v>695.07453261234878</v>
      </c>
      <c r="F17" s="39">
        <v>1003.4118692086408</v>
      </c>
      <c r="G17" s="39"/>
      <c r="H17" s="39">
        <v>2600.8858299941571</v>
      </c>
      <c r="I17" s="39">
        <v>2445</v>
      </c>
      <c r="J17" s="39">
        <v>2174.6771272259216</v>
      </c>
      <c r="K17" s="39">
        <v>3110.6259480889089</v>
      </c>
      <c r="L17" s="41">
        <f t="shared" si="0"/>
        <v>0.31901840490797545</v>
      </c>
      <c r="M17" s="42">
        <f t="shared" si="1"/>
        <v>2.5854513584574934</v>
      </c>
      <c r="N17" s="27">
        <f t="shared" si="2"/>
        <v>13.269276938904454</v>
      </c>
      <c r="O17" s="43">
        <f t="shared" si="3"/>
        <v>0.82480656834226784</v>
      </c>
      <c r="P17" s="44">
        <f t="shared" si="4"/>
        <v>1.0574443183875228E-3</v>
      </c>
      <c r="Q17" s="45">
        <f t="shared" si="5"/>
        <v>4616.3132187205638</v>
      </c>
      <c r="R17" s="45">
        <f t="shared" si="8"/>
        <v>4363.9843707960608</v>
      </c>
      <c r="S17" s="46">
        <f t="shared" si="6"/>
        <v>663</v>
      </c>
      <c r="T17" s="46">
        <f t="shared" si="7"/>
        <v>195</v>
      </c>
      <c r="U17" s="47"/>
      <c r="V17" s="47"/>
    </row>
    <row r="18" spans="1:22" ht="14.4" x14ac:dyDescent="0.3">
      <c r="A18" s="27" t="s">
        <v>65</v>
      </c>
      <c r="B18" s="49" t="s">
        <v>16</v>
      </c>
      <c r="C18" s="39">
        <v>1093.008216767643</v>
      </c>
      <c r="D18" s="39">
        <v>1021</v>
      </c>
      <c r="E18" s="39">
        <v>918.44375793354914</v>
      </c>
      <c r="F18" s="39">
        <v>1300.7513542359109</v>
      </c>
      <c r="G18" s="39"/>
      <c r="H18" s="39">
        <v>3368.5767940241553</v>
      </c>
      <c r="I18" s="39">
        <v>3166</v>
      </c>
      <c r="J18" s="39">
        <v>2844.3684754117094</v>
      </c>
      <c r="K18" s="39">
        <v>3989.3950855279309</v>
      </c>
      <c r="L18" s="41">
        <f t="shared" si="0"/>
        <v>0.32248894504106129</v>
      </c>
      <c r="M18" s="42">
        <f t="shared" si="1"/>
        <v>2.5358722136991241</v>
      </c>
      <c r="N18" s="27">
        <f t="shared" si="2"/>
        <v>12.627439872269552</v>
      </c>
      <c r="O18" s="43">
        <f t="shared" si="3"/>
        <v>0.81779075495477127</v>
      </c>
      <c r="P18" s="44">
        <f t="shared" si="4"/>
        <v>8.0097037703699431E-4</v>
      </c>
      <c r="Q18" s="45">
        <f t="shared" si="5"/>
        <v>5799.6845536547935</v>
      </c>
      <c r="R18" s="45">
        <f t="shared" si="8"/>
        <v>5468.550998808093</v>
      </c>
      <c r="S18" s="46">
        <f t="shared" si="6"/>
        <v>867.85</v>
      </c>
      <c r="T18" s="46">
        <f t="shared" si="7"/>
        <v>255.25</v>
      </c>
      <c r="U18" s="47"/>
      <c r="V18" s="47"/>
    </row>
    <row r="19" spans="1:22" ht="15" thickBot="1" x14ac:dyDescent="0.35">
      <c r="A19" s="27" t="s">
        <v>65</v>
      </c>
      <c r="B19" s="48" t="s">
        <v>12</v>
      </c>
      <c r="C19" s="39">
        <v>1159.385797087406</v>
      </c>
      <c r="D19" s="39">
        <v>1083</v>
      </c>
      <c r="E19" s="39">
        <v>976.15600964877945</v>
      </c>
      <c r="F19" s="39">
        <v>1377.0088112981382</v>
      </c>
      <c r="G19" s="39"/>
      <c r="H19" s="39">
        <v>3564.9684301811672</v>
      </c>
      <c r="I19" s="39">
        <v>3351</v>
      </c>
      <c r="J19" s="39">
        <v>3016.353748497731</v>
      </c>
      <c r="K19" s="39">
        <v>4213.3651978047938</v>
      </c>
      <c r="L19" s="41">
        <f t="shared" si="0"/>
        <v>0.32318710832587288</v>
      </c>
      <c r="M19" s="42">
        <f t="shared" si="1"/>
        <v>2.5258984524875299</v>
      </c>
      <c r="N19" s="27">
        <f t="shared" si="2"/>
        <v>12.502122782468742</v>
      </c>
      <c r="O19" s="43">
        <f t="shared" si="3"/>
        <v>0.816337816784242</v>
      </c>
      <c r="P19" s="44">
        <f t="shared" si="4"/>
        <v>7.537745307333721E-4</v>
      </c>
      <c r="Q19" s="45">
        <f t="shared" si="5"/>
        <v>6101.6573990588049</v>
      </c>
      <c r="R19" s="45">
        <f t="shared" si="8"/>
        <v>5750.1580807862392</v>
      </c>
      <c r="S19" s="46">
        <f t="shared" si="6"/>
        <v>920.55</v>
      </c>
      <c r="T19" s="46">
        <f t="shared" si="7"/>
        <v>270.75</v>
      </c>
      <c r="U19" s="47"/>
      <c r="V19" s="47"/>
    </row>
    <row r="20" spans="1:22" ht="15" thickBot="1" x14ac:dyDescent="0.35">
      <c r="A20" s="27" t="s">
        <v>65</v>
      </c>
      <c r="B20" s="27" t="s">
        <v>68</v>
      </c>
      <c r="C20" s="39">
        <v>2520.2774832237315</v>
      </c>
      <c r="D20" s="39">
        <v>2355</v>
      </c>
      <c r="E20" s="39">
        <v>2168.2597606391269</v>
      </c>
      <c r="F20" s="39">
        <v>2929.4454049049259</v>
      </c>
      <c r="G20" s="39"/>
      <c r="H20" s="39">
        <v>7519.1278200401403</v>
      </c>
      <c r="I20" s="39">
        <v>7067</v>
      </c>
      <c r="J20" s="39">
        <v>6505.5373529048929</v>
      </c>
      <c r="K20" s="39">
        <v>8690.6400051421133</v>
      </c>
      <c r="L20" s="41">
        <f t="shared" si="0"/>
        <v>0.33323899816046415</v>
      </c>
      <c r="M20" s="42">
        <f t="shared" si="1"/>
        <v>2.3823000262790832</v>
      </c>
      <c r="N20" s="27">
        <f t="shared" si="2"/>
        <v>10.829783026006288</v>
      </c>
      <c r="O20" s="43">
        <f t="shared" si="3"/>
        <v>0.79387527407488911</v>
      </c>
      <c r="P20" s="44">
        <f t="shared" si="4"/>
        <v>3.3710202720802082E-4</v>
      </c>
      <c r="Q20" s="45">
        <f t="shared" si="5"/>
        <v>11818.542180277849</v>
      </c>
      <c r="R20" s="45">
        <f t="shared" si="8"/>
        <v>11040.030916868702</v>
      </c>
      <c r="S20" s="46">
        <f t="shared" si="6"/>
        <v>2001.75</v>
      </c>
      <c r="T20" s="46">
        <f t="shared" si="7"/>
        <v>588.75</v>
      </c>
      <c r="U20" s="47"/>
      <c r="V20" s="47"/>
    </row>
    <row r="21" spans="1:22" ht="15" thickBot="1" x14ac:dyDescent="0.35">
      <c r="A21" s="27" t="s">
        <v>65</v>
      </c>
      <c r="B21" s="28" t="s">
        <v>13</v>
      </c>
      <c r="C21" s="39">
        <v>625.48025501113318</v>
      </c>
      <c r="D21" s="39">
        <v>584</v>
      </c>
      <c r="E21" s="39">
        <v>514.84385080616414</v>
      </c>
      <c r="F21" s="39">
        <v>759.89166190136041</v>
      </c>
      <c r="G21" s="39"/>
      <c r="H21" s="39">
        <v>1969.9704403357237</v>
      </c>
      <c r="I21" s="39">
        <v>1852</v>
      </c>
      <c r="J21" s="39">
        <v>1628.5558051624603</v>
      </c>
      <c r="K21" s="39">
        <v>2382.9601193244885</v>
      </c>
      <c r="L21" s="41">
        <f t="shared" si="0"/>
        <v>0.31533477321814257</v>
      </c>
      <c r="M21" s="42">
        <f t="shared" si="1"/>
        <v>2.6380746683122487</v>
      </c>
      <c r="N21" s="27">
        <f t="shared" si="2"/>
        <v>13.986249498907005</v>
      </c>
      <c r="O21" s="43">
        <f t="shared" si="3"/>
        <v>0.83187667726476966</v>
      </c>
      <c r="P21" s="44">
        <f t="shared" si="4"/>
        <v>1.4244463651794E-3</v>
      </c>
      <c r="Q21" s="45">
        <f t="shared" si="5"/>
        <v>3612.1076760192814</v>
      </c>
      <c r="R21" s="45">
        <f t="shared" si="8"/>
        <v>3423.3043436874382</v>
      </c>
      <c r="S21" s="46">
        <f t="shared" si="6"/>
        <v>496.4</v>
      </c>
      <c r="T21" s="46">
        <f t="shared" si="7"/>
        <v>146</v>
      </c>
      <c r="U21" s="47"/>
      <c r="V21" s="47"/>
    </row>
    <row r="22" spans="1:22" ht="15" thickBot="1" x14ac:dyDescent="0.35">
      <c r="A22" s="27" t="s">
        <v>65</v>
      </c>
      <c r="B22" s="27" t="s">
        <v>69</v>
      </c>
      <c r="C22" s="39">
        <v>5412.2127953343161</v>
      </c>
      <c r="D22" s="39">
        <v>5057</v>
      </c>
      <c r="E22" s="39">
        <v>4705.5739551508304</v>
      </c>
      <c r="F22" s="39">
        <v>6224.9680105264806</v>
      </c>
      <c r="G22" s="39"/>
      <c r="H22" s="39">
        <v>15674.408251222727</v>
      </c>
      <c r="I22" s="39">
        <v>14732</v>
      </c>
      <c r="J22" s="39">
        <v>13711.166503595006</v>
      </c>
      <c r="K22" s="39">
        <v>17918.757967207315</v>
      </c>
      <c r="L22" s="41">
        <f t="shared" si="0"/>
        <v>0.34326635894651097</v>
      </c>
      <c r="M22" s="42">
        <f t="shared" si="1"/>
        <v>2.2390520150498432</v>
      </c>
      <c r="N22" s="27">
        <f t="shared" si="2"/>
        <v>9.3844307701952054</v>
      </c>
      <c r="O22" s="43">
        <f t="shared" si="3"/>
        <v>0.76859123269800811</v>
      </c>
      <c r="P22" s="44">
        <f t="shared" si="4"/>
        <v>1.5198561057900103E-4</v>
      </c>
      <c r="Q22" s="45">
        <f t="shared" si="5"/>
        <v>22714.907906738968</v>
      </c>
      <c r="R22" s="45">
        <f t="shared" si="8"/>
        <v>20989.114786911745</v>
      </c>
      <c r="S22" s="46">
        <f t="shared" si="6"/>
        <v>4298.45</v>
      </c>
      <c r="T22" s="46">
        <f t="shared" si="7"/>
        <v>1264.25</v>
      </c>
      <c r="U22" s="47"/>
      <c r="V22" s="47"/>
    </row>
    <row r="23" spans="1:22" ht="15" thickBot="1" x14ac:dyDescent="0.35">
      <c r="A23" s="27" t="s">
        <v>65</v>
      </c>
      <c r="B23" s="28" t="s">
        <v>17</v>
      </c>
      <c r="C23" s="39">
        <v>403.39334543377845</v>
      </c>
      <c r="D23" s="39">
        <v>377</v>
      </c>
      <c r="E23" s="39">
        <v>326.07300840240293</v>
      </c>
      <c r="F23" s="39">
        <v>499.04833257292245</v>
      </c>
      <c r="G23" s="39"/>
      <c r="H23" s="39">
        <v>1292.3479571963451</v>
      </c>
      <c r="I23" s="39">
        <v>1215</v>
      </c>
      <c r="J23" s="39">
        <v>1048.7768747139799</v>
      </c>
      <c r="K23" s="39">
        <v>1592.4867173726057</v>
      </c>
      <c r="L23" s="41">
        <f>+D23/I23</f>
        <v>0.3102880658436214</v>
      </c>
      <c r="M23" s="42">
        <f>+(0.5-(L23))/0.07</f>
        <v>2.7101704879482655</v>
      </c>
      <c r="N23" s="27">
        <f>+EXP(M23)</f>
        <v>15.031838043655782</v>
      </c>
      <c r="O23" s="43">
        <f>+(0.5*M23)-(0.07*(M23^2))</f>
        <v>0.84093355881193099</v>
      </c>
      <c r="P23" s="44">
        <f>+M23/I23</f>
        <v>2.2305929941961035E-3</v>
      </c>
      <c r="Q23" s="45">
        <f>+N23/(P23*(EXP(1)))</f>
        <v>2479.1184199306026</v>
      </c>
      <c r="R23" s="45">
        <f>+N23*S23*(EXP(-P23*S23))</f>
        <v>2356.9017575080311</v>
      </c>
      <c r="S23" s="46">
        <f>0.85*D23</f>
        <v>320.45</v>
      </c>
      <c r="T23" s="46">
        <f>0.25*D23</f>
        <v>94.25</v>
      </c>
      <c r="U23" s="47"/>
      <c r="V23" s="47"/>
    </row>
    <row r="24" spans="1:22" ht="15" thickBot="1" x14ac:dyDescent="0.35">
      <c r="A24" s="27" t="s">
        <v>65</v>
      </c>
      <c r="B24" s="33" t="s">
        <v>70</v>
      </c>
      <c r="C24" s="39"/>
      <c r="D24" s="39"/>
      <c r="E24" s="39"/>
      <c r="F24" s="39"/>
      <c r="G24" s="39"/>
      <c r="H24" s="39"/>
      <c r="I24" s="39"/>
      <c r="J24" s="39"/>
      <c r="K24" s="39"/>
      <c r="L24" s="41"/>
      <c r="M24" s="42"/>
      <c r="O24" s="43"/>
      <c r="P24" s="44"/>
      <c r="Q24" s="45"/>
      <c r="R24" s="45"/>
      <c r="S24" s="46"/>
      <c r="T24" s="46"/>
      <c r="U24" s="47"/>
      <c r="V24" s="47"/>
    </row>
    <row r="25" spans="1:22" ht="14.4" x14ac:dyDescent="0.3">
      <c r="A25" s="27" t="s">
        <v>71</v>
      </c>
      <c r="B25" s="38" t="s">
        <v>11</v>
      </c>
      <c r="C25" s="39">
        <v>3624.209430297743</v>
      </c>
      <c r="D25" s="39">
        <v>3386</v>
      </c>
      <c r="E25" s="39">
        <v>3138.4337601043981</v>
      </c>
      <c r="F25" s="39">
        <v>4185.1748351770748</v>
      </c>
      <c r="G25" s="39"/>
      <c r="H25" s="39">
        <v>10661.04250659525</v>
      </c>
      <c r="I25" s="39">
        <v>10020</v>
      </c>
      <c r="J25" s="39">
        <v>9286.8428334196014</v>
      </c>
      <c r="K25" s="39">
        <v>12238.586284503712</v>
      </c>
      <c r="L25" s="41">
        <f t="shared" si="0"/>
        <v>0.33792415169660678</v>
      </c>
      <c r="M25" s="42">
        <f t="shared" si="1"/>
        <v>2.3153692614770458</v>
      </c>
      <c r="N25" s="27">
        <f t="shared" si="2"/>
        <v>10.128662353107295</v>
      </c>
      <c r="O25" s="43">
        <f t="shared" si="3"/>
        <v>0.78241919354902967</v>
      </c>
      <c r="P25" s="44">
        <f t="shared" si="4"/>
        <v>2.3107477659451556E-4</v>
      </c>
      <c r="Q25" s="45">
        <f t="shared" si="5"/>
        <v>16125.198523133726</v>
      </c>
      <c r="R25" s="45">
        <f t="shared" si="8"/>
        <v>14990.899262967601</v>
      </c>
      <c r="S25" s="46">
        <f t="shared" si="6"/>
        <v>2878.1</v>
      </c>
      <c r="T25" s="46">
        <f t="shared" si="7"/>
        <v>846.5</v>
      </c>
      <c r="U25" s="47"/>
      <c r="V25" s="47"/>
    </row>
    <row r="26" spans="1:22" ht="15" thickBot="1" x14ac:dyDescent="0.35">
      <c r="A26" s="27" t="s">
        <v>72</v>
      </c>
      <c r="B26" s="48" t="s">
        <v>73</v>
      </c>
      <c r="C26" s="39">
        <v>545.13475854080275</v>
      </c>
      <c r="D26" s="39">
        <v>509</v>
      </c>
      <c r="E26" s="39">
        <v>446.23620380498312</v>
      </c>
      <c r="F26" s="39">
        <v>665.95202817566815</v>
      </c>
      <c r="G26" s="39"/>
      <c r="H26" s="39">
        <v>1726.12024592683</v>
      </c>
      <c r="I26" s="39">
        <v>1622</v>
      </c>
      <c r="J26" s="39">
        <v>1418.9265159274298</v>
      </c>
      <c r="K26" s="39">
        <v>2099.8205826402955</v>
      </c>
      <c r="L26" s="41">
        <f t="shared" si="0"/>
        <v>0.31381011097410605</v>
      </c>
      <c r="M26" s="42">
        <f t="shared" si="1"/>
        <v>2.6598555575127705</v>
      </c>
      <c r="N26" s="27">
        <f t="shared" si="2"/>
        <v>14.294224256251114</v>
      </c>
      <c r="O26" s="43">
        <f t="shared" si="3"/>
        <v>0.83468956767817515</v>
      </c>
      <c r="P26" s="44">
        <f t="shared" si="4"/>
        <v>1.6398616260867882E-3</v>
      </c>
      <c r="Q26" s="45">
        <f t="shared" si="5"/>
        <v>3206.7042412093324</v>
      </c>
      <c r="R26" s="45">
        <f t="shared" si="8"/>
        <v>3042.0852965025451</v>
      </c>
      <c r="S26" s="46">
        <f t="shared" si="6"/>
        <v>432.65</v>
      </c>
      <c r="T26" s="46">
        <f t="shared" si="7"/>
        <v>127.25</v>
      </c>
      <c r="U26" s="47"/>
      <c r="V26" s="47"/>
    </row>
    <row r="27" spans="1:22" ht="14.4" x14ac:dyDescent="0.3">
      <c r="A27" s="27" t="s">
        <v>72</v>
      </c>
      <c r="B27" s="27" t="s">
        <v>74</v>
      </c>
      <c r="C27" s="39">
        <v>335.30470738952522</v>
      </c>
      <c r="D27" s="39">
        <v>313.31101841265348</v>
      </c>
      <c r="E27" s="39">
        <v>268.86537579462805</v>
      </c>
      <c r="F27" s="39">
        <v>418.16186433560659</v>
      </c>
      <c r="G27" s="39"/>
      <c r="H27" s="39">
        <v>1081.9605351786438</v>
      </c>
      <c r="I27" s="39">
        <v>1016.9067253791681</v>
      </c>
      <c r="J27" s="39">
        <v>870.88444371608875</v>
      </c>
      <c r="K27" s="39">
        <v>1344.1950974447414</v>
      </c>
      <c r="L27" s="41">
        <f t="shared" si="0"/>
        <v>0.30810202213563986</v>
      </c>
      <c r="M27" s="42">
        <f t="shared" si="1"/>
        <v>2.7413996837765731</v>
      </c>
      <c r="N27" s="27">
        <f t="shared" si="2"/>
        <v>15.508677155597587</v>
      </c>
      <c r="O27" s="43">
        <f t="shared" si="3"/>
        <v>0.8446307860535659</v>
      </c>
      <c r="P27" s="44">
        <f t="shared" si="4"/>
        <v>2.6958221588655571E-3</v>
      </c>
      <c r="Q27" s="45">
        <f t="shared" si="5"/>
        <v>2116.3575151079108</v>
      </c>
      <c r="R27" s="45">
        <f t="shared" si="8"/>
        <v>2014.5295080676699</v>
      </c>
      <c r="S27" s="46">
        <f t="shared" si="6"/>
        <v>266.31436565075546</v>
      </c>
      <c r="T27" s="46">
        <f t="shared" si="7"/>
        <v>78.32775460316337</v>
      </c>
      <c r="U27" s="47"/>
      <c r="V27" s="47"/>
    </row>
    <row r="28" spans="1:22" ht="14.4" x14ac:dyDescent="0.3">
      <c r="A28" s="27" t="s">
        <v>72</v>
      </c>
      <c r="B28" s="27" t="s">
        <v>75</v>
      </c>
      <c r="C28" s="50">
        <v>116.16445395569622</v>
      </c>
      <c r="D28" s="50">
        <v>108.5448625388012</v>
      </c>
      <c r="E28" s="50">
        <v>88.661369837644827</v>
      </c>
      <c r="F28" s="50">
        <v>152.19909626408182</v>
      </c>
      <c r="G28" s="50"/>
      <c r="H28" s="50">
        <v>390.60754161143711</v>
      </c>
      <c r="I28" s="50">
        <v>367.121926478501</v>
      </c>
      <c r="J28" s="50">
        <v>299.05403404724098</v>
      </c>
      <c r="K28" s="50">
        <v>510.18957844798291</v>
      </c>
      <c r="L28" s="41">
        <f t="shared" si="0"/>
        <v>0.29566434121759733</v>
      </c>
      <c r="M28" s="42">
        <f t="shared" si="1"/>
        <v>2.9190808397486094</v>
      </c>
      <c r="N28" s="27">
        <f t="shared" si="2"/>
        <v>18.524252875260057</v>
      </c>
      <c r="O28" s="43">
        <f t="shared" si="3"/>
        <v>0.86306811344518342</v>
      </c>
      <c r="P28" s="44">
        <f t="shared" si="4"/>
        <v>7.9512571415958546E-3</v>
      </c>
      <c r="Q28" s="45">
        <f t="shared" si="5"/>
        <v>857.05840906830656</v>
      </c>
      <c r="R28" s="45">
        <f t="shared" si="8"/>
        <v>820.66712861005067</v>
      </c>
      <c r="S28" s="46">
        <f t="shared" si="6"/>
        <v>92.263133157981017</v>
      </c>
      <c r="T28" s="46">
        <f t="shared" si="7"/>
        <v>27.136215634700299</v>
      </c>
      <c r="U28" s="47"/>
      <c r="V28" s="47"/>
    </row>
    <row r="29" spans="1:22" ht="14.4" x14ac:dyDescent="0.3">
      <c r="A29" s="27" t="s">
        <v>72</v>
      </c>
      <c r="B29" s="27" t="s">
        <v>76</v>
      </c>
      <c r="C29" s="39">
        <v>398.84813897415603</v>
      </c>
      <c r="D29" s="39">
        <v>372.68643672459274</v>
      </c>
      <c r="E29" s="39">
        <v>322.24217743933463</v>
      </c>
      <c r="F29" s="39">
        <v>493.66547615603827</v>
      </c>
      <c r="G29" s="39"/>
      <c r="H29" s="39">
        <v>1278.3494793248783</v>
      </c>
      <c r="I29" s="39">
        <v>1201.4876149764448</v>
      </c>
      <c r="J29" s="39">
        <v>1036.9025476008549</v>
      </c>
      <c r="K29" s="39">
        <v>1576.0183009206446</v>
      </c>
      <c r="L29" s="41">
        <f t="shared" si="0"/>
        <v>0.31018749763134201</v>
      </c>
      <c r="M29" s="42">
        <f t="shared" si="1"/>
        <v>2.711607176695114</v>
      </c>
      <c r="N29" s="27">
        <f t="shared" si="2"/>
        <v>15.053449637066748</v>
      </c>
      <c r="O29" s="43">
        <f t="shared" si="3"/>
        <v>0.84110664469824559</v>
      </c>
      <c r="P29" s="44">
        <f t="shared" si="4"/>
        <v>2.2568748465611735E-3</v>
      </c>
      <c r="Q29" s="45">
        <f t="shared" si="5"/>
        <v>2453.7712618954752</v>
      </c>
      <c r="R29" s="45">
        <f t="shared" si="8"/>
        <v>2332.9410716537873</v>
      </c>
      <c r="S29" s="46">
        <f t="shared" si="6"/>
        <v>316.78347121590383</v>
      </c>
      <c r="T29" s="46">
        <f t="shared" si="7"/>
        <v>93.171609181148185</v>
      </c>
      <c r="U29" s="47"/>
      <c r="V29" s="47"/>
    </row>
    <row r="30" spans="1:22" ht="14.4" x14ac:dyDescent="0.3">
      <c r="A30" s="27" t="s">
        <v>72</v>
      </c>
      <c r="B30" s="27" t="s">
        <v>77</v>
      </c>
      <c r="C30" s="39">
        <v>298.15234881617312</v>
      </c>
      <c r="D30" s="39">
        <v>278.59559973668928</v>
      </c>
      <c r="E30" s="39">
        <v>237.83219512093348</v>
      </c>
      <c r="F30" s="39">
        <v>373.77119216092473</v>
      </c>
      <c r="G30" s="39"/>
      <c r="H30" s="39">
        <v>966.47930216487146</v>
      </c>
      <c r="I30" s="39">
        <v>908.36890104217014</v>
      </c>
      <c r="J30" s="39">
        <v>773.82023876260098</v>
      </c>
      <c r="K30" s="39">
        <v>1207.1049511534713</v>
      </c>
      <c r="L30" s="41">
        <f t="shared" si="0"/>
        <v>0.30669874256709695</v>
      </c>
      <c r="M30" s="42">
        <f t="shared" si="1"/>
        <v>2.7614465347557577</v>
      </c>
      <c r="N30" s="27">
        <f t="shared" si="2"/>
        <v>15.822714508485804</v>
      </c>
      <c r="O30" s="43">
        <f t="shared" si="3"/>
        <v>0.84693217987585812</v>
      </c>
      <c r="P30" s="44">
        <f t="shared" si="4"/>
        <v>3.0400055875840254E-3</v>
      </c>
      <c r="Q30" s="45">
        <f t="shared" si="5"/>
        <v>1914.7502211741062</v>
      </c>
      <c r="R30" s="45">
        <f t="shared" si="8"/>
        <v>1824.0170522053756</v>
      </c>
      <c r="S30" s="46">
        <f t="shared" si="6"/>
        <v>236.80625977618587</v>
      </c>
      <c r="T30" s="46">
        <f t="shared" si="7"/>
        <v>69.64889993417232</v>
      </c>
      <c r="U30" s="47"/>
      <c r="V30" s="47"/>
    </row>
    <row r="31" spans="1:22" ht="15" thickBot="1" x14ac:dyDescent="0.35">
      <c r="A31" s="27" t="s">
        <v>72</v>
      </c>
      <c r="B31" s="27" t="s">
        <v>78</v>
      </c>
      <c r="C31" s="39">
        <v>764.37977953312645</v>
      </c>
      <c r="D31" s="39">
        <v>714.2417088148668</v>
      </c>
      <c r="E31" s="39">
        <v>634.08434552291749</v>
      </c>
      <c r="F31" s="39">
        <v>921.44909661390409</v>
      </c>
      <c r="G31" s="39"/>
      <c r="H31" s="39">
        <v>2388.7443374352497</v>
      </c>
      <c r="I31" s="39">
        <v>2245.1190251114231</v>
      </c>
      <c r="J31" s="39">
        <v>1990.5296855516553</v>
      </c>
      <c r="K31" s="39">
        <v>2866.6236685877816</v>
      </c>
      <c r="L31" s="41">
        <f t="shared" si="0"/>
        <v>0.31813088786213445</v>
      </c>
      <c r="M31" s="42">
        <f t="shared" si="1"/>
        <v>2.5981301733980793</v>
      </c>
      <c r="N31" s="27">
        <f t="shared" si="2"/>
        <v>13.438586701107097</v>
      </c>
      <c r="O31" s="43">
        <f t="shared" si="3"/>
        <v>0.82654545884453223</v>
      </c>
      <c r="P31" s="44">
        <f t="shared" si="4"/>
        <v>1.1572349369179376E-3</v>
      </c>
      <c r="Q31" s="45">
        <f t="shared" si="5"/>
        <v>4272.0623168394986</v>
      </c>
      <c r="R31" s="45">
        <f t="shared" si="8"/>
        <v>4041.0871718076828</v>
      </c>
      <c r="S31" s="46">
        <f t="shared" si="6"/>
        <v>607.1054524926368</v>
      </c>
      <c r="T31" s="46">
        <f t="shared" si="7"/>
        <v>178.5604272037167</v>
      </c>
      <c r="U31" s="47"/>
      <c r="V31" s="47"/>
    </row>
    <row r="32" spans="1:22" ht="15" thickBot="1" x14ac:dyDescent="0.35">
      <c r="A32" s="27" t="s">
        <v>72</v>
      </c>
      <c r="B32" s="28" t="s">
        <v>26</v>
      </c>
      <c r="C32" s="39">
        <v>1162.0820125463486</v>
      </c>
      <c r="D32" s="39">
        <v>1085.8574031498865</v>
      </c>
      <c r="E32" s="39">
        <v>978.50179674700507</v>
      </c>
      <c r="F32" s="39">
        <v>1380.1043680995215</v>
      </c>
      <c r="G32" s="39"/>
      <c r="H32" s="39">
        <v>3572.9363267729741</v>
      </c>
      <c r="I32" s="39">
        <v>3358.1104503474976</v>
      </c>
      <c r="J32" s="39">
        <v>3023.3361860515847</v>
      </c>
      <c r="K32" s="39">
        <v>4222.4460693687925</v>
      </c>
      <c r="L32" s="41">
        <f t="shared" si="0"/>
        <v>0.32335368928604535</v>
      </c>
      <c r="M32" s="42">
        <f t="shared" si="1"/>
        <v>2.5235187244850663</v>
      </c>
      <c r="N32" s="27">
        <f t="shared" si="2"/>
        <v>12.472406503147946</v>
      </c>
      <c r="O32" s="43">
        <f t="shared" si="3"/>
        <v>0.81598908954466154</v>
      </c>
      <c r="P32" s="44">
        <f t="shared" si="4"/>
        <v>7.5146984049435667E-4</v>
      </c>
      <c r="Q32" s="45">
        <f t="shared" si="5"/>
        <v>6105.8231311354766</v>
      </c>
      <c r="R32" s="45">
        <f t="shared" si="8"/>
        <v>5753.3309176673547</v>
      </c>
      <c r="S32" s="46">
        <f t="shared" si="6"/>
        <v>922.97879267740348</v>
      </c>
      <c r="T32" s="46">
        <f t="shared" si="7"/>
        <v>271.46435078747163</v>
      </c>
      <c r="U32" s="47"/>
      <c r="V32" s="47"/>
    </row>
    <row r="33" spans="1:22" ht="14.4" x14ac:dyDescent="0.3">
      <c r="A33" s="27" t="s">
        <v>72</v>
      </c>
      <c r="B33" s="27" t="s">
        <v>79</v>
      </c>
      <c r="C33" s="39">
        <v>177.29133953510834</v>
      </c>
      <c r="D33" s="39">
        <v>165.66224368857041</v>
      </c>
      <c r="E33" s="39">
        <v>138.08400211644206</v>
      </c>
      <c r="F33" s="39">
        <v>227.63114185846976</v>
      </c>
      <c r="G33" s="39"/>
      <c r="H33" s="39">
        <v>586.43156981162417</v>
      </c>
      <c r="I33" s="39">
        <v>551.17186618792914</v>
      </c>
      <c r="J33" s="60">
        <v>458.28082342448931</v>
      </c>
      <c r="K33" s="39">
        <v>750.4175791208736</v>
      </c>
      <c r="L33" s="41">
        <f t="shared" si="0"/>
        <v>0.30056367868400186</v>
      </c>
      <c r="M33" s="42">
        <f t="shared" si="1"/>
        <v>2.849090304514259</v>
      </c>
      <c r="N33" s="27">
        <f t="shared" si="2"/>
        <v>17.272062374516501</v>
      </c>
      <c r="O33" s="43">
        <f t="shared" si="3"/>
        <v>0.85633306282772881</v>
      </c>
      <c r="P33" s="44">
        <f t="shared" si="4"/>
        <v>5.169150457949581E-3</v>
      </c>
      <c r="Q33" s="45">
        <f t="shared" si="5"/>
        <v>1229.2226171214693</v>
      </c>
      <c r="R33" s="45">
        <f t="shared" si="8"/>
        <v>1174.5487504302077</v>
      </c>
      <c r="S33" s="46">
        <f t="shared" si="6"/>
        <v>140.81290713528486</v>
      </c>
      <c r="T33" s="46">
        <f t="shared" si="7"/>
        <v>41.415560922142603</v>
      </c>
      <c r="U33" s="47"/>
      <c r="V33" s="47"/>
    </row>
    <row r="34" spans="1:22" ht="12" customHeight="1" x14ac:dyDescent="0.25">
      <c r="B34" s="61"/>
      <c r="C34" s="62"/>
      <c r="D34" s="63"/>
      <c r="E34" s="61"/>
      <c r="F34" s="61"/>
      <c r="G34" s="61"/>
      <c r="H34" s="61"/>
      <c r="I34" s="63"/>
      <c r="J34" s="64"/>
      <c r="K34" s="62"/>
      <c r="L34" s="65"/>
      <c r="M34" s="66"/>
      <c r="N34" s="61"/>
      <c r="O34" s="67"/>
      <c r="P34" s="68"/>
      <c r="Q34" s="69"/>
      <c r="R34" s="69"/>
      <c r="S34" s="70"/>
      <c r="T34" s="70"/>
      <c r="U34" s="47"/>
      <c r="V34" s="47"/>
    </row>
    <row r="35" spans="1:22" ht="12" customHeight="1" x14ac:dyDescent="0.25">
      <c r="B35" s="61"/>
      <c r="C35" s="62"/>
      <c r="D35" s="63"/>
      <c r="E35" s="61"/>
      <c r="F35" s="61"/>
      <c r="G35" s="61"/>
      <c r="H35" s="61"/>
      <c r="I35" s="63"/>
      <c r="J35" s="64"/>
      <c r="K35" s="62"/>
      <c r="L35" s="65"/>
      <c r="M35" s="66"/>
      <c r="N35" s="61"/>
      <c r="O35" s="67"/>
      <c r="P35" s="68"/>
      <c r="Q35" s="69"/>
      <c r="R35" s="69"/>
      <c r="S35" s="70"/>
      <c r="T35" s="70"/>
      <c r="U35" s="47"/>
      <c r="V35" s="47"/>
    </row>
    <row r="36" spans="1:22" ht="12" customHeight="1" x14ac:dyDescent="0.25">
      <c r="B36" s="61"/>
      <c r="C36" s="62"/>
      <c r="D36" s="63"/>
      <c r="E36" s="61"/>
      <c r="F36" s="61"/>
      <c r="G36" s="61"/>
      <c r="H36" s="61"/>
      <c r="I36" s="63"/>
      <c r="J36" s="64"/>
      <c r="K36" s="62"/>
      <c r="L36" s="65"/>
      <c r="M36" s="66"/>
      <c r="N36" s="61"/>
      <c r="O36" s="67"/>
      <c r="P36" s="68"/>
      <c r="Q36" s="69"/>
      <c r="R36" s="69"/>
      <c r="S36" s="70"/>
      <c r="T36" s="70"/>
      <c r="U36" s="47"/>
      <c r="V36" s="47"/>
    </row>
    <row r="37" spans="1:22" x14ac:dyDescent="0.25">
      <c r="A37" s="27" t="s">
        <v>65</v>
      </c>
      <c r="B37" s="52" t="s">
        <v>64</v>
      </c>
      <c r="D37" s="53">
        <f>+SUM(D15:D24)</f>
        <v>12205</v>
      </c>
      <c r="E37" s="52"/>
      <c r="F37" s="52"/>
      <c r="G37" s="52"/>
      <c r="H37" s="52"/>
      <c r="I37" s="53">
        <f>+SUM(I15:I24)</f>
        <v>36854</v>
      </c>
      <c r="J37" s="52"/>
      <c r="K37" s="52"/>
      <c r="L37" s="54">
        <f>+D37/I37</f>
        <v>0.33117165029576168</v>
      </c>
      <c r="M37" s="55">
        <f>+(0.5-(L37))/0.07</f>
        <v>2.4118335672034044</v>
      </c>
      <c r="N37" s="52">
        <f>+EXP(M37)</f>
        <v>11.154394738523523</v>
      </c>
      <c r="O37" s="56">
        <f>+(0.5*M37)-(0.07*(M37^2))</f>
        <v>0.79873090268946534</v>
      </c>
      <c r="P37" s="57">
        <f>+M37/I37</f>
        <v>6.544292525108277E-5</v>
      </c>
      <c r="Q37" s="58">
        <f>+N37/(P37*(EXP(1)))</f>
        <v>62703.07275034007</v>
      </c>
      <c r="R37" s="58">
        <f>+N37*S37*(EXP(-P37*S37))</f>
        <v>58688.22287576244</v>
      </c>
      <c r="S37" s="59">
        <f>0.85*D37</f>
        <v>10374.25</v>
      </c>
      <c r="T37" s="59">
        <f>0.25*D37</f>
        <v>3051.25</v>
      </c>
      <c r="U37" s="47"/>
      <c r="V37" s="47"/>
    </row>
    <row r="38" spans="1:22" ht="14.4" x14ac:dyDescent="0.3">
      <c r="A38" s="27" t="s">
        <v>61</v>
      </c>
      <c r="B38" s="52" t="s">
        <v>64</v>
      </c>
      <c r="C38" s="50"/>
      <c r="D38" s="53">
        <f>+SUM(D6:D14)</f>
        <v>11192</v>
      </c>
      <c r="E38" s="53"/>
      <c r="F38" s="53"/>
      <c r="G38" s="53"/>
      <c r="H38" s="53"/>
      <c r="I38" s="53">
        <f>+SUM(I6:I14)</f>
        <v>33945</v>
      </c>
      <c r="J38" s="53"/>
      <c r="K38" s="53"/>
      <c r="L38" s="54">
        <f>+D38/I38</f>
        <v>0.3297098247164531</v>
      </c>
      <c r="M38" s="55">
        <f>+(0.5-(L38))/0.07</f>
        <v>2.4327167897649553</v>
      </c>
      <c r="N38" s="52">
        <f>+EXP(M38)</f>
        <v>11.389783732217017</v>
      </c>
      <c r="O38" s="56">
        <f>+(0.5*M38)-(0.07*(M38^2))</f>
        <v>0.80209062633817596</v>
      </c>
      <c r="P38" s="57">
        <f>+M38/I38</f>
        <v>7.166642479790707E-5</v>
      </c>
      <c r="Q38" s="58">
        <f>+N38/(P38*(EXP(1)))</f>
        <v>58466.252311137294</v>
      </c>
      <c r="R38" s="58">
        <f>+N38*S38*(EXP(-P38*S38))</f>
        <v>54796.157081385005</v>
      </c>
      <c r="S38" s="59">
        <f>0.85*D38</f>
        <v>9513.1999999999989</v>
      </c>
      <c r="T38" s="59">
        <f>0.25*D38</f>
        <v>2798</v>
      </c>
      <c r="U38" s="47"/>
      <c r="V38" s="47"/>
    </row>
    <row r="39" spans="1:22" ht="14.4" x14ac:dyDescent="0.3">
      <c r="A39" s="27" t="s">
        <v>72</v>
      </c>
      <c r="B39" s="52" t="s">
        <v>64</v>
      </c>
      <c r="C39" s="39"/>
      <c r="D39" s="53">
        <f>+SUM(D25:D33)</f>
        <v>6933.8992730660593</v>
      </c>
      <c r="E39" s="52"/>
      <c r="F39" s="52"/>
      <c r="G39" s="52"/>
      <c r="H39" s="52"/>
      <c r="I39" s="53">
        <f>+SUM(I25:I33)</f>
        <v>21290.286509523128</v>
      </c>
      <c r="J39" s="60"/>
      <c r="K39" s="39"/>
      <c r="L39" s="54">
        <f>+D39/I39</f>
        <v>0.32568369946381565</v>
      </c>
      <c r="M39" s="55">
        <f>+(0.5-(L39))/0.07</f>
        <v>2.4902328648026333</v>
      </c>
      <c r="N39" s="52">
        <f>+EXP(M39)</f>
        <v>12.064085094170874</v>
      </c>
      <c r="O39" s="56">
        <f>+(0.5*M39)-(0.07*(M39^2))</f>
        <v>0.81102825193529748</v>
      </c>
      <c r="P39" s="57">
        <f>+M39/I39</f>
        <v>1.1696568121282699E-4</v>
      </c>
      <c r="Q39" s="58">
        <f>+N39/(P39*(EXP(1)))</f>
        <v>37943.855297288712</v>
      </c>
      <c r="R39" s="58">
        <f>+N39*S39*(EXP(-P39*S39))</f>
        <v>35686.135135342476</v>
      </c>
      <c r="S39" s="59">
        <f>0.85*D39</f>
        <v>5893.8143821061503</v>
      </c>
      <c r="T39" s="59">
        <f>0.25*D39</f>
        <v>1733.4748182665148</v>
      </c>
      <c r="U39" s="47"/>
      <c r="V39" s="47"/>
    </row>
    <row r="40" spans="1:22" x14ac:dyDescent="0.25">
      <c r="A40" s="27" t="s">
        <v>72</v>
      </c>
      <c r="B40" s="61" t="s">
        <v>80</v>
      </c>
      <c r="C40" s="62"/>
      <c r="D40" s="63">
        <f>SUM(D6:D7,D10:D14,D15,D17:D19,D21,D23,D25:D26,D32)</f>
        <v>14930.857403149887</v>
      </c>
      <c r="E40" s="61"/>
      <c r="F40" s="61"/>
      <c r="G40" s="61"/>
      <c r="H40" s="61"/>
      <c r="I40" s="63">
        <f>SUM(I6:I7,I10:I14,I15,I17:I19,I21,I23,I25:I26,I32)</f>
        <v>46127.1104503475</v>
      </c>
      <c r="J40" s="64"/>
      <c r="K40" s="62"/>
      <c r="L40" s="65">
        <f>+D40/I40</f>
        <v>0.32368941512653115</v>
      </c>
      <c r="M40" s="66">
        <f>+(0.5-(L40))/0.07</f>
        <v>2.5187226410495547</v>
      </c>
      <c r="N40" s="61">
        <f>+EXP(M40)</f>
        <v>12.412731019606273</v>
      </c>
      <c r="O40" s="67">
        <f>+(0.5*M40)-(0.07*(M40^2))</f>
        <v>0.81528385854728214</v>
      </c>
      <c r="P40" s="68">
        <f>+M40/I40</f>
        <v>5.4603954517393354E-5</v>
      </c>
      <c r="Q40" s="69">
        <f>+N40/(P40*(EXP(1)))</f>
        <v>83627.433054315188</v>
      </c>
      <c r="R40" s="69">
        <f>+N40*S40*(EXP(-P40*S40))</f>
        <v>78778.685358240182</v>
      </c>
      <c r="S40" s="70">
        <f>0.85*D40</f>
        <v>12691.228792677402</v>
      </c>
      <c r="T40" s="70">
        <f>0.25*D40</f>
        <v>3732.7143507874716</v>
      </c>
      <c r="U40" s="47"/>
      <c r="V40" s="47"/>
    </row>
    <row r="41" spans="1:22" x14ac:dyDescent="0.25">
      <c r="B41" s="61"/>
      <c r="C41" s="62"/>
      <c r="D41" s="63"/>
      <c r="E41" s="61"/>
      <c r="F41" s="61"/>
      <c r="G41" s="61"/>
      <c r="H41" s="61"/>
      <c r="I41" s="63"/>
      <c r="J41" s="64"/>
      <c r="K41" s="62"/>
      <c r="L41" s="65"/>
      <c r="M41" s="66"/>
      <c r="N41" s="61"/>
      <c r="O41" s="67"/>
      <c r="P41" s="68"/>
      <c r="Q41" s="69"/>
      <c r="R41" s="69"/>
      <c r="S41" s="70"/>
      <c r="T41" s="70"/>
      <c r="U41" s="47"/>
      <c r="V41" s="47"/>
    </row>
    <row r="42" spans="1:22" x14ac:dyDescent="0.25">
      <c r="B42" s="61"/>
      <c r="C42" s="62"/>
      <c r="D42" s="63"/>
      <c r="E42" s="61"/>
      <c r="F42" s="61"/>
      <c r="G42" s="61"/>
      <c r="H42" s="61"/>
      <c r="I42" s="63"/>
      <c r="J42" s="64"/>
      <c r="K42" s="62"/>
      <c r="L42" s="65"/>
      <c r="M42" s="66"/>
      <c r="N42" s="61"/>
      <c r="O42" s="67"/>
      <c r="P42" s="68"/>
      <c r="Q42" s="69"/>
      <c r="R42" s="69"/>
      <c r="S42" s="70"/>
      <c r="T42" s="70"/>
      <c r="U42" s="47"/>
      <c r="V42" s="47"/>
    </row>
    <row r="43" spans="1:22" x14ac:dyDescent="0.25">
      <c r="B43" s="61"/>
      <c r="C43" s="62"/>
      <c r="D43" s="63"/>
      <c r="E43" s="61"/>
      <c r="F43" s="61"/>
      <c r="G43" s="61"/>
      <c r="H43" s="61"/>
      <c r="I43" s="63"/>
      <c r="J43" s="64"/>
      <c r="K43" s="62"/>
      <c r="L43" s="65"/>
      <c r="M43" s="66"/>
      <c r="N43" s="61"/>
      <c r="O43" s="67"/>
      <c r="P43" s="68"/>
      <c r="Q43" s="69"/>
      <c r="R43" s="69"/>
      <c r="S43" s="70"/>
      <c r="T43" s="70"/>
      <c r="U43" s="47"/>
      <c r="V43" s="47"/>
    </row>
    <row r="44" spans="1:22" ht="14.4" x14ac:dyDescent="0.3">
      <c r="A44" s="27" t="s">
        <v>81</v>
      </c>
      <c r="B44" s="27" t="s">
        <v>82</v>
      </c>
      <c r="C44" s="39">
        <v>1738.6117384205309</v>
      </c>
      <c r="D44" s="39">
        <v>1624.570733377504</v>
      </c>
      <c r="E44" s="39">
        <v>1482.119964914654</v>
      </c>
      <c r="F44" s="39">
        <v>2039.4913020065298</v>
      </c>
      <c r="G44" s="39"/>
      <c r="H44" s="39">
        <v>5262.4713390027491</v>
      </c>
      <c r="I44" s="39">
        <v>4946.0607136316894</v>
      </c>
      <c r="J44" s="39">
        <v>4510.0082522648345</v>
      </c>
      <c r="K44" s="39">
        <v>6140.4775878000282</v>
      </c>
      <c r="L44" s="41">
        <f t="shared" si="0"/>
        <v>0.32845749929839585</v>
      </c>
      <c r="M44" s="42">
        <f t="shared" si="1"/>
        <v>2.450607152880059</v>
      </c>
      <c r="N44" s="27">
        <f t="shared" si="2"/>
        <v>11.595384753674326</v>
      </c>
      <c r="O44" s="43">
        <f t="shared" si="3"/>
        <v>0.80492029719774583</v>
      </c>
      <c r="P44" s="44">
        <f t="shared" si="4"/>
        <v>4.9546645194346569E-4</v>
      </c>
      <c r="Q44" s="45">
        <f t="shared" si="5"/>
        <v>8609.4702206725869</v>
      </c>
      <c r="R44" s="45">
        <f t="shared" si="8"/>
        <v>8078.0425746604542</v>
      </c>
      <c r="S44" s="46">
        <f t="shared" si="6"/>
        <v>1380.8851233708783</v>
      </c>
      <c r="T44" s="46">
        <f t="shared" si="7"/>
        <v>406.142683344376</v>
      </c>
      <c r="U44" s="47"/>
      <c r="V44" s="47"/>
    </row>
    <row r="45" spans="1:22" ht="14.4" x14ac:dyDescent="0.3">
      <c r="B45" s="27" t="s">
        <v>83</v>
      </c>
      <c r="C45" s="39">
        <v>116.16445395569622</v>
      </c>
      <c r="D45" s="39">
        <v>108.5448625388012</v>
      </c>
      <c r="E45" s="39">
        <v>88.661369837644827</v>
      </c>
      <c r="F45" s="39">
        <v>152.19909626408182</v>
      </c>
      <c r="G45" s="39"/>
      <c r="H45" s="39">
        <v>390.60754161143711</v>
      </c>
      <c r="I45" s="39">
        <v>367.121926478501</v>
      </c>
      <c r="J45" s="39">
        <v>299.05403404724098</v>
      </c>
      <c r="K45" s="39">
        <v>510.18957844798291</v>
      </c>
      <c r="L45" s="41">
        <f t="shared" si="0"/>
        <v>0.29566434121759733</v>
      </c>
      <c r="M45" s="42">
        <f t="shared" si="1"/>
        <v>2.9190808397486094</v>
      </c>
      <c r="N45" s="27">
        <f t="shared" si="2"/>
        <v>18.524252875260057</v>
      </c>
      <c r="O45" s="43">
        <f t="shared" si="3"/>
        <v>0.86306811344518342</v>
      </c>
      <c r="P45" s="44">
        <f t="shared" si="4"/>
        <v>7.9512571415958546E-3</v>
      </c>
      <c r="Q45" s="45">
        <f t="shared" si="5"/>
        <v>857.05840906830656</v>
      </c>
      <c r="R45" s="45">
        <f t="shared" si="8"/>
        <v>820.66712861005067</v>
      </c>
      <c r="S45" s="46">
        <f t="shared" si="6"/>
        <v>92.263133157981017</v>
      </c>
      <c r="T45" s="46">
        <f t="shared" si="7"/>
        <v>27.136215634700299</v>
      </c>
      <c r="U45" s="47"/>
      <c r="V45" s="47"/>
    </row>
    <row r="46" spans="1:22" ht="14.4" x14ac:dyDescent="0.3">
      <c r="B46" s="27" t="s">
        <v>84</v>
      </c>
      <c r="C46" s="39">
        <v>614.35408103191298</v>
      </c>
      <c r="D46" s="39">
        <v>574.05666712119535</v>
      </c>
      <c r="E46" s="39">
        <v>505.32531258144775</v>
      </c>
      <c r="F46" s="39">
        <v>746.90684888208989</v>
      </c>
      <c r="G46" s="39"/>
      <c r="H46" s="39">
        <v>1936.2786563795221</v>
      </c>
      <c r="I46" s="39">
        <v>1819.8582331428279</v>
      </c>
      <c r="J46" s="39">
        <v>1599.5364996029464</v>
      </c>
      <c r="K46" s="39">
        <v>2343.9133999640185</v>
      </c>
      <c r="L46" s="41">
        <f t="shared" si="0"/>
        <v>0.3154403220353163</v>
      </c>
      <c r="M46" s="42">
        <f t="shared" si="1"/>
        <v>2.6365668280669099</v>
      </c>
      <c r="N46" s="27">
        <f t="shared" si="2"/>
        <v>13.965176360486932</v>
      </c>
      <c r="O46" s="43">
        <f t="shared" si="3"/>
        <v>0.83167948931305846</v>
      </c>
      <c r="P46" s="44">
        <f t="shared" si="4"/>
        <v>1.4487759431203915E-3</v>
      </c>
      <c r="Q46" s="45">
        <f t="shared" si="5"/>
        <v>3546.0978626490414</v>
      </c>
      <c r="R46" s="45">
        <f t="shared" si="8"/>
        <v>3360.5114119326686</v>
      </c>
      <c r="S46" s="46">
        <f t="shared" si="6"/>
        <v>487.94816705301605</v>
      </c>
      <c r="T46" s="46">
        <f t="shared" si="7"/>
        <v>143.51416678029884</v>
      </c>
      <c r="U46" s="47"/>
      <c r="V46" s="47"/>
    </row>
    <row r="47" spans="1:22" ht="14.4" x14ac:dyDescent="0.3">
      <c r="B47" s="27" t="s">
        <v>85</v>
      </c>
      <c r="C47" s="39">
        <v>702.99560216670363</v>
      </c>
      <c r="D47" s="39">
        <v>656.88391245457115</v>
      </c>
      <c r="E47" s="39">
        <v>581.30011437079384</v>
      </c>
      <c r="F47" s="39">
        <v>850.16810499109795</v>
      </c>
      <c r="G47" s="39"/>
      <c r="H47" s="39">
        <v>2204.0749591624772</v>
      </c>
      <c r="I47" s="39">
        <v>2071.5530523875054</v>
      </c>
      <c r="J47" s="39">
        <v>1830.6338504393273</v>
      </c>
      <c r="K47" s="39">
        <v>2653.6963819614912</v>
      </c>
      <c r="L47" s="41">
        <f t="shared" si="0"/>
        <v>0.31709731580250844</v>
      </c>
      <c r="M47" s="42">
        <f t="shared" si="1"/>
        <v>2.6128954885355933</v>
      </c>
      <c r="N47" s="27">
        <f t="shared" si="2"/>
        <v>13.638483808954982</v>
      </c>
      <c r="O47" s="43">
        <f t="shared" si="3"/>
        <v>0.82854214588712061</v>
      </c>
      <c r="P47" s="44">
        <f t="shared" si="4"/>
        <v>1.2613220238430196E-3</v>
      </c>
      <c r="Q47" s="45">
        <f t="shared" si="5"/>
        <v>3977.8246214850551</v>
      </c>
      <c r="R47" s="45">
        <f t="shared" si="8"/>
        <v>3765.4514667562344</v>
      </c>
      <c r="S47" s="46">
        <f t="shared" si="6"/>
        <v>558.35132558638543</v>
      </c>
      <c r="T47" s="46">
        <f t="shared" si="7"/>
        <v>164.22097811364279</v>
      </c>
      <c r="U47" s="47"/>
      <c r="V47" s="47"/>
    </row>
    <row r="48" spans="1:22" ht="15" thickBot="1" x14ac:dyDescent="0.35">
      <c r="B48" s="27" t="s">
        <v>86</v>
      </c>
      <c r="C48" s="39">
        <v>551.67317523622364</v>
      </c>
      <c r="D48" s="39">
        <v>515.48719882243768</v>
      </c>
      <c r="E48" s="39">
        <v>451.8076878810532</v>
      </c>
      <c r="F48" s="39">
        <v>673.61246928436776</v>
      </c>
      <c r="G48" s="39"/>
      <c r="H48" s="39">
        <v>1746.014145779609</v>
      </c>
      <c r="I48" s="39">
        <v>1641.0335402457974</v>
      </c>
      <c r="J48" s="39">
        <v>1435.9918541794427</v>
      </c>
      <c r="K48" s="39">
        <v>2122.9684474808632</v>
      </c>
      <c r="L48" s="41">
        <f t="shared" si="0"/>
        <v>0.31412349972153947</v>
      </c>
      <c r="M48" s="42">
        <f t="shared" si="1"/>
        <v>2.6553785754065786</v>
      </c>
      <c r="N48" s="27">
        <f t="shared" si="2"/>
        <v>14.230372308697946</v>
      </c>
      <c r="O48" s="43">
        <f t="shared" si="3"/>
        <v>0.83411681119231029</v>
      </c>
      <c r="P48" s="44">
        <f t="shared" si="4"/>
        <v>1.6181135304576715E-3</v>
      </c>
      <c r="Q48" s="45">
        <f t="shared" si="5"/>
        <v>3235.2868411554964</v>
      </c>
      <c r="R48" s="45">
        <f t="shared" si="8"/>
        <v>3068.5880830743004</v>
      </c>
      <c r="S48" s="46">
        <f t="shared" si="6"/>
        <v>438.164118999072</v>
      </c>
      <c r="T48" s="46">
        <f t="shared" si="7"/>
        <v>128.87179970560942</v>
      </c>
      <c r="U48" s="47"/>
      <c r="V48" s="47"/>
    </row>
    <row r="49" spans="1:22" ht="14.4" x14ac:dyDescent="0.3">
      <c r="A49" s="71" t="s">
        <v>87</v>
      </c>
      <c r="B49" s="72" t="s">
        <v>88</v>
      </c>
      <c r="C49" s="73">
        <v>7647.3136813870879</v>
      </c>
      <c r="D49" s="73">
        <v>7145.7023561944143</v>
      </c>
      <c r="E49" s="73">
        <v>6652.3804878940791</v>
      </c>
      <c r="F49" s="73">
        <v>8791.0495570651583</v>
      </c>
      <c r="G49" s="73"/>
      <c r="H49" s="73">
        <v>21851.895118698543</v>
      </c>
      <c r="I49" s="73">
        <v>20538.031088921143</v>
      </c>
      <c r="J49" s="73">
        <v>19125.523310651632</v>
      </c>
      <c r="K49" s="73">
        <v>24966.915285014074</v>
      </c>
      <c r="L49" s="74">
        <f t="shared" si="0"/>
        <v>0.3479253841449792</v>
      </c>
      <c r="M49" s="75">
        <f t="shared" si="1"/>
        <v>2.1724945122145827</v>
      </c>
      <c r="N49" s="76">
        <f t="shared" si="2"/>
        <v>8.7801589595420957</v>
      </c>
      <c r="O49" s="77">
        <f t="shared" si="3"/>
        <v>0.75586598771511793</v>
      </c>
      <c r="P49" s="78">
        <f t="shared" si="4"/>
        <v>1.05779103303943E-4</v>
      </c>
      <c r="Q49" s="79">
        <f t="shared" si="5"/>
        <v>30535.709516762152</v>
      </c>
      <c r="R49" s="79">
        <f t="shared" si="8"/>
        <v>28050.335707719416</v>
      </c>
      <c r="S49" s="80">
        <f t="shared" si="6"/>
        <v>6073.847002765252</v>
      </c>
      <c r="T49" s="81">
        <f t="shared" si="7"/>
        <v>1786.4255890486036</v>
      </c>
      <c r="U49" s="47"/>
      <c r="V49" s="47"/>
    </row>
    <row r="50" spans="1:22" ht="14.4" x14ac:dyDescent="0.3">
      <c r="A50" s="82" t="s">
        <v>89</v>
      </c>
      <c r="B50" s="83" t="s">
        <v>90</v>
      </c>
      <c r="C50" s="84">
        <v>2418.4483492740615</v>
      </c>
      <c r="D50" s="84">
        <v>2259.8147255033973</v>
      </c>
      <c r="E50" s="84">
        <v>2078.7791518750641</v>
      </c>
      <c r="F50" s="84">
        <v>2813.618951696104</v>
      </c>
      <c r="G50" s="84"/>
      <c r="H50" s="84">
        <v>7226.9024331203509</v>
      </c>
      <c r="I50" s="84">
        <v>6792.3786949269224</v>
      </c>
      <c r="J50" s="84">
        <v>6246.8533903651451</v>
      </c>
      <c r="K50" s="84">
        <v>8360.7082660840188</v>
      </c>
      <c r="L50" s="41">
        <f t="shared" si="0"/>
        <v>0.33269857689047916</v>
      </c>
      <c r="M50" s="42">
        <f t="shared" si="1"/>
        <v>2.3900203301360117</v>
      </c>
      <c r="N50" s="27">
        <f t="shared" si="2"/>
        <v>10.913715818113566</v>
      </c>
      <c r="O50" s="85">
        <f t="shared" si="3"/>
        <v>0.79515636257556432</v>
      </c>
      <c r="P50" s="44">
        <f t="shared" si="4"/>
        <v>3.5186794457162189E-4</v>
      </c>
      <c r="Q50" s="86">
        <f t="shared" si="5"/>
        <v>11410.336571464297</v>
      </c>
      <c r="R50" s="86">
        <f t="shared" si="8"/>
        <v>10664.295819522678</v>
      </c>
      <c r="S50" s="46">
        <f t="shared" si="6"/>
        <v>1920.8425166778877</v>
      </c>
      <c r="T50" s="87">
        <f t="shared" si="7"/>
        <v>564.95368137584933</v>
      </c>
      <c r="U50" s="47"/>
      <c r="V50" s="47"/>
    </row>
    <row r="51" spans="1:22" ht="14.4" x14ac:dyDescent="0.3">
      <c r="A51" s="82" t="s">
        <v>91</v>
      </c>
      <c r="B51" s="83" t="s">
        <v>92</v>
      </c>
      <c r="C51" s="84">
        <v>4620.3445449334104</v>
      </c>
      <c r="D51" s="84">
        <v>4317.2816333554883</v>
      </c>
      <c r="E51" s="84">
        <v>4012.4597074175481</v>
      </c>
      <c r="F51" s="84">
        <v>5320.3235098989708</v>
      </c>
      <c r="G51" s="84"/>
      <c r="H51" s="84">
        <v>13463.600430643006</v>
      </c>
      <c r="I51" s="84">
        <v>12654.089849476948</v>
      </c>
      <c r="J51" s="84">
        <v>11763.062963976075</v>
      </c>
      <c r="K51" s="84">
        <v>15409.977580766028</v>
      </c>
      <c r="L51" s="41">
        <f t="shared" si="0"/>
        <v>0.34117678036986132</v>
      </c>
      <c r="M51" s="42">
        <f t="shared" si="1"/>
        <v>2.2689031375734094</v>
      </c>
      <c r="N51" s="27">
        <f t="shared" si="2"/>
        <v>9.6687896635579875</v>
      </c>
      <c r="O51" s="85">
        <f t="shared" si="3"/>
        <v>0.77409706744837237</v>
      </c>
      <c r="P51" s="44">
        <f t="shared" si="4"/>
        <v>1.7930196201880087E-4</v>
      </c>
      <c r="Q51" s="86">
        <f t="shared" si="5"/>
        <v>19837.758037812011</v>
      </c>
      <c r="R51" s="86">
        <f t="shared" si="8"/>
        <v>18375.672689856947</v>
      </c>
      <c r="S51" s="46">
        <f t="shared" si="6"/>
        <v>3669.6893883521648</v>
      </c>
      <c r="T51" s="87">
        <f t="shared" si="7"/>
        <v>1079.3204083388721</v>
      </c>
      <c r="U51" s="47"/>
      <c r="V51" s="47"/>
    </row>
    <row r="52" spans="1:22" ht="15" thickBot="1" x14ac:dyDescent="0.35">
      <c r="A52" s="88"/>
      <c r="B52" s="89" t="s">
        <v>93</v>
      </c>
      <c r="C52" s="90">
        <v>951.37282627655429</v>
      </c>
      <c r="D52" s="90">
        <v>888.96929426211636</v>
      </c>
      <c r="E52" s="90">
        <v>795.57468703326492</v>
      </c>
      <c r="F52" s="90">
        <v>1137.6810616645396</v>
      </c>
      <c r="G52" s="90"/>
      <c r="H52" s="90">
        <v>2947.9269614417108</v>
      </c>
      <c r="I52" s="90">
        <v>2770.6803118486073</v>
      </c>
      <c r="J52" s="90">
        <v>2476.8436916127812</v>
      </c>
      <c r="K52" s="90">
        <v>3508.6079107141154</v>
      </c>
      <c r="L52" s="91">
        <f t="shared" si="0"/>
        <v>0.32084874262126367</v>
      </c>
      <c r="M52" s="92">
        <f t="shared" si="1"/>
        <v>2.55930367683909</v>
      </c>
      <c r="N52" s="93">
        <f t="shared" si="2"/>
        <v>12.926812941681824</v>
      </c>
      <c r="O52" s="94">
        <f t="shared" si="3"/>
        <v>0.8211493666997991</v>
      </c>
      <c r="P52" s="95">
        <f t="shared" si="4"/>
        <v>9.237094824308741E-4</v>
      </c>
      <c r="Q52" s="96">
        <f t="shared" si="5"/>
        <v>5148.2731438448318</v>
      </c>
      <c r="R52" s="96">
        <f t="shared" si="8"/>
        <v>4860.3730875136307</v>
      </c>
      <c r="S52" s="97">
        <f t="shared" si="6"/>
        <v>755.62390012279889</v>
      </c>
      <c r="T52" s="98">
        <f t="shared" si="7"/>
        <v>222.24232356552909</v>
      </c>
      <c r="U52" s="47"/>
      <c r="V52" s="47"/>
    </row>
    <row r="53" spans="1:22" ht="14.4" x14ac:dyDescent="0.3">
      <c r="B53" s="27" t="s">
        <v>94</v>
      </c>
      <c r="C53" s="39">
        <v>5137.1581615802279</v>
      </c>
      <c r="D53" s="39">
        <v>4800.1958215330906</v>
      </c>
      <c r="E53" s="39">
        <v>4465.010193844224</v>
      </c>
      <c r="F53" s="39">
        <v>5910.4890764804959</v>
      </c>
      <c r="G53" s="39"/>
      <c r="H53" s="39">
        <v>14908.013063384658</v>
      </c>
      <c r="I53" s="39">
        <v>14011.655927628861</v>
      </c>
      <c r="J53" s="39">
        <v>13036.425191184246</v>
      </c>
      <c r="K53" s="39">
        <v>17048.297385109934</v>
      </c>
      <c r="L53" s="41">
        <f t="shared" si="0"/>
        <v>0.34258590464442051</v>
      </c>
      <c r="M53" s="42">
        <f t="shared" si="1"/>
        <v>2.2487727907939923</v>
      </c>
      <c r="N53" s="27">
        <f t="shared" si="2"/>
        <v>9.4760995411406803</v>
      </c>
      <c r="O53" s="43">
        <f t="shared" si="3"/>
        <v>0.77039786087391815</v>
      </c>
      <c r="P53" s="44">
        <f t="shared" si="4"/>
        <v>1.6049300685151376E-4</v>
      </c>
      <c r="Q53" s="45">
        <f t="shared" si="5"/>
        <v>21720.960134450335</v>
      </c>
      <c r="R53" s="45">
        <f t="shared" si="8"/>
        <v>20086.991023832947</v>
      </c>
      <c r="S53" s="46">
        <f t="shared" si="6"/>
        <v>4080.1664483031268</v>
      </c>
      <c r="T53" s="46">
        <f t="shared" si="7"/>
        <v>1200.0489553832726</v>
      </c>
      <c r="U53" s="47"/>
      <c r="V53" s="47"/>
    </row>
    <row r="54" spans="1:22" x14ac:dyDescent="0.25">
      <c r="B54" s="52" t="s">
        <v>64</v>
      </c>
    </row>
    <row r="57" spans="1:22" x14ac:dyDescent="0.25">
      <c r="B57" s="27" t="s">
        <v>95</v>
      </c>
    </row>
    <row r="58" spans="1:22" x14ac:dyDescent="0.25">
      <c r="B58" s="29"/>
      <c r="C58" s="29"/>
      <c r="D58" s="29"/>
      <c r="E58" s="29"/>
      <c r="F58" s="29"/>
      <c r="G58" s="29"/>
      <c r="H58" s="29"/>
      <c r="I58" s="29"/>
      <c r="J58" s="29"/>
      <c r="K58" s="29"/>
    </row>
    <row r="59" spans="1:22" x14ac:dyDescent="0.25">
      <c r="C59" s="113" t="s">
        <v>37</v>
      </c>
      <c r="D59" s="113"/>
      <c r="E59" s="113"/>
      <c r="F59" s="113"/>
      <c r="H59" s="113" t="s">
        <v>38</v>
      </c>
      <c r="I59" s="113"/>
      <c r="J59" s="113"/>
      <c r="K59" s="113"/>
    </row>
    <row r="60" spans="1:22" x14ac:dyDescent="0.25">
      <c r="C60" s="34" t="s">
        <v>41</v>
      </c>
      <c r="D60" s="34"/>
      <c r="E60" s="112" t="s">
        <v>43</v>
      </c>
      <c r="F60" s="112"/>
      <c r="H60" s="34" t="s">
        <v>41</v>
      </c>
      <c r="I60" s="34"/>
      <c r="J60" s="112" t="s">
        <v>43</v>
      </c>
      <c r="K60" s="112"/>
    </row>
    <row r="61" spans="1:22" x14ac:dyDescent="0.25">
      <c r="B61" s="29" t="s">
        <v>48</v>
      </c>
      <c r="C61" s="36" t="s">
        <v>49</v>
      </c>
      <c r="D61" s="36"/>
      <c r="E61" s="36" t="s">
        <v>50</v>
      </c>
      <c r="F61" s="36" t="s">
        <v>51</v>
      </c>
      <c r="G61" s="29"/>
      <c r="H61" s="36" t="s">
        <v>49</v>
      </c>
      <c r="I61" s="36"/>
      <c r="J61" s="36" t="s">
        <v>50</v>
      </c>
      <c r="K61" s="36" t="s">
        <v>51</v>
      </c>
    </row>
    <row r="62" spans="1:22" x14ac:dyDescent="0.25">
      <c r="B62" s="27" t="s">
        <v>96</v>
      </c>
      <c r="C62" s="45">
        <v>8441.0421542524473</v>
      </c>
      <c r="D62" s="45"/>
      <c r="E62" s="45">
        <v>6898.7759013284458</v>
      </c>
      <c r="F62" s="45">
        <v>10328.092065745532</v>
      </c>
      <c r="G62" s="45"/>
      <c r="H62" s="45">
        <v>22083.409790436148</v>
      </c>
      <c r="I62" s="45"/>
      <c r="J62" s="45">
        <v>18395.375694440412</v>
      </c>
      <c r="K62" s="45">
        <v>26510.846860263933</v>
      </c>
    </row>
    <row r="63" spans="1:22" x14ac:dyDescent="0.25">
      <c r="B63" s="99" t="s">
        <v>97</v>
      </c>
      <c r="C63" s="100">
        <v>1250.3536858647078</v>
      </c>
      <c r="D63" s="100"/>
      <c r="E63" s="100">
        <v>1015.8940498583922</v>
      </c>
      <c r="F63" s="100">
        <v>1538.924595506179</v>
      </c>
      <c r="G63" s="100"/>
      <c r="H63" s="100">
        <v>3230.6156257741436</v>
      </c>
      <c r="I63" s="100"/>
      <c r="J63" s="100">
        <v>2673.6799257879502</v>
      </c>
      <c r="K63" s="100">
        <v>3903.5627342043413</v>
      </c>
      <c r="L63" s="99" t="s">
        <v>98</v>
      </c>
      <c r="M63" s="99"/>
      <c r="N63" s="99"/>
      <c r="O63" s="99"/>
      <c r="P63" s="99"/>
    </row>
    <row r="64" spans="1:22" x14ac:dyDescent="0.25">
      <c r="B64" s="99" t="s">
        <v>99</v>
      </c>
      <c r="C64" s="100">
        <v>2268.776956595329</v>
      </c>
      <c r="D64" s="100"/>
      <c r="E64" s="100">
        <v>1865.5131261817223</v>
      </c>
      <c r="F64" s="100">
        <v>2759.2134338467013</v>
      </c>
      <c r="G64" s="100"/>
      <c r="H64" s="100">
        <v>5884.837904383</v>
      </c>
      <c r="I64" s="100"/>
      <c r="J64" s="100">
        <v>4935.0495005415305</v>
      </c>
      <c r="K64" s="100">
        <v>7017.420424468437</v>
      </c>
      <c r="L64" s="99" t="s">
        <v>98</v>
      </c>
      <c r="M64" s="99"/>
      <c r="N64" s="99"/>
      <c r="O64" s="99"/>
      <c r="P64" s="99"/>
    </row>
    <row r="65" spans="2:16" x14ac:dyDescent="0.25">
      <c r="B65" s="99" t="s">
        <v>100</v>
      </c>
      <c r="C65" s="100">
        <v>3351.5505276732979</v>
      </c>
      <c r="D65" s="100"/>
      <c r="E65" s="100">
        <v>2764.0571071101908</v>
      </c>
      <c r="F65" s="100">
        <v>4063.9142044684772</v>
      </c>
      <c r="G65" s="100"/>
      <c r="H65" s="100">
        <v>8715.5620306892142</v>
      </c>
      <c r="I65" s="100"/>
      <c r="J65" s="100">
        <v>7333.2181055949659</v>
      </c>
      <c r="K65" s="100">
        <v>10358.483876653841</v>
      </c>
      <c r="L65" s="99" t="s">
        <v>98</v>
      </c>
      <c r="M65" s="99"/>
      <c r="N65" s="99"/>
      <c r="O65" s="99"/>
      <c r="P65" s="99"/>
    </row>
    <row r="66" spans="2:16" x14ac:dyDescent="0.25">
      <c r="B66" s="99" t="s">
        <v>101</v>
      </c>
      <c r="C66" s="100">
        <v>1896.6581398037508</v>
      </c>
      <c r="D66" s="100"/>
      <c r="E66" s="100">
        <v>1555.34081637703</v>
      </c>
      <c r="F66" s="100">
        <v>2312.8770629599426</v>
      </c>
      <c r="G66" s="100"/>
      <c r="H66" s="100">
        <v>4913.8685036734823</v>
      </c>
      <c r="I66" s="100"/>
      <c r="J66" s="100">
        <v>4108.485440360525</v>
      </c>
      <c r="K66" s="100">
        <v>5877.130154628323</v>
      </c>
      <c r="L66" s="99" t="s">
        <v>98</v>
      </c>
      <c r="M66" s="99"/>
      <c r="N66" s="99"/>
      <c r="O66" s="99"/>
      <c r="P66" s="99"/>
    </row>
    <row r="67" spans="2:16" ht="14.4" x14ac:dyDescent="0.3">
      <c r="B67" s="27" t="s">
        <v>102</v>
      </c>
      <c r="C67" s="39">
        <v>1581.3939321840867</v>
      </c>
      <c r="D67" s="39"/>
      <c r="E67" s="39">
        <v>1292.2244166969331</v>
      </c>
      <c r="F67" s="39">
        <v>1935.2728028007577</v>
      </c>
      <c r="G67" s="101"/>
      <c r="H67" s="39">
        <v>4092.2185585305651</v>
      </c>
      <c r="I67" s="39"/>
      <c r="J67" s="39">
        <v>3408.1219848443752</v>
      </c>
      <c r="K67" s="39">
        <v>4913.6306755600644</v>
      </c>
    </row>
    <row r="68" spans="2:16" ht="14.4" x14ac:dyDescent="0.3">
      <c r="B68" s="27" t="s">
        <v>103</v>
      </c>
      <c r="C68" s="39">
        <v>3209.3137201250688</v>
      </c>
      <c r="D68" s="39"/>
      <c r="E68" s="39">
        <v>2773.888801618964</v>
      </c>
      <c r="F68" s="39">
        <v>3713.0884800326685</v>
      </c>
      <c r="G68" s="39"/>
      <c r="H68" s="39">
        <v>9485.3000524442905</v>
      </c>
      <c r="I68" s="39"/>
      <c r="J68" s="39">
        <v>8246.3527675086716</v>
      </c>
      <c r="K68" s="39">
        <v>10910.389067927425</v>
      </c>
    </row>
    <row r="69" spans="2:16" ht="14.4" x14ac:dyDescent="0.3">
      <c r="B69" s="27" t="s">
        <v>104</v>
      </c>
      <c r="C69" s="39">
        <v>3289.9418214719149</v>
      </c>
      <c r="D69" s="39"/>
      <c r="E69" s="39">
        <v>2844.7472664685529</v>
      </c>
      <c r="F69" s="39">
        <v>3804.8080109789221</v>
      </c>
      <c r="G69" s="39"/>
      <c r="H69" s="39">
        <v>9714.2265351230908</v>
      </c>
      <c r="I69" s="39"/>
      <c r="J69" s="39">
        <v>8448.9964175561763</v>
      </c>
      <c r="K69" s="39">
        <v>11168.923800181281</v>
      </c>
    </row>
    <row r="70" spans="2:16" ht="14.4" x14ac:dyDescent="0.3">
      <c r="B70" s="27" t="s">
        <v>105</v>
      </c>
      <c r="C70" s="39">
        <v>2597.9292971822351</v>
      </c>
      <c r="D70" s="39"/>
      <c r="E70" s="39">
        <v>2236.5037969023206</v>
      </c>
      <c r="F70" s="39">
        <v>3017.7622065769983</v>
      </c>
      <c r="G70" s="39"/>
      <c r="H70" s="39">
        <v>7741.6607522798986</v>
      </c>
      <c r="I70" s="39"/>
      <c r="J70" s="39">
        <v>6702.551363234993</v>
      </c>
      <c r="K70" s="39">
        <v>8941.8652622550144</v>
      </c>
      <c r="L70" s="27" t="s">
        <v>106</v>
      </c>
    </row>
    <row r="71" spans="2:16" ht="14.4" x14ac:dyDescent="0.3">
      <c r="B71" s="29" t="s">
        <v>107</v>
      </c>
      <c r="C71" s="102">
        <v>5137.1581615802279</v>
      </c>
      <c r="D71" s="102"/>
      <c r="E71" s="102">
        <v>4465.010193844224</v>
      </c>
      <c r="F71" s="102">
        <v>5910.4890764804959</v>
      </c>
      <c r="G71" s="102"/>
      <c r="H71" s="102">
        <v>14908.013063384658</v>
      </c>
      <c r="I71" s="102"/>
      <c r="J71" s="102">
        <v>13036.425191184246</v>
      </c>
      <c r="K71" s="102">
        <v>17048.297385109934</v>
      </c>
    </row>
  </sheetData>
  <mergeCells count="8">
    <mergeCell ref="E60:F60"/>
    <mergeCell ref="J60:K60"/>
    <mergeCell ref="C3:F3"/>
    <mergeCell ref="H3:K3"/>
    <mergeCell ref="E4:F4"/>
    <mergeCell ref="J4:K4"/>
    <mergeCell ref="C59:F59"/>
    <mergeCell ref="H59:K59"/>
  </mergeCells>
  <hyperlinks>
    <hyperlink ref="R5" r:id="rId1" xr:uid="{2509C456-4A2B-42E1-84E1-390255579E37}"/>
  </hyperlinks>
  <pageMargins left="0.75" right="0.75" top="1" bottom="1" header="0.5" footer="0.5"/>
  <pageSetup orientation="portrait" r:id="rId2"/>
  <headerFooter alignWithMargins="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KOBE data</vt:lpstr>
      <vt:lpstr>Raw Holt RP data</vt:lpstr>
      <vt:lpstr>KOBE</vt:lpstr>
      <vt:lpstr>Holt - bootstrapped values</vt:lpstr>
      <vt:lpstr>wcviCK-BootstrappedRPs</vt:lpstr>
      <vt:lpstr>RBT total mort AJ</vt:lpstr>
      <vt:lpstr>OLD parken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Luedke, Wilf</dc:creator>
  <cp:lastModifiedBy>Brown, Nicholas</cp:lastModifiedBy>
  <dcterms:created xsi:type="dcterms:W3CDTF">2024-03-15T18:26:57Z</dcterms:created>
  <dcterms:modified xsi:type="dcterms:W3CDTF">2024-05-29T15:29:14Z</dcterms:modified>
</cp:coreProperties>
</file>