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16-1007_16-1022_SCC_LWD_Management\Streamflow_Analysis\final\"/>
    </mc:Choice>
  </mc:AlternateContent>
  <xr:revisionPtr revIDLastSave="0" documentId="13_ncr:1_{86FB087F-F3D2-44F0-8553-64CD2D33DC03}" xr6:coauthVersionLast="40" xr6:coauthVersionMax="40" xr10:uidLastSave="{00000000-0000-0000-0000-000000000000}"/>
  <bookViews>
    <workbookView xWindow="912" yWindow="0" windowWidth="22128" windowHeight="10980" activeTab="2" xr2:uid="{B410BA33-C33D-497C-BA8E-CA8693D850A2}"/>
    <workbookView xWindow="912" yWindow="0" windowWidth="23040" windowHeight="9000" xr2:uid="{9BA09085-1821-4B32-93CF-AE8240C566FB}"/>
  </bookViews>
  <sheets>
    <sheet name="June Results" sheetId="1" r:id="rId1"/>
    <sheet name="September Results" sheetId="4" r:id="rId2"/>
    <sheet name="USGS Big Trees daily data" sheetId="7" r:id="rId3"/>
    <sheet name="USGS Soquel daily data" sheetId="8" r:id="rId4"/>
  </sheets>
  <definedNames>
    <definedName name="BET_Sep_2005">'USGS Big Trees daily data'!$E$363:$E$392</definedName>
    <definedName name="BT_June_2000">'USGS Big Trees daily data'!$B$204:$B$233</definedName>
    <definedName name="BT_June_2001">'USGS Big Trees daily data'!$B$234:$B$263</definedName>
    <definedName name="BT_June_2002">'USGS Big Trees daily data'!$B$264:$B$293</definedName>
    <definedName name="BT_June_2003">'USGS Big Trees daily data'!$B$294:$B$323</definedName>
    <definedName name="BT_June_2004">'USGS Big Trees daily data'!$B$324:$B$353</definedName>
    <definedName name="BT_June_2005">'USGS Big Trees daily data'!$B$354:$B$383</definedName>
    <definedName name="BT_June_2006">'USGS Big Trees daily data'!$B$384:$B$413</definedName>
    <definedName name="BT_June_2007">'USGS Big Trees daily data'!$B$414:$B$443</definedName>
    <definedName name="BT_June_2008">'USGS Big Trees daily data'!$B$444:$B$473</definedName>
    <definedName name="BT_June_2009">'USGS Big Trees daily data'!$B$474:$B$503</definedName>
    <definedName name="BT_June_2010">'USGS Big Trees daily data'!$B$504:$B$533</definedName>
    <definedName name="BT_June_2011">'USGS Big Trees daily data'!$B$534:$B$560</definedName>
    <definedName name="BT_June_2012">'USGS Big Trees daily data'!$B$561:$B$590</definedName>
    <definedName name="BT_June_2013">'USGS Big Trees daily data'!$B$591:$B$620</definedName>
    <definedName name="BT_June_2014">'USGS Big Trees daily data'!$B$621:$B$650</definedName>
    <definedName name="BT_June_2015">'USGS Big Trees daily data'!$B$651:$B$680</definedName>
    <definedName name="BT_June_2016">'USGS Big Trees daily data'!$B$681:$B$710</definedName>
    <definedName name="BT_June_2017">'USGS Big Trees daily data'!$B$711:$B$740</definedName>
    <definedName name="BT_June_2018">'USGS Big Trees daily data'!$B$741:$B$770</definedName>
    <definedName name="BT_June_81">'USGS Big Trees daily data'!$B$3:$B$32</definedName>
    <definedName name="BT_June_94">'USGS Big Trees daily data'!$B$33:$B$62</definedName>
    <definedName name="BT_June_97">'USGS Big Trees daily data'!$B$123:$B$152</definedName>
    <definedName name="BT_June_98">'USGS Big Trees daily data'!$B$153:$B$173</definedName>
    <definedName name="BT_June_99">'USGS Big Trees daily data'!$B$174:$B$203</definedName>
    <definedName name="BT_Sep_2000">'USGS Big Trees daily data'!$E$213:$E$242</definedName>
    <definedName name="BT_Sep_2001">'USGS Big Trees daily data'!$E$243:$E$272</definedName>
    <definedName name="BT_Sep_2002">'USGS Big Trees daily data'!$E$273:$E$302</definedName>
    <definedName name="BT_Sep_2003">'USGS Big Trees daily data'!$E$303:$E$332</definedName>
    <definedName name="BT_Sep_2004">'USGS Big Trees daily data'!$E$333:$E$362</definedName>
    <definedName name="BT_Sep_2005">'USGS Big Trees daily data'!$E$363:$E$392</definedName>
    <definedName name="BT_Sep_2006">'USGS Big Trees daily data'!$E$393:$E$422</definedName>
    <definedName name="BT_Sep_2007">'USGS Big Trees daily data'!$E$423:$E$452</definedName>
    <definedName name="BT_Sep_2008">'USGS Big Trees daily data'!$E$453:$E$482</definedName>
    <definedName name="BT_Sep_2009">'USGS Big Trees daily data'!$E$483:$E$512</definedName>
    <definedName name="BT_Sep_2010">'USGS Big Trees daily data'!$E$513:$E$542</definedName>
    <definedName name="BT_Sep_2011">'USGS Big Trees daily data'!$E$543:$E$572</definedName>
    <definedName name="BT_Sep_2012">'USGS Big Trees daily data'!$E$573:$E$602</definedName>
    <definedName name="BT_Sep_2013">'USGS Big Trees daily data'!$E$603:$E$632</definedName>
    <definedName name="BT_Sep_2014">'USGS Big Trees daily data'!$E$633:$E$662</definedName>
    <definedName name="BT_Sep_2015">'USGS Big Trees daily data'!$E$663:$E$692</definedName>
    <definedName name="BT_Sep_2016">'USGS Big Trees daily data'!$E$693:$E$722</definedName>
    <definedName name="BT_Sep_2017">'USGS Big Trees daily data'!$E$723:$E$752</definedName>
    <definedName name="BT_Sep_2018">'USGS Big Trees daily data'!$E$753:$E$782</definedName>
    <definedName name="BT_Sep_81">'USGS Big Trees daily data'!$E$3:$E$32</definedName>
    <definedName name="BT_Sep_94">'USGS Big Trees daily data'!$E$33:$E$62</definedName>
    <definedName name="BT_Sep_97">'USGS Big Trees daily data'!$E$123:$E$152</definedName>
    <definedName name="BT_Sep_98">'USGS Big Trees daily data'!$E$153:$E$182</definedName>
    <definedName name="BT_Sep_99">'USGS Big Trees daily data'!$E$183:$E$212</definedName>
    <definedName name="SOQ_June_2000">'USGS Soquel daily data'!$B$213:$B$242</definedName>
    <definedName name="SOQ_June_2001">'USGS Soquel daily data'!$B$243:$B$272</definedName>
    <definedName name="SOQ_June_2002">'USGS Soquel daily data'!$B$273:$B$302</definedName>
    <definedName name="SOQ_June_2003">'USGS Soquel daily data'!$B$303:$B$332</definedName>
    <definedName name="SOQ_June_2004">'USGS Soquel daily data'!$B$333:$B$362</definedName>
    <definedName name="SOQ_June_2005">'USGS Soquel daily data'!$B$363:$B$392</definedName>
    <definedName name="SOQ_June_2006">'USGS Soquel daily data'!$B$393:$B$422</definedName>
    <definedName name="SOQ_June_2007">'USGS Soquel daily data'!$B$423:$B$452</definedName>
    <definedName name="SOQ_June_2008">'USGS Soquel daily data'!$B$453:$B$482</definedName>
    <definedName name="SOQ_June_2009">'USGS Soquel daily data'!$B$483:$B$512</definedName>
    <definedName name="SOQ_June_2010">'USGS Soquel daily data'!$B$513:$B$542</definedName>
    <definedName name="SOQ_June_2011">'USGS Soquel daily data'!$B$543:$B$560</definedName>
    <definedName name="SOQ_June_2012">'USGS Soquel daily data'!$B$561:$B$590</definedName>
    <definedName name="SOQ_June_2013">'USGS Soquel daily data'!$B$591:$B$620</definedName>
    <definedName name="SOQ_June_2014">'USGS Soquel daily data'!$B$621:$B$650</definedName>
    <definedName name="SOQ_June_2015">'USGS Soquel daily data'!$B$651:$B$680</definedName>
    <definedName name="SOQ_June_2016">'USGS Soquel daily data'!$B$681:$B$710</definedName>
    <definedName name="SOQ_June_2017">'USGS Soquel daily data'!$B$711:$B$740</definedName>
    <definedName name="SOQ_June_2018">'USGS Soquel daily data'!$B$741:$B$770</definedName>
    <definedName name="SOQ_June_81">'USGS Soquel daily data'!$B$3:$B$32</definedName>
    <definedName name="SOQ_June_94">'USGS Soquel daily data'!$B$33:$B$62</definedName>
    <definedName name="SOQ_June_95">'USGS Soquel daily data'!$B$63:$B$92</definedName>
    <definedName name="SOQ_June_96">'USGS Soquel daily data'!$B$93:$B$122</definedName>
    <definedName name="SOQ_June_97">'USGS Soquel daily data'!$B$123:$B$152</definedName>
    <definedName name="SOQ_June_98">'USGS Soquel daily data'!$B$153:$B$182</definedName>
    <definedName name="SOQ_June_99">'USGS Soquel daily data'!$B$183:$B$212</definedName>
    <definedName name="SOQ_Sep_2000">'USGS Soquel daily data'!$E$213:$E$242</definedName>
    <definedName name="SOQ_Sep_2001">'USGS Soquel daily data'!$E$243:$E$272</definedName>
    <definedName name="SOQ_Sep_2002">'USGS Soquel daily data'!$E$273:$E$302</definedName>
    <definedName name="SOQ_Sep_2003">'USGS Soquel daily data'!$E$303:$E$332</definedName>
    <definedName name="SOQ_Sep_2004">'USGS Soquel daily data'!$E$333:$E$362</definedName>
    <definedName name="SOQ_Sep_2005">'USGS Soquel daily data'!$E$363:$E$392</definedName>
    <definedName name="SOQ_Sep_2006">'USGS Soquel daily data'!$E$393:$E$422</definedName>
    <definedName name="SOQ_Sep_2007">'USGS Soquel daily data'!$E$423:$E$452</definedName>
    <definedName name="SOQ_Sep_2008">'USGS Soquel daily data'!$E$453:$E$482</definedName>
    <definedName name="SOQ_Sep_2009">'USGS Soquel daily data'!$E$483:$E$512</definedName>
    <definedName name="Soq_Sep_2010">'USGS Soquel daily data'!$E$513:$E$542</definedName>
    <definedName name="SOQ_Sep_2011">'USGS Soquel daily data'!$E$543:$E$572</definedName>
    <definedName name="SOQ_Sep_2012">'USGS Soquel daily data'!$E$573:$E$602</definedName>
    <definedName name="SOQ_Sep_2013">'USGS Soquel daily data'!$E$603:$E$632</definedName>
    <definedName name="SOQ_Sep_2014">'USGS Soquel daily data'!$E$633:$E$662</definedName>
    <definedName name="SOQ_Sep_2015">'USGS Soquel daily data'!$E$663:$E$692</definedName>
    <definedName name="SOQ_Sep_2016">'USGS Soquel daily data'!$E$693:$E$722</definedName>
    <definedName name="SOQ_Sep_2017">'USGS Soquel daily data'!$E$723:$E$752</definedName>
    <definedName name="SOQ_Sep_2018">'USGS Soquel daily data'!$E$753:$E$782</definedName>
    <definedName name="SOQ_Sep_81">'USGS Soquel daily data'!$E$3:$E$32</definedName>
    <definedName name="SOQ_Sep_94">'USGS Soquel daily data'!$E$33:$E$62</definedName>
    <definedName name="SOQ_Sep_95">'USGS Soquel daily data'!$E$63:$E$92</definedName>
    <definedName name="SOQ_Sep_96">'USGS Soquel daily data'!$E$93:$E$122</definedName>
    <definedName name="SOQ_Sep_97">'USGS Soquel daily data'!$E$123:$E$152</definedName>
    <definedName name="SOQ_Sep_98">'USGS Soquel daily data'!$E$153:$E$182</definedName>
    <definedName name="SOQ_Sep_99">'USGS Soquel daily data'!$E$183:$E$212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3" i="4" l="1"/>
  <c r="BE24" i="4"/>
  <c r="AK29" i="4"/>
  <c r="AW30" i="4"/>
  <c r="AS38" i="4"/>
  <c r="BE38" i="4"/>
  <c r="BA43" i="4"/>
  <c r="AO44" i="4"/>
  <c r="X31" i="4"/>
  <c r="P32" i="4"/>
  <c r="P34" i="4"/>
  <c r="AF34" i="4"/>
  <c r="AF36" i="4"/>
  <c r="T37" i="4"/>
  <c r="T38" i="4"/>
  <c r="AB38" i="4"/>
  <c r="AB39" i="4"/>
  <c r="L40" i="4"/>
  <c r="L41" i="4"/>
  <c r="T41" i="4"/>
  <c r="T42" i="4"/>
  <c r="AB42" i="4"/>
  <c r="AB43" i="4"/>
  <c r="L44" i="4"/>
  <c r="L45" i="4"/>
  <c r="T45" i="4"/>
  <c r="T46" i="4"/>
  <c r="AB46" i="4"/>
  <c r="AB47" i="4"/>
  <c r="BH4" i="4"/>
  <c r="BG4" i="4"/>
  <c r="BF4" i="4"/>
  <c r="BE4" i="4"/>
  <c r="BE33" i="4" s="1"/>
  <c r="BD4" i="4"/>
  <c r="BC4" i="4"/>
  <c r="BB4" i="4"/>
  <c r="BA4" i="4"/>
  <c r="BA39" i="4" s="1"/>
  <c r="AZ4" i="4"/>
  <c r="AY4" i="4"/>
  <c r="AX4" i="4"/>
  <c r="AW4" i="4"/>
  <c r="AW25" i="4" s="1"/>
  <c r="AV4" i="4"/>
  <c r="AV33" i="4" s="1"/>
  <c r="AU4" i="4"/>
  <c r="AT4" i="4"/>
  <c r="AS4" i="4"/>
  <c r="AS26" i="4" s="1"/>
  <c r="AR4" i="4"/>
  <c r="AQ4" i="4"/>
  <c r="AP4" i="4"/>
  <c r="AO4" i="4"/>
  <c r="AO28" i="4" s="1"/>
  <c r="AN4" i="4"/>
  <c r="AN28" i="4" s="1"/>
  <c r="AM4" i="4"/>
  <c r="AL4" i="4"/>
  <c r="AK4" i="4"/>
  <c r="AK37" i="4" s="1"/>
  <c r="AI3" i="4"/>
  <c r="AH3" i="4"/>
  <c r="AG3" i="4"/>
  <c r="AG27" i="4" s="1"/>
  <c r="AF3" i="4"/>
  <c r="AF33" i="4" s="1"/>
  <c r="AE3" i="4"/>
  <c r="AD3" i="4"/>
  <c r="AC3" i="4"/>
  <c r="AC5" i="4" s="1"/>
  <c r="AB3" i="4"/>
  <c r="AB37" i="4" s="1"/>
  <c r="AA3" i="4"/>
  <c r="Z3" i="4"/>
  <c r="Y3" i="4"/>
  <c r="X3" i="4"/>
  <c r="X32" i="4" s="1"/>
  <c r="W3" i="4"/>
  <c r="V3" i="4"/>
  <c r="U3" i="4"/>
  <c r="T3" i="4"/>
  <c r="T40" i="4" s="1"/>
  <c r="S3" i="4"/>
  <c r="R3" i="4"/>
  <c r="Q3" i="4"/>
  <c r="P3" i="4"/>
  <c r="P31" i="4" s="1"/>
  <c r="O3" i="4"/>
  <c r="N3" i="4"/>
  <c r="M3" i="4"/>
  <c r="M5" i="4" s="1"/>
  <c r="L3" i="4"/>
  <c r="L39" i="4" s="1"/>
  <c r="AZ17" i="1"/>
  <c r="AZ33" i="1"/>
  <c r="Y6" i="1"/>
  <c r="AG7" i="1"/>
  <c r="Q9" i="1"/>
  <c r="Y10" i="1"/>
  <c r="AG11" i="1"/>
  <c r="Q13" i="1"/>
  <c r="Y14" i="1"/>
  <c r="U15" i="1"/>
  <c r="AC15" i="1"/>
  <c r="M16" i="1"/>
  <c r="U16" i="1"/>
  <c r="AC16" i="1"/>
  <c r="M17" i="1"/>
  <c r="U17" i="1"/>
  <c r="AC17" i="1"/>
  <c r="M18" i="1"/>
  <c r="U18" i="1"/>
  <c r="AC18" i="1"/>
  <c r="AG18" i="1"/>
  <c r="M19" i="1"/>
  <c r="Q19" i="1"/>
  <c r="U19" i="1"/>
  <c r="Y19" i="1"/>
  <c r="AC19" i="1"/>
  <c r="AG19" i="1"/>
  <c r="M20" i="1"/>
  <c r="Q20" i="1"/>
  <c r="U20" i="1"/>
  <c r="Y20" i="1"/>
  <c r="AC20" i="1"/>
  <c r="AG20" i="1"/>
  <c r="M21" i="1"/>
  <c r="Q21" i="1"/>
  <c r="U21" i="1"/>
  <c r="Y21" i="1"/>
  <c r="AC21" i="1"/>
  <c r="AG21" i="1"/>
  <c r="M22" i="1"/>
  <c r="Q22" i="1"/>
  <c r="U22" i="1"/>
  <c r="Y22" i="1"/>
  <c r="AC22" i="1"/>
  <c r="AG22" i="1"/>
  <c r="M23" i="1"/>
  <c r="Q23" i="1"/>
  <c r="U23" i="1"/>
  <c r="Y23" i="1"/>
  <c r="AC23" i="1"/>
  <c r="AG23" i="1"/>
  <c r="M24" i="1"/>
  <c r="Q24" i="1"/>
  <c r="U24" i="1"/>
  <c r="Y24" i="1"/>
  <c r="AC24" i="1"/>
  <c r="AG24" i="1"/>
  <c r="M25" i="1"/>
  <c r="Q25" i="1"/>
  <c r="U25" i="1"/>
  <c r="Y25" i="1"/>
  <c r="AC25" i="1"/>
  <c r="X29" i="1"/>
  <c r="AB29" i="1"/>
  <c r="AF29" i="1"/>
  <c r="L30" i="1"/>
  <c r="P30" i="1"/>
  <c r="T30" i="1"/>
  <c r="X30" i="1"/>
  <c r="AB30" i="1"/>
  <c r="AF30" i="1"/>
  <c r="L31" i="1"/>
  <c r="P31" i="1"/>
  <c r="T31" i="1"/>
  <c r="X31" i="1"/>
  <c r="AB31" i="1"/>
  <c r="AF31" i="1"/>
  <c r="L32" i="1"/>
  <c r="P32" i="1"/>
  <c r="T32" i="1"/>
  <c r="X32" i="1"/>
  <c r="AB32" i="1"/>
  <c r="AF32" i="1"/>
  <c r="L33" i="1"/>
  <c r="P33" i="1"/>
  <c r="T33" i="1"/>
  <c r="X33" i="1"/>
  <c r="AB33" i="1"/>
  <c r="AF33" i="1"/>
  <c r="L34" i="1"/>
  <c r="P34" i="1"/>
  <c r="T34" i="1"/>
  <c r="X34" i="1"/>
  <c r="AB34" i="1"/>
  <c r="AF34" i="1"/>
  <c r="L35" i="1"/>
  <c r="P35" i="1"/>
  <c r="T35" i="1"/>
  <c r="X35" i="1"/>
  <c r="AB35" i="1"/>
  <c r="AF35" i="1"/>
  <c r="L36" i="1"/>
  <c r="P36" i="1"/>
  <c r="T36" i="1"/>
  <c r="X36" i="1"/>
  <c r="AB36" i="1"/>
  <c r="AF36" i="1"/>
  <c r="L37" i="1"/>
  <c r="P37" i="1"/>
  <c r="T37" i="1"/>
  <c r="X37" i="1"/>
  <c r="AB37" i="1"/>
  <c r="AF37" i="1"/>
  <c r="L38" i="1"/>
  <c r="P38" i="1"/>
  <c r="T38" i="1"/>
  <c r="X38" i="1"/>
  <c r="AB38" i="1"/>
  <c r="AF38" i="1"/>
  <c r="L39" i="1"/>
  <c r="P39" i="1"/>
  <c r="T39" i="1"/>
  <c r="X39" i="1"/>
  <c r="AB39" i="1"/>
  <c r="AF39" i="1"/>
  <c r="M5" i="1"/>
  <c r="O5" i="1"/>
  <c r="Q5" i="1"/>
  <c r="S5" i="1"/>
  <c r="U5" i="1"/>
  <c r="W5" i="1"/>
  <c r="Y5" i="1"/>
  <c r="AA5" i="1"/>
  <c r="AC5" i="1"/>
  <c r="AE5" i="1"/>
  <c r="AG5" i="1"/>
  <c r="AI5" i="1"/>
  <c r="BH4" i="1"/>
  <c r="BG4" i="1"/>
  <c r="BF4" i="1"/>
  <c r="BE4" i="1"/>
  <c r="BD4" i="1"/>
  <c r="BC4" i="1"/>
  <c r="BB4" i="1"/>
  <c r="BB29" i="1" s="1"/>
  <c r="BA4" i="1"/>
  <c r="AZ4" i="1"/>
  <c r="AY4" i="1"/>
  <c r="AX4" i="1"/>
  <c r="AW4" i="1"/>
  <c r="AV4" i="1"/>
  <c r="AU4" i="1"/>
  <c r="AT4" i="1"/>
  <c r="AT27" i="1" s="1"/>
  <c r="AS4" i="1"/>
  <c r="AR4" i="1"/>
  <c r="AQ4" i="1"/>
  <c r="AP4" i="1"/>
  <c r="AO4" i="1"/>
  <c r="AN4" i="1"/>
  <c r="AM4" i="1"/>
  <c r="AL4" i="1"/>
  <c r="AL27" i="1" s="1"/>
  <c r="AK4" i="1"/>
  <c r="AK39" i="1" s="1"/>
  <c r="AI3" i="1"/>
  <c r="AH3" i="1"/>
  <c r="AG3" i="1"/>
  <c r="AF3" i="1"/>
  <c r="AE3" i="1"/>
  <c r="AD3" i="1"/>
  <c r="AC3" i="1"/>
  <c r="AC6" i="1" s="1"/>
  <c r="AB3" i="1"/>
  <c r="AA3" i="1"/>
  <c r="Z3" i="1"/>
  <c r="Y3" i="1"/>
  <c r="X3" i="1"/>
  <c r="W3" i="1"/>
  <c r="V3" i="1"/>
  <c r="U3" i="1"/>
  <c r="U9" i="1" s="1"/>
  <c r="T3" i="1"/>
  <c r="S3" i="1"/>
  <c r="R3" i="1"/>
  <c r="Q3" i="1"/>
  <c r="P3" i="1"/>
  <c r="O3" i="1"/>
  <c r="N3" i="1"/>
  <c r="M3" i="1"/>
  <c r="M12" i="1" s="1"/>
  <c r="L3" i="1"/>
  <c r="N16" i="1" l="1"/>
  <c r="N17" i="1"/>
  <c r="N18" i="1"/>
  <c r="N7" i="1"/>
  <c r="N9" i="1"/>
  <c r="N11" i="1"/>
  <c r="N13" i="1"/>
  <c r="N15" i="1"/>
  <c r="N8" i="1"/>
  <c r="N12" i="1"/>
  <c r="N5" i="1"/>
  <c r="N10" i="1"/>
  <c r="N26" i="1"/>
  <c r="N27" i="1"/>
  <c r="N28" i="1"/>
  <c r="N29" i="1"/>
  <c r="N19" i="1"/>
  <c r="N20" i="1"/>
  <c r="N21" i="1"/>
  <c r="N22" i="1"/>
  <c r="N23" i="1"/>
  <c r="N24" i="1"/>
  <c r="N25" i="1"/>
  <c r="N6" i="1"/>
  <c r="N14" i="1"/>
  <c r="R7" i="1"/>
  <c r="R9" i="1"/>
  <c r="R11" i="1"/>
  <c r="R13" i="1"/>
  <c r="R15" i="1"/>
  <c r="R16" i="1"/>
  <c r="R17" i="1"/>
  <c r="R18" i="1"/>
  <c r="R8" i="1"/>
  <c r="R12" i="1"/>
  <c r="R6" i="1"/>
  <c r="R14" i="1"/>
  <c r="R19" i="1"/>
  <c r="R20" i="1"/>
  <c r="R21" i="1"/>
  <c r="R22" i="1"/>
  <c r="R23" i="1"/>
  <c r="R24" i="1"/>
  <c r="R25" i="1"/>
  <c r="R5" i="1"/>
  <c r="R26" i="1"/>
  <c r="R27" i="1"/>
  <c r="R28" i="1"/>
  <c r="R29" i="1"/>
  <c r="R10" i="1"/>
  <c r="V15" i="1"/>
  <c r="V16" i="1"/>
  <c r="V17" i="1"/>
  <c r="V18" i="1"/>
  <c r="V6" i="1"/>
  <c r="V8" i="1"/>
  <c r="V10" i="1"/>
  <c r="V12" i="1"/>
  <c r="V14" i="1"/>
  <c r="V9" i="1"/>
  <c r="V13" i="1"/>
  <c r="V5" i="1"/>
  <c r="V7" i="1"/>
  <c r="V26" i="1"/>
  <c r="V27" i="1"/>
  <c r="V28" i="1"/>
  <c r="V29" i="1"/>
  <c r="V19" i="1"/>
  <c r="V20" i="1"/>
  <c r="V21" i="1"/>
  <c r="V22" i="1"/>
  <c r="V23" i="1"/>
  <c r="V24" i="1"/>
  <c r="V25" i="1"/>
  <c r="V11" i="1"/>
  <c r="Z6" i="1"/>
  <c r="Z8" i="1"/>
  <c r="Z10" i="1"/>
  <c r="Z12" i="1"/>
  <c r="Z14" i="1"/>
  <c r="Z15" i="1"/>
  <c r="Z16" i="1"/>
  <c r="Z17" i="1"/>
  <c r="Z18" i="1"/>
  <c r="Z9" i="1"/>
  <c r="Z13" i="1"/>
  <c r="Z11" i="1"/>
  <c r="Z19" i="1"/>
  <c r="Z20" i="1"/>
  <c r="Z21" i="1"/>
  <c r="Z22" i="1"/>
  <c r="Z23" i="1"/>
  <c r="Z24" i="1"/>
  <c r="Z25" i="1"/>
  <c r="Z5" i="1"/>
  <c r="Z26" i="1"/>
  <c r="Z27" i="1"/>
  <c r="Z28" i="1"/>
  <c r="Z7" i="1"/>
  <c r="AD15" i="1"/>
  <c r="AD16" i="1"/>
  <c r="AD17" i="1"/>
  <c r="AD7" i="1"/>
  <c r="AD9" i="1"/>
  <c r="AD11" i="1"/>
  <c r="AD13" i="1"/>
  <c r="AD6" i="1"/>
  <c r="AD10" i="1"/>
  <c r="AD14" i="1"/>
  <c r="AD5" i="1"/>
  <c r="AD12" i="1"/>
  <c r="AD26" i="1"/>
  <c r="AD27" i="1"/>
  <c r="AD28" i="1"/>
  <c r="AD18" i="1"/>
  <c r="AD19" i="1"/>
  <c r="AD20" i="1"/>
  <c r="AD21" i="1"/>
  <c r="AD22" i="1"/>
  <c r="AD23" i="1"/>
  <c r="AD24" i="1"/>
  <c r="AD25" i="1"/>
  <c r="AD8" i="1"/>
  <c r="AH7" i="1"/>
  <c r="AH9" i="1"/>
  <c r="AH11" i="1"/>
  <c r="AH13" i="1"/>
  <c r="AH15" i="1"/>
  <c r="AH16" i="1"/>
  <c r="AH17" i="1"/>
  <c r="AH6" i="1"/>
  <c r="AH10" i="1"/>
  <c r="AH14" i="1"/>
  <c r="AH8" i="1"/>
  <c r="AH18" i="1"/>
  <c r="AH19" i="1"/>
  <c r="AH20" i="1"/>
  <c r="AH21" i="1"/>
  <c r="AH22" i="1"/>
  <c r="AH23" i="1"/>
  <c r="AH24" i="1"/>
  <c r="AH5" i="1"/>
  <c r="AH25" i="1"/>
  <c r="AH26" i="1"/>
  <c r="AH27" i="1"/>
  <c r="AH28" i="1"/>
  <c r="AH12" i="1"/>
  <c r="AM28" i="1"/>
  <c r="AM36" i="1"/>
  <c r="AM30" i="1"/>
  <c r="AM34" i="1"/>
  <c r="AM26" i="1"/>
  <c r="AM39" i="1"/>
  <c r="AM38" i="1"/>
  <c r="AQ14" i="1"/>
  <c r="AQ26" i="1"/>
  <c r="AQ34" i="1"/>
  <c r="AQ29" i="1"/>
  <c r="AQ38" i="1"/>
  <c r="AQ6" i="1"/>
  <c r="AQ16" i="1"/>
  <c r="AQ30" i="1"/>
  <c r="AQ35" i="1"/>
  <c r="AQ32" i="1"/>
  <c r="AQ37" i="1"/>
  <c r="AQ8" i="1"/>
  <c r="AQ31" i="1"/>
  <c r="AQ27" i="1"/>
  <c r="AU33" i="1"/>
  <c r="AU31" i="1"/>
  <c r="AU39" i="1"/>
  <c r="AU27" i="1"/>
  <c r="AU35" i="1"/>
  <c r="AY7" i="1"/>
  <c r="AY31" i="1"/>
  <c r="AY9" i="1"/>
  <c r="AY27" i="1"/>
  <c r="AY32" i="1"/>
  <c r="AY11" i="1"/>
  <c r="AY36" i="1"/>
  <c r="AY37" i="1"/>
  <c r="AY13" i="1"/>
  <c r="AY28" i="1"/>
  <c r="AY29" i="1"/>
  <c r="AY34" i="1"/>
  <c r="AY26" i="1"/>
  <c r="AY35" i="1"/>
  <c r="BC30" i="1"/>
  <c r="BC38" i="1"/>
  <c r="BC32" i="1"/>
  <c r="BC36" i="1"/>
  <c r="BC28" i="1"/>
  <c r="BG10" i="1"/>
  <c r="BG28" i="1"/>
  <c r="BG36" i="1"/>
  <c r="BG14" i="1"/>
  <c r="BG33" i="1"/>
  <c r="BG34" i="1"/>
  <c r="BG39" i="1"/>
  <c r="BG25" i="1"/>
  <c r="BG26" i="1"/>
  <c r="BG31" i="1"/>
  <c r="BG29" i="1"/>
  <c r="BG16" i="1"/>
  <c r="BG32" i="1"/>
  <c r="BG37" i="1"/>
  <c r="BG8" i="1"/>
  <c r="BG12" i="1"/>
  <c r="AD39" i="1"/>
  <c r="V39" i="1"/>
  <c r="N39" i="1"/>
  <c r="AD38" i="1"/>
  <c r="V38" i="1"/>
  <c r="N38" i="1"/>
  <c r="AD37" i="1"/>
  <c r="V37" i="1"/>
  <c r="N37" i="1"/>
  <c r="AD36" i="1"/>
  <c r="V36" i="1"/>
  <c r="N36" i="1"/>
  <c r="AD35" i="1"/>
  <c r="V35" i="1"/>
  <c r="N35" i="1"/>
  <c r="AD34" i="1"/>
  <c r="V34" i="1"/>
  <c r="N34" i="1"/>
  <c r="AD33" i="1"/>
  <c r="V33" i="1"/>
  <c r="N33" i="1"/>
  <c r="AD32" i="1"/>
  <c r="V32" i="1"/>
  <c r="N32" i="1"/>
  <c r="AD31" i="1"/>
  <c r="V31" i="1"/>
  <c r="N31" i="1"/>
  <c r="AD30" i="1"/>
  <c r="V30" i="1"/>
  <c r="N30" i="1"/>
  <c r="AD29" i="1"/>
  <c r="L6" i="1"/>
  <c r="L8" i="1"/>
  <c r="L10" i="1"/>
  <c r="L12" i="1"/>
  <c r="L14" i="1"/>
  <c r="L9" i="1"/>
  <c r="L13" i="1"/>
  <c r="L16" i="1"/>
  <c r="L17" i="1"/>
  <c r="L18" i="1"/>
  <c r="L19" i="1"/>
  <c r="L20" i="1"/>
  <c r="L21" i="1"/>
  <c r="L22" i="1"/>
  <c r="L23" i="1"/>
  <c r="L24" i="1"/>
  <c r="L25" i="1"/>
  <c r="L11" i="1"/>
  <c r="L7" i="1"/>
  <c r="L15" i="1"/>
  <c r="L26" i="1"/>
  <c r="L27" i="1"/>
  <c r="L28" i="1"/>
  <c r="L29" i="1"/>
  <c r="P6" i="1"/>
  <c r="P8" i="1"/>
  <c r="P10" i="1"/>
  <c r="P12" i="1"/>
  <c r="P14" i="1"/>
  <c r="P9" i="1"/>
  <c r="P13" i="1"/>
  <c r="P19" i="1"/>
  <c r="P20" i="1"/>
  <c r="P21" i="1"/>
  <c r="P22" i="1"/>
  <c r="P23" i="1"/>
  <c r="P24" i="1"/>
  <c r="P25" i="1"/>
  <c r="P7" i="1"/>
  <c r="P15" i="1"/>
  <c r="P17" i="1"/>
  <c r="P11" i="1"/>
  <c r="P16" i="1"/>
  <c r="P18" i="1"/>
  <c r="P5" i="1"/>
  <c r="P26" i="1"/>
  <c r="P27" i="1"/>
  <c r="P28" i="1"/>
  <c r="P29" i="1"/>
  <c r="T7" i="1"/>
  <c r="T9" i="1"/>
  <c r="T11" i="1"/>
  <c r="T13" i="1"/>
  <c r="T6" i="1"/>
  <c r="T10" i="1"/>
  <c r="T14" i="1"/>
  <c r="T15" i="1"/>
  <c r="T16" i="1"/>
  <c r="T17" i="1"/>
  <c r="T18" i="1"/>
  <c r="T19" i="1"/>
  <c r="T20" i="1"/>
  <c r="T21" i="1"/>
  <c r="T22" i="1"/>
  <c r="T23" i="1"/>
  <c r="T24" i="1"/>
  <c r="T25" i="1"/>
  <c r="T8" i="1"/>
  <c r="T5" i="1"/>
  <c r="T12" i="1"/>
  <c r="T26" i="1"/>
  <c r="T27" i="1"/>
  <c r="T28" i="1"/>
  <c r="T29" i="1"/>
  <c r="X7" i="1"/>
  <c r="X9" i="1"/>
  <c r="X11" i="1"/>
  <c r="X13" i="1"/>
  <c r="X6" i="1"/>
  <c r="X10" i="1"/>
  <c r="X14" i="1"/>
  <c r="X19" i="1"/>
  <c r="X20" i="1"/>
  <c r="X21" i="1"/>
  <c r="X22" i="1"/>
  <c r="X23" i="1"/>
  <c r="X24" i="1"/>
  <c r="X25" i="1"/>
  <c r="X12" i="1"/>
  <c r="X16" i="1"/>
  <c r="X18" i="1"/>
  <c r="X8" i="1"/>
  <c r="X15" i="1"/>
  <c r="X17" i="1"/>
  <c r="X5" i="1"/>
  <c r="X26" i="1"/>
  <c r="X27" i="1"/>
  <c r="X28" i="1"/>
  <c r="AB6" i="1"/>
  <c r="AB8" i="1"/>
  <c r="AB10" i="1"/>
  <c r="AB12" i="1"/>
  <c r="AB14" i="1"/>
  <c r="AB7" i="1"/>
  <c r="AB11" i="1"/>
  <c r="AB15" i="1"/>
  <c r="AB16" i="1"/>
  <c r="AB17" i="1"/>
  <c r="AB18" i="1"/>
  <c r="AB19" i="1"/>
  <c r="AB20" i="1"/>
  <c r="AB21" i="1"/>
  <c r="AB22" i="1"/>
  <c r="AB23" i="1"/>
  <c r="AB24" i="1"/>
  <c r="AB25" i="1"/>
  <c r="AB13" i="1"/>
  <c r="AB5" i="1"/>
  <c r="AB9" i="1"/>
  <c r="AB26" i="1"/>
  <c r="AB27" i="1"/>
  <c r="AB28" i="1"/>
  <c r="AF6" i="1"/>
  <c r="AF8" i="1"/>
  <c r="AF10" i="1"/>
  <c r="AF12" i="1"/>
  <c r="AF14" i="1"/>
  <c r="AF7" i="1"/>
  <c r="AF11" i="1"/>
  <c r="AF18" i="1"/>
  <c r="AF19" i="1"/>
  <c r="AF20" i="1"/>
  <c r="AF21" i="1"/>
  <c r="AF22" i="1"/>
  <c r="AF23" i="1"/>
  <c r="AF24" i="1"/>
  <c r="AF9" i="1"/>
  <c r="AF15" i="1"/>
  <c r="AF17" i="1"/>
  <c r="AF13" i="1"/>
  <c r="AF16" i="1"/>
  <c r="AF5" i="1"/>
  <c r="AF25" i="1"/>
  <c r="AF26" i="1"/>
  <c r="AF27" i="1"/>
  <c r="AF28" i="1"/>
  <c r="AO21" i="1"/>
  <c r="AO24" i="1"/>
  <c r="AO18" i="1"/>
  <c r="AO20" i="1"/>
  <c r="AO23" i="1"/>
  <c r="AO5" i="1"/>
  <c r="AO19" i="1"/>
  <c r="AO25" i="1"/>
  <c r="AO39" i="1"/>
  <c r="AO22" i="1"/>
  <c r="AS5" i="1"/>
  <c r="AS39" i="1"/>
  <c r="AW17" i="1"/>
  <c r="AW18" i="1"/>
  <c r="AW22" i="1"/>
  <c r="AW25" i="1"/>
  <c r="AW19" i="1"/>
  <c r="AW21" i="1"/>
  <c r="AW24" i="1"/>
  <c r="AW20" i="1"/>
  <c r="AW23" i="1"/>
  <c r="AW39" i="1"/>
  <c r="AW5" i="1"/>
  <c r="BA39" i="1"/>
  <c r="BA5" i="1"/>
  <c r="BE19" i="1"/>
  <c r="BE5" i="1"/>
  <c r="BE17" i="1"/>
  <c r="BE21" i="1"/>
  <c r="BE22" i="1"/>
  <c r="BE18" i="1"/>
  <c r="BE24" i="1"/>
  <c r="BE20" i="1"/>
  <c r="BE39" i="1"/>
  <c r="BE23" i="1"/>
  <c r="AH39" i="1"/>
  <c r="Z39" i="1"/>
  <c r="R39" i="1"/>
  <c r="AH38" i="1"/>
  <c r="Z38" i="1"/>
  <c r="R38" i="1"/>
  <c r="AH37" i="1"/>
  <c r="Z37" i="1"/>
  <c r="R37" i="1"/>
  <c r="AH36" i="1"/>
  <c r="Z36" i="1"/>
  <c r="R36" i="1"/>
  <c r="AH35" i="1"/>
  <c r="Z35" i="1"/>
  <c r="R35" i="1"/>
  <c r="AH34" i="1"/>
  <c r="Z34" i="1"/>
  <c r="R34" i="1"/>
  <c r="AH33" i="1"/>
  <c r="Z33" i="1"/>
  <c r="R33" i="1"/>
  <c r="AH32" i="1"/>
  <c r="Z32" i="1"/>
  <c r="R32" i="1"/>
  <c r="AH31" i="1"/>
  <c r="Z31" i="1"/>
  <c r="R31" i="1"/>
  <c r="AH30" i="1"/>
  <c r="Z30" i="1"/>
  <c r="R30" i="1"/>
  <c r="AH29" i="1"/>
  <c r="Z29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N26" i="1"/>
  <c r="AN27" i="1"/>
  <c r="AN35" i="1"/>
  <c r="AR18" i="1"/>
  <c r="AR39" i="1"/>
  <c r="AR36" i="1"/>
  <c r="AR28" i="1"/>
  <c r="AV24" i="1"/>
  <c r="AV23" i="1"/>
  <c r="AV32" i="1"/>
  <c r="AV37" i="1"/>
  <c r="AV29" i="1"/>
  <c r="AZ27" i="1"/>
  <c r="AZ25" i="1"/>
  <c r="AZ5" i="1"/>
  <c r="BD28" i="1"/>
  <c r="BD29" i="1"/>
  <c r="BD37" i="1"/>
  <c r="BD26" i="1"/>
  <c r="BD34" i="1"/>
  <c r="BH20" i="1"/>
  <c r="BH22" i="1"/>
  <c r="BH23" i="1"/>
  <c r="BH30" i="1"/>
  <c r="AI39" i="1"/>
  <c r="AE39" i="1"/>
  <c r="AA39" i="1"/>
  <c r="W39" i="1"/>
  <c r="S39" i="1"/>
  <c r="O39" i="1"/>
  <c r="AI38" i="1"/>
  <c r="AE38" i="1"/>
  <c r="AA38" i="1"/>
  <c r="W38" i="1"/>
  <c r="S38" i="1"/>
  <c r="O38" i="1"/>
  <c r="AI37" i="1"/>
  <c r="AE37" i="1"/>
  <c r="AA37" i="1"/>
  <c r="W37" i="1"/>
  <c r="S37" i="1"/>
  <c r="O37" i="1"/>
  <c r="AI36" i="1"/>
  <c r="AE36" i="1"/>
  <c r="AA36" i="1"/>
  <c r="W36" i="1"/>
  <c r="S36" i="1"/>
  <c r="O36" i="1"/>
  <c r="AI35" i="1"/>
  <c r="AE35" i="1"/>
  <c r="AA35" i="1"/>
  <c r="W35" i="1"/>
  <c r="S35" i="1"/>
  <c r="O35" i="1"/>
  <c r="AI34" i="1"/>
  <c r="AE34" i="1"/>
  <c r="AA34" i="1"/>
  <c r="W34" i="1"/>
  <c r="S34" i="1"/>
  <c r="O34" i="1"/>
  <c r="AI33" i="1"/>
  <c r="AE33" i="1"/>
  <c r="AA33" i="1"/>
  <c r="W33" i="1"/>
  <c r="S33" i="1"/>
  <c r="O33" i="1"/>
  <c r="AI32" i="1"/>
  <c r="AE32" i="1"/>
  <c r="AA32" i="1"/>
  <c r="W32" i="1"/>
  <c r="S32" i="1"/>
  <c r="O32" i="1"/>
  <c r="AI31" i="1"/>
  <c r="AE31" i="1"/>
  <c r="AA31" i="1"/>
  <c r="W31" i="1"/>
  <c r="S31" i="1"/>
  <c r="O31" i="1"/>
  <c r="AI30" i="1"/>
  <c r="AE30" i="1"/>
  <c r="AA30" i="1"/>
  <c r="W30" i="1"/>
  <c r="S30" i="1"/>
  <c r="O30" i="1"/>
  <c r="AI29" i="1"/>
  <c r="AE29" i="1"/>
  <c r="AA29" i="1"/>
  <c r="W29" i="1"/>
  <c r="S29" i="1"/>
  <c r="O29" i="1"/>
  <c r="AI28" i="1"/>
  <c r="AE28" i="1"/>
  <c r="AA28" i="1"/>
  <c r="W28" i="1"/>
  <c r="S28" i="1"/>
  <c r="O28" i="1"/>
  <c r="AI27" i="1"/>
  <c r="AE27" i="1"/>
  <c r="AA27" i="1"/>
  <c r="W27" i="1"/>
  <c r="S27" i="1"/>
  <c r="O27" i="1"/>
  <c r="AI26" i="1"/>
  <c r="AE26" i="1"/>
  <c r="AA26" i="1"/>
  <c r="W26" i="1"/>
  <c r="S26" i="1"/>
  <c r="O26" i="1"/>
  <c r="AI25" i="1"/>
  <c r="AC14" i="1"/>
  <c r="AN32" i="1"/>
  <c r="M7" i="1"/>
  <c r="M9" i="1"/>
  <c r="M11" i="1"/>
  <c r="M13" i="1"/>
  <c r="M15" i="1"/>
  <c r="M6" i="1"/>
  <c r="M10" i="1"/>
  <c r="M14" i="1"/>
  <c r="Q6" i="1"/>
  <c r="Q8" i="1"/>
  <c r="Q10" i="1"/>
  <c r="Q12" i="1"/>
  <c r="Q14" i="1"/>
  <c r="Q7" i="1"/>
  <c r="Q11" i="1"/>
  <c r="Q15" i="1"/>
  <c r="Q16" i="1"/>
  <c r="Q17" i="1"/>
  <c r="Q18" i="1"/>
  <c r="U6" i="1"/>
  <c r="U8" i="1"/>
  <c r="U10" i="1"/>
  <c r="U12" i="1"/>
  <c r="U14" i="1"/>
  <c r="U7" i="1"/>
  <c r="U11" i="1"/>
  <c r="Y7" i="1"/>
  <c r="Y9" i="1"/>
  <c r="Y11" i="1"/>
  <c r="Y13" i="1"/>
  <c r="Y8" i="1"/>
  <c r="Y12" i="1"/>
  <c r="Y15" i="1"/>
  <c r="Y16" i="1"/>
  <c r="Y17" i="1"/>
  <c r="Y18" i="1"/>
  <c r="AC7" i="1"/>
  <c r="AC9" i="1"/>
  <c r="AC11" i="1"/>
  <c r="AC13" i="1"/>
  <c r="AC8" i="1"/>
  <c r="AC12" i="1"/>
  <c r="AG6" i="1"/>
  <c r="AG8" i="1"/>
  <c r="AG10" i="1"/>
  <c r="AG12" i="1"/>
  <c r="AG14" i="1"/>
  <c r="AG9" i="1"/>
  <c r="AG13" i="1"/>
  <c r="AG15" i="1"/>
  <c r="AG16" i="1"/>
  <c r="AG17" i="1"/>
  <c r="AG39" i="1"/>
  <c r="AC39" i="1"/>
  <c r="Y39" i="1"/>
  <c r="U39" i="1"/>
  <c r="Q39" i="1"/>
  <c r="M39" i="1"/>
  <c r="AG38" i="1"/>
  <c r="AC38" i="1"/>
  <c r="Y38" i="1"/>
  <c r="U38" i="1"/>
  <c r="Q38" i="1"/>
  <c r="M38" i="1"/>
  <c r="AG37" i="1"/>
  <c r="AC37" i="1"/>
  <c r="Y37" i="1"/>
  <c r="U37" i="1"/>
  <c r="Q37" i="1"/>
  <c r="M37" i="1"/>
  <c r="AG36" i="1"/>
  <c r="AC36" i="1"/>
  <c r="Y36" i="1"/>
  <c r="U36" i="1"/>
  <c r="Q36" i="1"/>
  <c r="M36" i="1"/>
  <c r="AG35" i="1"/>
  <c r="AC35" i="1"/>
  <c r="Y35" i="1"/>
  <c r="U35" i="1"/>
  <c r="Q35" i="1"/>
  <c r="M35" i="1"/>
  <c r="AG34" i="1"/>
  <c r="AC34" i="1"/>
  <c r="Y34" i="1"/>
  <c r="U34" i="1"/>
  <c r="Q34" i="1"/>
  <c r="M34" i="1"/>
  <c r="AG33" i="1"/>
  <c r="AC33" i="1"/>
  <c r="Y33" i="1"/>
  <c r="U33" i="1"/>
  <c r="Q33" i="1"/>
  <c r="M33" i="1"/>
  <c r="AG32" i="1"/>
  <c r="AC32" i="1"/>
  <c r="Y32" i="1"/>
  <c r="U32" i="1"/>
  <c r="Q32" i="1"/>
  <c r="M32" i="1"/>
  <c r="AG31" i="1"/>
  <c r="AC31" i="1"/>
  <c r="Y31" i="1"/>
  <c r="U31" i="1"/>
  <c r="Q31" i="1"/>
  <c r="M31" i="1"/>
  <c r="AG30" i="1"/>
  <c r="AC30" i="1"/>
  <c r="Y30" i="1"/>
  <c r="U30" i="1"/>
  <c r="Q30" i="1"/>
  <c r="M30" i="1"/>
  <c r="AG29" i="1"/>
  <c r="AC29" i="1"/>
  <c r="Y29" i="1"/>
  <c r="U29" i="1"/>
  <c r="Q29" i="1"/>
  <c r="M29" i="1"/>
  <c r="AG28" i="1"/>
  <c r="AC28" i="1"/>
  <c r="Y28" i="1"/>
  <c r="U28" i="1"/>
  <c r="Q28" i="1"/>
  <c r="M28" i="1"/>
  <c r="AG27" i="1"/>
  <c r="AC27" i="1"/>
  <c r="Y27" i="1"/>
  <c r="U27" i="1"/>
  <c r="Q27" i="1"/>
  <c r="M27" i="1"/>
  <c r="AG26" i="1"/>
  <c r="AC26" i="1"/>
  <c r="Y26" i="1"/>
  <c r="U26" i="1"/>
  <c r="Q26" i="1"/>
  <c r="M26" i="1"/>
  <c r="AG25" i="1"/>
  <c r="U13" i="1"/>
  <c r="AC10" i="1"/>
  <c r="M8" i="1"/>
  <c r="AP18" i="1"/>
  <c r="AP19" i="1"/>
  <c r="AP20" i="1"/>
  <c r="AP21" i="1"/>
  <c r="AP22" i="1"/>
  <c r="AP23" i="1"/>
  <c r="AP24" i="1"/>
  <c r="AP25" i="1"/>
  <c r="AP39" i="1"/>
  <c r="AP6" i="1"/>
  <c r="AP8" i="1"/>
  <c r="AP10" i="1"/>
  <c r="AP12" i="1"/>
  <c r="AP14" i="1"/>
  <c r="AP16" i="1"/>
  <c r="AP9" i="1"/>
  <c r="AP13" i="1"/>
  <c r="AP17" i="1"/>
  <c r="AP26" i="1"/>
  <c r="AP28" i="1"/>
  <c r="AP30" i="1"/>
  <c r="AP32" i="1"/>
  <c r="AP34" i="1"/>
  <c r="AP36" i="1"/>
  <c r="AP38" i="1"/>
  <c r="AX17" i="1"/>
  <c r="AX18" i="1"/>
  <c r="AX19" i="1"/>
  <c r="AX20" i="1"/>
  <c r="AX21" i="1"/>
  <c r="AX22" i="1"/>
  <c r="AX23" i="1"/>
  <c r="AX24" i="1"/>
  <c r="AX25" i="1"/>
  <c r="AX39" i="1"/>
  <c r="AX7" i="1"/>
  <c r="AX9" i="1"/>
  <c r="AX11" i="1"/>
  <c r="AX13" i="1"/>
  <c r="AX15" i="1"/>
  <c r="AX6" i="1"/>
  <c r="AX10" i="1"/>
  <c r="AX14" i="1"/>
  <c r="AX27" i="1"/>
  <c r="AX29" i="1"/>
  <c r="AX31" i="1"/>
  <c r="AX33" i="1"/>
  <c r="AX35" i="1"/>
  <c r="AX37" i="1"/>
  <c r="BF17" i="1"/>
  <c r="BF18" i="1"/>
  <c r="BF19" i="1"/>
  <c r="BF20" i="1"/>
  <c r="BF21" i="1"/>
  <c r="BF22" i="1"/>
  <c r="BF23" i="1"/>
  <c r="BF24" i="1"/>
  <c r="BF39" i="1"/>
  <c r="BF6" i="1"/>
  <c r="BF8" i="1"/>
  <c r="BF10" i="1"/>
  <c r="BF12" i="1"/>
  <c r="BF14" i="1"/>
  <c r="BF16" i="1"/>
  <c r="BF7" i="1"/>
  <c r="BF11" i="1"/>
  <c r="BF15" i="1"/>
  <c r="BF26" i="1"/>
  <c r="BF28" i="1"/>
  <c r="BF30" i="1"/>
  <c r="BF32" i="1"/>
  <c r="BF34" i="1"/>
  <c r="BF36" i="1"/>
  <c r="BF38" i="1"/>
  <c r="AT5" i="1"/>
  <c r="BB38" i="1"/>
  <c r="AL36" i="1"/>
  <c r="BB35" i="1"/>
  <c r="AX34" i="1"/>
  <c r="AT33" i="1"/>
  <c r="AL33" i="1"/>
  <c r="BF31" i="1"/>
  <c r="BB30" i="1"/>
  <c r="AT30" i="1"/>
  <c r="AP29" i="1"/>
  <c r="AL28" i="1"/>
  <c r="BB27" i="1"/>
  <c r="AX26" i="1"/>
  <c r="AN25" i="1"/>
  <c r="AR20" i="1"/>
  <c r="AX12" i="1"/>
  <c r="AP7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5" i="1"/>
  <c r="AM27" i="1"/>
  <c r="AM29" i="1"/>
  <c r="AM31" i="1"/>
  <c r="AM33" i="1"/>
  <c r="AM35" i="1"/>
  <c r="AM37" i="1"/>
  <c r="AQ18" i="1"/>
  <c r="AQ19" i="1"/>
  <c r="AQ20" i="1"/>
  <c r="AQ21" i="1"/>
  <c r="AQ22" i="1"/>
  <c r="AQ23" i="1"/>
  <c r="AQ24" i="1"/>
  <c r="AQ25" i="1"/>
  <c r="AQ7" i="1"/>
  <c r="AQ9" i="1"/>
  <c r="AQ11" i="1"/>
  <c r="AQ13" i="1"/>
  <c r="AQ15" i="1"/>
  <c r="AQ17" i="1"/>
  <c r="AQ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5" i="1"/>
  <c r="AU26" i="1"/>
  <c r="AU28" i="1"/>
  <c r="AU30" i="1"/>
  <c r="AU32" i="1"/>
  <c r="AU34" i="1"/>
  <c r="AU36" i="1"/>
  <c r="AU38" i="1"/>
  <c r="AY17" i="1"/>
  <c r="AY18" i="1"/>
  <c r="AY19" i="1"/>
  <c r="AY20" i="1"/>
  <c r="AY21" i="1"/>
  <c r="AY22" i="1"/>
  <c r="AY23" i="1"/>
  <c r="AY24" i="1"/>
  <c r="AY25" i="1"/>
  <c r="AY6" i="1"/>
  <c r="AY8" i="1"/>
  <c r="AY10" i="1"/>
  <c r="AY12" i="1"/>
  <c r="AY14" i="1"/>
  <c r="AY16" i="1"/>
  <c r="AY5" i="1"/>
  <c r="AY39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5" i="1"/>
  <c r="BC25" i="1"/>
  <c r="BC27" i="1"/>
  <c r="BC29" i="1"/>
  <c r="BC31" i="1"/>
  <c r="BC33" i="1"/>
  <c r="BC35" i="1"/>
  <c r="BC37" i="1"/>
  <c r="BG38" i="1"/>
  <c r="BG17" i="1"/>
  <c r="BG18" i="1"/>
  <c r="BG19" i="1"/>
  <c r="BG20" i="1"/>
  <c r="BG21" i="1"/>
  <c r="BG22" i="1"/>
  <c r="BG23" i="1"/>
  <c r="BG24" i="1"/>
  <c r="BG7" i="1"/>
  <c r="BG9" i="1"/>
  <c r="BG11" i="1"/>
  <c r="BG13" i="1"/>
  <c r="BG15" i="1"/>
  <c r="BG5" i="1"/>
  <c r="BD5" i="1"/>
  <c r="AX5" i="1"/>
  <c r="AN5" i="1"/>
  <c r="BC39" i="1"/>
  <c r="AV39" i="1"/>
  <c r="AQ39" i="1"/>
  <c r="BH38" i="1"/>
  <c r="AY38" i="1"/>
  <c r="AR38" i="1"/>
  <c r="AL38" i="1"/>
  <c r="BB37" i="1"/>
  <c r="AU37" i="1"/>
  <c r="AN37" i="1"/>
  <c r="BD36" i="1"/>
  <c r="AX36" i="1"/>
  <c r="AQ36" i="1"/>
  <c r="BG35" i="1"/>
  <c r="AZ35" i="1"/>
  <c r="AT35" i="1"/>
  <c r="AL35" i="1"/>
  <c r="BC34" i="1"/>
  <c r="AV34" i="1"/>
  <c r="AN34" i="1"/>
  <c r="BF33" i="1"/>
  <c r="AY33" i="1"/>
  <c r="AQ33" i="1"/>
  <c r="BH32" i="1"/>
  <c r="BB32" i="1"/>
  <c r="AT32" i="1"/>
  <c r="AM32" i="1"/>
  <c r="BD31" i="1"/>
  <c r="AV31" i="1"/>
  <c r="AP31" i="1"/>
  <c r="BG30" i="1"/>
  <c r="AY30" i="1"/>
  <c r="AR30" i="1"/>
  <c r="AL30" i="1"/>
  <c r="AU29" i="1"/>
  <c r="AN29" i="1"/>
  <c r="AX28" i="1"/>
  <c r="AQ28" i="1"/>
  <c r="BG27" i="1"/>
  <c r="BC26" i="1"/>
  <c r="AV26" i="1"/>
  <c r="BF25" i="1"/>
  <c r="AR23" i="1"/>
  <c r="AY15" i="1"/>
  <c r="BF13" i="1"/>
  <c r="AQ12" i="1"/>
  <c r="AQ10" i="1"/>
  <c r="AX8" i="1"/>
  <c r="BG6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39" i="1"/>
  <c r="AL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39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39" i="1"/>
  <c r="AT38" i="1"/>
  <c r="AP37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4" i="1"/>
  <c r="AN39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9" i="1"/>
  <c r="AR21" i="1"/>
  <c r="AR27" i="1"/>
  <c r="AR29" i="1"/>
  <c r="AR31" i="1"/>
  <c r="AR33" i="1"/>
  <c r="AR35" i="1"/>
  <c r="AR37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5" i="1"/>
  <c r="AZ6" i="1"/>
  <c r="AZ7" i="1"/>
  <c r="AZ8" i="1"/>
  <c r="AZ9" i="1"/>
  <c r="AZ10" i="1"/>
  <c r="AZ11" i="1"/>
  <c r="AZ12" i="1"/>
  <c r="AZ13" i="1"/>
  <c r="AZ14" i="1"/>
  <c r="AZ15" i="1"/>
  <c r="AZ16" i="1"/>
  <c r="AZ18" i="1"/>
  <c r="AZ20" i="1"/>
  <c r="AZ22" i="1"/>
  <c r="AZ23" i="1"/>
  <c r="AZ26" i="1"/>
  <c r="AZ28" i="1"/>
  <c r="AZ30" i="1"/>
  <c r="AZ32" i="1"/>
  <c r="AZ34" i="1"/>
  <c r="AZ36" i="1"/>
  <c r="AZ38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39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9" i="1"/>
  <c r="BH21" i="1"/>
  <c r="BH24" i="1"/>
  <c r="BH25" i="1"/>
  <c r="BH27" i="1"/>
  <c r="BH29" i="1"/>
  <c r="BH31" i="1"/>
  <c r="BH33" i="1"/>
  <c r="BH35" i="1"/>
  <c r="BH37" i="1"/>
  <c r="BH5" i="1"/>
  <c r="BB5" i="1"/>
  <c r="AR5" i="1"/>
  <c r="BH39" i="1"/>
  <c r="BD38" i="1"/>
  <c r="AX38" i="1"/>
  <c r="AZ37" i="1"/>
  <c r="AT37" i="1"/>
  <c r="AL37" i="1"/>
  <c r="AV36" i="1"/>
  <c r="AN36" i="1"/>
  <c r="BF35" i="1"/>
  <c r="BH34" i="1"/>
  <c r="BB34" i="1"/>
  <c r="AT34" i="1"/>
  <c r="BD33" i="1"/>
  <c r="AV33" i="1"/>
  <c r="AP33" i="1"/>
  <c r="AR32" i="1"/>
  <c r="AL32" i="1"/>
  <c r="BB31" i="1"/>
  <c r="AN31" i="1"/>
  <c r="BD30" i="1"/>
  <c r="AX30" i="1"/>
  <c r="AZ29" i="1"/>
  <c r="AT29" i="1"/>
  <c r="AL29" i="1"/>
  <c r="AV28" i="1"/>
  <c r="AN28" i="1"/>
  <c r="BF27" i="1"/>
  <c r="BH26" i="1"/>
  <c r="BB26" i="1"/>
  <c r="AT26" i="1"/>
  <c r="BD25" i="1"/>
  <c r="AR25" i="1"/>
  <c r="BD24" i="1"/>
  <c r="AR24" i="1"/>
  <c r="BD23" i="1"/>
  <c r="AZ21" i="1"/>
  <c r="BH18" i="1"/>
  <c r="AP15" i="1"/>
  <c r="BF9" i="1"/>
  <c r="BF5" i="1"/>
  <c r="AV5" i="1"/>
  <c r="AP5" i="1"/>
  <c r="AZ39" i="1"/>
  <c r="AV38" i="1"/>
  <c r="AN38" i="1"/>
  <c r="BF37" i="1"/>
  <c r="BH36" i="1"/>
  <c r="BB36" i="1"/>
  <c r="AT36" i="1"/>
  <c r="BD35" i="1"/>
  <c r="AV35" i="1"/>
  <c r="AP35" i="1"/>
  <c r="AR34" i="1"/>
  <c r="AL34" i="1"/>
  <c r="BB33" i="1"/>
  <c r="AN33" i="1"/>
  <c r="BD32" i="1"/>
  <c r="AX32" i="1"/>
  <c r="AZ31" i="1"/>
  <c r="AT31" i="1"/>
  <c r="AL31" i="1"/>
  <c r="AV30" i="1"/>
  <c r="AN30" i="1"/>
  <c r="BF29" i="1"/>
  <c r="BH28" i="1"/>
  <c r="BB28" i="1"/>
  <c r="AT28" i="1"/>
  <c r="BD27" i="1"/>
  <c r="AV27" i="1"/>
  <c r="AP27" i="1"/>
  <c r="AR26" i="1"/>
  <c r="AL26" i="1"/>
  <c r="BB25" i="1"/>
  <c r="AZ24" i="1"/>
  <c r="AN23" i="1"/>
  <c r="AR22" i="1"/>
  <c r="AZ19" i="1"/>
  <c r="AX16" i="1"/>
  <c r="AP11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S6" i="1"/>
  <c r="AS7" i="1"/>
  <c r="AS8" i="1"/>
  <c r="AS9" i="1"/>
  <c r="AS10" i="1"/>
  <c r="AS11" i="1"/>
  <c r="AS12" i="1"/>
  <c r="AS13" i="1"/>
  <c r="AS14" i="1"/>
  <c r="AS15" i="1"/>
  <c r="AS16" i="1"/>
  <c r="AS17" i="1"/>
  <c r="AW6" i="1"/>
  <c r="AW7" i="1"/>
  <c r="AW8" i="1"/>
  <c r="AW9" i="1"/>
  <c r="AW10" i="1"/>
  <c r="AW11" i="1"/>
  <c r="AW12" i="1"/>
  <c r="AW13" i="1"/>
  <c r="AW14" i="1"/>
  <c r="AW15" i="1"/>
  <c r="AW16" i="1"/>
  <c r="BA6" i="1"/>
  <c r="BA7" i="1"/>
  <c r="BA8" i="1"/>
  <c r="BA9" i="1"/>
  <c r="BA10" i="1"/>
  <c r="BA11" i="1"/>
  <c r="BA12" i="1"/>
  <c r="BA13" i="1"/>
  <c r="BA14" i="1"/>
  <c r="BA15" i="1"/>
  <c r="BA16" i="1"/>
  <c r="BE6" i="1"/>
  <c r="BE7" i="1"/>
  <c r="BE8" i="1"/>
  <c r="BE9" i="1"/>
  <c r="BE10" i="1"/>
  <c r="BE11" i="1"/>
  <c r="BE12" i="1"/>
  <c r="BE13" i="1"/>
  <c r="BE14" i="1"/>
  <c r="BE15" i="1"/>
  <c r="BE16" i="1"/>
  <c r="BE38" i="1"/>
  <c r="BA38" i="1"/>
  <c r="AW38" i="1"/>
  <c r="AS38" i="1"/>
  <c r="AO38" i="1"/>
  <c r="AK38" i="1"/>
  <c r="BE37" i="1"/>
  <c r="BA37" i="1"/>
  <c r="AW37" i="1"/>
  <c r="AS37" i="1"/>
  <c r="AO37" i="1"/>
  <c r="AK37" i="1"/>
  <c r="BE36" i="1"/>
  <c r="BA36" i="1"/>
  <c r="AW36" i="1"/>
  <c r="AS36" i="1"/>
  <c r="AO36" i="1"/>
  <c r="AK36" i="1"/>
  <c r="BE35" i="1"/>
  <c r="BA35" i="1"/>
  <c r="AW35" i="1"/>
  <c r="AS35" i="1"/>
  <c r="AO35" i="1"/>
  <c r="AK35" i="1"/>
  <c r="BE34" i="1"/>
  <c r="BA34" i="1"/>
  <c r="AW34" i="1"/>
  <c r="AS34" i="1"/>
  <c r="AO34" i="1"/>
  <c r="AK34" i="1"/>
  <c r="BE33" i="1"/>
  <c r="BA33" i="1"/>
  <c r="AW33" i="1"/>
  <c r="AS33" i="1"/>
  <c r="AO33" i="1"/>
  <c r="AK33" i="1"/>
  <c r="BE32" i="1"/>
  <c r="BA32" i="1"/>
  <c r="AW32" i="1"/>
  <c r="AS32" i="1"/>
  <c r="AO32" i="1"/>
  <c r="AK32" i="1"/>
  <c r="BE31" i="1"/>
  <c r="BA31" i="1"/>
  <c r="AW31" i="1"/>
  <c r="AS31" i="1"/>
  <c r="AO31" i="1"/>
  <c r="AK31" i="1"/>
  <c r="BE30" i="1"/>
  <c r="BA30" i="1"/>
  <c r="AW30" i="1"/>
  <c r="AS30" i="1"/>
  <c r="AO30" i="1"/>
  <c r="AK30" i="1"/>
  <c r="BE29" i="1"/>
  <c r="BA29" i="1"/>
  <c r="AW29" i="1"/>
  <c r="AS29" i="1"/>
  <c r="AO29" i="1"/>
  <c r="AK29" i="1"/>
  <c r="BE28" i="1"/>
  <c r="BA28" i="1"/>
  <c r="AW28" i="1"/>
  <c r="AS28" i="1"/>
  <c r="AO28" i="1"/>
  <c r="AK28" i="1"/>
  <c r="BE27" i="1"/>
  <c r="BA27" i="1"/>
  <c r="AW27" i="1"/>
  <c r="AS27" i="1"/>
  <c r="AO27" i="1"/>
  <c r="AK27" i="1"/>
  <c r="BE26" i="1"/>
  <c r="BA26" i="1"/>
  <c r="AW26" i="1"/>
  <c r="AS26" i="1"/>
  <c r="AO26" i="1"/>
  <c r="AK26" i="1"/>
  <c r="BE25" i="1"/>
  <c r="BA25" i="1"/>
  <c r="AS25" i="1"/>
  <c r="AK25" i="1"/>
  <c r="BA24" i="1"/>
  <c r="AS24" i="1"/>
  <c r="AK24" i="1"/>
  <c r="BA23" i="1"/>
  <c r="AS23" i="1"/>
  <c r="AK23" i="1"/>
  <c r="BA22" i="1"/>
  <c r="AS22" i="1"/>
  <c r="AK22" i="1"/>
  <c r="BA21" i="1"/>
  <c r="AS21" i="1"/>
  <c r="AK21" i="1"/>
  <c r="BA20" i="1"/>
  <c r="AS20" i="1"/>
  <c r="AK20" i="1"/>
  <c r="BA19" i="1"/>
  <c r="AS19" i="1"/>
  <c r="AK19" i="1"/>
  <c r="BA18" i="1"/>
  <c r="AS18" i="1"/>
  <c r="AK18" i="1"/>
  <c r="BA17" i="1"/>
  <c r="T47" i="4"/>
  <c r="L46" i="4"/>
  <c r="AB44" i="4"/>
  <c r="T43" i="4"/>
  <c r="L42" i="4"/>
  <c r="AB40" i="4"/>
  <c r="T39" i="4"/>
  <c r="L38" i="4"/>
  <c r="P36" i="4"/>
  <c r="X33" i="4"/>
  <c r="AF30" i="4"/>
  <c r="BE46" i="4"/>
  <c r="AW41" i="4"/>
  <c r="BA37" i="4"/>
  <c r="BE27" i="4"/>
  <c r="AO22" i="4"/>
  <c r="L47" i="4"/>
  <c r="AB45" i="4"/>
  <c r="T44" i="4"/>
  <c r="L43" i="4"/>
  <c r="AB41" i="4"/>
  <c r="X35" i="4"/>
  <c r="AF32" i="4"/>
  <c r="AS46" i="4"/>
  <c r="AK41" i="4"/>
  <c r="AO36" i="4"/>
  <c r="AW20" i="4"/>
  <c r="M31" i="4"/>
  <c r="M17" i="4"/>
  <c r="M20" i="4"/>
  <c r="M9" i="4"/>
  <c r="M12" i="4"/>
  <c r="M25" i="4"/>
  <c r="M28" i="4"/>
  <c r="M7" i="4"/>
  <c r="M10" i="4"/>
  <c r="M13" i="4"/>
  <c r="M16" i="4"/>
  <c r="M19" i="4"/>
  <c r="M22" i="4"/>
  <c r="M15" i="4"/>
  <c r="M18" i="4"/>
  <c r="M21" i="4"/>
  <c r="M24" i="4"/>
  <c r="M27" i="4"/>
  <c r="M30" i="4"/>
  <c r="M6" i="4"/>
  <c r="M23" i="4"/>
  <c r="M26" i="4"/>
  <c r="M29" i="4"/>
  <c r="M8" i="4"/>
  <c r="M11" i="4"/>
  <c r="M14" i="4"/>
  <c r="Q6" i="4"/>
  <c r="Q7" i="4"/>
  <c r="Q13" i="4"/>
  <c r="Q19" i="4"/>
  <c r="Q23" i="4"/>
  <c r="Q29" i="4"/>
  <c r="Q11" i="4"/>
  <c r="Q15" i="4"/>
  <c r="Q21" i="4"/>
  <c r="Q27" i="4"/>
  <c r="Q25" i="4"/>
  <c r="Q5" i="4"/>
  <c r="Q9" i="4"/>
  <c r="Q17" i="4"/>
  <c r="U30" i="4"/>
  <c r="U6" i="4"/>
  <c r="U9" i="4"/>
  <c r="U22" i="4"/>
  <c r="U25" i="4"/>
  <c r="U14" i="4"/>
  <c r="U17" i="4"/>
  <c r="U8" i="4"/>
  <c r="U11" i="4"/>
  <c r="U28" i="4"/>
  <c r="U7" i="4"/>
  <c r="U10" i="4"/>
  <c r="U13" i="4"/>
  <c r="U16" i="4"/>
  <c r="U19" i="4"/>
  <c r="U12" i="4"/>
  <c r="U15" i="4"/>
  <c r="U18" i="4"/>
  <c r="U21" i="4"/>
  <c r="U24" i="4"/>
  <c r="U27" i="4"/>
  <c r="U20" i="4"/>
  <c r="U23" i="4"/>
  <c r="Y7" i="4"/>
  <c r="Y8" i="4"/>
  <c r="Y12" i="4"/>
  <c r="Y18" i="4"/>
  <c r="Y24" i="4"/>
  <c r="Y28" i="4"/>
  <c r="Y10" i="4"/>
  <c r="Y16" i="4"/>
  <c r="Y20" i="4"/>
  <c r="Y26" i="4"/>
  <c r="Y14" i="4"/>
  <c r="Y22" i="4"/>
  <c r="Y5" i="4"/>
  <c r="Y6" i="4"/>
  <c r="AC30" i="4"/>
  <c r="AC11" i="4"/>
  <c r="AC14" i="4"/>
  <c r="AC27" i="4"/>
  <c r="AC6" i="4"/>
  <c r="AC19" i="4"/>
  <c r="AC22" i="4"/>
  <c r="AC17" i="4"/>
  <c r="AC20" i="4"/>
  <c r="AC23" i="4"/>
  <c r="AC26" i="4"/>
  <c r="AC29" i="4"/>
  <c r="AC8" i="4"/>
  <c r="AC25" i="4"/>
  <c r="AC28" i="4"/>
  <c r="AC7" i="4"/>
  <c r="AC10" i="4"/>
  <c r="AC13" i="4"/>
  <c r="AC16" i="4"/>
  <c r="AC9" i="4"/>
  <c r="AC12" i="4"/>
  <c r="AC15" i="4"/>
  <c r="AC18" i="4"/>
  <c r="AC21" i="4"/>
  <c r="AC24" i="4"/>
  <c r="AG6" i="4"/>
  <c r="AG7" i="4"/>
  <c r="AG13" i="4"/>
  <c r="AG17" i="4"/>
  <c r="AG23" i="4"/>
  <c r="AG29" i="4"/>
  <c r="AG9" i="4"/>
  <c r="AG15" i="4"/>
  <c r="AG21" i="4"/>
  <c r="AG25" i="4"/>
  <c r="AG5" i="4"/>
  <c r="AG11" i="4"/>
  <c r="AG19" i="4"/>
  <c r="AL19" i="4"/>
  <c r="AL40" i="4"/>
  <c r="AL41" i="4"/>
  <c r="AL11" i="4"/>
  <c r="AL13" i="4"/>
  <c r="AL44" i="4"/>
  <c r="AL45" i="4"/>
  <c r="AL7" i="4"/>
  <c r="AL15" i="4"/>
  <c r="AL38" i="4"/>
  <c r="AL39" i="4"/>
  <c r="AL46" i="4"/>
  <c r="AL47" i="4"/>
  <c r="AL42" i="4"/>
  <c r="AL43" i="4"/>
  <c r="AP6" i="4"/>
  <c r="AP43" i="4"/>
  <c r="AP5" i="4"/>
  <c r="AP7" i="4"/>
  <c r="AP9" i="4"/>
  <c r="AP12" i="4"/>
  <c r="AP14" i="4"/>
  <c r="AP39" i="4"/>
  <c r="AP47" i="4"/>
  <c r="AP41" i="4"/>
  <c r="AP8" i="4"/>
  <c r="AP11" i="4"/>
  <c r="AP16" i="4"/>
  <c r="AP45" i="4"/>
  <c r="AT8" i="4"/>
  <c r="AT38" i="4"/>
  <c r="AT45" i="4"/>
  <c r="AT46" i="4"/>
  <c r="AT41" i="4"/>
  <c r="AT42" i="4"/>
  <c r="AT10" i="4"/>
  <c r="AT43" i="4"/>
  <c r="AT44" i="4"/>
  <c r="AT39" i="4"/>
  <c r="AT40" i="4"/>
  <c r="AT5" i="4"/>
  <c r="AT12" i="4"/>
  <c r="AT47" i="4"/>
  <c r="AX11" i="4"/>
  <c r="AX12" i="4"/>
  <c r="AX16" i="4"/>
  <c r="AX40" i="4"/>
  <c r="AX44" i="4"/>
  <c r="AX5" i="4"/>
  <c r="AX46" i="4"/>
  <c r="AX13" i="4"/>
  <c r="AX42" i="4"/>
  <c r="AX38" i="4"/>
  <c r="AX9" i="4"/>
  <c r="AX14" i="4"/>
  <c r="BB13" i="4"/>
  <c r="BB42" i="4"/>
  <c r="BB43" i="4"/>
  <c r="BB15" i="4"/>
  <c r="BB38" i="4"/>
  <c r="BB39" i="4"/>
  <c r="BB46" i="4"/>
  <c r="BB47" i="4"/>
  <c r="BB44" i="4"/>
  <c r="BB45" i="4"/>
  <c r="BB40" i="4"/>
  <c r="BB41" i="4"/>
  <c r="BB17" i="4"/>
  <c r="BF9" i="4"/>
  <c r="BF14" i="4"/>
  <c r="BF17" i="4"/>
  <c r="BF37" i="4"/>
  <c r="BF45" i="4"/>
  <c r="BF5" i="4"/>
  <c r="BF18" i="4"/>
  <c r="BF41" i="4"/>
  <c r="BF47" i="4"/>
  <c r="BF11" i="4"/>
  <c r="BF13" i="4"/>
  <c r="BF16" i="4"/>
  <c r="BF19" i="4"/>
  <c r="BF43" i="4"/>
  <c r="BF39" i="4"/>
  <c r="U5" i="4"/>
  <c r="U29" i="4"/>
  <c r="O10" i="4"/>
  <c r="O26" i="4"/>
  <c r="O18" i="4"/>
  <c r="S16" i="4"/>
  <c r="S8" i="4"/>
  <c r="S24" i="4"/>
  <c r="W15" i="4"/>
  <c r="W7" i="4"/>
  <c r="W23" i="4"/>
  <c r="AA21" i="4"/>
  <c r="AA13" i="4"/>
  <c r="AA29" i="4"/>
  <c r="AE20" i="4"/>
  <c r="AE12" i="4"/>
  <c r="AE28" i="4"/>
  <c r="AI10" i="4"/>
  <c r="AI26" i="4"/>
  <c r="AI18" i="4"/>
  <c r="AR29" i="4"/>
  <c r="AR18" i="4"/>
  <c r="AR32" i="4"/>
  <c r="AZ37" i="4"/>
  <c r="AZ12" i="4"/>
  <c r="AZ21" i="4"/>
  <c r="AZ34" i="4"/>
  <c r="BD8" i="4"/>
  <c r="BD22" i="4"/>
  <c r="BD5" i="4"/>
  <c r="BH26" i="4"/>
  <c r="BH16" i="4"/>
  <c r="BH23" i="4"/>
  <c r="BH18" i="4"/>
  <c r="U26" i="4"/>
  <c r="AF47" i="4"/>
  <c r="P47" i="4"/>
  <c r="X46" i="4"/>
  <c r="AF45" i="4"/>
  <c r="P45" i="4"/>
  <c r="X44" i="4"/>
  <c r="AF43" i="4"/>
  <c r="P43" i="4"/>
  <c r="X42" i="4"/>
  <c r="AF41" i="4"/>
  <c r="P41" i="4"/>
  <c r="X40" i="4"/>
  <c r="AF39" i="4"/>
  <c r="P39" i="4"/>
  <c r="X38" i="4"/>
  <c r="AF37" i="4"/>
  <c r="P37" i="4"/>
  <c r="AF35" i="4"/>
  <c r="X34" i="4"/>
  <c r="P33" i="4"/>
  <c r="AF31" i="4"/>
  <c r="X30" i="4"/>
  <c r="AK45" i="4"/>
  <c r="BE42" i="4"/>
  <c r="AO31" i="4"/>
  <c r="L32" i="4"/>
  <c r="L34" i="4"/>
  <c r="L36" i="4"/>
  <c r="L31" i="4"/>
  <c r="L33" i="4"/>
  <c r="L35" i="4"/>
  <c r="L37" i="4"/>
  <c r="T31" i="4"/>
  <c r="T33" i="4"/>
  <c r="T35" i="4"/>
  <c r="T30" i="4"/>
  <c r="T32" i="4"/>
  <c r="T34" i="4"/>
  <c r="T36" i="4"/>
  <c r="AB30" i="4"/>
  <c r="AB32" i="4"/>
  <c r="AB34" i="4"/>
  <c r="AB36" i="4"/>
  <c r="AB31" i="4"/>
  <c r="AB33" i="4"/>
  <c r="AB35" i="4"/>
  <c r="AK21" i="4"/>
  <c r="AK35" i="4"/>
  <c r="AK39" i="4"/>
  <c r="AK47" i="4"/>
  <c r="AK43" i="4"/>
  <c r="AO25" i="4"/>
  <c r="AO42" i="4"/>
  <c r="AO20" i="4"/>
  <c r="AO30" i="4"/>
  <c r="AO33" i="4"/>
  <c r="AO38" i="4"/>
  <c r="AO46" i="4"/>
  <c r="AS32" i="4"/>
  <c r="AS44" i="4"/>
  <c r="AS24" i="4"/>
  <c r="AS34" i="4"/>
  <c r="AS40" i="4"/>
  <c r="AW22" i="4"/>
  <c r="AW33" i="4"/>
  <c r="AW36" i="4"/>
  <c r="AW39" i="4"/>
  <c r="AW47" i="4"/>
  <c r="AW27" i="4"/>
  <c r="AW28" i="4"/>
  <c r="AW43" i="4"/>
  <c r="BA23" i="4"/>
  <c r="BA41" i="4"/>
  <c r="BA21" i="4"/>
  <c r="BA31" i="4"/>
  <c r="BA45" i="4"/>
  <c r="BE30" i="4"/>
  <c r="BE44" i="4"/>
  <c r="BE22" i="4"/>
  <c r="BE25" i="4"/>
  <c r="BE35" i="4"/>
  <c r="BE40" i="4"/>
  <c r="X47" i="4"/>
  <c r="AF46" i="4"/>
  <c r="P46" i="4"/>
  <c r="X45" i="4"/>
  <c r="AF44" i="4"/>
  <c r="P44" i="4"/>
  <c r="X43" i="4"/>
  <c r="AF42" i="4"/>
  <c r="P42" i="4"/>
  <c r="X41" i="4"/>
  <c r="AF40" i="4"/>
  <c r="P40" i="4"/>
  <c r="X39" i="4"/>
  <c r="AF38" i="4"/>
  <c r="P38" i="4"/>
  <c r="X37" i="4"/>
  <c r="X36" i="4"/>
  <c r="P35" i="4"/>
  <c r="BA47" i="4"/>
  <c r="AW45" i="4"/>
  <c r="AS42" i="4"/>
  <c r="AO40" i="4"/>
  <c r="AW35" i="4"/>
  <c r="BE32" i="4"/>
  <c r="BA29" i="4"/>
  <c r="AK27" i="4"/>
  <c r="N7" i="4"/>
  <c r="N9" i="4"/>
  <c r="N11" i="4"/>
  <c r="N13" i="4"/>
  <c r="N15" i="4"/>
  <c r="N17" i="4"/>
  <c r="N19" i="4"/>
  <c r="N21" i="4"/>
  <c r="N23" i="4"/>
  <c r="N25" i="4"/>
  <c r="N27" i="4"/>
  <c r="N29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R6" i="4"/>
  <c r="R8" i="4"/>
  <c r="R10" i="4"/>
  <c r="R12" i="4"/>
  <c r="R14" i="4"/>
  <c r="R16" i="4"/>
  <c r="R18" i="4"/>
  <c r="R20" i="4"/>
  <c r="R22" i="4"/>
  <c r="R24" i="4"/>
  <c r="R26" i="4"/>
  <c r="R28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V6" i="4"/>
  <c r="V8" i="4"/>
  <c r="V10" i="4"/>
  <c r="V12" i="4"/>
  <c r="V14" i="4"/>
  <c r="V16" i="4"/>
  <c r="V18" i="4"/>
  <c r="V20" i="4"/>
  <c r="V22" i="4"/>
  <c r="V24" i="4"/>
  <c r="V26" i="4"/>
  <c r="V28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Z7" i="4"/>
  <c r="Z9" i="4"/>
  <c r="Z11" i="4"/>
  <c r="Z13" i="4"/>
  <c r="Z15" i="4"/>
  <c r="Z17" i="4"/>
  <c r="Z19" i="4"/>
  <c r="Z21" i="4"/>
  <c r="Z23" i="4"/>
  <c r="Z25" i="4"/>
  <c r="Z27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AD7" i="4"/>
  <c r="AD9" i="4"/>
  <c r="AD11" i="4"/>
  <c r="AD13" i="4"/>
  <c r="AD15" i="4"/>
  <c r="AD17" i="4"/>
  <c r="AD19" i="4"/>
  <c r="AD21" i="4"/>
  <c r="AD23" i="4"/>
  <c r="AD25" i="4"/>
  <c r="AD27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H6" i="4"/>
  <c r="AH8" i="4"/>
  <c r="AH10" i="4"/>
  <c r="AH12" i="4"/>
  <c r="AH14" i="4"/>
  <c r="AH16" i="4"/>
  <c r="AH18" i="4"/>
  <c r="AH20" i="4"/>
  <c r="AH22" i="4"/>
  <c r="AH24" i="4"/>
  <c r="AH26" i="4"/>
  <c r="AH28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M6" i="4"/>
  <c r="AM11" i="4"/>
  <c r="AM14" i="4"/>
  <c r="AM19" i="4"/>
  <c r="AM8" i="4"/>
  <c r="AM10" i="4"/>
  <c r="AM12" i="4"/>
  <c r="AM22" i="4"/>
  <c r="AM27" i="4"/>
  <c r="AM30" i="4"/>
  <c r="AM35" i="4"/>
  <c r="AM39" i="4"/>
  <c r="AM41" i="4"/>
  <c r="AM43" i="4"/>
  <c r="AM45" i="4"/>
  <c r="AM47" i="4"/>
  <c r="AM16" i="4"/>
  <c r="AM18" i="4"/>
  <c r="AM20" i="4"/>
  <c r="AM25" i="4"/>
  <c r="AM28" i="4"/>
  <c r="AM33" i="4"/>
  <c r="AM36" i="4"/>
  <c r="AM5" i="4"/>
  <c r="AM7" i="4"/>
  <c r="AQ6" i="4"/>
  <c r="AQ8" i="4"/>
  <c r="AQ10" i="4"/>
  <c r="AQ12" i="4"/>
  <c r="AQ14" i="4"/>
  <c r="AQ16" i="4"/>
  <c r="AQ18" i="4"/>
  <c r="AQ7" i="4"/>
  <c r="AQ15" i="4"/>
  <c r="AQ20" i="4"/>
  <c r="AQ22" i="4"/>
  <c r="AQ24" i="4"/>
  <c r="AQ26" i="4"/>
  <c r="AQ28" i="4"/>
  <c r="AQ30" i="4"/>
  <c r="AQ32" i="4"/>
  <c r="AQ34" i="4"/>
  <c r="AQ36" i="4"/>
  <c r="AQ9" i="4"/>
  <c r="AQ11" i="4"/>
  <c r="AQ13" i="4"/>
  <c r="AQ23" i="4"/>
  <c r="AQ31" i="4"/>
  <c r="AQ5" i="4"/>
  <c r="AQ17" i="4"/>
  <c r="AQ19" i="4"/>
  <c r="AQ21" i="4"/>
  <c r="AQ29" i="4"/>
  <c r="AQ37" i="4"/>
  <c r="AQ38" i="4"/>
  <c r="AQ40" i="4"/>
  <c r="AQ42" i="4"/>
  <c r="AQ44" i="4"/>
  <c r="AQ46" i="4"/>
  <c r="AU8" i="4"/>
  <c r="AU11" i="4"/>
  <c r="AU16" i="4"/>
  <c r="AU19" i="4"/>
  <c r="AU10" i="4"/>
  <c r="AU12" i="4"/>
  <c r="AU14" i="4"/>
  <c r="AU24" i="4"/>
  <c r="AU27" i="4"/>
  <c r="AU32" i="4"/>
  <c r="AU35" i="4"/>
  <c r="AU38" i="4"/>
  <c r="AU40" i="4"/>
  <c r="AU42" i="4"/>
  <c r="AU44" i="4"/>
  <c r="AU46" i="4"/>
  <c r="AU7" i="4"/>
  <c r="AU9" i="4"/>
  <c r="AU18" i="4"/>
  <c r="AU22" i="4"/>
  <c r="AU25" i="4"/>
  <c r="AU30" i="4"/>
  <c r="AU33" i="4"/>
  <c r="AY7" i="4"/>
  <c r="AY9" i="4"/>
  <c r="AY11" i="4"/>
  <c r="AY13" i="4"/>
  <c r="AY15" i="4"/>
  <c r="AY17" i="4"/>
  <c r="AY19" i="4"/>
  <c r="AY12" i="4"/>
  <c r="AY21" i="4"/>
  <c r="AY23" i="4"/>
  <c r="AY25" i="4"/>
  <c r="AY27" i="4"/>
  <c r="AY29" i="4"/>
  <c r="AY31" i="4"/>
  <c r="AY33" i="4"/>
  <c r="AY35" i="4"/>
  <c r="AY37" i="4"/>
  <c r="AY20" i="4"/>
  <c r="AY28" i="4"/>
  <c r="AY36" i="4"/>
  <c r="AY6" i="4"/>
  <c r="AY8" i="4"/>
  <c r="AY10" i="4"/>
  <c r="AY26" i="4"/>
  <c r="AY34" i="4"/>
  <c r="AY39" i="4"/>
  <c r="AY41" i="4"/>
  <c r="AY43" i="4"/>
  <c r="AY45" i="4"/>
  <c r="AY47" i="4"/>
  <c r="BC8" i="4"/>
  <c r="BC13" i="4"/>
  <c r="BC16" i="4"/>
  <c r="BC18" i="4"/>
  <c r="BC21" i="4"/>
  <c r="BC24" i="4"/>
  <c r="BC29" i="4"/>
  <c r="BC32" i="4"/>
  <c r="BC37" i="4"/>
  <c r="BC39" i="4"/>
  <c r="BC41" i="4"/>
  <c r="BC43" i="4"/>
  <c r="BC45" i="4"/>
  <c r="BC47" i="4"/>
  <c r="BC7" i="4"/>
  <c r="BC9" i="4"/>
  <c r="BC11" i="4"/>
  <c r="BC22" i="4"/>
  <c r="BC27" i="4"/>
  <c r="BC30" i="4"/>
  <c r="BC35" i="4"/>
  <c r="BC5" i="4"/>
  <c r="BC6" i="4"/>
  <c r="BG6" i="4"/>
  <c r="BG8" i="4"/>
  <c r="BG10" i="4"/>
  <c r="BG12" i="4"/>
  <c r="BG14" i="4"/>
  <c r="BG16" i="4"/>
  <c r="BG18" i="4"/>
  <c r="BG9" i="4"/>
  <c r="BG17" i="4"/>
  <c r="BG20" i="4"/>
  <c r="BG22" i="4"/>
  <c r="BG24" i="4"/>
  <c r="BG26" i="4"/>
  <c r="BG28" i="4"/>
  <c r="BG30" i="4"/>
  <c r="BG32" i="4"/>
  <c r="BG34" i="4"/>
  <c r="BG36" i="4"/>
  <c r="BG19" i="4"/>
  <c r="BG25" i="4"/>
  <c r="BG33" i="4"/>
  <c r="BG5" i="4"/>
  <c r="BG23" i="4"/>
  <c r="BG31" i="4"/>
  <c r="BG38" i="4"/>
  <c r="BG40" i="4"/>
  <c r="BG42" i="4"/>
  <c r="BG44" i="4"/>
  <c r="BG46" i="4"/>
  <c r="BG7" i="4"/>
  <c r="AD5" i="4"/>
  <c r="V5" i="4"/>
  <c r="N5" i="4"/>
  <c r="R29" i="4"/>
  <c r="N28" i="4"/>
  <c r="Z26" i="4"/>
  <c r="V25" i="4"/>
  <c r="AH23" i="4"/>
  <c r="AD22" i="4"/>
  <c r="R21" i="4"/>
  <c r="N20" i="4"/>
  <c r="Z18" i="4"/>
  <c r="V17" i="4"/>
  <c r="AH15" i="4"/>
  <c r="AD14" i="4"/>
  <c r="R13" i="4"/>
  <c r="N12" i="4"/>
  <c r="Z10" i="4"/>
  <c r="V9" i="4"/>
  <c r="AH7" i="4"/>
  <c r="AD6" i="4"/>
  <c r="AU5" i="4"/>
  <c r="BG47" i="4"/>
  <c r="BC46" i="4"/>
  <c r="AQ45" i="4"/>
  <c r="AM44" i="4"/>
  <c r="AY42" i="4"/>
  <c r="AU41" i="4"/>
  <c r="BG39" i="4"/>
  <c r="BC38" i="4"/>
  <c r="AU36" i="4"/>
  <c r="AQ35" i="4"/>
  <c r="AM34" i="4"/>
  <c r="AM31" i="4"/>
  <c r="BG29" i="4"/>
  <c r="BC28" i="4"/>
  <c r="BC25" i="4"/>
  <c r="AY24" i="4"/>
  <c r="AU23" i="4"/>
  <c r="AU20" i="4"/>
  <c r="BC19" i="4"/>
  <c r="BC15" i="4"/>
  <c r="AM15" i="4"/>
  <c r="AY14" i="4"/>
  <c r="BG13" i="4"/>
  <c r="AU13" i="4"/>
  <c r="BG11" i="4"/>
  <c r="O5" i="4"/>
  <c r="O7" i="4"/>
  <c r="O9" i="4"/>
  <c r="O11" i="4"/>
  <c r="O13" i="4"/>
  <c r="O15" i="4"/>
  <c r="O17" i="4"/>
  <c r="O19" i="4"/>
  <c r="O21" i="4"/>
  <c r="O23" i="4"/>
  <c r="O25" i="4"/>
  <c r="O27" i="4"/>
  <c r="O29" i="4"/>
  <c r="S7" i="4"/>
  <c r="S9" i="4"/>
  <c r="S11" i="4"/>
  <c r="S13" i="4"/>
  <c r="S15" i="4"/>
  <c r="S17" i="4"/>
  <c r="S19" i="4"/>
  <c r="S21" i="4"/>
  <c r="S23" i="4"/>
  <c r="S25" i="4"/>
  <c r="S27" i="4"/>
  <c r="S29" i="4"/>
  <c r="S5" i="4"/>
  <c r="W5" i="4"/>
  <c r="W6" i="4"/>
  <c r="W8" i="4"/>
  <c r="W10" i="4"/>
  <c r="W12" i="4"/>
  <c r="W14" i="4"/>
  <c r="W16" i="4"/>
  <c r="W18" i="4"/>
  <c r="W20" i="4"/>
  <c r="W22" i="4"/>
  <c r="W24" i="4"/>
  <c r="W26" i="4"/>
  <c r="W28" i="4"/>
  <c r="AA6" i="4"/>
  <c r="AA8" i="4"/>
  <c r="AA10" i="4"/>
  <c r="AA12" i="4"/>
  <c r="AA14" i="4"/>
  <c r="AA16" i="4"/>
  <c r="AA18" i="4"/>
  <c r="AA20" i="4"/>
  <c r="AA22" i="4"/>
  <c r="AA24" i="4"/>
  <c r="AA26" i="4"/>
  <c r="AA28" i="4"/>
  <c r="AA5" i="4"/>
  <c r="AE5" i="4"/>
  <c r="AE7" i="4"/>
  <c r="AE9" i="4"/>
  <c r="AE11" i="4"/>
  <c r="AE13" i="4"/>
  <c r="AE15" i="4"/>
  <c r="AE17" i="4"/>
  <c r="AE19" i="4"/>
  <c r="AE21" i="4"/>
  <c r="AE23" i="4"/>
  <c r="AE25" i="4"/>
  <c r="AE27" i="4"/>
  <c r="AE29" i="4"/>
  <c r="AI47" i="4"/>
  <c r="AI7" i="4"/>
  <c r="AI9" i="4"/>
  <c r="AI11" i="4"/>
  <c r="AI13" i="4"/>
  <c r="AI15" i="4"/>
  <c r="AI17" i="4"/>
  <c r="AI19" i="4"/>
  <c r="AI21" i="4"/>
  <c r="AI23" i="4"/>
  <c r="AI25" i="4"/>
  <c r="AI27" i="4"/>
  <c r="AI29" i="4"/>
  <c r="AI5" i="4"/>
  <c r="AN7" i="4"/>
  <c r="AN9" i="4"/>
  <c r="AN11" i="4"/>
  <c r="AN13" i="4"/>
  <c r="AN15" i="4"/>
  <c r="AN17" i="4"/>
  <c r="AN19" i="4"/>
  <c r="AN8" i="4"/>
  <c r="AN16" i="4"/>
  <c r="AN21" i="4"/>
  <c r="AN23" i="4"/>
  <c r="AN25" i="4"/>
  <c r="AN27" i="4"/>
  <c r="AN29" i="4"/>
  <c r="AN31" i="4"/>
  <c r="AN33" i="4"/>
  <c r="AN35" i="4"/>
  <c r="AN37" i="4"/>
  <c r="AN38" i="4"/>
  <c r="AN39" i="4"/>
  <c r="AN40" i="4"/>
  <c r="AN41" i="4"/>
  <c r="AN42" i="4"/>
  <c r="AN43" i="4"/>
  <c r="AN44" i="4"/>
  <c r="AN45" i="4"/>
  <c r="AN46" i="4"/>
  <c r="AN47" i="4"/>
  <c r="AN6" i="4"/>
  <c r="AN24" i="4"/>
  <c r="AN32" i="4"/>
  <c r="AN10" i="4"/>
  <c r="AN12" i="4"/>
  <c r="AN14" i="4"/>
  <c r="AN22" i="4"/>
  <c r="AN30" i="4"/>
  <c r="AR9" i="4"/>
  <c r="AR12" i="4"/>
  <c r="AR17" i="4"/>
  <c r="AR38" i="4"/>
  <c r="AR39" i="4"/>
  <c r="AR40" i="4"/>
  <c r="AR41" i="4"/>
  <c r="AR42" i="4"/>
  <c r="AR43" i="4"/>
  <c r="AR44" i="4"/>
  <c r="AR45" i="4"/>
  <c r="AR46" i="4"/>
  <c r="AR47" i="4"/>
  <c r="AR7" i="4"/>
  <c r="AR20" i="4"/>
  <c r="AR25" i="4"/>
  <c r="AR28" i="4"/>
  <c r="AR33" i="4"/>
  <c r="AR36" i="4"/>
  <c r="AR11" i="4"/>
  <c r="AR13" i="4"/>
  <c r="AR15" i="4"/>
  <c r="AR23" i="4"/>
  <c r="AR26" i="4"/>
  <c r="AR31" i="4"/>
  <c r="AR34" i="4"/>
  <c r="AR5" i="4"/>
  <c r="AR6" i="4"/>
  <c r="AV6" i="4"/>
  <c r="AV8" i="4"/>
  <c r="AV10" i="4"/>
  <c r="AV12" i="4"/>
  <c r="AV14" i="4"/>
  <c r="AV16" i="4"/>
  <c r="AV18" i="4"/>
  <c r="AV13" i="4"/>
  <c r="AV20" i="4"/>
  <c r="AV22" i="4"/>
  <c r="AV24" i="4"/>
  <c r="AV26" i="4"/>
  <c r="AV28" i="4"/>
  <c r="AV30" i="4"/>
  <c r="AV32" i="4"/>
  <c r="AV34" i="4"/>
  <c r="AV36" i="4"/>
  <c r="AV38" i="4"/>
  <c r="AV39" i="4"/>
  <c r="AV40" i="4"/>
  <c r="AV41" i="4"/>
  <c r="AV42" i="4"/>
  <c r="AV43" i="4"/>
  <c r="AV44" i="4"/>
  <c r="AV45" i="4"/>
  <c r="AV46" i="4"/>
  <c r="AV47" i="4"/>
  <c r="AV21" i="4"/>
  <c r="AV29" i="4"/>
  <c r="AV37" i="4"/>
  <c r="AV5" i="4"/>
  <c r="AV27" i="4"/>
  <c r="AV35" i="4"/>
  <c r="AV7" i="4"/>
  <c r="AZ6" i="4"/>
  <c r="AZ9" i="4"/>
  <c r="AZ14" i="4"/>
  <c r="AZ17" i="4"/>
  <c r="AZ38" i="4"/>
  <c r="AZ39" i="4"/>
  <c r="AZ40" i="4"/>
  <c r="AZ41" i="4"/>
  <c r="AZ42" i="4"/>
  <c r="AZ43" i="4"/>
  <c r="AZ44" i="4"/>
  <c r="AZ45" i="4"/>
  <c r="AZ46" i="4"/>
  <c r="AZ47" i="4"/>
  <c r="AZ11" i="4"/>
  <c r="AZ13" i="4"/>
  <c r="AZ15" i="4"/>
  <c r="AZ22" i="4"/>
  <c r="AZ25" i="4"/>
  <c r="AZ30" i="4"/>
  <c r="AZ33" i="4"/>
  <c r="AZ19" i="4"/>
  <c r="AZ20" i="4"/>
  <c r="AZ23" i="4"/>
  <c r="AZ28" i="4"/>
  <c r="AZ31" i="4"/>
  <c r="AZ36" i="4"/>
  <c r="BD7" i="4"/>
  <c r="BD9" i="4"/>
  <c r="BD11" i="4"/>
  <c r="BD13" i="4"/>
  <c r="BD15" i="4"/>
  <c r="BD17" i="4"/>
  <c r="BD19" i="4"/>
  <c r="BD10" i="4"/>
  <c r="BD18" i="4"/>
  <c r="BD21" i="4"/>
  <c r="BD23" i="4"/>
  <c r="BD25" i="4"/>
  <c r="BD27" i="4"/>
  <c r="BD29" i="4"/>
  <c r="BD31" i="4"/>
  <c r="BD33" i="4"/>
  <c r="BD35" i="4"/>
  <c r="BD37" i="4"/>
  <c r="BD38" i="4"/>
  <c r="BD39" i="4"/>
  <c r="BD40" i="4"/>
  <c r="BD41" i="4"/>
  <c r="BD42" i="4"/>
  <c r="BD43" i="4"/>
  <c r="BD44" i="4"/>
  <c r="BD45" i="4"/>
  <c r="BD46" i="4"/>
  <c r="BD47" i="4"/>
  <c r="BD12" i="4"/>
  <c r="BD14" i="4"/>
  <c r="BD16" i="4"/>
  <c r="BD26" i="4"/>
  <c r="BD34" i="4"/>
  <c r="BD24" i="4"/>
  <c r="BD32" i="4"/>
  <c r="BH6" i="4"/>
  <c r="BH11" i="4"/>
  <c r="BH14" i="4"/>
  <c r="BH19" i="4"/>
  <c r="BH37" i="4"/>
  <c r="BH38" i="4"/>
  <c r="BH39" i="4"/>
  <c r="BH40" i="4"/>
  <c r="BH41" i="4"/>
  <c r="BH42" i="4"/>
  <c r="BH43" i="4"/>
  <c r="BH44" i="4"/>
  <c r="BH45" i="4"/>
  <c r="BH46" i="4"/>
  <c r="BH47" i="4"/>
  <c r="BH13" i="4"/>
  <c r="BH15" i="4"/>
  <c r="BH17" i="4"/>
  <c r="BH22" i="4"/>
  <c r="BH27" i="4"/>
  <c r="BH30" i="4"/>
  <c r="BH35" i="4"/>
  <c r="BH8" i="4"/>
  <c r="BH10" i="4"/>
  <c r="BH12" i="4"/>
  <c r="BH20" i="4"/>
  <c r="BH25" i="4"/>
  <c r="BH28" i="4"/>
  <c r="BH33" i="4"/>
  <c r="BH36" i="4"/>
  <c r="BH5" i="4"/>
  <c r="AA47" i="4"/>
  <c r="S47" i="4"/>
  <c r="AI46" i="4"/>
  <c r="AA46" i="4"/>
  <c r="S46" i="4"/>
  <c r="AI45" i="4"/>
  <c r="AA45" i="4"/>
  <c r="S45" i="4"/>
  <c r="AI44" i="4"/>
  <c r="AA44" i="4"/>
  <c r="S44" i="4"/>
  <c r="AI43" i="4"/>
  <c r="AA43" i="4"/>
  <c r="S43" i="4"/>
  <c r="AI42" i="4"/>
  <c r="AA42" i="4"/>
  <c r="S42" i="4"/>
  <c r="AI41" i="4"/>
  <c r="AA41" i="4"/>
  <c r="S41" i="4"/>
  <c r="AI40" i="4"/>
  <c r="AA40" i="4"/>
  <c r="S40" i="4"/>
  <c r="AI39" i="4"/>
  <c r="AA39" i="4"/>
  <c r="S39" i="4"/>
  <c r="AI38" i="4"/>
  <c r="AA38" i="4"/>
  <c r="S38" i="4"/>
  <c r="AI37" i="4"/>
  <c r="AA37" i="4"/>
  <c r="S37" i="4"/>
  <c r="AI36" i="4"/>
  <c r="AA36" i="4"/>
  <c r="S36" i="4"/>
  <c r="AI35" i="4"/>
  <c r="AA35" i="4"/>
  <c r="S35" i="4"/>
  <c r="AI34" i="4"/>
  <c r="AA34" i="4"/>
  <c r="S34" i="4"/>
  <c r="AI33" i="4"/>
  <c r="AA33" i="4"/>
  <c r="S33" i="4"/>
  <c r="AI32" i="4"/>
  <c r="AA32" i="4"/>
  <c r="S32" i="4"/>
  <c r="AI31" i="4"/>
  <c r="AA31" i="4"/>
  <c r="S31" i="4"/>
  <c r="AI30" i="4"/>
  <c r="AA30" i="4"/>
  <c r="S30" i="4"/>
  <c r="AH29" i="4"/>
  <c r="W29" i="4"/>
  <c r="AD28" i="4"/>
  <c r="AA27" i="4"/>
  <c r="R27" i="4"/>
  <c r="AE26" i="4"/>
  <c r="N26" i="4"/>
  <c r="AI24" i="4"/>
  <c r="Z24" i="4"/>
  <c r="O24" i="4"/>
  <c r="V23" i="4"/>
  <c r="S22" i="4"/>
  <c r="AH21" i="4"/>
  <c r="W21" i="4"/>
  <c r="AD20" i="4"/>
  <c r="AA19" i="4"/>
  <c r="R19" i="4"/>
  <c r="AE18" i="4"/>
  <c r="N18" i="4"/>
  <c r="AI16" i="4"/>
  <c r="Z16" i="4"/>
  <c r="O16" i="4"/>
  <c r="V15" i="4"/>
  <c r="S14" i="4"/>
  <c r="AH13" i="4"/>
  <c r="W13" i="4"/>
  <c r="AD12" i="4"/>
  <c r="AA11" i="4"/>
  <c r="R11" i="4"/>
  <c r="AE10" i="4"/>
  <c r="N10" i="4"/>
  <c r="AI8" i="4"/>
  <c r="Z8" i="4"/>
  <c r="O8" i="4"/>
  <c r="V7" i="4"/>
  <c r="S6" i="4"/>
  <c r="AZ5" i="4"/>
  <c r="AU47" i="4"/>
  <c r="BG45" i="4"/>
  <c r="BC44" i="4"/>
  <c r="AQ43" i="4"/>
  <c r="AM42" i="4"/>
  <c r="AY40" i="4"/>
  <c r="AU39" i="4"/>
  <c r="BG37" i="4"/>
  <c r="AU37" i="4"/>
  <c r="BD36" i="4"/>
  <c r="AZ35" i="4"/>
  <c r="AU34" i="4"/>
  <c r="AQ33" i="4"/>
  <c r="AZ32" i="4"/>
  <c r="AM32" i="4"/>
  <c r="AV31" i="4"/>
  <c r="AR30" i="4"/>
  <c r="AM29" i="4"/>
  <c r="BG27" i="4"/>
  <c r="AR27" i="4"/>
  <c r="BC26" i="4"/>
  <c r="AN26" i="4"/>
  <c r="BH24" i="4"/>
  <c r="BC23" i="4"/>
  <c r="AY22" i="4"/>
  <c r="BH21" i="4"/>
  <c r="AU21" i="4"/>
  <c r="BD20" i="4"/>
  <c r="AV19" i="4"/>
  <c r="AN18" i="4"/>
  <c r="AV17" i="4"/>
  <c r="AR16" i="4"/>
  <c r="AM13" i="4"/>
  <c r="AR10" i="4"/>
  <c r="AV9" i="4"/>
  <c r="AZ8" i="4"/>
  <c r="BH7" i="4"/>
  <c r="BD6" i="4"/>
  <c r="AH5" i="4"/>
  <c r="Z5" i="4"/>
  <c r="R5" i="4"/>
  <c r="O30" i="4"/>
  <c r="V29" i="4"/>
  <c r="S28" i="4"/>
  <c r="AH27" i="4"/>
  <c r="W27" i="4"/>
  <c r="AD26" i="4"/>
  <c r="AA25" i="4"/>
  <c r="R25" i="4"/>
  <c r="AE24" i="4"/>
  <c r="N24" i="4"/>
  <c r="AI22" i="4"/>
  <c r="Z22" i="4"/>
  <c r="O22" i="4"/>
  <c r="V21" i="4"/>
  <c r="S20" i="4"/>
  <c r="AH19" i="4"/>
  <c r="W19" i="4"/>
  <c r="AD18" i="4"/>
  <c r="AA17" i="4"/>
  <c r="R17" i="4"/>
  <c r="AE16" i="4"/>
  <c r="N16" i="4"/>
  <c r="AI14" i="4"/>
  <c r="Z14" i="4"/>
  <c r="O14" i="4"/>
  <c r="V13" i="4"/>
  <c r="S12" i="4"/>
  <c r="AH11" i="4"/>
  <c r="W11" i="4"/>
  <c r="AD10" i="4"/>
  <c r="AA9" i="4"/>
  <c r="R9" i="4"/>
  <c r="AE8" i="4"/>
  <c r="N8" i="4"/>
  <c r="AI6" i="4"/>
  <c r="Z6" i="4"/>
  <c r="O6" i="4"/>
  <c r="AY5" i="4"/>
  <c r="AY46" i="4"/>
  <c r="AU45" i="4"/>
  <c r="BG43" i="4"/>
  <c r="BC42" i="4"/>
  <c r="AQ41" i="4"/>
  <c r="AM40" i="4"/>
  <c r="AY38" i="4"/>
  <c r="AR37" i="4"/>
  <c r="BC36" i="4"/>
  <c r="AN36" i="4"/>
  <c r="BH34" i="4"/>
  <c r="BC33" i="4"/>
  <c r="AY32" i="4"/>
  <c r="BH31" i="4"/>
  <c r="AU31" i="4"/>
  <c r="BD30" i="4"/>
  <c r="AZ29" i="4"/>
  <c r="AU28" i="4"/>
  <c r="AQ27" i="4"/>
  <c r="AZ26" i="4"/>
  <c r="AM26" i="4"/>
  <c r="AV25" i="4"/>
  <c r="AR24" i="4"/>
  <c r="AM23" i="4"/>
  <c r="BG21" i="4"/>
  <c r="AR21" i="4"/>
  <c r="BC20" i="4"/>
  <c r="AN20" i="4"/>
  <c r="AR19" i="4"/>
  <c r="AZ18" i="4"/>
  <c r="AU17" i="4"/>
  <c r="AZ16" i="4"/>
  <c r="AV15" i="4"/>
  <c r="AR14" i="4"/>
  <c r="BC10" i="4"/>
  <c r="BH9" i="4"/>
  <c r="AZ7" i="4"/>
  <c r="AU6" i="4"/>
  <c r="AE47" i="4"/>
  <c r="W47" i="4"/>
  <c r="O47" i="4"/>
  <c r="AE46" i="4"/>
  <c r="W46" i="4"/>
  <c r="O46" i="4"/>
  <c r="AE45" i="4"/>
  <c r="W45" i="4"/>
  <c r="O45" i="4"/>
  <c r="AE44" i="4"/>
  <c r="W44" i="4"/>
  <c r="O44" i="4"/>
  <c r="AE43" i="4"/>
  <c r="W43" i="4"/>
  <c r="O43" i="4"/>
  <c r="AE42" i="4"/>
  <c r="W42" i="4"/>
  <c r="O42" i="4"/>
  <c r="AE41" i="4"/>
  <c r="W41" i="4"/>
  <c r="O41" i="4"/>
  <c r="AE40" i="4"/>
  <c r="W40" i="4"/>
  <c r="O40" i="4"/>
  <c r="AE39" i="4"/>
  <c r="W39" i="4"/>
  <c r="O39" i="4"/>
  <c r="AE38" i="4"/>
  <c r="W38" i="4"/>
  <c r="O38" i="4"/>
  <c r="AE37" i="4"/>
  <c r="W37" i="4"/>
  <c r="O37" i="4"/>
  <c r="AE36" i="4"/>
  <c r="W36" i="4"/>
  <c r="O36" i="4"/>
  <c r="AE35" i="4"/>
  <c r="W35" i="4"/>
  <c r="O35" i="4"/>
  <c r="AE34" i="4"/>
  <c r="W34" i="4"/>
  <c r="O34" i="4"/>
  <c r="AE33" i="4"/>
  <c r="W33" i="4"/>
  <c r="O33" i="4"/>
  <c r="AE32" i="4"/>
  <c r="W32" i="4"/>
  <c r="O32" i="4"/>
  <c r="AE31" i="4"/>
  <c r="W31" i="4"/>
  <c r="O31" i="4"/>
  <c r="AE30" i="4"/>
  <c r="W30" i="4"/>
  <c r="N30" i="4"/>
  <c r="AI28" i="4"/>
  <c r="Z28" i="4"/>
  <c r="O28" i="4"/>
  <c r="V27" i="4"/>
  <c r="S26" i="4"/>
  <c r="AH25" i="4"/>
  <c r="W25" i="4"/>
  <c r="AD24" i="4"/>
  <c r="AA23" i="4"/>
  <c r="R23" i="4"/>
  <c r="AE22" i="4"/>
  <c r="N22" i="4"/>
  <c r="AI20" i="4"/>
  <c r="Z20" i="4"/>
  <c r="O20" i="4"/>
  <c r="V19" i="4"/>
  <c r="S18" i="4"/>
  <c r="AH17" i="4"/>
  <c r="W17" i="4"/>
  <c r="AD16" i="4"/>
  <c r="AA15" i="4"/>
  <c r="R15" i="4"/>
  <c r="AE14" i="4"/>
  <c r="N14" i="4"/>
  <c r="AI12" i="4"/>
  <c r="Z12" i="4"/>
  <c r="O12" i="4"/>
  <c r="V11" i="4"/>
  <c r="S10" i="4"/>
  <c r="AH9" i="4"/>
  <c r="W9" i="4"/>
  <c r="AD8" i="4"/>
  <c r="AA7" i="4"/>
  <c r="R7" i="4"/>
  <c r="AE6" i="4"/>
  <c r="N6" i="4"/>
  <c r="AN5" i="4"/>
  <c r="AQ47" i="4"/>
  <c r="AM46" i="4"/>
  <c r="AY44" i="4"/>
  <c r="AU43" i="4"/>
  <c r="BG41" i="4"/>
  <c r="BC40" i="4"/>
  <c r="AQ39" i="4"/>
  <c r="AM38" i="4"/>
  <c r="AM37" i="4"/>
  <c r="BG35" i="4"/>
  <c r="AR35" i="4"/>
  <c r="BC34" i="4"/>
  <c r="AN34" i="4"/>
  <c r="BH32" i="4"/>
  <c r="BC31" i="4"/>
  <c r="AY30" i="4"/>
  <c r="BH29" i="4"/>
  <c r="AU29" i="4"/>
  <c r="BD28" i="4"/>
  <c r="AZ27" i="4"/>
  <c r="AU26" i="4"/>
  <c r="AQ25" i="4"/>
  <c r="AZ24" i="4"/>
  <c r="AM24" i="4"/>
  <c r="AV23" i="4"/>
  <c r="AR22" i="4"/>
  <c r="AM21" i="4"/>
  <c r="AY18" i="4"/>
  <c r="BC17" i="4"/>
  <c r="AM17" i="4"/>
  <c r="AY16" i="4"/>
  <c r="BG15" i="4"/>
  <c r="AU15" i="4"/>
  <c r="BC14" i="4"/>
  <c r="BC12" i="4"/>
  <c r="AV11" i="4"/>
  <c r="AZ10" i="4"/>
  <c r="AM9" i="4"/>
  <c r="AR8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2" i="4"/>
  <c r="AK24" i="4"/>
  <c r="AK26" i="4"/>
  <c r="AK28" i="4"/>
  <c r="AK30" i="4"/>
  <c r="AK32" i="4"/>
  <c r="AK34" i="4"/>
  <c r="AK36" i="4"/>
  <c r="AK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1" i="4"/>
  <c r="AS23" i="4"/>
  <c r="AS25" i="4"/>
  <c r="AS27" i="4"/>
  <c r="AS29" i="4"/>
  <c r="AS31" i="4"/>
  <c r="AS33" i="4"/>
  <c r="AS35" i="4"/>
  <c r="AS37" i="4"/>
  <c r="AS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2" i="4"/>
  <c r="BA24" i="4"/>
  <c r="BA26" i="4"/>
  <c r="BA28" i="4"/>
  <c r="BA30" i="4"/>
  <c r="BA32" i="4"/>
  <c r="BA34" i="4"/>
  <c r="BA36" i="4"/>
  <c r="BA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5" i="4"/>
  <c r="L5" i="4"/>
  <c r="AF5" i="4"/>
  <c r="AB5" i="4"/>
  <c r="X5" i="4"/>
  <c r="T5" i="4"/>
  <c r="P5" i="4"/>
  <c r="BE47" i="4"/>
  <c r="AO47" i="4"/>
  <c r="AW46" i="4"/>
  <c r="BE45" i="4"/>
  <c r="AO45" i="4"/>
  <c r="AW44" i="4"/>
  <c r="BE43" i="4"/>
  <c r="AO43" i="4"/>
  <c r="AW42" i="4"/>
  <c r="BE41" i="4"/>
  <c r="AO41" i="4"/>
  <c r="AW40" i="4"/>
  <c r="BE39" i="4"/>
  <c r="AO39" i="4"/>
  <c r="AW38" i="4"/>
  <c r="BE37" i="4"/>
  <c r="AW37" i="4"/>
  <c r="AS36" i="4"/>
  <c r="AO35" i="4"/>
  <c r="BE34" i="4"/>
  <c r="BA33" i="4"/>
  <c r="AW32" i="4"/>
  <c r="AO32" i="4"/>
  <c r="AK31" i="4"/>
  <c r="BE29" i="4"/>
  <c r="AW29" i="4"/>
  <c r="AS28" i="4"/>
  <c r="AO27" i="4"/>
  <c r="BE26" i="4"/>
  <c r="BA25" i="4"/>
  <c r="AW24" i="4"/>
  <c r="AO24" i="4"/>
  <c r="AK23" i="4"/>
  <c r="BE21" i="4"/>
  <c r="AW21" i="4"/>
  <c r="AS20" i="4"/>
  <c r="AL6" i="4"/>
  <c r="AL8" i="4"/>
  <c r="AL10" i="4"/>
  <c r="AL12" i="4"/>
  <c r="AL14" i="4"/>
  <c r="AL16" i="4"/>
  <c r="AL18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9" i="4"/>
  <c r="AL17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10" i="4"/>
  <c r="AP13" i="4"/>
  <c r="AP18" i="4"/>
  <c r="AT7" i="4"/>
  <c r="AT9" i="4"/>
  <c r="AT11" i="4"/>
  <c r="AT13" i="4"/>
  <c r="AT15" i="4"/>
  <c r="AT17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6" i="4"/>
  <c r="AT14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7" i="4"/>
  <c r="AX10" i="4"/>
  <c r="AX15" i="4"/>
  <c r="AX18" i="4"/>
  <c r="BB6" i="4"/>
  <c r="BB8" i="4"/>
  <c r="BB10" i="4"/>
  <c r="BB12" i="4"/>
  <c r="BB14" i="4"/>
  <c r="BB16" i="4"/>
  <c r="BB18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11" i="4"/>
  <c r="BB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7" i="4"/>
  <c r="BF12" i="4"/>
  <c r="BF15" i="4"/>
  <c r="AG47" i="4"/>
  <c r="AC47" i="4"/>
  <c r="Y47" i="4"/>
  <c r="U47" i="4"/>
  <c r="Q47" i="4"/>
  <c r="M47" i="4"/>
  <c r="AG46" i="4"/>
  <c r="AC46" i="4"/>
  <c r="Y46" i="4"/>
  <c r="U46" i="4"/>
  <c r="Q46" i="4"/>
  <c r="M46" i="4"/>
  <c r="AG45" i="4"/>
  <c r="AC45" i="4"/>
  <c r="Y45" i="4"/>
  <c r="U45" i="4"/>
  <c r="Q45" i="4"/>
  <c r="M45" i="4"/>
  <c r="AG44" i="4"/>
  <c r="AC44" i="4"/>
  <c r="Y44" i="4"/>
  <c r="U44" i="4"/>
  <c r="Q44" i="4"/>
  <c r="M44" i="4"/>
  <c r="AG43" i="4"/>
  <c r="AC43" i="4"/>
  <c r="Y43" i="4"/>
  <c r="U43" i="4"/>
  <c r="Q43" i="4"/>
  <c r="M43" i="4"/>
  <c r="AG42" i="4"/>
  <c r="AC42" i="4"/>
  <c r="Y42" i="4"/>
  <c r="U42" i="4"/>
  <c r="Q42" i="4"/>
  <c r="M42" i="4"/>
  <c r="AG41" i="4"/>
  <c r="AC41" i="4"/>
  <c r="Y41" i="4"/>
  <c r="U41" i="4"/>
  <c r="Q41" i="4"/>
  <c r="M41" i="4"/>
  <c r="AG40" i="4"/>
  <c r="AC40" i="4"/>
  <c r="Y40" i="4"/>
  <c r="U40" i="4"/>
  <c r="Q40" i="4"/>
  <c r="M40" i="4"/>
  <c r="AG39" i="4"/>
  <c r="AC39" i="4"/>
  <c r="Y39" i="4"/>
  <c r="U39" i="4"/>
  <c r="Q39" i="4"/>
  <c r="M39" i="4"/>
  <c r="AG38" i="4"/>
  <c r="AC38" i="4"/>
  <c r="Y38" i="4"/>
  <c r="U38" i="4"/>
  <c r="Q38" i="4"/>
  <c r="M38" i="4"/>
  <c r="AG37" i="4"/>
  <c r="AC37" i="4"/>
  <c r="Y37" i="4"/>
  <c r="U37" i="4"/>
  <c r="Q37" i="4"/>
  <c r="M37" i="4"/>
  <c r="AG36" i="4"/>
  <c r="AC36" i="4"/>
  <c r="Y36" i="4"/>
  <c r="U36" i="4"/>
  <c r="Q36" i="4"/>
  <c r="M36" i="4"/>
  <c r="AG35" i="4"/>
  <c r="AC35" i="4"/>
  <c r="Y35" i="4"/>
  <c r="U35" i="4"/>
  <c r="Q35" i="4"/>
  <c r="M35" i="4"/>
  <c r="AG34" i="4"/>
  <c r="AC34" i="4"/>
  <c r="Y34" i="4"/>
  <c r="U34" i="4"/>
  <c r="Q34" i="4"/>
  <c r="M34" i="4"/>
  <c r="AG33" i="4"/>
  <c r="AC33" i="4"/>
  <c r="Y33" i="4"/>
  <c r="U33" i="4"/>
  <c r="Q33" i="4"/>
  <c r="M33" i="4"/>
  <c r="AG32" i="4"/>
  <c r="AC32" i="4"/>
  <c r="Y32" i="4"/>
  <c r="U32" i="4"/>
  <c r="Q32" i="4"/>
  <c r="M32" i="4"/>
  <c r="AG31" i="4"/>
  <c r="AC31" i="4"/>
  <c r="Y31" i="4"/>
  <c r="U31" i="4"/>
  <c r="Q31" i="4"/>
  <c r="AG30" i="4"/>
  <c r="Y30" i="4"/>
  <c r="Q30" i="4"/>
  <c r="Y29" i="4"/>
  <c r="AG28" i="4"/>
  <c r="Q28" i="4"/>
  <c r="Y27" i="4"/>
  <c r="AG26" i="4"/>
  <c r="Q26" i="4"/>
  <c r="Y25" i="4"/>
  <c r="AG24" i="4"/>
  <c r="Q24" i="4"/>
  <c r="Y23" i="4"/>
  <c r="AG22" i="4"/>
  <c r="Q22" i="4"/>
  <c r="Y21" i="4"/>
  <c r="AG20" i="4"/>
  <c r="Q20" i="4"/>
  <c r="Y19" i="4"/>
  <c r="AG18" i="4"/>
  <c r="Q18" i="4"/>
  <c r="Y17" i="4"/>
  <c r="AG16" i="4"/>
  <c r="Q16" i="4"/>
  <c r="Y15" i="4"/>
  <c r="AG14" i="4"/>
  <c r="Q14" i="4"/>
  <c r="Y13" i="4"/>
  <c r="AG12" i="4"/>
  <c r="Q12" i="4"/>
  <c r="Y11" i="4"/>
  <c r="AG10" i="4"/>
  <c r="Q10" i="4"/>
  <c r="Y9" i="4"/>
  <c r="AG8" i="4"/>
  <c r="Q8" i="4"/>
  <c r="BB5" i="4"/>
  <c r="AL5" i="4"/>
  <c r="AX47" i="4"/>
  <c r="AS47" i="4"/>
  <c r="BF46" i="4"/>
  <c r="BA46" i="4"/>
  <c r="AP46" i="4"/>
  <c r="AK46" i="4"/>
  <c r="AX45" i="4"/>
  <c r="AS45" i="4"/>
  <c r="BF44" i="4"/>
  <c r="BA44" i="4"/>
  <c r="AP44" i="4"/>
  <c r="AK44" i="4"/>
  <c r="AX43" i="4"/>
  <c r="AS43" i="4"/>
  <c r="BF42" i="4"/>
  <c r="BA42" i="4"/>
  <c r="AP42" i="4"/>
  <c r="AK42" i="4"/>
  <c r="AX41" i="4"/>
  <c r="AS41" i="4"/>
  <c r="BF40" i="4"/>
  <c r="BA40" i="4"/>
  <c r="AP40" i="4"/>
  <c r="AK40" i="4"/>
  <c r="AX39" i="4"/>
  <c r="AS39" i="4"/>
  <c r="BF38" i="4"/>
  <c r="BA38" i="4"/>
  <c r="AP38" i="4"/>
  <c r="AK38" i="4"/>
  <c r="AO37" i="4"/>
  <c r="BE36" i="4"/>
  <c r="BA35" i="4"/>
  <c r="AW34" i="4"/>
  <c r="AO34" i="4"/>
  <c r="AK33" i="4"/>
  <c r="BE31" i="4"/>
  <c r="AW31" i="4"/>
  <c r="AS30" i="4"/>
  <c r="AO29" i="4"/>
  <c r="BE28" i="4"/>
  <c r="BA27" i="4"/>
  <c r="AW26" i="4"/>
  <c r="AO26" i="4"/>
  <c r="AK25" i="4"/>
  <c r="BE23" i="4"/>
  <c r="AW23" i="4"/>
  <c r="AS22" i="4"/>
  <c r="AO21" i="4"/>
  <c r="BE20" i="4"/>
  <c r="AX19" i="4"/>
  <c r="AP19" i="4"/>
  <c r="AT18" i="4"/>
  <c r="AX17" i="4"/>
  <c r="AP17" i="4"/>
  <c r="AT16" i="4"/>
  <c r="AP15" i="4"/>
  <c r="BF10" i="4"/>
  <c r="BB9" i="4"/>
  <c r="BF8" i="4"/>
  <c r="AX8" i="4"/>
  <c r="BB7" i="4"/>
  <c r="BF6" i="4"/>
  <c r="AX6" i="4"/>
  <c r="L5" i="1"/>
</calcChain>
</file>

<file path=xl/sharedStrings.xml><?xml version="1.0" encoding="utf-8"?>
<sst xmlns="http://schemas.openxmlformats.org/spreadsheetml/2006/main" count="208" uniqueCount="83">
  <si>
    <t>Soquel</t>
  </si>
  <si>
    <t>Corallitos Creek @ Rider Rd.</t>
  </si>
  <si>
    <t>Corallitos Creek Group</t>
  </si>
  <si>
    <t>Varni Road Bridge - Site 3</t>
  </si>
  <si>
    <t>Browns Creek - Site 4</t>
  </si>
  <si>
    <t>Not closest geographically</t>
  </si>
  <si>
    <t>Big Trees</t>
  </si>
  <si>
    <t>Aptos Creek Group</t>
  </si>
  <si>
    <t>West Branch Soquel @ San Jose Olive S</t>
  </si>
  <si>
    <t>West Branch Soquel</t>
  </si>
  <si>
    <t>Upper Soquel Creek</t>
  </si>
  <si>
    <t>Soquel Group</t>
  </si>
  <si>
    <t>Zayante Creek @ Zayante</t>
  </si>
  <si>
    <t>Zayante Creek Below Lompico Creek</t>
  </si>
  <si>
    <t>Zayante Creek @ Woodwardia Ave.</t>
  </si>
  <si>
    <t>Zayante Creek @ SLR</t>
  </si>
  <si>
    <t>San Lorenzo River @ Waterman Gap</t>
  </si>
  <si>
    <t>San Lorenzo River Below Boulder Creek</t>
  </si>
  <si>
    <t>San Lorenzo River @ River St.</t>
  </si>
  <si>
    <t>San Lorenzo River @ Mt. Cross Bridge</t>
  </si>
  <si>
    <t>San Lorenzo River @ Sycamore Grove</t>
  </si>
  <si>
    <t>Lompico Creek @ Carrol Ave.</t>
  </si>
  <si>
    <t>Carbonera Creek @ Branciforte Creek</t>
  </si>
  <si>
    <t>Branciforte Creek @ Isbel Drive</t>
  </si>
  <si>
    <t>Branciforte Creek @ SLR</t>
  </si>
  <si>
    <t>Boulder 1 Group</t>
  </si>
  <si>
    <t xml:space="preserve">Boulder Creek @ Bracken Brae </t>
  </si>
  <si>
    <t>Bear Creek @ Monte Vista</t>
  </si>
  <si>
    <t>Bean Creek Above and Below Dufour's Trib</t>
  </si>
  <si>
    <t>Bean Creek Below Lockhart Gulch</t>
  </si>
  <si>
    <t>Recommendation goes against best correlation (r-squared)</t>
  </si>
  <si>
    <t>Bean Creek @ Mt. Hermon Rd.</t>
  </si>
  <si>
    <t>Differs from other months' recommendation</t>
  </si>
  <si>
    <t>Bean Creek  Above Zayante Creek</t>
  </si>
  <si>
    <t>recommended gage</t>
  </si>
  <si>
    <t>Soquel r-squared</t>
  </si>
  <si>
    <t>Soquel y intercept</t>
  </si>
  <si>
    <t>Soquel slope</t>
  </si>
  <si>
    <t>Big Trees r-squared</t>
  </si>
  <si>
    <t>Big Trees y intercept</t>
  </si>
  <si>
    <t>Big Trees slope</t>
  </si>
  <si>
    <t>Site</t>
  </si>
  <si>
    <t>Browns above diversion dam</t>
  </si>
  <si>
    <t xml:space="preserve">Browns Creek @ 621 Browns V Rd. </t>
  </si>
  <si>
    <t xml:space="preserve">Valencia Cr. @ Aptos Cr. </t>
  </si>
  <si>
    <t>Soquel Cr. above Moores Gulch</t>
  </si>
  <si>
    <t>Soquel Cr. above Lagoon</t>
  </si>
  <si>
    <t>Soquel Cr. @ Bates Cr.</t>
  </si>
  <si>
    <t>East Branch Soquel Group</t>
  </si>
  <si>
    <t xml:space="preserve">Zayante Creek below Bean Cr. </t>
  </si>
  <si>
    <t>Zayante Creek above Bean Cr.</t>
  </si>
  <si>
    <t>SLR at Santa Cruz Gage</t>
  </si>
  <si>
    <t xml:space="preserve">SLR Teihl Rd. </t>
  </si>
  <si>
    <t>San Lorenzo River @ Pacific St., Brookdale</t>
  </si>
  <si>
    <t>SLR Below Fall</t>
  </si>
  <si>
    <t>SLR Paradise Park</t>
  </si>
  <si>
    <t>Boulder Group 1</t>
  </si>
  <si>
    <t>Bear Creek above Hopkins Gulch</t>
  </si>
  <si>
    <t>Spring Lakes Creek @ Carbonera Creek</t>
  </si>
  <si>
    <t>SLVWD Lower Boulder Cr.</t>
  </si>
  <si>
    <t>SLVWD Fall Cr. US of Div</t>
  </si>
  <si>
    <t>SLVWD Fall Cr. DS or Div</t>
  </si>
  <si>
    <t>SLVWD Lompico Cr.</t>
  </si>
  <si>
    <t xml:space="preserve">SLVWD Zayante Cr. </t>
  </si>
  <si>
    <t>Upper Soquel Cr. Weir Sq02</t>
  </si>
  <si>
    <t>Upper Soquel Cr. Weir Sq03</t>
  </si>
  <si>
    <t>Daily Averaged Flow (cfs)</t>
  </si>
  <si>
    <t>Date</t>
  </si>
  <si>
    <t>June</t>
  </si>
  <si>
    <t>September</t>
  </si>
  <si>
    <t>Estimated Monthly Average Flow (cfs) for Septemeber Using Big Trees Gage Correlations</t>
  </si>
  <si>
    <t>Estimated Monthly Average Flow (cfs) for Septemeber Using Soquel Creek Gage Correlations</t>
  </si>
  <si>
    <t>Estimated Monthly Average Flow for June Using Big Trees Gage Correlations (cfs)</t>
  </si>
  <si>
    <t>Estimated Monthly Average Flow for June Using Soquel Creek Gage Correlations (cfs)</t>
  </si>
  <si>
    <t>Daily Average Flow (cfs)</t>
  </si>
  <si>
    <t>Big Trees Gage</t>
  </si>
  <si>
    <t>Soquel Creek Gage</t>
  </si>
  <si>
    <t>June Correlation Variables</t>
  </si>
  <si>
    <t>September Correlation Variables</t>
  </si>
  <si>
    <t>Notes:</t>
  </si>
  <si>
    <t>Negative flow value results were changed to 0.</t>
  </si>
  <si>
    <t># of measurements</t>
  </si>
  <si>
    <t># of measurements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</si>
</sst>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3" borderId="0" xfId="0" applyFill="1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64" fontId="0" fillId="0" borderId="0" xfId="0" applyNumberFormat="1" applyBorder="1"/>
    <xf numFmtId="0" fontId="0" fillId="4" borderId="0" xfId="0" applyFill="1"/>
    <xf numFmtId="14" fontId="0" fillId="0" borderId="0" xfId="0" applyNumberFormat="1"/>
    <xf numFmtId="14" fontId="1" fillId="0" borderId="0" xfId="0" applyNumberFormat="1" applyFont="1"/>
    <xf numFmtId="2" fontId="0" fillId="0" borderId="0" xfId="0" applyNumberFormat="1"/>
    <xf numFmtId="2" fontId="0" fillId="0" borderId="0" xfId="0" applyNumberFormat="1" applyBorder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Border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0" fillId="5" borderId="0" xfId="0" applyFill="1"/>
    <xf numFmtId="0" fontId="1" fillId="5" borderId="0" xfId="0" applyFont="1" applyFill="1" applyBorder="1" applyAlignment="1">
      <alignment horizontal="center"/>
    </xf>
    <xf numFmtId="0" fontId="0" fillId="5" borderId="2" xfId="0" applyFill="1" applyBorder="1"/>
    <xf numFmtId="2" fontId="0" fillId="5" borderId="0" xfId="0" applyNumberFormat="1" applyFill="1" applyBorder="1"/>
    <xf numFmtId="2" fontId="2" fillId="0" borderId="0" xfId="0" applyNumberFormat="1" applyFont="1" applyBorder="1"/>
    <xf numFmtId="2" fontId="2" fillId="5" borderId="0" xfId="0" applyNumberFormat="1" applyFont="1" applyFill="1" applyBorder="1"/>
    <xf numFmtId="0" fontId="2" fillId="0" borderId="0" xfId="0" applyFont="1" applyBorder="1"/>
    <xf numFmtId="0" fontId="1" fillId="0" borderId="2" xfId="0" applyFont="1" applyBorder="1"/>
    <xf numFmtId="0" fontId="1" fillId="5" borderId="2" xfId="0" applyFont="1" applyFill="1" applyBorder="1"/>
    <xf numFmtId="2" fontId="0" fillId="0" borderId="2" xfId="0" applyNumberFormat="1" applyBorder="1"/>
    <xf numFmtId="2" fontId="0" fillId="5" borderId="2" xfId="0" applyNumberFormat="1" applyFill="1" applyBorder="1"/>
    <xf numFmtId="2" fontId="2" fillId="0" borderId="2" xfId="0" applyNumberFormat="1" applyFont="1" applyBorder="1"/>
    <xf numFmtId="2" fontId="2" fillId="0" borderId="3" xfId="0" applyNumberFormat="1" applyFont="1" applyBorder="1"/>
    <xf numFmtId="2" fontId="1" fillId="0" borderId="2" xfId="0" applyNumberFormat="1" applyFont="1" applyBorder="1"/>
    <xf numFmtId="0" fontId="3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/>
    <xf numFmtId="2" fontId="2" fillId="0" borderId="11" xfId="0" applyNumberFormat="1" applyFont="1" applyBorder="1"/>
    <xf numFmtId="2" fontId="2" fillId="0" borderId="1" xfId="0" applyNumberFormat="1" applyFont="1" applyBorder="1"/>
    <xf numFmtId="2" fontId="0" fillId="0" borderId="10" xfId="0" applyNumberFormat="1" applyBorder="1"/>
    <xf numFmtId="2" fontId="0" fillId="0" borderId="3" xfId="0" applyNumberFormat="1" applyBorder="1"/>
    <xf numFmtId="2" fontId="0" fillId="0" borderId="11" xfId="0" applyNumberForma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1" xfId="0" applyFont="1" applyBorder="1"/>
    <xf numFmtId="2" fontId="2" fillId="0" borderId="10" xfId="0" applyNumberFormat="1" applyFont="1" applyBorder="1"/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0" xfId="0" applyFont="1" applyBorder="1"/>
    <xf numFmtId="0" fontId="1" fillId="0" borderId="1" xfId="0" applyFont="1" applyBorder="1"/>
    <xf numFmtId="0" fontId="0" fillId="0" borderId="11" xfId="0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2" borderId="1" xfId="0" applyFill="1" applyBorder="1"/>
    <xf numFmtId="164" fontId="0" fillId="0" borderId="2" xfId="0" applyNumberFormat="1" applyBorder="1"/>
    <xf numFmtId="0" fontId="0" fillId="2" borderId="3" xfId="0" applyFill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0" fillId="0" borderId="14" xfId="0" applyBorder="1"/>
    <xf numFmtId="0" fontId="0" fillId="0" borderId="13" xfId="0" applyBorder="1"/>
    <xf numFmtId="0" fontId="1" fillId="0" borderId="6" xfId="0" applyFont="1" applyBorder="1"/>
    <xf numFmtId="0" fontId="0" fillId="0" borderId="3" xfId="0" applyFill="1" applyBorder="1"/>
    <xf numFmtId="0" fontId="1" fillId="5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7291-B5B8-4358-8165-D66017AEC146}">
  <dimension ref="A1:BH45"/>
  <sheetViews>
    <sheetView workbookViewId="0">
      <selection activeCell="U7" sqref="U7"/>
    </sheetView>
    <sheetView tabSelected="1" zoomScaleNormal="100" workbookViewId="1">
      <selection sqref="A1:A2"/>
    </sheetView>
  </sheetViews>
  <sheetFormatPr defaultRowHeight="14.4" x14ac:dyDescent="0.3"/>
  <cols>
    <col min="1" max="1" width="26.6640625" customWidth="1"/>
    <col min="2" max="3" width="8.44140625" customWidth="1"/>
    <col min="4" max="4" width="13.44140625" bestFit="1" customWidth="1"/>
    <col min="5" max="5" width="18.109375" bestFit="1" customWidth="1"/>
    <col min="6" max="6" width="17.21875" bestFit="1" customWidth="1"/>
    <col min="7" max="7" width="11.6640625" bestFit="1" customWidth="1"/>
    <col min="8" max="8" width="16.33203125" bestFit="1" customWidth="1"/>
    <col min="9" max="9" width="15.44140625" bestFit="1" customWidth="1"/>
    <col min="10" max="10" width="18" bestFit="1" customWidth="1"/>
    <col min="11" max="11" width="2.109375" style="19" customWidth="1"/>
    <col min="12" max="14" width="6.21875" bestFit="1" customWidth="1"/>
    <col min="15" max="15" width="7.21875" bestFit="1" customWidth="1"/>
    <col min="16" max="35" width="6.21875" bestFit="1" customWidth="1"/>
    <col min="36" max="36" width="2.33203125" style="19" customWidth="1"/>
    <col min="37" max="60" width="6.5546875" customWidth="1"/>
  </cols>
  <sheetData>
    <row r="1" spans="1:60" x14ac:dyDescent="0.3">
      <c r="A1" s="62" t="s">
        <v>41</v>
      </c>
      <c r="B1" s="36" t="s">
        <v>77</v>
      </c>
      <c r="C1" s="37"/>
      <c r="D1" s="37"/>
      <c r="E1" s="37"/>
      <c r="F1" s="37"/>
      <c r="G1" s="37"/>
      <c r="H1" s="37"/>
      <c r="I1" s="37"/>
      <c r="J1" s="38"/>
      <c r="K1" s="17"/>
      <c r="L1" s="45" t="s">
        <v>72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7"/>
      <c r="AJ1" s="20"/>
      <c r="AK1" s="45" t="s">
        <v>73</v>
      </c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7"/>
    </row>
    <row r="2" spans="1:60" x14ac:dyDescent="0.3">
      <c r="A2" s="63"/>
      <c r="B2" s="34" t="s">
        <v>81</v>
      </c>
      <c r="C2" s="35" t="s">
        <v>82</v>
      </c>
      <c r="D2" s="35" t="s">
        <v>40</v>
      </c>
      <c r="E2" s="35" t="s">
        <v>39</v>
      </c>
      <c r="F2" s="35" t="s">
        <v>38</v>
      </c>
      <c r="G2" s="35" t="s">
        <v>37</v>
      </c>
      <c r="H2" s="35" t="s">
        <v>36</v>
      </c>
      <c r="I2" s="35" t="s">
        <v>35</v>
      </c>
      <c r="J2" s="68" t="s">
        <v>34</v>
      </c>
      <c r="K2" s="70"/>
      <c r="L2" s="39">
        <v>1981</v>
      </c>
      <c r="M2" s="5">
        <v>1994</v>
      </c>
      <c r="N2" s="5">
        <v>1997</v>
      </c>
      <c r="O2" s="5">
        <v>1998</v>
      </c>
      <c r="P2" s="5">
        <v>1999</v>
      </c>
      <c r="Q2" s="5">
        <v>2000</v>
      </c>
      <c r="R2" s="5">
        <v>2001</v>
      </c>
      <c r="S2" s="5">
        <v>2002</v>
      </c>
      <c r="T2" s="5">
        <v>2003</v>
      </c>
      <c r="U2" s="5">
        <v>2004</v>
      </c>
      <c r="V2" s="5">
        <v>2005</v>
      </c>
      <c r="W2" s="5">
        <v>2006</v>
      </c>
      <c r="X2" s="5">
        <v>2007</v>
      </c>
      <c r="Y2" s="5">
        <v>2008</v>
      </c>
      <c r="Z2" s="5">
        <v>2009</v>
      </c>
      <c r="AA2" s="5">
        <v>2010</v>
      </c>
      <c r="AB2" s="5">
        <v>2011</v>
      </c>
      <c r="AC2" s="5">
        <v>2012</v>
      </c>
      <c r="AD2" s="5">
        <v>2013</v>
      </c>
      <c r="AE2" s="5">
        <v>2014</v>
      </c>
      <c r="AF2" s="5">
        <v>2015</v>
      </c>
      <c r="AG2" s="5">
        <v>2016</v>
      </c>
      <c r="AH2" s="5">
        <v>2017</v>
      </c>
      <c r="AI2" s="6">
        <v>2018</v>
      </c>
      <c r="AJ2" s="21"/>
      <c r="AK2" s="39">
        <v>1981</v>
      </c>
      <c r="AL2" s="5">
        <v>1994</v>
      </c>
      <c r="AM2" s="5">
        <v>1997</v>
      </c>
      <c r="AN2" s="5">
        <v>1998</v>
      </c>
      <c r="AO2" s="5">
        <v>1999</v>
      </c>
      <c r="AP2" s="5">
        <v>2000</v>
      </c>
      <c r="AQ2" s="5">
        <v>2001</v>
      </c>
      <c r="AR2" s="5">
        <v>2002</v>
      </c>
      <c r="AS2" s="5">
        <v>2003</v>
      </c>
      <c r="AT2" s="5">
        <v>2004</v>
      </c>
      <c r="AU2" s="5">
        <v>2005</v>
      </c>
      <c r="AV2" s="5">
        <v>2006</v>
      </c>
      <c r="AW2" s="5">
        <v>2007</v>
      </c>
      <c r="AX2" s="5">
        <v>2008</v>
      </c>
      <c r="AY2" s="5">
        <v>2009</v>
      </c>
      <c r="AZ2" s="5">
        <v>2010</v>
      </c>
      <c r="BA2" s="5">
        <v>2011</v>
      </c>
      <c r="BB2" s="5">
        <v>2012</v>
      </c>
      <c r="BC2" s="5">
        <v>2013</v>
      </c>
      <c r="BD2" s="5">
        <v>2014</v>
      </c>
      <c r="BE2" s="5">
        <v>2015</v>
      </c>
      <c r="BF2" s="5">
        <v>2016</v>
      </c>
      <c r="BG2" s="5">
        <v>2017</v>
      </c>
      <c r="BH2" s="6">
        <v>2018</v>
      </c>
    </row>
    <row r="3" spans="1:60" x14ac:dyDescent="0.3">
      <c r="A3" s="64" t="s">
        <v>75</v>
      </c>
      <c r="B3" s="52"/>
      <c r="C3" s="53"/>
      <c r="D3" s="53"/>
      <c r="E3" s="53"/>
      <c r="F3" s="53"/>
      <c r="G3" s="53"/>
      <c r="H3" s="53"/>
      <c r="I3" s="53"/>
      <c r="J3" s="54"/>
      <c r="K3" s="18"/>
      <c r="L3" s="40">
        <f>AVERAGE(BT_June_81)</f>
        <v>17.233333333333334</v>
      </c>
      <c r="M3" s="23">
        <f>AVERAGE(BT_June_94)</f>
        <v>17.466666666666665</v>
      </c>
      <c r="N3" s="23">
        <f>AVERAGE(BT_June_97)</f>
        <v>33.633333333333333</v>
      </c>
      <c r="O3" s="23">
        <f>AVERAGE(BT_June_98)</f>
        <v>112</v>
      </c>
      <c r="P3" s="23">
        <f>AVERAGE(BT_June_99)</f>
        <v>54.8</v>
      </c>
      <c r="Q3" s="23">
        <f>AVERAGE(BT_June_2000)</f>
        <v>45.4</v>
      </c>
      <c r="R3" s="23">
        <f>AVERAGE(BT_June_2001)</f>
        <v>26.133333333333333</v>
      </c>
      <c r="S3" s="23">
        <f>AVERAGE(BT_June_2002)</f>
        <v>29.173333333333332</v>
      </c>
      <c r="T3" s="23">
        <f>AVERAGE(BT_June_2003)</f>
        <v>44.996666666666677</v>
      </c>
      <c r="U3" s="23">
        <f>AVERAGE(BT_June_2004)</f>
        <v>27.27</v>
      </c>
      <c r="V3" s="23">
        <f>AVERAGE(BT_June_2005)</f>
        <v>64.766666666666666</v>
      </c>
      <c r="W3" s="23">
        <f>AVERAGE(BT_June_2006)</f>
        <v>84.6</v>
      </c>
      <c r="X3" s="23">
        <f>AVERAGE(BT_June_2007)</f>
        <v>19.143333333333327</v>
      </c>
      <c r="Y3" s="23">
        <f>AVERAGE(BT_June_2008)</f>
        <v>18.136666666666667</v>
      </c>
      <c r="Z3" s="23">
        <f>AVERAGE(BT_June_2009)</f>
        <v>21.14</v>
      </c>
      <c r="AA3" s="23">
        <f>AVERAGE(BT_June_2010)</f>
        <v>40.026666666666671</v>
      </c>
      <c r="AB3" s="23">
        <f>AVERAGE(BT_June_2011)</f>
        <v>75.996296296296279</v>
      </c>
      <c r="AC3" s="23">
        <f>AVERAGE(BT_June_2012)</f>
        <v>32.776666666666671</v>
      </c>
      <c r="AD3" s="23">
        <f>AVERAGE(BT_June_2013)</f>
        <v>17.223333333333336</v>
      </c>
      <c r="AE3" s="23">
        <f>AVERAGE(BT_June_2014)</f>
        <v>10.240666666666668</v>
      </c>
      <c r="AF3" s="23">
        <f>AVERAGE(BT_June_2015)</f>
        <v>12.349333333333337</v>
      </c>
      <c r="AG3" s="23">
        <f>AVERAGE(BT_June_2016)</f>
        <v>25.303333333333338</v>
      </c>
      <c r="AH3" s="23">
        <f>AVERAGE(BT_June_2017)</f>
        <v>73.176666666666677</v>
      </c>
      <c r="AI3" s="41">
        <f>AVERAGE(BT_June_2018)</f>
        <v>23.399999999999995</v>
      </c>
      <c r="AJ3" s="24"/>
      <c r="AK3" s="48"/>
      <c r="AL3" s="25"/>
      <c r="AM3" s="25"/>
      <c r="AN3" s="25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4"/>
    </row>
    <row r="4" spans="1:60" x14ac:dyDescent="0.3">
      <c r="A4" s="65" t="s">
        <v>76</v>
      </c>
      <c r="B4" s="50"/>
      <c r="C4" s="26"/>
      <c r="D4" s="26"/>
      <c r="E4" s="26"/>
      <c r="F4" s="26"/>
      <c r="G4" s="26"/>
      <c r="H4" s="26"/>
      <c r="I4" s="26"/>
      <c r="J4" s="51"/>
      <c r="K4" s="27"/>
      <c r="L4" s="42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43"/>
      <c r="AJ4" s="29"/>
      <c r="AK4" s="49">
        <f>AVERAGE(SOQ_June_81)</f>
        <v>2.5099999999999998</v>
      </c>
      <c r="AL4" s="30">
        <f>AVERAGE(SOQ_June_94)</f>
        <v>2.3033333333333341</v>
      </c>
      <c r="AM4" s="30">
        <f>AVERAGE(SOQ_June_97)</f>
        <v>8.4333333333333336</v>
      </c>
      <c r="AN4" s="30">
        <f>AVERAGE(SOQ_June_98)</f>
        <v>34.93333333333333</v>
      </c>
      <c r="AO4" s="30">
        <f>AVERAGE(SOQ_June_99)</f>
        <v>13.7</v>
      </c>
      <c r="AP4" s="30">
        <f>AVERAGE(SOQ_June_2000)</f>
        <v>12.013333333333332</v>
      </c>
      <c r="AQ4" s="30">
        <f>AVERAGE(SOQ_June_2001)</f>
        <v>5.1133333333333333</v>
      </c>
      <c r="AR4" s="30">
        <f>AVERAGE(SOQ_June_2002)</f>
        <v>7.1973333333333329</v>
      </c>
      <c r="AS4" s="30">
        <f>AVERAGE(SOQ_June_2003)</f>
        <v>12.764000000000003</v>
      </c>
      <c r="AT4" s="30">
        <f>AVERAGE(SOQ_June_2004)</f>
        <v>4.1449999999999996</v>
      </c>
      <c r="AU4" s="30">
        <f>AVERAGE(SOQ_June_2005)</f>
        <v>17.20333333333333</v>
      </c>
      <c r="AV4" s="30">
        <f>AVERAGE(SOQ_June_2006)</f>
        <v>21.75333333333333</v>
      </c>
      <c r="AW4" s="30">
        <f>AVERAGE(SOQ_June_2007)</f>
        <v>3.2583333333333329</v>
      </c>
      <c r="AX4" s="30">
        <f>AVERAGE(SOQ_June_2008)</f>
        <v>2.6433333333333331</v>
      </c>
      <c r="AY4" s="30">
        <f>AVERAGE(SOQ_June_2009)</f>
        <v>4.7733333333333317</v>
      </c>
      <c r="AZ4" s="30">
        <f>AVERAGE(SOQ_June_2010)</f>
        <v>11.329333333333336</v>
      </c>
      <c r="BA4" s="30">
        <f>AVERAGE(SOQ_June_2011)</f>
        <v>19.483333333333338</v>
      </c>
      <c r="BB4" s="30">
        <f>AVERAGE(SOQ_June_2012)</f>
        <v>8.1059999999999999</v>
      </c>
      <c r="BC4" s="30">
        <f>AVERAGE(SOQ_June_2013)</f>
        <v>2.9013333333333331</v>
      </c>
      <c r="BD4" s="30">
        <f>AVERAGE(SOQ_June_2014)</f>
        <v>1.2553333333333334</v>
      </c>
      <c r="BE4" s="30">
        <f>AVERAGE(SOQ_June_2015)</f>
        <v>2.1280000000000001</v>
      </c>
      <c r="BF4" s="30">
        <f>AVERAGE(SOQ_June_2016)</f>
        <v>5.6163333333333325</v>
      </c>
      <c r="BG4" s="30">
        <f>AVERAGE(SOQ_June_2017)</f>
        <v>21.256666666666664</v>
      </c>
      <c r="BH4" s="31">
        <f>AVERAGE(SOQ_June_2018)</f>
        <v>6.4109999999999996</v>
      </c>
    </row>
    <row r="5" spans="1:60" x14ac:dyDescent="0.3">
      <c r="A5" s="66" t="s">
        <v>7</v>
      </c>
      <c r="B5" s="55">
        <v>8</v>
      </c>
      <c r="C5" s="3">
        <v>0</v>
      </c>
      <c r="D5" s="8">
        <v>6.4618726051079142E-2</v>
      </c>
      <c r="E5" s="8">
        <v>0.25004338132028714</v>
      </c>
      <c r="F5" s="8">
        <v>0.94540486881237984</v>
      </c>
      <c r="G5" s="8">
        <v>0.20464364186939477</v>
      </c>
      <c r="H5" s="8">
        <v>0.77087145003524227</v>
      </c>
      <c r="I5" s="8">
        <v>0.92739327649026482</v>
      </c>
      <c r="J5" s="56" t="s">
        <v>6</v>
      </c>
      <c r="L5" s="44">
        <f>IF(($D5*L$3+$E5)&lt;0,0,$D5*L$3+$E5)</f>
        <v>1.3636394269338845</v>
      </c>
      <c r="M5" s="13">
        <f t="shared" ref="M5:AI16" si="0">IF(($D5*M$3+$E5)&lt;0,0,$D5*M$3+$E5)</f>
        <v>1.3787171296791361</v>
      </c>
      <c r="N5" s="13">
        <f t="shared" si="0"/>
        <v>2.4233865341715823</v>
      </c>
      <c r="O5" s="13">
        <f t="shared" si="0"/>
        <v>7.4873406990411508</v>
      </c>
      <c r="P5" s="13">
        <f t="shared" si="0"/>
        <v>3.7911495689194239</v>
      </c>
      <c r="Q5" s="13">
        <f t="shared" si="0"/>
        <v>3.18373354403928</v>
      </c>
      <c r="R5" s="13">
        <f t="shared" si="0"/>
        <v>1.9387460887884886</v>
      </c>
      <c r="S5" s="13">
        <f t="shared" si="0"/>
        <v>2.1351870159837691</v>
      </c>
      <c r="T5" s="13">
        <f t="shared" si="0"/>
        <v>3.1576706578653457</v>
      </c>
      <c r="U5" s="13">
        <f t="shared" si="0"/>
        <v>2.0121960407332153</v>
      </c>
      <c r="V5" s="13">
        <f t="shared" si="0"/>
        <v>4.4351828718951793</v>
      </c>
      <c r="W5" s="13">
        <f t="shared" si="0"/>
        <v>5.7167876052415822</v>
      </c>
      <c r="X5" s="13">
        <f t="shared" si="0"/>
        <v>1.4870611936914451</v>
      </c>
      <c r="Y5" s="13">
        <f t="shared" si="0"/>
        <v>1.4220116761333592</v>
      </c>
      <c r="Z5" s="13">
        <f t="shared" si="0"/>
        <v>1.6160832500401003</v>
      </c>
      <c r="AA5" s="13">
        <f t="shared" si="0"/>
        <v>2.8365155893914817</v>
      </c>
      <c r="AB5" s="13">
        <f t="shared" si="0"/>
        <v>5.1608272325872973</v>
      </c>
      <c r="AC5" s="13">
        <f t="shared" si="0"/>
        <v>2.368029825521158</v>
      </c>
      <c r="AD5" s="13">
        <f t="shared" si="0"/>
        <v>1.3629932396733737</v>
      </c>
      <c r="AE5" s="13">
        <f t="shared" si="0"/>
        <v>0.91178221523403835</v>
      </c>
      <c r="AF5" s="13">
        <f t="shared" si="0"/>
        <v>1.0480415689004141</v>
      </c>
      <c r="AG5" s="13">
        <f t="shared" si="0"/>
        <v>1.8851125461660934</v>
      </c>
      <c r="AH5" s="13">
        <f t="shared" si="0"/>
        <v>4.9786263579847558</v>
      </c>
      <c r="AI5" s="16">
        <f t="shared" si="0"/>
        <v>1.7621215709155387</v>
      </c>
      <c r="AJ5" s="22"/>
      <c r="AK5" s="44">
        <f>IF(($G5*AK$4+$H5)&lt;0,0,$G5*AK$4+$H5)</f>
        <v>1.2845269911274231</v>
      </c>
      <c r="AL5" s="13">
        <f t="shared" ref="AL5:BH16" si="1">IF(($G5*AL$4+$H5)&lt;0,0,$G5*AL$4+$H5)</f>
        <v>1.2422339718077484</v>
      </c>
      <c r="AM5" s="13">
        <f t="shared" si="1"/>
        <v>2.4966994964671381</v>
      </c>
      <c r="AN5" s="13">
        <f t="shared" si="1"/>
        <v>7.9197560060060992</v>
      </c>
      <c r="AO5" s="13">
        <f t="shared" si="1"/>
        <v>3.5744893436459506</v>
      </c>
      <c r="AP5" s="13">
        <f t="shared" si="1"/>
        <v>3.2293237343595713</v>
      </c>
      <c r="AQ5" s="13">
        <f t="shared" si="1"/>
        <v>1.8172826054607476</v>
      </c>
      <c r="AR5" s="13">
        <f t="shared" si="1"/>
        <v>2.2437599551165661</v>
      </c>
      <c r="AS5" s="13">
        <f t="shared" si="1"/>
        <v>3.3829428948561979</v>
      </c>
      <c r="AT5" s="13">
        <f t="shared" si="1"/>
        <v>1.6191193455838835</v>
      </c>
      <c r="AU5" s="13">
        <f t="shared" si="1"/>
        <v>4.2914242356617294</v>
      </c>
      <c r="AV5" s="13">
        <f t="shared" si="1"/>
        <v>5.2225528061674762</v>
      </c>
      <c r="AW5" s="13">
        <f t="shared" si="1"/>
        <v>1.4376686497930202</v>
      </c>
      <c r="AX5" s="13">
        <f t="shared" si="1"/>
        <v>1.3118128100433424</v>
      </c>
      <c r="AY5" s="13">
        <f t="shared" si="1"/>
        <v>1.747703767225153</v>
      </c>
      <c r="AZ5" s="13">
        <f t="shared" si="1"/>
        <v>3.089347483320906</v>
      </c>
      <c r="BA5" s="13">
        <f t="shared" si="1"/>
        <v>4.7580117391239511</v>
      </c>
      <c r="BB5" s="13">
        <f t="shared" si="1"/>
        <v>2.4297128110285562</v>
      </c>
      <c r="BC5" s="13">
        <f t="shared" si="1"/>
        <v>1.3646108696456463</v>
      </c>
      <c r="BD5" s="13">
        <f t="shared" si="1"/>
        <v>1.0277674351286226</v>
      </c>
      <c r="BE5" s="13">
        <f t="shared" si="1"/>
        <v>1.2063531199333144</v>
      </c>
      <c r="BF5" s="13">
        <f t="shared" si="1"/>
        <v>1.9202183573210529</v>
      </c>
      <c r="BG5" s="13">
        <f t="shared" si="1"/>
        <v>5.1209131307056763</v>
      </c>
      <c r="BH5" s="16">
        <f t="shared" si="1"/>
        <v>2.0828418380599318</v>
      </c>
    </row>
    <row r="6" spans="1:60" x14ac:dyDescent="0.3">
      <c r="A6" s="66" t="s">
        <v>33</v>
      </c>
      <c r="B6" s="55">
        <v>16</v>
      </c>
      <c r="C6" s="3">
        <v>1</v>
      </c>
      <c r="D6" s="8">
        <v>5.8768910205291201E-2</v>
      </c>
      <c r="E6" s="8">
        <v>1.4340990550803592</v>
      </c>
      <c r="F6" s="8">
        <v>0.94847624973516698</v>
      </c>
      <c r="G6" s="8">
        <v>0.21194086240725846</v>
      </c>
      <c r="H6" s="8">
        <v>1.7556889824605948</v>
      </c>
      <c r="I6" s="8">
        <v>0.93810820573001363</v>
      </c>
      <c r="J6" s="57" t="s">
        <v>6</v>
      </c>
      <c r="L6" s="44">
        <f t="shared" ref="L6:AA39" si="2">IF(($D6*L$3+$E6)&lt;0,0,$D6*L$3+$E6)</f>
        <v>2.4468832742848776</v>
      </c>
      <c r="M6" s="13">
        <f t="shared" si="0"/>
        <v>2.4605960199994454</v>
      </c>
      <c r="N6" s="13">
        <f t="shared" si="0"/>
        <v>3.4106934016516535</v>
      </c>
      <c r="O6" s="13">
        <f t="shared" si="0"/>
        <v>8.0162169980729736</v>
      </c>
      <c r="P6" s="13">
        <f t="shared" si="0"/>
        <v>4.6546353343303171</v>
      </c>
      <c r="Q6" s="13">
        <f t="shared" si="0"/>
        <v>4.1022075784005798</v>
      </c>
      <c r="R6" s="13">
        <f t="shared" si="0"/>
        <v>2.9699265751119692</v>
      </c>
      <c r="S6" s="13">
        <f t="shared" si="0"/>
        <v>3.1485840621360541</v>
      </c>
      <c r="T6" s="13">
        <f t="shared" si="0"/>
        <v>4.0785041179511126</v>
      </c>
      <c r="U6" s="13">
        <f t="shared" si="0"/>
        <v>3.0367272363786499</v>
      </c>
      <c r="V6" s="13">
        <f t="shared" si="0"/>
        <v>5.2403654727097191</v>
      </c>
      <c r="W6" s="13">
        <f t="shared" si="0"/>
        <v>6.405948858447994</v>
      </c>
      <c r="X6" s="13">
        <f t="shared" si="0"/>
        <v>2.5591318927769833</v>
      </c>
      <c r="Y6" s="13">
        <f t="shared" si="0"/>
        <v>2.4999711898369905</v>
      </c>
      <c r="Z6" s="13">
        <f t="shared" si="0"/>
        <v>2.6764738168202151</v>
      </c>
      <c r="AA6" s="13">
        <f t="shared" si="0"/>
        <v>3.7864226342308154</v>
      </c>
      <c r="AB6" s="13">
        <f t="shared" si="0"/>
        <v>5.9003185680521</v>
      </c>
      <c r="AC6" s="13">
        <f t="shared" si="0"/>
        <v>3.360348035242454</v>
      </c>
      <c r="AD6" s="13">
        <f t="shared" si="0"/>
        <v>2.446295585182825</v>
      </c>
      <c r="AE6" s="13">
        <f t="shared" si="0"/>
        <v>2.0359318748560113</v>
      </c>
      <c r="AF6" s="13">
        <f t="shared" si="0"/>
        <v>2.1598559168422353</v>
      </c>
      <c r="AG6" s="13">
        <f t="shared" si="0"/>
        <v>2.9211483796415778</v>
      </c>
      <c r="AH6" s="13">
        <f t="shared" si="0"/>
        <v>5.734612007536219</v>
      </c>
      <c r="AI6" s="16">
        <f t="shared" si="0"/>
        <v>2.8092915538841732</v>
      </c>
      <c r="AJ6" s="22"/>
      <c r="AK6" s="44">
        <f t="shared" ref="AK6:AZ39" si="3">IF(($G6*AK$4+$H6)&lt;0,0,$G6*AK$4+$H6)</f>
        <v>2.2876605471028135</v>
      </c>
      <c r="AL6" s="13">
        <f t="shared" si="1"/>
        <v>2.243859435538647</v>
      </c>
      <c r="AM6" s="13">
        <f t="shared" si="1"/>
        <v>3.5430569220951411</v>
      </c>
      <c r="AN6" s="13">
        <f t="shared" si="1"/>
        <v>9.15948977588749</v>
      </c>
      <c r="AO6" s="13">
        <f t="shared" si="1"/>
        <v>4.6592787974400354</v>
      </c>
      <c r="AP6" s="13">
        <f t="shared" si="1"/>
        <v>4.3018052095131267</v>
      </c>
      <c r="AQ6" s="13">
        <f t="shared" si="1"/>
        <v>2.839413258903043</v>
      </c>
      <c r="AR6" s="13">
        <f t="shared" si="1"/>
        <v>3.2810980161597696</v>
      </c>
      <c r="AS6" s="13">
        <f t="shared" si="1"/>
        <v>4.4609021502268424</v>
      </c>
      <c r="AT6" s="13">
        <f t="shared" si="1"/>
        <v>2.6341838571386811</v>
      </c>
      <c r="AU6" s="13">
        <f t="shared" si="1"/>
        <v>5.4017782854067971</v>
      </c>
      <c r="AV6" s="13">
        <f t="shared" si="1"/>
        <v>6.3661092093598235</v>
      </c>
      <c r="AW6" s="13">
        <f t="shared" si="1"/>
        <v>2.4462629591375786</v>
      </c>
      <c r="AX6" s="13">
        <f t="shared" si="1"/>
        <v>2.3159193287571145</v>
      </c>
      <c r="AY6" s="13">
        <f t="shared" si="1"/>
        <v>2.767353365684575</v>
      </c>
      <c r="AZ6" s="13">
        <f t="shared" si="1"/>
        <v>4.1568376596265626</v>
      </c>
      <c r="BA6" s="13">
        <f t="shared" si="1"/>
        <v>5.885003451695348</v>
      </c>
      <c r="BB6" s="13">
        <f t="shared" si="1"/>
        <v>3.4736816131338317</v>
      </c>
      <c r="BC6" s="13">
        <f t="shared" si="1"/>
        <v>2.3706000712581874</v>
      </c>
      <c r="BD6" s="13">
        <f t="shared" si="1"/>
        <v>2.0217454117358398</v>
      </c>
      <c r="BE6" s="13">
        <f t="shared" si="1"/>
        <v>2.2066991376632408</v>
      </c>
      <c r="BF6" s="13">
        <f t="shared" si="1"/>
        <v>2.9460195126938942</v>
      </c>
      <c r="BG6" s="13">
        <f t="shared" si="1"/>
        <v>6.2608452476975511</v>
      </c>
      <c r="BH6" s="16">
        <f t="shared" si="1"/>
        <v>3.1144418513535284</v>
      </c>
    </row>
    <row r="7" spans="1:60" x14ac:dyDescent="0.3">
      <c r="A7" s="66" t="s">
        <v>31</v>
      </c>
      <c r="B7" s="55">
        <v>18</v>
      </c>
      <c r="C7" s="3">
        <v>2</v>
      </c>
      <c r="D7" s="8">
        <v>4.3922028310219713E-2</v>
      </c>
      <c r="E7" s="8">
        <v>1.4230067627908889</v>
      </c>
      <c r="F7" s="8">
        <v>0.83515852637860688</v>
      </c>
      <c r="G7" s="8">
        <v>0.15662694135968289</v>
      </c>
      <c r="H7" s="8">
        <v>1.7074058605668851</v>
      </c>
      <c r="I7" s="8">
        <v>0.81167230050060146</v>
      </c>
      <c r="J7" s="57" t="s">
        <v>6</v>
      </c>
      <c r="L7" s="44">
        <f t="shared" si="2"/>
        <v>2.1799297173370089</v>
      </c>
      <c r="M7" s="13">
        <f t="shared" si="0"/>
        <v>2.1901781906093931</v>
      </c>
      <c r="N7" s="13">
        <f t="shared" si="0"/>
        <v>2.9002509816246116</v>
      </c>
      <c r="O7" s="13">
        <f t="shared" si="0"/>
        <v>6.3422739335354965</v>
      </c>
      <c r="P7" s="13">
        <f t="shared" si="0"/>
        <v>3.8299339141909288</v>
      </c>
      <c r="Q7" s="13">
        <f t="shared" si="0"/>
        <v>3.4170668480748638</v>
      </c>
      <c r="R7" s="13">
        <f t="shared" si="0"/>
        <v>2.5708357692979638</v>
      </c>
      <c r="S7" s="13">
        <f t="shared" si="0"/>
        <v>2.7043587353610317</v>
      </c>
      <c r="T7" s="13">
        <f t="shared" si="0"/>
        <v>3.3993516299897424</v>
      </c>
      <c r="U7" s="13">
        <f t="shared" si="0"/>
        <v>2.6207604748105804</v>
      </c>
      <c r="V7" s="13">
        <f t="shared" si="0"/>
        <v>4.2676901296827854</v>
      </c>
      <c r="W7" s="13">
        <f t="shared" si="0"/>
        <v>5.1388103578354762</v>
      </c>
      <c r="X7" s="13">
        <f t="shared" si="0"/>
        <v>2.2638207914095281</v>
      </c>
      <c r="Y7" s="13">
        <f t="shared" si="0"/>
        <v>2.2196059495772404</v>
      </c>
      <c r="Z7" s="13">
        <f t="shared" si="0"/>
        <v>2.3515184412689338</v>
      </c>
      <c r="AA7" s="13">
        <f t="shared" si="0"/>
        <v>3.1810591492879503</v>
      </c>
      <c r="AB7" s="13">
        <f t="shared" si="0"/>
        <v>4.7609182401886594</v>
      </c>
      <c r="AC7" s="13">
        <f t="shared" si="0"/>
        <v>2.8626244440388575</v>
      </c>
      <c r="AD7" s="13">
        <f t="shared" si="0"/>
        <v>2.1794904970539064</v>
      </c>
      <c r="AE7" s="13">
        <f t="shared" si="0"/>
        <v>1.8727976140397455</v>
      </c>
      <c r="AF7" s="13">
        <f t="shared" si="0"/>
        <v>1.9654145310698956</v>
      </c>
      <c r="AG7" s="13">
        <f t="shared" si="0"/>
        <v>2.5343804858004821</v>
      </c>
      <c r="AH7" s="13">
        <f t="shared" si="0"/>
        <v>4.637074387771734</v>
      </c>
      <c r="AI7" s="16">
        <f t="shared" si="0"/>
        <v>2.45078222525003</v>
      </c>
      <c r="AJ7" s="22"/>
      <c r="AK7" s="44">
        <f t="shared" si="3"/>
        <v>2.1005394833796891</v>
      </c>
      <c r="AL7" s="13">
        <f t="shared" si="1"/>
        <v>2.0681699154986881</v>
      </c>
      <c r="AM7" s="13">
        <f t="shared" si="1"/>
        <v>3.0282930660335441</v>
      </c>
      <c r="AN7" s="13">
        <f t="shared" si="1"/>
        <v>7.1789070120651397</v>
      </c>
      <c r="AO7" s="13">
        <f t="shared" si="1"/>
        <v>3.8531949571945407</v>
      </c>
      <c r="AP7" s="13">
        <f t="shared" si="1"/>
        <v>3.5890175161012086</v>
      </c>
      <c r="AQ7" s="13">
        <f t="shared" si="1"/>
        <v>2.508291620719397</v>
      </c>
      <c r="AR7" s="13">
        <f t="shared" si="1"/>
        <v>2.8347021665129759</v>
      </c>
      <c r="AS7" s="13">
        <f t="shared" si="1"/>
        <v>3.7065921400818782</v>
      </c>
      <c r="AT7" s="13">
        <f t="shared" si="1"/>
        <v>2.3566245325027708</v>
      </c>
      <c r="AU7" s="13">
        <f t="shared" si="1"/>
        <v>4.4019113417579625</v>
      </c>
      <c r="AV7" s="13">
        <f t="shared" si="1"/>
        <v>5.1145639249445196</v>
      </c>
      <c r="AW7" s="13">
        <f t="shared" si="1"/>
        <v>2.2177486444971852</v>
      </c>
      <c r="AX7" s="13">
        <f t="shared" si="1"/>
        <v>2.1214230755609802</v>
      </c>
      <c r="AY7" s="13">
        <f t="shared" si="1"/>
        <v>2.4550384606571045</v>
      </c>
      <c r="AZ7" s="13">
        <f t="shared" si="1"/>
        <v>3.4818846882111862</v>
      </c>
      <c r="BA7" s="13">
        <f t="shared" si="1"/>
        <v>4.7590207680580408</v>
      </c>
      <c r="BB7" s="13">
        <f t="shared" si="1"/>
        <v>2.9770238472284749</v>
      </c>
      <c r="BC7" s="13">
        <f t="shared" si="1"/>
        <v>2.1618328264317785</v>
      </c>
      <c r="BD7" s="13">
        <f t="shared" si="1"/>
        <v>1.9040248809537403</v>
      </c>
      <c r="BE7" s="13">
        <f t="shared" si="1"/>
        <v>2.0407079917802902</v>
      </c>
      <c r="BF7" s="13">
        <f t="shared" si="1"/>
        <v>2.5870749722233173</v>
      </c>
      <c r="BG7" s="13">
        <f t="shared" si="1"/>
        <v>5.036772544069211</v>
      </c>
      <c r="BH7" s="16">
        <f t="shared" si="1"/>
        <v>2.711541181623812</v>
      </c>
    </row>
    <row r="8" spans="1:60" x14ac:dyDescent="0.3">
      <c r="A8" s="66" t="s">
        <v>29</v>
      </c>
      <c r="B8" s="55">
        <v>19</v>
      </c>
      <c r="C8" s="3">
        <v>1</v>
      </c>
      <c r="D8" s="8">
        <v>3.6744388636787216E-2</v>
      </c>
      <c r="E8" s="8">
        <v>0.69938159131434152</v>
      </c>
      <c r="F8" s="8">
        <v>0.50383902357166466</v>
      </c>
      <c r="G8" s="8">
        <v>0.11108432625508448</v>
      </c>
      <c r="H8" s="8">
        <v>1.0756283601475305</v>
      </c>
      <c r="I8" s="8">
        <v>0.39120502388162043</v>
      </c>
      <c r="J8" s="4" t="s">
        <v>6</v>
      </c>
      <c r="L8" s="44">
        <f t="shared" si="2"/>
        <v>1.3326098888216413</v>
      </c>
      <c r="M8" s="13">
        <f t="shared" si="0"/>
        <v>1.341183579503558</v>
      </c>
      <c r="N8" s="13">
        <f t="shared" si="0"/>
        <v>1.9352178624649516</v>
      </c>
      <c r="O8" s="13">
        <f t="shared" si="0"/>
        <v>4.8147531186345098</v>
      </c>
      <c r="P8" s="13">
        <f t="shared" si="0"/>
        <v>2.7129740886102809</v>
      </c>
      <c r="Q8" s="13">
        <f t="shared" si="0"/>
        <v>2.3675768354244813</v>
      </c>
      <c r="R8" s="13">
        <f t="shared" si="0"/>
        <v>1.6596349476890473</v>
      </c>
      <c r="S8" s="13">
        <f t="shared" si="0"/>
        <v>1.7713378891448806</v>
      </c>
      <c r="T8" s="13">
        <f t="shared" si="0"/>
        <v>2.3527565986743104</v>
      </c>
      <c r="U8" s="13">
        <f t="shared" si="0"/>
        <v>1.701401069439529</v>
      </c>
      <c r="V8" s="13">
        <f t="shared" si="0"/>
        <v>3.0791931620235937</v>
      </c>
      <c r="W8" s="13">
        <f t="shared" si="0"/>
        <v>3.8079568699865396</v>
      </c>
      <c r="X8" s="13">
        <f t="shared" si="0"/>
        <v>1.4027916711179045</v>
      </c>
      <c r="Y8" s="13">
        <f t="shared" si="0"/>
        <v>1.3658023198902056</v>
      </c>
      <c r="Z8" s="13">
        <f t="shared" si="0"/>
        <v>1.4761579670960234</v>
      </c>
      <c r="AA8" s="13">
        <f t="shared" si="0"/>
        <v>2.170136987149478</v>
      </c>
      <c r="AB8" s="13">
        <f t="shared" si="0"/>
        <v>3.4918190373818847</v>
      </c>
      <c r="AC8" s="13">
        <f t="shared" si="0"/>
        <v>1.9037401695327707</v>
      </c>
      <c r="AD8" s="13">
        <f t="shared" si="0"/>
        <v>1.3322424449352734</v>
      </c>
      <c r="AE8" s="13">
        <f t="shared" si="0"/>
        <v>1.0756686272141338</v>
      </c>
      <c r="AF8" s="13">
        <f t="shared" si="0"/>
        <v>1.1531502947195726</v>
      </c>
      <c r="AG8" s="13">
        <f t="shared" si="0"/>
        <v>1.6291371051205141</v>
      </c>
      <c r="AH8" s="13">
        <f t="shared" si="0"/>
        <v>3.3882134704589744</v>
      </c>
      <c r="AI8" s="16">
        <f t="shared" si="0"/>
        <v>1.5592002854151623</v>
      </c>
      <c r="AJ8" s="22"/>
      <c r="AK8" s="44">
        <f t="shared" si="3"/>
        <v>1.3544500190477926</v>
      </c>
      <c r="AL8" s="13">
        <f t="shared" si="1"/>
        <v>1.3314925916217417</v>
      </c>
      <c r="AM8" s="13">
        <f t="shared" si="1"/>
        <v>2.0124395115654097</v>
      </c>
      <c r="AN8" s="13">
        <f t="shared" si="1"/>
        <v>4.9561741573251474</v>
      </c>
      <c r="AO8" s="13">
        <f t="shared" si="1"/>
        <v>2.5974836298421877</v>
      </c>
      <c r="AP8" s="13">
        <f t="shared" si="1"/>
        <v>2.4101213995586122</v>
      </c>
      <c r="AQ8" s="13">
        <f t="shared" si="1"/>
        <v>1.6436395483985291</v>
      </c>
      <c r="AR8" s="13">
        <f t="shared" si="1"/>
        <v>1.875139284314125</v>
      </c>
      <c r="AS8" s="13">
        <f t="shared" si="1"/>
        <v>2.4935087004674292</v>
      </c>
      <c r="AT8" s="13">
        <f t="shared" si="1"/>
        <v>1.5360728924748557</v>
      </c>
      <c r="AU8" s="13">
        <f t="shared" si="1"/>
        <v>2.9866490528225</v>
      </c>
      <c r="AV8" s="13">
        <f t="shared" si="1"/>
        <v>3.4920827372831345</v>
      </c>
      <c r="AW8" s="13">
        <f t="shared" si="1"/>
        <v>1.4375781231953475</v>
      </c>
      <c r="AX8" s="13">
        <f t="shared" si="1"/>
        <v>1.3692612625484704</v>
      </c>
      <c r="AY8" s="13">
        <f t="shared" si="1"/>
        <v>1.6058708774718002</v>
      </c>
      <c r="AZ8" s="13">
        <f t="shared" si="1"/>
        <v>2.3341397204001346</v>
      </c>
      <c r="BA8" s="13">
        <f t="shared" si="1"/>
        <v>3.2399213166840934</v>
      </c>
      <c r="BB8" s="13">
        <f t="shared" si="1"/>
        <v>1.9760779087712452</v>
      </c>
      <c r="BC8" s="13">
        <f t="shared" si="1"/>
        <v>1.3979210187222821</v>
      </c>
      <c r="BD8" s="13">
        <f t="shared" si="1"/>
        <v>1.2150762177064132</v>
      </c>
      <c r="BE8" s="13">
        <f t="shared" si="1"/>
        <v>1.3120158064183502</v>
      </c>
      <c r="BF8" s="13">
        <f t="shared" si="1"/>
        <v>1.6995149645048366</v>
      </c>
      <c r="BG8" s="13">
        <f t="shared" si="1"/>
        <v>3.4369108552431094</v>
      </c>
      <c r="BH8" s="16">
        <f t="shared" si="1"/>
        <v>1.7877899757688769</v>
      </c>
    </row>
    <row r="9" spans="1:60" x14ac:dyDescent="0.3">
      <c r="A9" s="66" t="s">
        <v>28</v>
      </c>
      <c r="B9" s="55">
        <v>3</v>
      </c>
      <c r="C9" s="3">
        <v>0</v>
      </c>
      <c r="D9" s="8">
        <v>0.35</v>
      </c>
      <c r="E9" s="8">
        <v>-3.833333333333333</v>
      </c>
      <c r="F9" s="8">
        <v>0.99324324324324331</v>
      </c>
      <c r="G9" s="8">
        <v>0.7380952380952378</v>
      </c>
      <c r="H9" s="8">
        <v>-0.22619047619047561</v>
      </c>
      <c r="I9" s="8">
        <v>0.92760617760617758</v>
      </c>
      <c r="J9" s="4" t="s">
        <v>6</v>
      </c>
      <c r="L9" s="44">
        <f t="shared" si="2"/>
        <v>2.1983333333333333</v>
      </c>
      <c r="M9" s="13">
        <f t="shared" si="0"/>
        <v>2.2799999999999994</v>
      </c>
      <c r="N9" s="13">
        <f t="shared" si="0"/>
        <v>7.9383333333333335</v>
      </c>
      <c r="O9" s="13">
        <f t="shared" si="0"/>
        <v>35.36666666666666</v>
      </c>
      <c r="P9" s="13">
        <f t="shared" si="0"/>
        <v>15.346666666666664</v>
      </c>
      <c r="Q9" s="13">
        <f t="shared" si="0"/>
        <v>12.056666666666665</v>
      </c>
      <c r="R9" s="13">
        <f t="shared" si="0"/>
        <v>5.3133333333333335</v>
      </c>
      <c r="S9" s="13">
        <f t="shared" si="0"/>
        <v>6.3773333333333317</v>
      </c>
      <c r="T9" s="13">
        <f t="shared" si="0"/>
        <v>11.915500000000002</v>
      </c>
      <c r="U9" s="13">
        <f t="shared" si="0"/>
        <v>5.7111666666666663</v>
      </c>
      <c r="V9" s="13">
        <f t="shared" si="0"/>
        <v>18.835000000000001</v>
      </c>
      <c r="W9" s="13">
        <f t="shared" si="0"/>
        <v>25.776666666666664</v>
      </c>
      <c r="X9" s="13">
        <f t="shared" si="0"/>
        <v>2.8668333333333313</v>
      </c>
      <c r="Y9" s="13">
        <f t="shared" si="0"/>
        <v>2.5145</v>
      </c>
      <c r="Z9" s="13">
        <f t="shared" si="0"/>
        <v>3.565666666666667</v>
      </c>
      <c r="AA9" s="13">
        <f t="shared" si="0"/>
        <v>10.176000000000002</v>
      </c>
      <c r="AB9" s="13">
        <f t="shared" si="0"/>
        <v>22.765370370370363</v>
      </c>
      <c r="AC9" s="13">
        <f t="shared" si="0"/>
        <v>7.6385000000000014</v>
      </c>
      <c r="AD9" s="13">
        <f t="shared" si="0"/>
        <v>2.1948333333333343</v>
      </c>
      <c r="AE9" s="13">
        <f t="shared" si="0"/>
        <v>0</v>
      </c>
      <c r="AF9" s="13">
        <f t="shared" si="0"/>
        <v>0.48893333333333455</v>
      </c>
      <c r="AG9" s="13">
        <f t="shared" si="0"/>
        <v>5.0228333333333355</v>
      </c>
      <c r="AH9" s="13">
        <f t="shared" si="0"/>
        <v>21.778500000000005</v>
      </c>
      <c r="AI9" s="16">
        <f t="shared" si="0"/>
        <v>4.3566666666666647</v>
      </c>
      <c r="AJ9" s="22"/>
      <c r="AK9" s="44">
        <f t="shared" si="3"/>
        <v>1.6264285714285711</v>
      </c>
      <c r="AL9" s="13">
        <f t="shared" si="1"/>
        <v>1.4738888888888895</v>
      </c>
      <c r="AM9" s="13">
        <f t="shared" si="1"/>
        <v>5.9984126984126966</v>
      </c>
      <c r="AN9" s="13">
        <f t="shared" si="1"/>
        <v>25.557936507936496</v>
      </c>
      <c r="AO9" s="13">
        <f t="shared" si="1"/>
        <v>9.8857142857142808</v>
      </c>
      <c r="AP9" s="13">
        <f t="shared" si="1"/>
        <v>8.6407936507936469</v>
      </c>
      <c r="AQ9" s="13">
        <f t="shared" si="1"/>
        <v>3.5479365079365071</v>
      </c>
      <c r="AR9" s="13">
        <f t="shared" si="1"/>
        <v>5.0861269841269827</v>
      </c>
      <c r="AS9" s="13">
        <f t="shared" si="1"/>
        <v>9.194857142857142</v>
      </c>
      <c r="AT9" s="13">
        <f t="shared" si="1"/>
        <v>2.833214285714285</v>
      </c>
      <c r="AU9" s="13">
        <f t="shared" si="1"/>
        <v>12.471507936507928</v>
      </c>
      <c r="AV9" s="13">
        <f t="shared" si="1"/>
        <v>15.829841269841262</v>
      </c>
      <c r="AW9" s="13">
        <f t="shared" si="1"/>
        <v>2.1787698412698404</v>
      </c>
      <c r="AX9" s="13">
        <f t="shared" si="1"/>
        <v>1.7248412698412694</v>
      </c>
      <c r="AY9" s="13">
        <f t="shared" si="1"/>
        <v>3.2969841269841247</v>
      </c>
      <c r="AZ9" s="13">
        <f t="shared" si="1"/>
        <v>8.1359365079365062</v>
      </c>
      <c r="BA9" s="13">
        <f t="shared" si="1"/>
        <v>14.154365079365077</v>
      </c>
      <c r="BB9" s="13">
        <f t="shared" si="1"/>
        <v>5.7568095238095225</v>
      </c>
      <c r="BC9" s="13">
        <f t="shared" si="1"/>
        <v>1.915269841269841</v>
      </c>
      <c r="BD9" s="13">
        <f t="shared" si="1"/>
        <v>0.70036507936507963</v>
      </c>
      <c r="BE9" s="13">
        <f t="shared" si="1"/>
        <v>1.3444761904761906</v>
      </c>
      <c r="BF9" s="13">
        <f t="shared" si="1"/>
        <v>3.9191984126984112</v>
      </c>
      <c r="BG9" s="13">
        <f t="shared" si="1"/>
        <v>15.46325396825396</v>
      </c>
      <c r="BH9" s="16">
        <f t="shared" si="1"/>
        <v>4.5057380952380939</v>
      </c>
    </row>
    <row r="10" spans="1:60" x14ac:dyDescent="0.3">
      <c r="A10" s="66" t="s">
        <v>27</v>
      </c>
      <c r="B10" s="55">
        <v>12</v>
      </c>
      <c r="C10" s="3">
        <v>0</v>
      </c>
      <c r="D10" s="8">
        <v>0.18000121359223301</v>
      </c>
      <c r="E10" s="8">
        <v>-1.6533725728155328</v>
      </c>
      <c r="F10" s="8">
        <v>0.7741994977820118</v>
      </c>
      <c r="G10" s="8">
        <v>0.67076873268822623</v>
      </c>
      <c r="H10" s="8">
        <v>-0.75230403971365778</v>
      </c>
      <c r="I10" s="8">
        <v>0.72540341647097806</v>
      </c>
      <c r="J10" s="4" t="s">
        <v>6</v>
      </c>
      <c r="L10" s="44">
        <f t="shared" si="2"/>
        <v>1.4486483414239495</v>
      </c>
      <c r="M10" s="13">
        <f t="shared" si="0"/>
        <v>1.4906486245954702</v>
      </c>
      <c r="N10" s="13">
        <f t="shared" si="0"/>
        <v>4.4006682443365701</v>
      </c>
      <c r="O10" s="13">
        <f t="shared" si="0"/>
        <v>18.506763349514564</v>
      </c>
      <c r="P10" s="13">
        <f t="shared" si="0"/>
        <v>8.2106939320388346</v>
      </c>
      <c r="Q10" s="13">
        <f t="shared" si="0"/>
        <v>6.5186825242718456</v>
      </c>
      <c r="R10" s="13">
        <f t="shared" si="0"/>
        <v>3.0506591423948226</v>
      </c>
      <c r="S10" s="13">
        <f t="shared" si="0"/>
        <v>3.5978628317152115</v>
      </c>
      <c r="T10" s="13">
        <f t="shared" si="0"/>
        <v>6.4460820347896473</v>
      </c>
      <c r="U10" s="13">
        <f t="shared" si="0"/>
        <v>3.2552605218446615</v>
      </c>
      <c r="V10" s="13">
        <f t="shared" si="0"/>
        <v>10.004706027508091</v>
      </c>
      <c r="W10" s="13">
        <f t="shared" si="0"/>
        <v>13.574730097087379</v>
      </c>
      <c r="X10" s="13">
        <f t="shared" si="0"/>
        <v>1.7924506593851133</v>
      </c>
      <c r="Y10" s="13">
        <f t="shared" si="0"/>
        <v>1.6112494377022664</v>
      </c>
      <c r="Z10" s="13">
        <f t="shared" si="0"/>
        <v>2.1518530825242732</v>
      </c>
      <c r="AA10" s="13">
        <f t="shared" si="0"/>
        <v>5.5514760032362478</v>
      </c>
      <c r="AB10" s="13">
        <f t="shared" si="0"/>
        <v>12.026052989032721</v>
      </c>
      <c r="AC10" s="13">
        <f t="shared" si="0"/>
        <v>4.246467204692558</v>
      </c>
      <c r="AD10" s="13">
        <f t="shared" si="0"/>
        <v>1.4468483292880276</v>
      </c>
      <c r="AE10" s="13">
        <f t="shared" si="0"/>
        <v>0.18995985517799485</v>
      </c>
      <c r="AF10" s="13">
        <f t="shared" si="0"/>
        <v>0.56952241423948413</v>
      </c>
      <c r="AG10" s="13">
        <f t="shared" si="0"/>
        <v>2.9012581351132702</v>
      </c>
      <c r="AH10" s="13">
        <f t="shared" si="0"/>
        <v>11.518516233818772</v>
      </c>
      <c r="AI10" s="16">
        <f t="shared" si="0"/>
        <v>2.5586558252427185</v>
      </c>
      <c r="AJ10" s="22"/>
      <c r="AK10" s="44">
        <f t="shared" si="3"/>
        <v>0.93132547933378995</v>
      </c>
      <c r="AL10" s="13">
        <f t="shared" si="1"/>
        <v>0.79269994124489052</v>
      </c>
      <c r="AM10" s="13">
        <f t="shared" si="1"/>
        <v>4.9045122726237169</v>
      </c>
      <c r="AN10" s="13">
        <f t="shared" si="1"/>
        <v>22.679883688861711</v>
      </c>
      <c r="AO10" s="13">
        <f t="shared" si="1"/>
        <v>8.4372275981150402</v>
      </c>
      <c r="AP10" s="13">
        <f t="shared" si="1"/>
        <v>7.3058643356475654</v>
      </c>
      <c r="AQ10" s="13">
        <f t="shared" si="1"/>
        <v>2.6775600800988055</v>
      </c>
      <c r="AR10" s="13">
        <f t="shared" si="1"/>
        <v>4.0754421190210692</v>
      </c>
      <c r="AS10" s="13">
        <f t="shared" si="1"/>
        <v>7.8093880643188642</v>
      </c>
      <c r="AT10" s="13">
        <f t="shared" si="1"/>
        <v>2.0280323572790397</v>
      </c>
      <c r="AU10" s="13">
        <f t="shared" si="1"/>
        <v>10.787154058299457</v>
      </c>
      <c r="AV10" s="13">
        <f t="shared" si="1"/>
        <v>13.839151792030886</v>
      </c>
      <c r="AW10" s="13">
        <f t="shared" si="1"/>
        <v>1.4332840809621459</v>
      </c>
      <c r="AX10" s="13">
        <f t="shared" si="1"/>
        <v>1.0207613103588868</v>
      </c>
      <c r="AY10" s="13">
        <f t="shared" si="1"/>
        <v>2.4494987109848076</v>
      </c>
      <c r="AZ10" s="13">
        <f t="shared" si="1"/>
        <v>6.8470585224888216</v>
      </c>
      <c r="BA10" s="13">
        <f t="shared" si="1"/>
        <v>12.316506768828621</v>
      </c>
      <c r="BB10" s="13">
        <f t="shared" si="1"/>
        <v>4.6849473074571044</v>
      </c>
      <c r="BC10" s="13">
        <f t="shared" si="1"/>
        <v>1.1938196433924491</v>
      </c>
      <c r="BD10" s="13">
        <f t="shared" si="1"/>
        <v>8.9734309387628941E-2</v>
      </c>
      <c r="BE10" s="13">
        <f t="shared" si="1"/>
        <v>0.67509182344688767</v>
      </c>
      <c r="BF10" s="13">
        <f t="shared" si="1"/>
        <v>3.0149567526409831</v>
      </c>
      <c r="BG10" s="13">
        <f t="shared" si="1"/>
        <v>13.506003321462401</v>
      </c>
      <c r="BH10" s="16">
        <f t="shared" si="1"/>
        <v>3.5479943055505601</v>
      </c>
    </row>
    <row r="11" spans="1:60" x14ac:dyDescent="0.3">
      <c r="A11" s="66" t="s">
        <v>26</v>
      </c>
      <c r="B11" s="55">
        <v>6</v>
      </c>
      <c r="C11" s="3">
        <v>1</v>
      </c>
      <c r="D11" s="8">
        <v>0.10983823397980159</v>
      </c>
      <c r="E11" s="8">
        <v>-1.2252229868620965</v>
      </c>
      <c r="F11" s="8">
        <v>0.88388933062838859</v>
      </c>
      <c r="G11" s="8">
        <v>0.36506168592705529</v>
      </c>
      <c r="H11" s="8">
        <v>-0.23898931768949616</v>
      </c>
      <c r="I11" s="8">
        <v>0.93861367247895056</v>
      </c>
      <c r="J11" s="56" t="s">
        <v>0</v>
      </c>
      <c r="L11" s="44">
        <f t="shared" si="2"/>
        <v>0.66765591205648445</v>
      </c>
      <c r="M11" s="13">
        <f t="shared" si="0"/>
        <v>0.69328483331843782</v>
      </c>
      <c r="N11" s="13">
        <f t="shared" si="0"/>
        <v>2.4690029493252306</v>
      </c>
      <c r="O11" s="13">
        <f t="shared" si="0"/>
        <v>11.076659218875681</v>
      </c>
      <c r="P11" s="13">
        <f t="shared" si="0"/>
        <v>4.7939122352310308</v>
      </c>
      <c r="Q11" s="13">
        <f t="shared" si="0"/>
        <v>3.7614328358208953</v>
      </c>
      <c r="R11" s="13">
        <f t="shared" si="0"/>
        <v>1.6452161944767183</v>
      </c>
      <c r="S11" s="13">
        <f t="shared" si="0"/>
        <v>1.9791244257753151</v>
      </c>
      <c r="T11" s="13">
        <f t="shared" si="0"/>
        <v>3.7171314147823766</v>
      </c>
      <c r="U11" s="13">
        <f t="shared" si="0"/>
        <v>1.7700656537670931</v>
      </c>
      <c r="V11" s="13">
        <f t="shared" si="0"/>
        <v>5.8886333005630531</v>
      </c>
      <c r="W11" s="13">
        <f t="shared" si="0"/>
        <v>8.0670916078291182</v>
      </c>
      <c r="X11" s="13">
        <f t="shared" si="0"/>
        <v>0.87744693895790471</v>
      </c>
      <c r="Y11" s="13">
        <f t="shared" si="0"/>
        <v>0.76687645008490501</v>
      </c>
      <c r="Z11" s="13">
        <f t="shared" si="0"/>
        <v>1.0967572794709093</v>
      </c>
      <c r="AA11" s="13">
        <f t="shared" si="0"/>
        <v>3.171235391902762</v>
      </c>
      <c r="AB11" s="13">
        <f t="shared" si="0"/>
        <v>7.1220759873288237</v>
      </c>
      <c r="AC11" s="13">
        <f t="shared" si="0"/>
        <v>2.3749081955492009</v>
      </c>
      <c r="AD11" s="13">
        <f t="shared" si="0"/>
        <v>0.66655752971668658</v>
      </c>
      <c r="AE11" s="13">
        <f t="shared" si="0"/>
        <v>0</v>
      </c>
      <c r="AF11" s="13">
        <f t="shared" si="0"/>
        <v>0.13120597729913386</v>
      </c>
      <c r="AG11" s="13">
        <f t="shared" si="0"/>
        <v>1.5540504602734835</v>
      </c>
      <c r="AH11" s="13">
        <f t="shared" si="0"/>
        <v>6.8123728483331867</v>
      </c>
      <c r="AI11" s="16">
        <f t="shared" si="0"/>
        <v>1.3449916882652602</v>
      </c>
      <c r="AJ11" s="22"/>
      <c r="AK11" s="44">
        <f t="shared" si="3"/>
        <v>0.67731551398741252</v>
      </c>
      <c r="AL11" s="13">
        <f t="shared" si="1"/>
        <v>0.60186943222915479</v>
      </c>
      <c r="AM11" s="13">
        <f t="shared" si="1"/>
        <v>2.8396975669620037</v>
      </c>
      <c r="AN11" s="13">
        <f t="shared" si="1"/>
        <v>12.513832244028967</v>
      </c>
      <c r="AO11" s="13">
        <f t="shared" si="1"/>
        <v>4.7623557795111608</v>
      </c>
      <c r="AP11" s="13">
        <f t="shared" si="1"/>
        <v>4.1466184025808612</v>
      </c>
      <c r="AQ11" s="13">
        <f t="shared" si="1"/>
        <v>1.6276927696841799</v>
      </c>
      <c r="AR11" s="13">
        <f t="shared" si="1"/>
        <v>2.3884813231561628</v>
      </c>
      <c r="AS11" s="13">
        <f t="shared" si="1"/>
        <v>4.4206580414834384</v>
      </c>
      <c r="AT11" s="13">
        <f t="shared" si="1"/>
        <v>1.2741913704781478</v>
      </c>
      <c r="AU11" s="13">
        <f t="shared" si="1"/>
        <v>6.0412885525422766</v>
      </c>
      <c r="AV11" s="13">
        <f t="shared" si="1"/>
        <v>7.7023192235103792</v>
      </c>
      <c r="AW11" s="13">
        <f t="shared" si="1"/>
        <v>0.95050334228949218</v>
      </c>
      <c r="AX11" s="13">
        <f t="shared" si="1"/>
        <v>0.72599040544435323</v>
      </c>
      <c r="AY11" s="13">
        <f t="shared" si="1"/>
        <v>1.5035717964689805</v>
      </c>
      <c r="AZ11" s="13">
        <f t="shared" si="1"/>
        <v>3.8969162094067569</v>
      </c>
      <c r="BA11" s="13">
        <f t="shared" si="1"/>
        <v>6.8736291964559664</v>
      </c>
      <c r="BB11" s="13">
        <f t="shared" si="1"/>
        <v>2.7202007084352138</v>
      </c>
      <c r="BC11" s="13">
        <f t="shared" si="1"/>
        <v>0.8201763204135335</v>
      </c>
      <c r="BD11" s="13">
        <f t="shared" si="1"/>
        <v>0.2192847853776006</v>
      </c>
      <c r="BE11" s="13">
        <f t="shared" si="1"/>
        <v>0.53786194996327752</v>
      </c>
      <c r="BF11" s="13">
        <f t="shared" si="1"/>
        <v>1.8113187977054883</v>
      </c>
      <c r="BG11" s="13">
        <f t="shared" si="1"/>
        <v>7.5210052528332749</v>
      </c>
      <c r="BH11" s="16">
        <f t="shared" si="1"/>
        <v>2.1014211507888549</v>
      </c>
    </row>
    <row r="12" spans="1:60" x14ac:dyDescent="0.3">
      <c r="A12" s="66" t="s">
        <v>25</v>
      </c>
      <c r="B12" s="55">
        <v>34</v>
      </c>
      <c r="C12" s="3">
        <v>0</v>
      </c>
      <c r="D12" s="8">
        <v>0.1318537919118114</v>
      </c>
      <c r="E12" s="8">
        <v>-0.60783697567208339</v>
      </c>
      <c r="F12" s="8">
        <v>0.74428611105285869</v>
      </c>
      <c r="G12" s="8">
        <v>0.45598959537134248</v>
      </c>
      <c r="H12" s="8">
        <v>0.26818575964242131</v>
      </c>
      <c r="I12" s="8">
        <v>0.78578449864490529</v>
      </c>
      <c r="J12" s="56" t="s">
        <v>0</v>
      </c>
      <c r="L12" s="44">
        <f t="shared" si="2"/>
        <v>1.664443371608133</v>
      </c>
      <c r="M12" s="13">
        <f t="shared" si="0"/>
        <v>1.6952092563875554</v>
      </c>
      <c r="N12" s="13">
        <f t="shared" si="0"/>
        <v>3.82684555896184</v>
      </c>
      <c r="O12" s="13">
        <f t="shared" si="0"/>
        <v>14.159787718450794</v>
      </c>
      <c r="P12" s="13">
        <f t="shared" si="0"/>
        <v>6.6177508210951812</v>
      </c>
      <c r="Q12" s="13">
        <f t="shared" si="0"/>
        <v>5.3783251771241538</v>
      </c>
      <c r="R12" s="13">
        <f t="shared" si="0"/>
        <v>2.8379421196232544</v>
      </c>
      <c r="S12" s="13">
        <f t="shared" si="0"/>
        <v>3.2387776470351612</v>
      </c>
      <c r="T12" s="13">
        <f t="shared" si="0"/>
        <v>5.3251441477197252</v>
      </c>
      <c r="U12" s="13">
        <f t="shared" si="0"/>
        <v>2.9878159297630136</v>
      </c>
      <c r="V12" s="13">
        <f t="shared" si="0"/>
        <v>7.9318936138162348</v>
      </c>
      <c r="W12" s="13">
        <f t="shared" si="0"/>
        <v>10.546993820067161</v>
      </c>
      <c r="X12" s="13">
        <f t="shared" si="0"/>
        <v>1.916284114159692</v>
      </c>
      <c r="Y12" s="13">
        <f t="shared" si="0"/>
        <v>1.7835512969684695</v>
      </c>
      <c r="Z12" s="13">
        <f t="shared" si="0"/>
        <v>2.1795521853436095</v>
      </c>
      <c r="AA12" s="13">
        <f t="shared" si="0"/>
        <v>4.6698308019180219</v>
      </c>
      <c r="AB12" s="13">
        <f t="shared" si="0"/>
        <v>9.4125628622481301</v>
      </c>
      <c r="AC12" s="13">
        <f t="shared" si="0"/>
        <v>3.7138908105573885</v>
      </c>
      <c r="AD12" s="13">
        <f t="shared" si="0"/>
        <v>1.6631248336890154</v>
      </c>
      <c r="AE12" s="13">
        <f t="shared" si="0"/>
        <v>0.7424337560328067</v>
      </c>
      <c r="AF12" s="13">
        <f t="shared" si="0"/>
        <v>1.0204694519108468</v>
      </c>
      <c r="AG12" s="13">
        <f t="shared" si="0"/>
        <v>2.7285034723364516</v>
      </c>
      <c r="AH12" s="13">
        <f t="shared" si="0"/>
        <v>9.0407840037945704</v>
      </c>
      <c r="AI12" s="16">
        <f t="shared" si="0"/>
        <v>2.4775417550643026</v>
      </c>
      <c r="AJ12" s="22"/>
      <c r="AK12" s="44">
        <f t="shared" si="3"/>
        <v>1.4127196440244909</v>
      </c>
      <c r="AL12" s="13">
        <f t="shared" si="1"/>
        <v>1.3184817943144138</v>
      </c>
      <c r="AM12" s="13">
        <f t="shared" si="1"/>
        <v>4.1136980139407431</v>
      </c>
      <c r="AN12" s="13">
        <f t="shared" si="1"/>
        <v>16.197422291281317</v>
      </c>
      <c r="AO12" s="13">
        <f t="shared" si="1"/>
        <v>6.5152432162298126</v>
      </c>
      <c r="AP12" s="13">
        <f t="shared" si="1"/>
        <v>5.7461407653701482</v>
      </c>
      <c r="AQ12" s="13">
        <f t="shared" si="1"/>
        <v>2.5998125573078856</v>
      </c>
      <c r="AR12" s="13">
        <f t="shared" si="1"/>
        <v>3.5500948740617635</v>
      </c>
      <c r="AS12" s="13">
        <f t="shared" si="1"/>
        <v>6.0884369549622388</v>
      </c>
      <c r="AT12" s="13">
        <f t="shared" si="1"/>
        <v>2.1582626324566356</v>
      </c>
      <c r="AU12" s="13">
        <f t="shared" si="1"/>
        <v>8.1127267653474142</v>
      </c>
      <c r="AV12" s="13">
        <f t="shared" si="1"/>
        <v>10.187479424287023</v>
      </c>
      <c r="AW12" s="13">
        <f t="shared" si="1"/>
        <v>1.7539518578940454</v>
      </c>
      <c r="AX12" s="13">
        <f t="shared" si="1"/>
        <v>1.4735182567406697</v>
      </c>
      <c r="AY12" s="13">
        <f t="shared" si="1"/>
        <v>2.4447760948816288</v>
      </c>
      <c r="AZ12" s="13">
        <f t="shared" si="1"/>
        <v>5.4342438821361512</v>
      </c>
      <c r="BA12" s="13">
        <f t="shared" si="1"/>
        <v>9.1523830427940798</v>
      </c>
      <c r="BB12" s="13">
        <f t="shared" si="1"/>
        <v>3.9644374197225236</v>
      </c>
      <c r="BC12" s="13">
        <f t="shared" si="1"/>
        <v>1.5911635723464761</v>
      </c>
      <c r="BD12" s="13">
        <f t="shared" si="1"/>
        <v>0.84060469836524665</v>
      </c>
      <c r="BE12" s="13">
        <f t="shared" si="1"/>
        <v>1.2385316185926381</v>
      </c>
      <c r="BF12" s="13">
        <f t="shared" si="1"/>
        <v>2.8291753237796708</v>
      </c>
      <c r="BG12" s="13">
        <f t="shared" si="1"/>
        <v>9.9610045919192558</v>
      </c>
      <c r="BH12" s="16">
        <f t="shared" si="1"/>
        <v>3.1915350555680977</v>
      </c>
    </row>
    <row r="13" spans="1:60" x14ac:dyDescent="0.3">
      <c r="A13" s="66" t="s">
        <v>24</v>
      </c>
      <c r="B13" s="55">
        <v>10</v>
      </c>
      <c r="C13" s="3">
        <v>0</v>
      </c>
      <c r="D13" s="8">
        <v>5.7329068930959827E-2</v>
      </c>
      <c r="E13" s="8">
        <v>0.29413308489859524</v>
      </c>
      <c r="F13" s="8">
        <v>0.93584092568432076</v>
      </c>
      <c r="G13" s="8">
        <v>0.21589141002120746</v>
      </c>
      <c r="H13" s="8">
        <v>0.53653852532365898</v>
      </c>
      <c r="I13" s="8">
        <v>0.92165281665666043</v>
      </c>
      <c r="J13" s="58" t="s">
        <v>6</v>
      </c>
      <c r="L13" s="44">
        <f t="shared" si="2"/>
        <v>1.2821040394754697</v>
      </c>
      <c r="M13" s="13">
        <f t="shared" si="0"/>
        <v>1.2954808222260268</v>
      </c>
      <c r="N13" s="13">
        <f t="shared" si="0"/>
        <v>2.2223007699432107</v>
      </c>
      <c r="O13" s="13">
        <f t="shared" si="0"/>
        <v>6.7149888051660955</v>
      </c>
      <c r="P13" s="13">
        <f t="shared" si="0"/>
        <v>3.4357660623151935</v>
      </c>
      <c r="Q13" s="13">
        <f t="shared" si="0"/>
        <v>2.8968728143641713</v>
      </c>
      <c r="R13" s="13">
        <f t="shared" si="0"/>
        <v>1.792332752961012</v>
      </c>
      <c r="S13" s="13">
        <f t="shared" si="0"/>
        <v>1.9666131225111299</v>
      </c>
      <c r="T13" s="13">
        <f t="shared" si="0"/>
        <v>2.8737500898953514</v>
      </c>
      <c r="U13" s="13">
        <f t="shared" si="0"/>
        <v>1.8574967946458698</v>
      </c>
      <c r="V13" s="13">
        <f t="shared" si="0"/>
        <v>4.0071457826604266</v>
      </c>
      <c r="W13" s="13">
        <f t="shared" si="0"/>
        <v>5.1441723164577962</v>
      </c>
      <c r="X13" s="13">
        <f t="shared" si="0"/>
        <v>1.3916025611336025</v>
      </c>
      <c r="Y13" s="13">
        <f t="shared" si="0"/>
        <v>1.3338912984097699</v>
      </c>
      <c r="Z13" s="13">
        <f t="shared" si="0"/>
        <v>1.506069602099086</v>
      </c>
      <c r="AA13" s="13">
        <f t="shared" si="0"/>
        <v>2.588824617308481</v>
      </c>
      <c r="AB13" s="13">
        <f t="shared" si="0"/>
        <v>4.6509299937666118</v>
      </c>
      <c r="AC13" s="13">
        <f t="shared" si="0"/>
        <v>2.1731888675590221</v>
      </c>
      <c r="AD13" s="13">
        <f t="shared" si="0"/>
        <v>1.2815307487861602</v>
      </c>
      <c r="AE13" s="13">
        <f t="shared" si="0"/>
        <v>0.88122097013091127</v>
      </c>
      <c r="AF13" s="13">
        <f t="shared" si="0"/>
        <v>1.002108866816662</v>
      </c>
      <c r="AG13" s="13">
        <f t="shared" si="0"/>
        <v>1.7447496257483157</v>
      </c>
      <c r="AH13" s="13">
        <f t="shared" si="0"/>
        <v>4.4892832523697992</v>
      </c>
      <c r="AI13" s="16">
        <f t="shared" si="0"/>
        <v>1.635633297883055</v>
      </c>
      <c r="AJ13" s="22"/>
      <c r="AK13" s="44">
        <f t="shared" si="3"/>
        <v>1.0784259644768897</v>
      </c>
      <c r="AL13" s="13">
        <f t="shared" si="1"/>
        <v>1.0338084064058404</v>
      </c>
      <c r="AM13" s="13">
        <f t="shared" si="1"/>
        <v>2.357222749835842</v>
      </c>
      <c r="AN13" s="13">
        <f t="shared" si="1"/>
        <v>8.0783451153978394</v>
      </c>
      <c r="AO13" s="13">
        <f t="shared" si="1"/>
        <v>3.4942508426142012</v>
      </c>
      <c r="AP13" s="13">
        <f t="shared" si="1"/>
        <v>3.1301139977117645</v>
      </c>
      <c r="AQ13" s="13">
        <f t="shared" si="1"/>
        <v>1.640463268565433</v>
      </c>
      <c r="AR13" s="13">
        <f t="shared" si="1"/>
        <v>2.0903809670496294</v>
      </c>
      <c r="AS13" s="13">
        <f t="shared" si="1"/>
        <v>3.2921764828343516</v>
      </c>
      <c r="AT13" s="13">
        <f t="shared" si="1"/>
        <v>1.4314084198615638</v>
      </c>
      <c r="AU13" s="13">
        <f t="shared" si="1"/>
        <v>4.2505904157218311</v>
      </c>
      <c r="AV13" s="13">
        <f t="shared" si="1"/>
        <v>5.2328963313183241</v>
      </c>
      <c r="AW13" s="13">
        <f t="shared" si="1"/>
        <v>1.2399847029760931</v>
      </c>
      <c r="AX13" s="13">
        <f t="shared" si="1"/>
        <v>1.1072114858130506</v>
      </c>
      <c r="AY13" s="13">
        <f t="shared" si="1"/>
        <v>1.5670601891582223</v>
      </c>
      <c r="AZ13" s="13">
        <f t="shared" si="1"/>
        <v>2.9824442732572591</v>
      </c>
      <c r="BA13" s="13">
        <f t="shared" si="1"/>
        <v>4.7428228305701854</v>
      </c>
      <c r="BB13" s="13">
        <f t="shared" si="1"/>
        <v>2.2865542949555664</v>
      </c>
      <c r="BC13" s="13">
        <f t="shared" si="1"/>
        <v>1.1629114695985221</v>
      </c>
      <c r="BD13" s="13">
        <f t="shared" si="1"/>
        <v>0.80755420870361472</v>
      </c>
      <c r="BE13" s="13">
        <f t="shared" si="1"/>
        <v>0.99595544584878848</v>
      </c>
      <c r="BF13" s="13">
        <f t="shared" si="1"/>
        <v>1.7490566478061003</v>
      </c>
      <c r="BG13" s="13">
        <f t="shared" si="1"/>
        <v>5.1256702643411245</v>
      </c>
      <c r="BH13" s="16">
        <f t="shared" si="1"/>
        <v>1.9206183549696199</v>
      </c>
    </row>
    <row r="14" spans="1:60" x14ac:dyDescent="0.3">
      <c r="A14" s="66" t="s">
        <v>23</v>
      </c>
      <c r="B14" s="55">
        <v>16</v>
      </c>
      <c r="C14" s="3">
        <v>2</v>
      </c>
      <c r="D14" s="8">
        <v>2.1451208408656098E-2</v>
      </c>
      <c r="E14" s="8">
        <v>0.26559646711034646</v>
      </c>
      <c r="F14" s="8">
        <v>0.63714279771977722</v>
      </c>
      <c r="G14" s="8">
        <v>7.2966317143087933E-2</v>
      </c>
      <c r="H14" s="8">
        <v>0.40316376205179372</v>
      </c>
      <c r="I14" s="8">
        <v>0.59436423416596906</v>
      </c>
      <c r="J14" s="58" t="s">
        <v>6</v>
      </c>
      <c r="L14" s="44">
        <f t="shared" si="2"/>
        <v>0.63527229201951996</v>
      </c>
      <c r="M14" s="13">
        <f t="shared" si="0"/>
        <v>0.64027757398153962</v>
      </c>
      <c r="N14" s="13">
        <f t="shared" si="0"/>
        <v>0.98707210992147987</v>
      </c>
      <c r="O14" s="13">
        <f t="shared" si="0"/>
        <v>2.6681318088798291</v>
      </c>
      <c r="P14" s="13">
        <f t="shared" si="0"/>
        <v>1.4411226879047008</v>
      </c>
      <c r="Q14" s="13">
        <f t="shared" si="0"/>
        <v>1.2394813288633333</v>
      </c>
      <c r="R14" s="13">
        <f t="shared" si="0"/>
        <v>0.82618804685655911</v>
      </c>
      <c r="S14" s="13">
        <f t="shared" si="0"/>
        <v>0.89139972041887361</v>
      </c>
      <c r="T14" s="13">
        <f t="shared" si="0"/>
        <v>1.2308293414718423</v>
      </c>
      <c r="U14" s="13">
        <f t="shared" si="0"/>
        <v>0.85057092041439819</v>
      </c>
      <c r="V14" s="13">
        <f t="shared" si="0"/>
        <v>1.6549197317109732</v>
      </c>
      <c r="W14" s="13">
        <f t="shared" si="0"/>
        <v>2.0803686984826522</v>
      </c>
      <c r="X14" s="13">
        <f t="shared" si="0"/>
        <v>0.67624410008005298</v>
      </c>
      <c r="Y14" s="13">
        <f t="shared" si="0"/>
        <v>0.65464988361533916</v>
      </c>
      <c r="Z14" s="13">
        <f t="shared" si="0"/>
        <v>0.71907501286933639</v>
      </c>
      <c r="AA14" s="13">
        <f t="shared" si="0"/>
        <v>1.1242168356808213</v>
      </c>
      <c r="AB14" s="13">
        <f t="shared" si="0"/>
        <v>1.8958088572481775</v>
      </c>
      <c r="AC14" s="13">
        <f t="shared" si="0"/>
        <v>0.96869557471806456</v>
      </c>
      <c r="AD14" s="13">
        <f t="shared" si="0"/>
        <v>0.63505777993543333</v>
      </c>
      <c r="AE14" s="13">
        <f t="shared" si="0"/>
        <v>0.48527114202059068</v>
      </c>
      <c r="AF14" s="13">
        <f t="shared" si="0"/>
        <v>0.53050459015164364</v>
      </c>
      <c r="AG14" s="13">
        <f t="shared" si="0"/>
        <v>0.80838354387737466</v>
      </c>
      <c r="AH14" s="13">
        <f t="shared" si="0"/>
        <v>1.8353243944277708</v>
      </c>
      <c r="AI14" s="16">
        <f t="shared" si="0"/>
        <v>0.76755474387289901</v>
      </c>
      <c r="AJ14" s="22"/>
      <c r="AK14" s="44">
        <f t="shared" si="3"/>
        <v>0.58630921808094438</v>
      </c>
      <c r="AL14" s="13">
        <f t="shared" si="1"/>
        <v>0.57122951253803966</v>
      </c>
      <c r="AM14" s="13">
        <f t="shared" si="1"/>
        <v>1.0185130366251687</v>
      </c>
      <c r="AN14" s="13">
        <f t="shared" si="1"/>
        <v>2.9521204409169988</v>
      </c>
      <c r="AO14" s="13">
        <f t="shared" si="1"/>
        <v>1.4028023069120983</v>
      </c>
      <c r="AP14" s="13">
        <f t="shared" si="1"/>
        <v>1.2797324519974234</v>
      </c>
      <c r="AQ14" s="13">
        <f t="shared" si="1"/>
        <v>0.7762648637101166</v>
      </c>
      <c r="AR14" s="13">
        <f t="shared" si="1"/>
        <v>0.92832666863631186</v>
      </c>
      <c r="AS14" s="13">
        <f t="shared" si="1"/>
        <v>1.3345058340661682</v>
      </c>
      <c r="AT14" s="13">
        <f t="shared" si="1"/>
        <v>0.70560914660989316</v>
      </c>
      <c r="AU14" s="13">
        <f t="shared" si="1"/>
        <v>1.6584276379700493</v>
      </c>
      <c r="AV14" s="13">
        <f t="shared" si="1"/>
        <v>1.9904243809710995</v>
      </c>
      <c r="AW14" s="13">
        <f t="shared" si="1"/>
        <v>0.64091234540968856</v>
      </c>
      <c r="AX14" s="13">
        <f t="shared" si="1"/>
        <v>0.59603806036668949</v>
      </c>
      <c r="AY14" s="13">
        <f t="shared" si="1"/>
        <v>0.75145631588146666</v>
      </c>
      <c r="AZ14" s="13">
        <f t="shared" si="1"/>
        <v>1.2298234910715515</v>
      </c>
      <c r="BA14" s="13">
        <f t="shared" si="1"/>
        <v>1.8247908410562905</v>
      </c>
      <c r="BB14" s="13">
        <f t="shared" si="1"/>
        <v>0.99462872881366449</v>
      </c>
      <c r="BC14" s="13">
        <f t="shared" si="1"/>
        <v>0.61486337018960613</v>
      </c>
      <c r="BD14" s="13">
        <f t="shared" si="1"/>
        <v>0.49476081217208345</v>
      </c>
      <c r="BE14" s="13">
        <f t="shared" si="1"/>
        <v>0.55843608493228492</v>
      </c>
      <c r="BF14" s="13">
        <f t="shared" si="1"/>
        <v>0.81296692123308989</v>
      </c>
      <c r="BG14" s="13">
        <f t="shared" si="1"/>
        <v>1.9541844434566995</v>
      </c>
      <c r="BH14" s="16">
        <f t="shared" si="1"/>
        <v>0.87095082125613044</v>
      </c>
    </row>
    <row r="15" spans="1:60" x14ac:dyDescent="0.3">
      <c r="A15" s="66" t="s">
        <v>4</v>
      </c>
      <c r="B15" s="55">
        <v>3</v>
      </c>
      <c r="C15" s="3">
        <v>0</v>
      </c>
      <c r="D15" s="8">
        <v>3.8860489882854107E-2</v>
      </c>
      <c r="E15" s="8">
        <v>0.24472310969116018</v>
      </c>
      <c r="F15" s="8">
        <v>0.97329043366798718</v>
      </c>
      <c r="G15" s="8">
        <v>0.14071149916403491</v>
      </c>
      <c r="H15" s="8">
        <v>0.12526936652424325</v>
      </c>
      <c r="I15" s="8">
        <v>0.9753996983783132</v>
      </c>
      <c r="J15" s="58" t="s">
        <v>0</v>
      </c>
      <c r="L15" s="44">
        <f t="shared" si="2"/>
        <v>0.91441888533901261</v>
      </c>
      <c r="M15" s="13">
        <f t="shared" si="0"/>
        <v>0.92348633297834515</v>
      </c>
      <c r="N15" s="13">
        <f t="shared" si="0"/>
        <v>1.5517309194178199</v>
      </c>
      <c r="O15" s="13">
        <f t="shared" si="0"/>
        <v>4.5970979765708204</v>
      </c>
      <c r="P15" s="13">
        <f t="shared" si="0"/>
        <v>2.3742779552715652</v>
      </c>
      <c r="Q15" s="13">
        <f t="shared" si="0"/>
        <v>2.0089893503727367</v>
      </c>
      <c r="R15" s="13">
        <f t="shared" si="0"/>
        <v>1.2602772452964142</v>
      </c>
      <c r="S15" s="13">
        <f t="shared" si="0"/>
        <v>1.3784131345402906</v>
      </c>
      <c r="T15" s="13">
        <f t="shared" si="0"/>
        <v>1.9933156194533193</v>
      </c>
      <c r="U15" s="13">
        <f t="shared" si="0"/>
        <v>1.3044486687965917</v>
      </c>
      <c r="V15" s="13">
        <f t="shared" si="0"/>
        <v>2.7615875044373444</v>
      </c>
      <c r="W15" s="13">
        <f t="shared" si="0"/>
        <v>3.5323205537806173</v>
      </c>
      <c r="X15" s="13">
        <f t="shared" si="0"/>
        <v>0.98864242101526378</v>
      </c>
      <c r="Y15" s="13">
        <f t="shared" si="0"/>
        <v>0.94952286119985752</v>
      </c>
      <c r="Z15" s="13">
        <f t="shared" si="0"/>
        <v>1.0662338658146959</v>
      </c>
      <c r="AA15" s="13">
        <f t="shared" si="0"/>
        <v>1.8001789847355341</v>
      </c>
      <c r="AB15" s="13">
        <f t="shared" si="0"/>
        <v>3.1979764130477646</v>
      </c>
      <c r="AC15" s="13">
        <f t="shared" si="0"/>
        <v>1.5184404330848418</v>
      </c>
      <c r="AD15" s="13">
        <f t="shared" si="0"/>
        <v>0.9140302804401842</v>
      </c>
      <c r="AE15" s="13">
        <f t="shared" si="0"/>
        <v>0.64268043308484146</v>
      </c>
      <c r="AF15" s="13">
        <f t="shared" si="0"/>
        <v>0.72462425275115327</v>
      </c>
      <c r="AG15" s="13">
        <f t="shared" si="0"/>
        <v>1.2280230386936455</v>
      </c>
      <c r="AH15" s="13">
        <f t="shared" si="0"/>
        <v>3.0884042243521481</v>
      </c>
      <c r="AI15" s="16">
        <f t="shared" si="0"/>
        <v>1.1540585729499462</v>
      </c>
      <c r="AJ15" s="22"/>
      <c r="AK15" s="44">
        <f t="shared" si="3"/>
        <v>0.47845522942597085</v>
      </c>
      <c r="AL15" s="13">
        <f t="shared" si="1"/>
        <v>0.44937485293207047</v>
      </c>
      <c r="AM15" s="13">
        <f t="shared" si="1"/>
        <v>1.3119363428076043</v>
      </c>
      <c r="AN15" s="13">
        <f t="shared" si="1"/>
        <v>5.0407910706545289</v>
      </c>
      <c r="AO15" s="13">
        <f t="shared" si="1"/>
        <v>2.0530169050715212</v>
      </c>
      <c r="AP15" s="13">
        <f t="shared" si="1"/>
        <v>1.8156835098148492</v>
      </c>
      <c r="AQ15" s="13">
        <f t="shared" si="1"/>
        <v>0.84477416558300844</v>
      </c>
      <c r="AR15" s="13">
        <f t="shared" si="1"/>
        <v>1.1380169298408571</v>
      </c>
      <c r="AS15" s="13">
        <f t="shared" si="1"/>
        <v>1.9213109418539853</v>
      </c>
      <c r="AT15" s="13">
        <f t="shared" si="1"/>
        <v>0.70851853055916791</v>
      </c>
      <c r="AU15" s="13">
        <f t="shared" si="1"/>
        <v>2.5459761904761899</v>
      </c>
      <c r="AV15" s="13">
        <f t="shared" si="1"/>
        <v>3.1862135116725492</v>
      </c>
      <c r="AW15" s="13">
        <f t="shared" si="1"/>
        <v>0.58375433463372361</v>
      </c>
      <c r="AX15" s="13">
        <f t="shared" si="1"/>
        <v>0.4972167626478422</v>
      </c>
      <c r="AY15" s="13">
        <f t="shared" si="1"/>
        <v>0.79693225586723637</v>
      </c>
      <c r="AZ15" s="13">
        <f t="shared" si="1"/>
        <v>1.7194368443866499</v>
      </c>
      <c r="BA15" s="13">
        <f t="shared" si="1"/>
        <v>2.8667984085701907</v>
      </c>
      <c r="BB15" s="13">
        <f t="shared" si="1"/>
        <v>1.2658767787479102</v>
      </c>
      <c r="BC15" s="13">
        <f t="shared" si="1"/>
        <v>0.53352032943216321</v>
      </c>
      <c r="BD15" s="13">
        <f t="shared" si="1"/>
        <v>0.30190920180816172</v>
      </c>
      <c r="BE15" s="13">
        <f t="shared" si="1"/>
        <v>0.42470343674530958</v>
      </c>
      <c r="BF15" s="13">
        <f t="shared" si="1"/>
        <v>0.91555204966251791</v>
      </c>
      <c r="BG15" s="13">
        <f t="shared" si="1"/>
        <v>3.1163268004210782</v>
      </c>
      <c r="BH15" s="16">
        <f t="shared" si="1"/>
        <v>1.027370787664871</v>
      </c>
    </row>
    <row r="16" spans="1:60" x14ac:dyDescent="0.3">
      <c r="A16" s="66" t="s">
        <v>3</v>
      </c>
      <c r="B16" s="55">
        <v>3</v>
      </c>
      <c r="C16" s="3">
        <v>0</v>
      </c>
      <c r="D16" s="8">
        <v>0.13665601703940361</v>
      </c>
      <c r="E16" s="8">
        <v>-5.3442705005324802</v>
      </c>
      <c r="F16" s="8">
        <v>0.96446800670799293</v>
      </c>
      <c r="G16" s="8">
        <v>0.49490990154189091</v>
      </c>
      <c r="H16" s="8">
        <v>-5.7660523871447102</v>
      </c>
      <c r="I16" s="8">
        <v>0.96689678923003475</v>
      </c>
      <c r="J16" s="58" t="s">
        <v>0</v>
      </c>
      <c r="L16" s="44">
        <f t="shared" si="2"/>
        <v>0</v>
      </c>
      <c r="M16" s="13">
        <f t="shared" si="0"/>
        <v>0</v>
      </c>
      <c r="N16" s="13">
        <f t="shared" si="0"/>
        <v>0</v>
      </c>
      <c r="O16" s="13">
        <f t="shared" ref="O16:AD39" si="4">IF(($D16*O$3+$E16)&lt;0,0,$D16*O$3+$E16)</f>
        <v>9.9612034078807241</v>
      </c>
      <c r="P16" s="13">
        <f t="shared" si="4"/>
        <v>2.1444792332268374</v>
      </c>
      <c r="Q16" s="13">
        <f t="shared" si="4"/>
        <v>0.85991267305644392</v>
      </c>
      <c r="R16" s="13">
        <f t="shared" si="4"/>
        <v>0</v>
      </c>
      <c r="S16" s="13">
        <f t="shared" si="4"/>
        <v>0</v>
      </c>
      <c r="T16" s="13">
        <f t="shared" si="4"/>
        <v>0.80479474618388558</v>
      </c>
      <c r="U16" s="13">
        <f t="shared" si="4"/>
        <v>0</v>
      </c>
      <c r="V16" s="13">
        <f t="shared" si="4"/>
        <v>3.5064842030528931</v>
      </c>
      <c r="W16" s="13">
        <f t="shared" si="4"/>
        <v>6.2168285410010649</v>
      </c>
      <c r="X16" s="13">
        <f t="shared" si="4"/>
        <v>0</v>
      </c>
      <c r="Y16" s="13">
        <f t="shared" si="4"/>
        <v>0</v>
      </c>
      <c r="Z16" s="13">
        <f t="shared" si="4"/>
        <v>0</v>
      </c>
      <c r="AA16" s="13">
        <f t="shared" si="4"/>
        <v>0.12561434149804906</v>
      </c>
      <c r="AB16" s="13">
        <f t="shared" si="4"/>
        <v>5.0410806610657497</v>
      </c>
      <c r="AC16" s="13">
        <f t="shared" si="4"/>
        <v>0</v>
      </c>
      <c r="AD16" s="13">
        <f t="shared" si="4"/>
        <v>0</v>
      </c>
      <c r="AE16" s="13">
        <f t="shared" ref="AE16:AI39" si="5">IF(($D16*AE$3+$E16)&lt;0,0,$D16*AE$3+$E16)</f>
        <v>0</v>
      </c>
      <c r="AF16" s="13">
        <f t="shared" si="5"/>
        <v>0</v>
      </c>
      <c r="AG16" s="13">
        <f t="shared" si="5"/>
        <v>0</v>
      </c>
      <c r="AH16" s="13">
        <f t="shared" si="5"/>
        <v>4.6557613063542798</v>
      </c>
      <c r="AI16" s="16">
        <f t="shared" si="5"/>
        <v>0</v>
      </c>
      <c r="AJ16" s="22"/>
      <c r="AK16" s="44">
        <f t="shared" si="3"/>
        <v>0</v>
      </c>
      <c r="AL16" s="13">
        <f t="shared" si="1"/>
        <v>0</v>
      </c>
      <c r="AM16" s="13">
        <f t="shared" si="1"/>
        <v>0</v>
      </c>
      <c r="AN16" s="13">
        <f t="shared" ref="AN16:BC39" si="6">IF(($G16*AN$4+$H16)&lt;0,0,$G16*AN$4+$H16)</f>
        <v>11.522800173385342</v>
      </c>
      <c r="AO16" s="13">
        <f t="shared" si="6"/>
        <v>1.0142132639791948</v>
      </c>
      <c r="AP16" s="13">
        <f t="shared" si="6"/>
        <v>0.17946523004520554</v>
      </c>
      <c r="AQ16" s="13">
        <f t="shared" si="6"/>
        <v>0</v>
      </c>
      <c r="AR16" s="13">
        <f t="shared" si="6"/>
        <v>0</v>
      </c>
      <c r="AS16" s="13">
        <f t="shared" si="6"/>
        <v>0.5509775961359864</v>
      </c>
      <c r="AT16" s="13">
        <f t="shared" si="6"/>
        <v>0</v>
      </c>
      <c r="AU16" s="13">
        <f t="shared" si="6"/>
        <v>2.7480476190476173</v>
      </c>
      <c r="AV16" s="13">
        <f t="shared" si="6"/>
        <v>4.9998876710632212</v>
      </c>
      <c r="AW16" s="13">
        <f t="shared" si="6"/>
        <v>0</v>
      </c>
      <c r="AX16" s="13">
        <f t="shared" si="6"/>
        <v>0</v>
      </c>
      <c r="AY16" s="13">
        <f t="shared" si="6"/>
        <v>0</v>
      </c>
      <c r="AZ16" s="13">
        <f t="shared" si="6"/>
        <v>0</v>
      </c>
      <c r="BA16" s="13">
        <f t="shared" si="6"/>
        <v>3.8764421945631335</v>
      </c>
      <c r="BB16" s="13">
        <f t="shared" si="6"/>
        <v>0</v>
      </c>
      <c r="BC16" s="13">
        <f t="shared" si="6"/>
        <v>0</v>
      </c>
      <c r="BD16" s="13">
        <f t="shared" ref="BD16:BH39" si="7">IF(($G16*BD$4+$H16)&lt;0,0,$G16*BD$4+$H16)</f>
        <v>0</v>
      </c>
      <c r="BE16" s="13">
        <f t="shared" si="7"/>
        <v>0</v>
      </c>
      <c r="BF16" s="13">
        <f t="shared" si="7"/>
        <v>0</v>
      </c>
      <c r="BG16" s="13">
        <f t="shared" si="7"/>
        <v>4.7540824199640825</v>
      </c>
      <c r="BH16" s="16">
        <f t="shared" si="7"/>
        <v>0</v>
      </c>
    </row>
    <row r="17" spans="1:60" x14ac:dyDescent="0.3">
      <c r="A17" s="66" t="s">
        <v>22</v>
      </c>
      <c r="B17" s="55">
        <v>22</v>
      </c>
      <c r="C17" s="3">
        <v>0</v>
      </c>
      <c r="D17" s="8">
        <v>2.8871079945786363E-2</v>
      </c>
      <c r="E17" s="8">
        <v>2.1699169112426642E-2</v>
      </c>
      <c r="F17" s="8">
        <v>0.89596367958203149</v>
      </c>
      <c r="G17" s="8">
        <v>0.10452199554351219</v>
      </c>
      <c r="H17" s="8">
        <v>0.16951926240003123</v>
      </c>
      <c r="I17" s="8">
        <v>0.87666369940710809</v>
      </c>
      <c r="J17" s="58" t="s">
        <v>6</v>
      </c>
      <c r="L17" s="44">
        <f t="shared" si="2"/>
        <v>0.51924411351147826</v>
      </c>
      <c r="M17" s="13">
        <f t="shared" si="2"/>
        <v>0.5259806988321617</v>
      </c>
      <c r="N17" s="13">
        <f t="shared" si="2"/>
        <v>0.99272982462237469</v>
      </c>
      <c r="O17" s="13">
        <f t="shared" si="2"/>
        <v>3.2552601230404994</v>
      </c>
      <c r="P17" s="13">
        <f t="shared" si="2"/>
        <v>1.6038343501415193</v>
      </c>
      <c r="Q17" s="13">
        <f t="shared" si="2"/>
        <v>1.3324461986511276</v>
      </c>
      <c r="R17" s="13">
        <f t="shared" si="2"/>
        <v>0.77619672502897696</v>
      </c>
      <c r="S17" s="13">
        <f t="shared" si="2"/>
        <v>0.86396480806416742</v>
      </c>
      <c r="T17" s="13">
        <f t="shared" si="2"/>
        <v>1.3208015297396607</v>
      </c>
      <c r="U17" s="13">
        <f t="shared" si="2"/>
        <v>0.80901351923402076</v>
      </c>
      <c r="V17" s="13">
        <f t="shared" si="2"/>
        <v>1.8915827802678566</v>
      </c>
      <c r="W17" s="13">
        <f t="shared" si="2"/>
        <v>2.4641925325259528</v>
      </c>
      <c r="X17" s="13">
        <f t="shared" si="2"/>
        <v>0.57438787620793008</v>
      </c>
      <c r="Y17" s="13">
        <f t="shared" si="2"/>
        <v>0.54532432239583861</v>
      </c>
      <c r="Z17" s="13">
        <f t="shared" si="2"/>
        <v>0.63203379916635039</v>
      </c>
      <c r="AA17" s="13">
        <f t="shared" si="2"/>
        <v>1.1773122624091024</v>
      </c>
      <c r="AB17" s="13">
        <f t="shared" si="4"/>
        <v>2.2157943150664647</v>
      </c>
      <c r="AC17" s="13">
        <f t="shared" si="4"/>
        <v>0.96799693280215116</v>
      </c>
      <c r="AD17" s="13">
        <f t="shared" si="4"/>
        <v>0.51895540271202045</v>
      </c>
      <c r="AE17" s="13">
        <f t="shared" si="5"/>
        <v>0.31735827514390957</v>
      </c>
      <c r="AF17" s="13">
        <f t="shared" si="5"/>
        <v>0.37823775905625784</v>
      </c>
      <c r="AG17" s="13">
        <f t="shared" si="5"/>
        <v>0.75223372867397442</v>
      </c>
      <c r="AH17" s="13">
        <f t="shared" si="5"/>
        <v>2.1343885626119206</v>
      </c>
      <c r="AI17" s="16">
        <f t="shared" si="5"/>
        <v>0.69728243984382743</v>
      </c>
      <c r="AJ17" s="22"/>
      <c r="AK17" s="44">
        <f t="shared" si="3"/>
        <v>0.43186947121424679</v>
      </c>
      <c r="AL17" s="13">
        <f t="shared" si="3"/>
        <v>0.41026825880192108</v>
      </c>
      <c r="AM17" s="13">
        <f t="shared" si="3"/>
        <v>1.0509880914836507</v>
      </c>
      <c r="AN17" s="13">
        <f t="shared" si="3"/>
        <v>3.8208209733867231</v>
      </c>
      <c r="AO17" s="13">
        <f t="shared" si="3"/>
        <v>1.6014706013461482</v>
      </c>
      <c r="AP17" s="13">
        <f t="shared" si="3"/>
        <v>1.4251768355294241</v>
      </c>
      <c r="AQ17" s="13">
        <f t="shared" si="3"/>
        <v>0.70397506627919015</v>
      </c>
      <c r="AR17" s="13">
        <f t="shared" si="3"/>
        <v>0.92179890499186956</v>
      </c>
      <c r="AS17" s="13">
        <f t="shared" si="3"/>
        <v>1.503638013517421</v>
      </c>
      <c r="AT17" s="13">
        <f t="shared" si="3"/>
        <v>0.60276293392788927</v>
      </c>
      <c r="AU17" s="13">
        <f t="shared" si="3"/>
        <v>1.9676459924002521</v>
      </c>
      <c r="AV17" s="13">
        <f t="shared" si="3"/>
        <v>2.4432210721232326</v>
      </c>
      <c r="AW17" s="13">
        <f t="shared" si="3"/>
        <v>0.51008676454597501</v>
      </c>
      <c r="AX17" s="13">
        <f t="shared" si="3"/>
        <v>0.44580573728671508</v>
      </c>
      <c r="AY17" s="13">
        <f t="shared" si="3"/>
        <v>0.66843758779439588</v>
      </c>
      <c r="AZ17" s="13">
        <f t="shared" si="3"/>
        <v>1.3536837905776622</v>
      </c>
      <c r="BA17" s="13">
        <f t="shared" si="6"/>
        <v>2.2059561422394607</v>
      </c>
      <c r="BB17" s="13">
        <f t="shared" si="6"/>
        <v>1.016774558275741</v>
      </c>
      <c r="BC17" s="13">
        <f t="shared" si="6"/>
        <v>0.47277241213694121</v>
      </c>
      <c r="BD17" s="13">
        <f t="shared" si="7"/>
        <v>0.30072920747232024</v>
      </c>
      <c r="BE17" s="13">
        <f t="shared" si="7"/>
        <v>0.3919420689166252</v>
      </c>
      <c r="BF17" s="13">
        <f t="shared" si="7"/>
        <v>0.7565496300375768</v>
      </c>
      <c r="BG17" s="13">
        <f t="shared" si="7"/>
        <v>2.3913084810032883</v>
      </c>
      <c r="BH17" s="16">
        <f t="shared" si="7"/>
        <v>0.83960977582948781</v>
      </c>
    </row>
    <row r="18" spans="1:60" x14ac:dyDescent="0.3">
      <c r="A18" s="66" t="s">
        <v>2</v>
      </c>
      <c r="B18" s="55">
        <v>8</v>
      </c>
      <c r="C18" s="3">
        <v>0</v>
      </c>
      <c r="D18" s="8">
        <v>9.4958616330748327E-2</v>
      </c>
      <c r="E18" s="8">
        <v>-1.3028373320826283</v>
      </c>
      <c r="F18" s="8">
        <v>0.85594711240192034</v>
      </c>
      <c r="G18" s="8">
        <v>0.30864414003413121</v>
      </c>
      <c r="H18" s="8">
        <v>-0.91454845059426582</v>
      </c>
      <c r="I18" s="8">
        <v>0.82328434192453437</v>
      </c>
      <c r="J18" s="59" t="s">
        <v>0</v>
      </c>
      <c r="L18" s="44">
        <f t="shared" si="2"/>
        <v>0.33361615601726791</v>
      </c>
      <c r="M18" s="13">
        <f t="shared" si="2"/>
        <v>0.35577316649444235</v>
      </c>
      <c r="N18" s="13">
        <f t="shared" si="2"/>
        <v>1.8909374638415404</v>
      </c>
      <c r="O18" s="13">
        <f t="shared" si="2"/>
        <v>9.3325276969611846</v>
      </c>
      <c r="P18" s="13">
        <f t="shared" si="2"/>
        <v>3.90089484284238</v>
      </c>
      <c r="Q18" s="13">
        <f t="shared" si="2"/>
        <v>3.0082838493333455</v>
      </c>
      <c r="R18" s="13">
        <f t="shared" si="2"/>
        <v>1.178747841360928</v>
      </c>
      <c r="S18" s="13">
        <f t="shared" si="2"/>
        <v>1.4674220350064027</v>
      </c>
      <c r="T18" s="13">
        <f t="shared" si="2"/>
        <v>2.9699838740799445</v>
      </c>
      <c r="U18" s="13">
        <f t="shared" si="2"/>
        <v>1.2866841352568787</v>
      </c>
      <c r="V18" s="13">
        <f t="shared" si="2"/>
        <v>4.8473157189388383</v>
      </c>
      <c r="W18" s="13">
        <f t="shared" si="2"/>
        <v>6.7306616094986804</v>
      </c>
      <c r="X18" s="13">
        <f t="shared" si="2"/>
        <v>0.51498711320899671</v>
      </c>
      <c r="Y18" s="13">
        <f t="shared" si="2"/>
        <v>0.41939543943604396</v>
      </c>
      <c r="Z18" s="13">
        <f t="shared" si="2"/>
        <v>0.70458781714939134</v>
      </c>
      <c r="AA18" s="13">
        <f t="shared" si="2"/>
        <v>2.4980395509161251</v>
      </c>
      <c r="AB18" s="13">
        <f t="shared" si="4"/>
        <v>5.9136658104752398</v>
      </c>
      <c r="AC18" s="13">
        <f t="shared" si="4"/>
        <v>1.8095895825181998</v>
      </c>
      <c r="AD18" s="13">
        <f t="shared" si="4"/>
        <v>0.33266656985396059</v>
      </c>
      <c r="AE18" s="13">
        <f t="shared" si="5"/>
        <v>0</v>
      </c>
      <c r="AF18" s="13">
        <f t="shared" si="5"/>
        <v>0</v>
      </c>
      <c r="AG18" s="13">
        <f t="shared" si="5"/>
        <v>1.0999321898064074</v>
      </c>
      <c r="AH18" s="13">
        <f t="shared" si="5"/>
        <v>5.6459176822804329</v>
      </c>
      <c r="AI18" s="16">
        <f t="shared" si="5"/>
        <v>0.91919429005688214</v>
      </c>
      <c r="AJ18" s="22"/>
      <c r="AK18" s="44">
        <f t="shared" si="3"/>
        <v>0</v>
      </c>
      <c r="AL18" s="13">
        <f t="shared" si="3"/>
        <v>0</v>
      </c>
      <c r="AM18" s="13">
        <f t="shared" si="3"/>
        <v>1.688350463693574</v>
      </c>
      <c r="AN18" s="13">
        <f t="shared" si="3"/>
        <v>9.8674201745980508</v>
      </c>
      <c r="AO18" s="13">
        <f t="shared" si="3"/>
        <v>3.3138762678733311</v>
      </c>
      <c r="AP18" s="13">
        <f t="shared" si="3"/>
        <v>2.7932964850157633</v>
      </c>
      <c r="AQ18" s="13">
        <f t="shared" si="3"/>
        <v>0.66365191878025831</v>
      </c>
      <c r="AR18" s="13">
        <f t="shared" si="3"/>
        <v>1.3068663066113877</v>
      </c>
      <c r="AS18" s="13">
        <f t="shared" si="3"/>
        <v>3.0249853528013859</v>
      </c>
      <c r="AT18" s="13">
        <f t="shared" si="3"/>
        <v>0.36478150984720781</v>
      </c>
      <c r="AU18" s="13">
        <f t="shared" si="3"/>
        <v>4.3951595717929033</v>
      </c>
      <c r="AV18" s="13">
        <f t="shared" si="3"/>
        <v>5.7994904089482011</v>
      </c>
      <c r="AW18" s="13">
        <f t="shared" si="3"/>
        <v>9.1117039016944901E-2</v>
      </c>
      <c r="AX18" s="13">
        <f t="shared" si="3"/>
        <v>0</v>
      </c>
      <c r="AY18" s="13">
        <f t="shared" si="3"/>
        <v>0.55871291116865329</v>
      </c>
      <c r="AZ18" s="13">
        <f t="shared" si="3"/>
        <v>2.5821838932324188</v>
      </c>
      <c r="BA18" s="13">
        <f t="shared" si="6"/>
        <v>5.0988682110707249</v>
      </c>
      <c r="BB18" s="13">
        <f t="shared" si="6"/>
        <v>1.5873209485224016</v>
      </c>
      <c r="BC18" s="13">
        <f t="shared" si="6"/>
        <v>0</v>
      </c>
      <c r="BD18" s="13">
        <f t="shared" si="7"/>
        <v>0</v>
      </c>
      <c r="BE18" s="13">
        <f t="shared" si="7"/>
        <v>0</v>
      </c>
      <c r="BF18" s="13">
        <f t="shared" si="7"/>
        <v>0.81889992121742616</v>
      </c>
      <c r="BG18" s="13">
        <f t="shared" si="7"/>
        <v>5.6461971527312489</v>
      </c>
      <c r="BH18" s="16">
        <f t="shared" si="7"/>
        <v>1.0641691311645491</v>
      </c>
    </row>
    <row r="19" spans="1:60" x14ac:dyDescent="0.3">
      <c r="A19" s="66" t="s">
        <v>1</v>
      </c>
      <c r="B19" s="55">
        <v>5</v>
      </c>
      <c r="C19" s="3">
        <v>0</v>
      </c>
      <c r="D19" s="8">
        <v>4.4294103717736205E-2</v>
      </c>
      <c r="E19" s="8">
        <v>1.1035404972768177</v>
      </c>
      <c r="F19" s="8">
        <v>0.36456697919419961</v>
      </c>
      <c r="G19" s="8">
        <v>0.15834545031356834</v>
      </c>
      <c r="H19" s="8">
        <v>1.3328865452227538</v>
      </c>
      <c r="I19" s="8">
        <v>0.48298169598705543</v>
      </c>
      <c r="J19" s="58" t="s">
        <v>0</v>
      </c>
      <c r="L19" s="44">
        <f t="shared" si="2"/>
        <v>1.8668755513458049</v>
      </c>
      <c r="M19" s="13">
        <f t="shared" si="2"/>
        <v>1.8772108422132767</v>
      </c>
      <c r="N19" s="13">
        <f t="shared" si="2"/>
        <v>2.5932988523166784</v>
      </c>
      <c r="O19" s="13">
        <f t="shared" si="2"/>
        <v>6.0644801136632722</v>
      </c>
      <c r="P19" s="13">
        <f t="shared" si="2"/>
        <v>3.5308573810087616</v>
      </c>
      <c r="Q19" s="13">
        <f t="shared" si="2"/>
        <v>3.1144928060620414</v>
      </c>
      <c r="R19" s="13">
        <f t="shared" si="2"/>
        <v>2.2610930744336573</v>
      </c>
      <c r="S19" s="13">
        <f t="shared" si="2"/>
        <v>2.3957471497355751</v>
      </c>
      <c r="T19" s="13">
        <f t="shared" si="2"/>
        <v>3.0966275175625548</v>
      </c>
      <c r="U19" s="13">
        <f t="shared" si="2"/>
        <v>2.3114407056594839</v>
      </c>
      <c r="V19" s="13">
        <f t="shared" si="2"/>
        <v>3.9723219480621994</v>
      </c>
      <c r="W19" s="13">
        <f t="shared" si="2"/>
        <v>4.8508216717973003</v>
      </c>
      <c r="X19" s="13">
        <f t="shared" si="2"/>
        <v>1.951477289446681</v>
      </c>
      <c r="Y19" s="13">
        <f t="shared" si="2"/>
        <v>1.9068878917041601</v>
      </c>
      <c r="Z19" s="13">
        <f t="shared" si="2"/>
        <v>2.0399178498697612</v>
      </c>
      <c r="AA19" s="13">
        <f t="shared" si="2"/>
        <v>2.8764858220854057</v>
      </c>
      <c r="AB19" s="13">
        <f t="shared" si="4"/>
        <v>4.4697283275887774</v>
      </c>
      <c r="AC19" s="13">
        <f t="shared" si="4"/>
        <v>2.5553535701318184</v>
      </c>
      <c r="AD19" s="13">
        <f t="shared" si="4"/>
        <v>1.8664326103086277</v>
      </c>
      <c r="AE19" s="13">
        <f t="shared" si="5"/>
        <v>1.5571416487489149</v>
      </c>
      <c r="AF19" s="13">
        <f t="shared" si="5"/>
        <v>1.6505431487883815</v>
      </c>
      <c r="AG19" s="13">
        <f t="shared" si="5"/>
        <v>2.2243289683479364</v>
      </c>
      <c r="AH19" s="13">
        <f t="shared" si="5"/>
        <v>4.3448353603283607</v>
      </c>
      <c r="AI19" s="16">
        <f t="shared" si="5"/>
        <v>2.1400225242718447</v>
      </c>
      <c r="AJ19" s="22"/>
      <c r="AK19" s="44">
        <f t="shared" si="3"/>
        <v>1.7303336255098103</v>
      </c>
      <c r="AL19" s="13">
        <f t="shared" si="3"/>
        <v>1.6976088991116731</v>
      </c>
      <c r="AM19" s="13">
        <f t="shared" si="3"/>
        <v>2.6682665095338471</v>
      </c>
      <c r="AN19" s="13">
        <f t="shared" si="3"/>
        <v>6.8644209428434078</v>
      </c>
      <c r="AO19" s="13">
        <f t="shared" si="3"/>
        <v>3.5022192145186399</v>
      </c>
      <c r="AP19" s="13">
        <f t="shared" si="3"/>
        <v>3.2351432216564211</v>
      </c>
      <c r="AQ19" s="13">
        <f t="shared" si="3"/>
        <v>2.1425596144928001</v>
      </c>
      <c r="AR19" s="13">
        <f t="shared" si="3"/>
        <v>2.4725515329462766</v>
      </c>
      <c r="AS19" s="13">
        <f t="shared" si="3"/>
        <v>3.3540078730251404</v>
      </c>
      <c r="AT19" s="13">
        <f t="shared" si="3"/>
        <v>1.9892284367724944</v>
      </c>
      <c r="AU19" s="13">
        <f t="shared" si="3"/>
        <v>4.0569561087838402</v>
      </c>
      <c r="AV19" s="13">
        <f t="shared" si="3"/>
        <v>4.7774279077105763</v>
      </c>
      <c r="AW19" s="13">
        <f t="shared" si="3"/>
        <v>1.8488288041611307</v>
      </c>
      <c r="AX19" s="13">
        <f t="shared" si="3"/>
        <v>1.7514463522182862</v>
      </c>
      <c r="AY19" s="13">
        <f t="shared" si="3"/>
        <v>2.0887221613861864</v>
      </c>
      <c r="AZ19" s="13">
        <f t="shared" si="3"/>
        <v>3.1268349336419412</v>
      </c>
      <c r="BA19" s="13">
        <f t="shared" si="6"/>
        <v>4.4179837354987779</v>
      </c>
      <c r="BB19" s="13">
        <f t="shared" si="6"/>
        <v>2.6164347654645388</v>
      </c>
      <c r="BC19" s="13">
        <f t="shared" si="6"/>
        <v>1.7922994783991868</v>
      </c>
      <c r="BD19" s="13">
        <f t="shared" si="7"/>
        <v>1.5316628671830532</v>
      </c>
      <c r="BE19" s="13">
        <f t="shared" si="7"/>
        <v>1.6698456634900274</v>
      </c>
      <c r="BF19" s="13">
        <f t="shared" si="7"/>
        <v>2.2222073760005245</v>
      </c>
      <c r="BG19" s="13">
        <f t="shared" si="7"/>
        <v>4.6987830007215043</v>
      </c>
      <c r="BH19" s="16">
        <f t="shared" si="7"/>
        <v>2.3480392271830404</v>
      </c>
    </row>
    <row r="20" spans="1:60" x14ac:dyDescent="0.3">
      <c r="A20" s="66" t="s">
        <v>21</v>
      </c>
      <c r="B20" s="55">
        <v>21</v>
      </c>
      <c r="C20" s="3">
        <v>3</v>
      </c>
      <c r="D20" s="8">
        <v>1.2884345063098785E-2</v>
      </c>
      <c r="E20" s="8">
        <v>-9.6848699770053948E-2</v>
      </c>
      <c r="F20" s="8">
        <v>0.82989640783991536</v>
      </c>
      <c r="G20" s="8">
        <v>4.2911444137122598E-2</v>
      </c>
      <c r="H20" s="8">
        <v>-7.0164239903324765E-3</v>
      </c>
      <c r="I20" s="8">
        <v>0.84014662175013644</v>
      </c>
      <c r="J20" s="59" t="s">
        <v>6</v>
      </c>
      <c r="L20" s="44">
        <f t="shared" si="2"/>
        <v>0.12519151348401514</v>
      </c>
      <c r="M20" s="13">
        <f t="shared" si="2"/>
        <v>0.12819786066540481</v>
      </c>
      <c r="N20" s="13">
        <f t="shared" si="2"/>
        <v>0.33649477251883519</v>
      </c>
      <c r="O20" s="13">
        <f t="shared" si="2"/>
        <v>1.34619794729701</v>
      </c>
      <c r="P20" s="13">
        <f t="shared" si="2"/>
        <v>0.60921340968775939</v>
      </c>
      <c r="Q20" s="13">
        <f t="shared" si="2"/>
        <v>0.48810056609463093</v>
      </c>
      <c r="R20" s="13">
        <f t="shared" si="2"/>
        <v>0.23986218454559427</v>
      </c>
      <c r="S20" s="13">
        <f t="shared" si="2"/>
        <v>0.27903059353741461</v>
      </c>
      <c r="T20" s="13">
        <f t="shared" si="2"/>
        <v>0.48290388025251452</v>
      </c>
      <c r="U20" s="13">
        <f t="shared" si="2"/>
        <v>0.25450739010064993</v>
      </c>
      <c r="V20" s="13">
        <f t="shared" si="2"/>
        <v>0.73762738214997736</v>
      </c>
      <c r="W20" s="13">
        <f t="shared" si="2"/>
        <v>0.9931668925681032</v>
      </c>
      <c r="X20" s="13">
        <f t="shared" si="2"/>
        <v>0.14980061255453372</v>
      </c>
      <c r="Y20" s="13">
        <f t="shared" si="2"/>
        <v>0.13683037185768102</v>
      </c>
      <c r="Z20" s="13">
        <f t="shared" si="2"/>
        <v>0.17552635486385437</v>
      </c>
      <c r="AA20" s="13">
        <f t="shared" si="2"/>
        <v>0.41886868528891352</v>
      </c>
      <c r="AB20" s="13">
        <f t="shared" si="4"/>
        <v>0.88231380522892355</v>
      </c>
      <c r="AC20" s="13">
        <f t="shared" si="4"/>
        <v>0.32545718358144726</v>
      </c>
      <c r="AD20" s="13">
        <f t="shared" si="4"/>
        <v>0.12506267003338417</v>
      </c>
      <c r="AE20" s="13">
        <f t="shared" si="5"/>
        <v>3.5095583239453026E-2</v>
      </c>
      <c r="AF20" s="13">
        <f t="shared" si="5"/>
        <v>6.2264372195840689E-2</v>
      </c>
      <c r="AG20" s="13">
        <f t="shared" si="5"/>
        <v>0.22916817814322238</v>
      </c>
      <c r="AH20" s="13">
        <f t="shared" si="5"/>
        <v>0.8459847241306383</v>
      </c>
      <c r="AI20" s="16">
        <f t="shared" si="5"/>
        <v>0.20464497470645754</v>
      </c>
      <c r="AJ20" s="22"/>
      <c r="AK20" s="44">
        <f t="shared" si="3"/>
        <v>0.10069130079384524</v>
      </c>
      <c r="AL20" s="13">
        <f t="shared" si="3"/>
        <v>9.182293567217327E-2</v>
      </c>
      <c r="AM20" s="13">
        <f t="shared" si="3"/>
        <v>0.3548700882327348</v>
      </c>
      <c r="AN20" s="13">
        <f t="shared" si="3"/>
        <v>1.4920233578664834</v>
      </c>
      <c r="AO20" s="13">
        <f t="shared" si="3"/>
        <v>0.58087036068824704</v>
      </c>
      <c r="AP20" s="13">
        <f t="shared" si="3"/>
        <v>0.50849305824363356</v>
      </c>
      <c r="AQ20" s="13">
        <f t="shared" si="3"/>
        <v>0.21240409369748775</v>
      </c>
      <c r="AR20" s="13">
        <f t="shared" si="3"/>
        <v>0.30183154327925121</v>
      </c>
      <c r="AS20" s="13">
        <f t="shared" si="3"/>
        <v>0.54070524897590055</v>
      </c>
      <c r="AT20" s="13">
        <f t="shared" si="3"/>
        <v>0.17085151195804069</v>
      </c>
      <c r="AU20" s="13">
        <f t="shared" si="3"/>
        <v>0.73120345331529979</v>
      </c>
      <c r="AV20" s="13">
        <f t="shared" si="3"/>
        <v>0.92645052413920759</v>
      </c>
      <c r="AW20" s="13">
        <f t="shared" si="3"/>
        <v>0.1328033648231253</v>
      </c>
      <c r="AX20" s="13">
        <f t="shared" si="3"/>
        <v>0.10641282667879491</v>
      </c>
      <c r="AY20" s="13">
        <f t="shared" si="3"/>
        <v>0.197814202690866</v>
      </c>
      <c r="AZ20" s="13">
        <f t="shared" si="3"/>
        <v>0.47914163045384195</v>
      </c>
      <c r="BA20" s="13">
        <f t="shared" si="6"/>
        <v>0.82904154594793966</v>
      </c>
      <c r="BB20" s="13">
        <f t="shared" si="6"/>
        <v>0.3408237421851833</v>
      </c>
      <c r="BC20" s="13">
        <f t="shared" si="6"/>
        <v>0.11748397926617254</v>
      </c>
      <c r="BD20" s="13">
        <f t="shared" si="7"/>
        <v>4.6851742216468761E-2</v>
      </c>
      <c r="BE20" s="13">
        <f t="shared" si="7"/>
        <v>8.429912913346442E-2</v>
      </c>
      <c r="BF20" s="13">
        <f t="shared" si="7"/>
        <v>0.23398855009846037</v>
      </c>
      <c r="BG20" s="13">
        <f t="shared" si="7"/>
        <v>0.90513784021777011</v>
      </c>
      <c r="BH20" s="16">
        <f t="shared" si="7"/>
        <v>0.26808884437276048</v>
      </c>
    </row>
    <row r="21" spans="1:60" x14ac:dyDescent="0.3">
      <c r="A21" s="66" t="s">
        <v>20</v>
      </c>
      <c r="B21" s="55">
        <v>10</v>
      </c>
      <c r="C21" s="3">
        <v>0</v>
      </c>
      <c r="D21" s="8">
        <v>1.1354934516707287</v>
      </c>
      <c r="E21" s="8">
        <v>-0.1205872171862552</v>
      </c>
      <c r="F21" s="8">
        <v>0.97782850503069019</v>
      </c>
      <c r="G21" s="8">
        <v>3.8643211081229025</v>
      </c>
      <c r="H21" s="8">
        <v>8.2057100816336295</v>
      </c>
      <c r="I21" s="8">
        <v>0.9283375665667567</v>
      </c>
      <c r="J21" s="58" t="s">
        <v>6</v>
      </c>
      <c r="L21" s="44">
        <f t="shared" si="2"/>
        <v>19.447749933272636</v>
      </c>
      <c r="M21" s="13">
        <f t="shared" si="2"/>
        <v>19.712698405329139</v>
      </c>
      <c r="N21" s="13">
        <f t="shared" si="2"/>
        <v>38.069842540672589</v>
      </c>
      <c r="O21" s="13">
        <f t="shared" si="2"/>
        <v>127.05467936993536</v>
      </c>
      <c r="P21" s="13">
        <f t="shared" si="2"/>
        <v>62.104453934369673</v>
      </c>
      <c r="Q21" s="13">
        <f t="shared" si="2"/>
        <v>51.430815488664827</v>
      </c>
      <c r="R21" s="13">
        <f t="shared" si="2"/>
        <v>29.553641653142119</v>
      </c>
      <c r="S21" s="13">
        <f t="shared" si="2"/>
        <v>33.005541746221134</v>
      </c>
      <c r="T21" s="13">
        <f t="shared" si="2"/>
        <v>50.972833129824309</v>
      </c>
      <c r="U21" s="13">
        <f t="shared" si="2"/>
        <v>30.844319209874516</v>
      </c>
      <c r="V21" s="13">
        <f t="shared" si="2"/>
        <v>73.421538669354604</v>
      </c>
      <c r="W21" s="13">
        <f t="shared" si="2"/>
        <v>95.942158794157379</v>
      </c>
      <c r="X21" s="13">
        <f t="shared" si="2"/>
        <v>21.616542425963722</v>
      </c>
      <c r="Y21" s="13">
        <f t="shared" si="2"/>
        <v>20.473479017948527</v>
      </c>
      <c r="Z21" s="13">
        <f t="shared" si="2"/>
        <v>23.88374435113295</v>
      </c>
      <c r="AA21" s="13">
        <f t="shared" si="2"/>
        <v>45.329430675020781</v>
      </c>
      <c r="AB21" s="13">
        <f t="shared" si="4"/>
        <v>86.172709578486618</v>
      </c>
      <c r="AC21" s="13">
        <f t="shared" si="4"/>
        <v>37.097103150408003</v>
      </c>
      <c r="AD21" s="13">
        <f t="shared" si="4"/>
        <v>19.436394998755933</v>
      </c>
      <c r="AE21" s="13">
        <f t="shared" si="5"/>
        <v>11.507622723556455</v>
      </c>
      <c r="AF21" s="13">
        <f t="shared" si="5"/>
        <v>13.901999915312802</v>
      </c>
      <c r="AG21" s="13">
        <f t="shared" si="5"/>
        <v>28.611182088255422</v>
      </c>
      <c r="AH21" s="13">
        <f t="shared" si="5"/>
        <v>82.971038597905448</v>
      </c>
      <c r="AI21" s="16">
        <f t="shared" si="5"/>
        <v>26.44995955190879</v>
      </c>
      <c r="AJ21" s="22"/>
      <c r="AK21" s="44">
        <f t="shared" si="3"/>
        <v>17.905156063022112</v>
      </c>
      <c r="AL21" s="13">
        <f t="shared" si="3"/>
        <v>17.106529700676717</v>
      </c>
      <c r="AM21" s="13">
        <f t="shared" si="3"/>
        <v>40.794818093470113</v>
      </c>
      <c r="AN21" s="13">
        <f t="shared" si="3"/>
        <v>143.19932745872703</v>
      </c>
      <c r="AO21" s="13">
        <f t="shared" si="3"/>
        <v>61.14690926291739</v>
      </c>
      <c r="AP21" s="13">
        <f t="shared" si="3"/>
        <v>54.629087660550098</v>
      </c>
      <c r="AQ21" s="13">
        <f t="shared" si="3"/>
        <v>27.965272014502069</v>
      </c>
      <c r="AR21" s="13">
        <f t="shared" si="3"/>
        <v>36.0185172038302</v>
      </c>
      <c r="AS21" s="13">
        <f t="shared" si="3"/>
        <v>57.529904705714372</v>
      </c>
      <c r="AT21" s="13">
        <f t="shared" si="3"/>
        <v>24.22332107480306</v>
      </c>
      <c r="AU21" s="13">
        <f t="shared" si="3"/>
        <v>74.684914211707948</v>
      </c>
      <c r="AV21" s="13">
        <f t="shared" si="3"/>
        <v>92.267575253667147</v>
      </c>
      <c r="AW21" s="13">
        <f t="shared" si="3"/>
        <v>20.796956358934086</v>
      </c>
      <c r="AX21" s="13">
        <f t="shared" si="3"/>
        <v>18.420398877438501</v>
      </c>
      <c r="AY21" s="13">
        <f t="shared" si="3"/>
        <v>26.651402837740278</v>
      </c>
      <c r="AZ21" s="13">
        <f t="shared" si="3"/>
        <v>51.985892022594044</v>
      </c>
      <c r="BA21" s="13">
        <f t="shared" si="6"/>
        <v>83.495566338228201</v>
      </c>
      <c r="BB21" s="13">
        <f t="shared" si="6"/>
        <v>39.52989698407788</v>
      </c>
      <c r="BC21" s="13">
        <f t="shared" si="6"/>
        <v>19.417393723334207</v>
      </c>
      <c r="BD21" s="13">
        <f t="shared" si="7"/>
        <v>13.056721179363914</v>
      </c>
      <c r="BE21" s="13">
        <f t="shared" si="7"/>
        <v>16.428985399719167</v>
      </c>
      <c r="BF21" s="13">
        <f t="shared" si="7"/>
        <v>29.909025531887888</v>
      </c>
      <c r="BG21" s="13">
        <f t="shared" si="7"/>
        <v>90.348295769966114</v>
      </c>
      <c r="BH21" s="16">
        <f t="shared" si="7"/>
        <v>32.979872705809555</v>
      </c>
    </row>
    <row r="22" spans="1:60" x14ac:dyDescent="0.3">
      <c r="A22" s="66" t="s">
        <v>19</v>
      </c>
      <c r="B22" s="55">
        <v>18</v>
      </c>
      <c r="C22" s="3">
        <v>0</v>
      </c>
      <c r="D22" s="8">
        <v>0.56556443661402678</v>
      </c>
      <c r="E22" s="8">
        <v>-0.44963173689795966</v>
      </c>
      <c r="F22" s="8">
        <v>0.90993246470473299</v>
      </c>
      <c r="G22" s="8">
        <v>1.8323459259747066</v>
      </c>
      <c r="H22" s="8">
        <v>4.6061269267891962</v>
      </c>
      <c r="I22" s="8">
        <v>0.90402619455762778</v>
      </c>
      <c r="J22" s="58" t="s">
        <v>6</v>
      </c>
      <c r="L22" s="44">
        <f t="shared" si="2"/>
        <v>9.2969287207504365</v>
      </c>
      <c r="M22" s="13">
        <f t="shared" si="2"/>
        <v>9.4288937559603738</v>
      </c>
      <c r="N22" s="13">
        <f t="shared" si="2"/>
        <v>18.572185481220473</v>
      </c>
      <c r="O22" s="13">
        <f t="shared" si="2"/>
        <v>62.893585163873041</v>
      </c>
      <c r="P22" s="13">
        <f t="shared" si="2"/>
        <v>30.543299389550707</v>
      </c>
      <c r="Q22" s="13">
        <f t="shared" si="2"/>
        <v>25.226993685378854</v>
      </c>
      <c r="R22" s="13">
        <f t="shared" si="2"/>
        <v>14.330452206615274</v>
      </c>
      <c r="S22" s="13">
        <f t="shared" si="2"/>
        <v>16.049768093921916</v>
      </c>
      <c r="T22" s="13">
        <f t="shared" si="2"/>
        <v>24.998882695944538</v>
      </c>
      <c r="U22" s="13">
        <f t="shared" si="2"/>
        <v>14.973310449566551</v>
      </c>
      <c r="V22" s="13">
        <f t="shared" si="2"/>
        <v>36.180091607803845</v>
      </c>
      <c r="W22" s="13">
        <f t="shared" si="2"/>
        <v>47.397119600648708</v>
      </c>
      <c r="X22" s="13">
        <f t="shared" si="2"/>
        <v>10.377156794683223</v>
      </c>
      <c r="Y22" s="13">
        <f t="shared" si="2"/>
        <v>9.8078219284917729</v>
      </c>
      <c r="Z22" s="13">
        <f t="shared" si="2"/>
        <v>11.506400453122566</v>
      </c>
      <c r="AA22" s="13">
        <f t="shared" si="2"/>
        <v>22.188027445972821</v>
      </c>
      <c r="AB22" s="13">
        <f t="shared" si="4"/>
        <v>42.53117076266949</v>
      </c>
      <c r="AC22" s="13">
        <f t="shared" si="4"/>
        <v>18.087685280521129</v>
      </c>
      <c r="AD22" s="13">
        <f t="shared" si="4"/>
        <v>9.2912730763842966</v>
      </c>
      <c r="AE22" s="13">
        <f t="shared" si="5"/>
        <v>5.3421251369874181</v>
      </c>
      <c r="AF22" s="13">
        <f t="shared" si="5"/>
        <v>6.5347120123275309</v>
      </c>
      <c r="AG22" s="13">
        <f t="shared" si="5"/>
        <v>13.861033724225633</v>
      </c>
      <c r="AH22" s="13">
        <f t="shared" si="5"/>
        <v>40.936488519727817</v>
      </c>
      <c r="AI22" s="16">
        <f t="shared" si="5"/>
        <v>12.784576079870265</v>
      </c>
      <c r="AJ22" s="22"/>
      <c r="AK22" s="44">
        <f t="shared" si="3"/>
        <v>9.2053152009857087</v>
      </c>
      <c r="AL22" s="13">
        <f t="shared" si="3"/>
        <v>8.8266303762842711</v>
      </c>
      <c r="AM22" s="13">
        <f t="shared" si="3"/>
        <v>20.058910902509222</v>
      </c>
      <c r="AN22" s="13">
        <f t="shared" si="3"/>
        <v>68.616077940838949</v>
      </c>
      <c r="AO22" s="13">
        <f t="shared" si="3"/>
        <v>29.709266112642673</v>
      </c>
      <c r="AP22" s="13">
        <f t="shared" si="3"/>
        <v>26.61870931749867</v>
      </c>
      <c r="AQ22" s="13">
        <f t="shared" si="3"/>
        <v>13.975522428273196</v>
      </c>
      <c r="AR22" s="13">
        <f t="shared" si="3"/>
        <v>17.794131338004483</v>
      </c>
      <c r="AS22" s="13">
        <f t="shared" si="3"/>
        <v>27.994190325930354</v>
      </c>
      <c r="AT22" s="13">
        <f t="shared" si="3"/>
        <v>12.201200789954354</v>
      </c>
      <c r="AU22" s="13">
        <f t="shared" si="3"/>
        <v>36.128584673307394</v>
      </c>
      <c r="AV22" s="13">
        <f t="shared" si="3"/>
        <v>44.465758636492303</v>
      </c>
      <c r="AW22" s="13">
        <f t="shared" si="3"/>
        <v>10.576520735590115</v>
      </c>
      <c r="AX22" s="13">
        <f t="shared" si="3"/>
        <v>9.4496279911156691</v>
      </c>
      <c r="AY22" s="13">
        <f t="shared" si="3"/>
        <v>13.352524813441793</v>
      </c>
      <c r="AZ22" s="13">
        <f t="shared" si="3"/>
        <v>25.365384704131976</v>
      </c>
      <c r="BA22" s="13">
        <f t="shared" si="6"/>
        <v>40.306333384529736</v>
      </c>
      <c r="BB22" s="13">
        <f t="shared" si="6"/>
        <v>19.459123002740167</v>
      </c>
      <c r="BC22" s="13">
        <f t="shared" si="6"/>
        <v>9.9223732400171443</v>
      </c>
      <c r="BD22" s="13">
        <f t="shared" si="7"/>
        <v>6.9063318458627778</v>
      </c>
      <c r="BE22" s="13">
        <f t="shared" si="7"/>
        <v>8.505359057263373</v>
      </c>
      <c r="BF22" s="13">
        <f t="shared" si="7"/>
        <v>14.897192429038471</v>
      </c>
      <c r="BG22" s="13">
        <f t="shared" si="7"/>
        <v>43.555693493258204</v>
      </c>
      <c r="BH22" s="16">
        <f t="shared" si="7"/>
        <v>16.35329665821304</v>
      </c>
    </row>
    <row r="23" spans="1:60" x14ac:dyDescent="0.3">
      <c r="A23" s="66" t="s">
        <v>18</v>
      </c>
      <c r="B23" s="55">
        <v>9</v>
      </c>
      <c r="C23" s="3">
        <v>0</v>
      </c>
      <c r="D23" s="8">
        <v>0.41861345778192327</v>
      </c>
      <c r="E23" s="8">
        <v>-1.9633211750316786</v>
      </c>
      <c r="F23" s="8">
        <v>0.96164828724272111</v>
      </c>
      <c r="G23" s="8">
        <v>1.4969468607988314</v>
      </c>
      <c r="H23" s="8">
        <v>0.82448216307913569</v>
      </c>
      <c r="I23" s="8">
        <v>0.96027369220922798</v>
      </c>
      <c r="J23" s="58" t="s">
        <v>6</v>
      </c>
      <c r="L23" s="44">
        <f t="shared" si="2"/>
        <v>5.2507840807434665</v>
      </c>
      <c r="M23" s="13">
        <f t="shared" si="2"/>
        <v>5.3484605542259143</v>
      </c>
      <c r="N23" s="13">
        <f t="shared" si="2"/>
        <v>12.116044788367008</v>
      </c>
      <c r="O23" s="13">
        <f t="shared" si="2"/>
        <v>44.921386096543728</v>
      </c>
      <c r="P23" s="13">
        <f t="shared" si="2"/>
        <v>20.976696311417719</v>
      </c>
      <c r="Q23" s="13">
        <f t="shared" si="2"/>
        <v>17.04172980826764</v>
      </c>
      <c r="R23" s="13">
        <f t="shared" si="2"/>
        <v>8.9764438550025822</v>
      </c>
      <c r="S23" s="13">
        <f t="shared" si="2"/>
        <v>10.249028766659629</v>
      </c>
      <c r="T23" s="13">
        <f t="shared" si="2"/>
        <v>16.872889046962264</v>
      </c>
      <c r="U23" s="13">
        <f t="shared" si="2"/>
        <v>9.4522678186813689</v>
      </c>
      <c r="V23" s="13">
        <f t="shared" si="2"/>
        <v>25.148877107310888</v>
      </c>
      <c r="W23" s="13">
        <f t="shared" si="2"/>
        <v>33.451377353319025</v>
      </c>
      <c r="X23" s="13">
        <f t="shared" si="2"/>
        <v>6.0503357851069364</v>
      </c>
      <c r="Y23" s="13">
        <f t="shared" si="2"/>
        <v>5.6289315709398036</v>
      </c>
      <c r="Z23" s="13">
        <f t="shared" si="2"/>
        <v>6.8861673224781796</v>
      </c>
      <c r="AA23" s="13">
        <f t="shared" si="2"/>
        <v>14.792380161786104</v>
      </c>
      <c r="AB23" s="13">
        <f t="shared" si="4"/>
        <v>29.849751196180478</v>
      </c>
      <c r="AC23" s="13">
        <f t="shared" si="4"/>
        <v>11.757432592867161</v>
      </c>
      <c r="AD23" s="13">
        <f t="shared" si="4"/>
        <v>5.2465979461656476</v>
      </c>
      <c r="AE23" s="13">
        <f t="shared" si="5"/>
        <v>2.3235597082937378</v>
      </c>
      <c r="AF23" s="13">
        <f t="shared" si="5"/>
        <v>3.2062759529365543</v>
      </c>
      <c r="AG23" s="13">
        <f t="shared" si="5"/>
        <v>8.6289946850435886</v>
      </c>
      <c r="AH23" s="13">
        <f t="shared" si="5"/>
        <v>28.669416287256865</v>
      </c>
      <c r="AI23" s="16">
        <f t="shared" si="5"/>
        <v>7.832233737065323</v>
      </c>
      <c r="AJ23" s="22"/>
      <c r="AK23" s="44">
        <f t="shared" si="3"/>
        <v>4.5818187836842021</v>
      </c>
      <c r="AL23" s="13">
        <f t="shared" si="3"/>
        <v>4.2724497657857787</v>
      </c>
      <c r="AM23" s="13">
        <f t="shared" si="3"/>
        <v>13.448734022482615</v>
      </c>
      <c r="AN23" s="13">
        <f t="shared" si="3"/>
        <v>53.117825833651636</v>
      </c>
      <c r="AO23" s="13">
        <f t="shared" si="3"/>
        <v>21.332654156023125</v>
      </c>
      <c r="AP23" s="13">
        <f t="shared" si="3"/>
        <v>18.807803784142429</v>
      </c>
      <c r="AQ23" s="13">
        <f t="shared" si="3"/>
        <v>8.4788704446304948</v>
      </c>
      <c r="AR23" s="13">
        <f t="shared" si="3"/>
        <v>11.598507702535258</v>
      </c>
      <c r="AS23" s="13">
        <f t="shared" si="3"/>
        <v>19.931511894315424</v>
      </c>
      <c r="AT23" s="13">
        <f t="shared" si="3"/>
        <v>7.0293269010902915</v>
      </c>
      <c r="AU23" s="13">
        <f t="shared" si="3"/>
        <v>26.57695799168836</v>
      </c>
      <c r="AV23" s="13">
        <f t="shared" si="3"/>
        <v>33.388066208323039</v>
      </c>
      <c r="AW23" s="13">
        <f t="shared" si="3"/>
        <v>5.7020340178486606</v>
      </c>
      <c r="AX23" s="13">
        <f t="shared" si="3"/>
        <v>4.7814116984573793</v>
      </c>
      <c r="AY23" s="13">
        <f t="shared" si="3"/>
        <v>7.9699085119588888</v>
      </c>
      <c r="AZ23" s="13">
        <f t="shared" si="3"/>
        <v>17.783892131356033</v>
      </c>
      <c r="BA23" s="13">
        <f t="shared" si="6"/>
        <v>29.989996834309707</v>
      </c>
      <c r="BB23" s="13">
        <f t="shared" si="6"/>
        <v>12.958733416714463</v>
      </c>
      <c r="BC23" s="13">
        <f t="shared" si="6"/>
        <v>5.167623988543478</v>
      </c>
      <c r="BD23" s="13">
        <f t="shared" si="7"/>
        <v>2.7036494556686019</v>
      </c>
      <c r="BE23" s="13">
        <f t="shared" si="7"/>
        <v>4.0099850828590498</v>
      </c>
      <c r="BF23" s="13">
        <f t="shared" si="7"/>
        <v>9.2318347156123046</v>
      </c>
      <c r="BG23" s="13">
        <f t="shared" si="7"/>
        <v>32.644582600792958</v>
      </c>
      <c r="BH23" s="16">
        <f t="shared" si="7"/>
        <v>10.421408487660443</v>
      </c>
    </row>
    <row r="24" spans="1:60" x14ac:dyDescent="0.3">
      <c r="A24" s="66" t="s">
        <v>17</v>
      </c>
      <c r="B24" s="55">
        <v>9</v>
      </c>
      <c r="C24" s="3">
        <v>0</v>
      </c>
      <c r="D24" s="8">
        <v>0.41503487352387158</v>
      </c>
      <c r="E24" s="8">
        <v>-1.2930195660295247</v>
      </c>
      <c r="F24" s="8">
        <v>0.95158347483095185</v>
      </c>
      <c r="G24" s="8">
        <v>1.3612763919795132</v>
      </c>
      <c r="H24" s="8">
        <v>1.6346167060340093</v>
      </c>
      <c r="I24" s="8">
        <v>0.93692059853231835</v>
      </c>
      <c r="J24" s="58" t="s">
        <v>6</v>
      </c>
      <c r="L24" s="44">
        <f t="shared" si="2"/>
        <v>5.8594147543651962</v>
      </c>
      <c r="M24" s="13">
        <f t="shared" si="2"/>
        <v>5.9562562248540987</v>
      </c>
      <c r="N24" s="13">
        <f t="shared" si="2"/>
        <v>12.665986680156688</v>
      </c>
      <c r="O24" s="13">
        <f t="shared" si="2"/>
        <v>45.190886268644093</v>
      </c>
      <c r="P24" s="13">
        <f t="shared" si="2"/>
        <v>21.450891503078637</v>
      </c>
      <c r="Q24" s="13">
        <f t="shared" si="2"/>
        <v>17.549563691954244</v>
      </c>
      <c r="R24" s="13">
        <f t="shared" si="2"/>
        <v>9.5532251287276519</v>
      </c>
      <c r="S24" s="13">
        <f t="shared" si="2"/>
        <v>10.814931144240221</v>
      </c>
      <c r="T24" s="13">
        <f t="shared" si="2"/>
        <v>17.382166292966289</v>
      </c>
      <c r="U24" s="13">
        <f t="shared" si="2"/>
        <v>10.024981434966453</v>
      </c>
      <c r="V24" s="13">
        <f t="shared" si="2"/>
        <v>25.587405742533225</v>
      </c>
      <c r="W24" s="13">
        <f t="shared" si="2"/>
        <v>33.818930734090003</v>
      </c>
      <c r="X24" s="13">
        <f t="shared" si="2"/>
        <v>6.6521313627957879</v>
      </c>
      <c r="Y24" s="13">
        <f t="shared" si="2"/>
        <v>6.2343295901150926</v>
      </c>
      <c r="Z24" s="13">
        <f t="shared" si="2"/>
        <v>7.4808176602651208</v>
      </c>
      <c r="AA24" s="13">
        <f t="shared" si="2"/>
        <v>15.319442971552643</v>
      </c>
      <c r="AB24" s="13">
        <f t="shared" si="4"/>
        <v>30.248093655586473</v>
      </c>
      <c r="AC24" s="13">
        <f t="shared" si="4"/>
        <v>12.310440138504575</v>
      </c>
      <c r="AD24" s="13">
        <f t="shared" si="4"/>
        <v>5.8552644056299581</v>
      </c>
      <c r="AE24" s="13">
        <f t="shared" si="5"/>
        <v>2.9572142287706029</v>
      </c>
      <c r="AF24" s="13">
        <f t="shared" si="5"/>
        <v>3.8323844320746083</v>
      </c>
      <c r="AG24" s="13">
        <f t="shared" si="5"/>
        <v>9.208746183702841</v>
      </c>
      <c r="AH24" s="13">
        <f t="shared" si="5"/>
        <v>29.077849028868989</v>
      </c>
      <c r="AI24" s="16">
        <f t="shared" si="5"/>
        <v>8.4187964744290689</v>
      </c>
      <c r="AJ24" s="22"/>
      <c r="AK24" s="44">
        <f t="shared" si="3"/>
        <v>5.0514204499025874</v>
      </c>
      <c r="AL24" s="13">
        <f t="shared" si="3"/>
        <v>4.7700899955601557</v>
      </c>
      <c r="AM24" s="13">
        <f t="shared" si="3"/>
        <v>13.114714278394571</v>
      </c>
      <c r="AN24" s="13">
        <f t="shared" si="3"/>
        <v>49.188538665851667</v>
      </c>
      <c r="AO24" s="13">
        <f t="shared" si="3"/>
        <v>20.284103276153338</v>
      </c>
      <c r="AP24" s="13">
        <f t="shared" si="3"/>
        <v>17.988083761681228</v>
      </c>
      <c r="AQ24" s="13">
        <f t="shared" si="3"/>
        <v>8.5952766570225876</v>
      </c>
      <c r="AR24" s="13">
        <f t="shared" si="3"/>
        <v>11.432176657907892</v>
      </c>
      <c r="AS24" s="13">
        <f t="shared" si="3"/>
        <v>19.00994857326052</v>
      </c>
      <c r="AT24" s="13">
        <f t="shared" si="3"/>
        <v>7.2771073507890911</v>
      </c>
      <c r="AU24" s="13">
        <f t="shared" si="3"/>
        <v>25.053108236054896</v>
      </c>
      <c r="AV24" s="13">
        <f t="shared" si="3"/>
        <v>31.246915819561682</v>
      </c>
      <c r="AW24" s="13">
        <f t="shared" si="3"/>
        <v>6.0701089499005896</v>
      </c>
      <c r="AX24" s="13">
        <f t="shared" si="3"/>
        <v>5.2329239688331892</v>
      </c>
      <c r="AY24" s="13">
        <f t="shared" si="3"/>
        <v>8.1324426837495505</v>
      </c>
      <c r="AZ24" s="13">
        <f t="shared" si="3"/>
        <v>17.056970709567246</v>
      </c>
      <c r="BA24" s="13">
        <f t="shared" si="6"/>
        <v>28.156818409768199</v>
      </c>
      <c r="BB24" s="13">
        <f t="shared" si="6"/>
        <v>12.669123139419943</v>
      </c>
      <c r="BC24" s="13">
        <f t="shared" si="6"/>
        <v>5.5841332779639039</v>
      </c>
      <c r="BD24" s="13">
        <f t="shared" si="7"/>
        <v>3.3434723367656249</v>
      </c>
      <c r="BE24" s="13">
        <f t="shared" si="7"/>
        <v>4.531412868166413</v>
      </c>
      <c r="BF24" s="13">
        <f t="shared" si="7"/>
        <v>9.2799986821882818</v>
      </c>
      <c r="BG24" s="13">
        <f t="shared" si="7"/>
        <v>30.570815211545192</v>
      </c>
      <c r="BH24" s="16">
        <f t="shared" si="7"/>
        <v>10.361759655014668</v>
      </c>
    </row>
    <row r="25" spans="1:60" x14ac:dyDescent="0.3">
      <c r="A25" s="66" t="s">
        <v>16</v>
      </c>
      <c r="B25" s="55">
        <v>22</v>
      </c>
      <c r="C25" s="3">
        <v>0</v>
      </c>
      <c r="D25" s="8">
        <v>5.7201297777399379E-2</v>
      </c>
      <c r="E25" s="8">
        <v>-0.10008598447462158</v>
      </c>
      <c r="F25" s="8">
        <v>0.72336498307843822</v>
      </c>
      <c r="G25" s="8">
        <v>0.1948478311885122</v>
      </c>
      <c r="H25" s="8">
        <v>0.32225707532333847</v>
      </c>
      <c r="I25" s="8">
        <v>0.71167449857210408</v>
      </c>
      <c r="J25" s="58" t="s">
        <v>6</v>
      </c>
      <c r="L25" s="44">
        <f t="shared" si="2"/>
        <v>0.88568304722256108</v>
      </c>
      <c r="M25" s="13">
        <f t="shared" si="2"/>
        <v>0.8990300167039541</v>
      </c>
      <c r="N25" s="13">
        <f t="shared" si="2"/>
        <v>1.8237843307719108</v>
      </c>
      <c r="O25" s="13">
        <f t="shared" si="2"/>
        <v>6.3064593665941091</v>
      </c>
      <c r="P25" s="13">
        <f t="shared" si="2"/>
        <v>3.0345451337268639</v>
      </c>
      <c r="Q25" s="13">
        <f t="shared" si="2"/>
        <v>2.4968529346193105</v>
      </c>
      <c r="R25" s="13">
        <f t="shared" si="2"/>
        <v>1.3947745974414154</v>
      </c>
      <c r="S25" s="13">
        <f t="shared" si="2"/>
        <v>1.5686665426847095</v>
      </c>
      <c r="T25" s="13">
        <f t="shared" si="2"/>
        <v>2.4737817445157599</v>
      </c>
      <c r="U25" s="13">
        <f t="shared" si="2"/>
        <v>1.4597934059150595</v>
      </c>
      <c r="V25" s="13">
        <f t="shared" si="2"/>
        <v>3.6046514015749445</v>
      </c>
      <c r="W25" s="13">
        <f t="shared" si="2"/>
        <v>4.7391438074933649</v>
      </c>
      <c r="X25" s="13">
        <f t="shared" si="2"/>
        <v>0.9949375259773936</v>
      </c>
      <c r="Y25" s="13">
        <f t="shared" si="2"/>
        <v>0.93735488621481178</v>
      </c>
      <c r="Z25" s="13">
        <f t="shared" si="2"/>
        <v>1.1091494505396013</v>
      </c>
      <c r="AA25" s="13">
        <f t="shared" si="2"/>
        <v>2.1894912945620844</v>
      </c>
      <c r="AB25" s="13">
        <f t="shared" si="4"/>
        <v>4.2470007899492952</v>
      </c>
      <c r="AC25" s="13">
        <f t="shared" si="4"/>
        <v>1.774781885675939</v>
      </c>
      <c r="AD25" s="13">
        <f t="shared" si="4"/>
        <v>0.88511103424478721</v>
      </c>
      <c r="AE25" s="13">
        <f t="shared" si="5"/>
        <v>0.48569343896446637</v>
      </c>
      <c r="AF25" s="13">
        <f t="shared" si="5"/>
        <v>0.60631190887774278</v>
      </c>
      <c r="AG25" s="13">
        <f t="shared" si="5"/>
        <v>1.3472975202861743</v>
      </c>
      <c r="AH25" s="13">
        <f t="shared" si="5"/>
        <v>4.0857143158828739</v>
      </c>
      <c r="AI25" s="16">
        <f t="shared" si="5"/>
        <v>1.2384243835165236</v>
      </c>
      <c r="AJ25" s="22"/>
      <c r="AK25" s="44">
        <f t="shared" si="3"/>
        <v>0.81132513160650399</v>
      </c>
      <c r="AL25" s="13">
        <f t="shared" si="3"/>
        <v>0.77105657982754505</v>
      </c>
      <c r="AM25" s="13">
        <f t="shared" si="3"/>
        <v>1.9654737850131248</v>
      </c>
      <c r="AN25" s="13">
        <f t="shared" si="3"/>
        <v>7.1289413115086973</v>
      </c>
      <c r="AO25" s="13">
        <f t="shared" si="3"/>
        <v>2.9916723626059554</v>
      </c>
      <c r="AP25" s="13">
        <f t="shared" si="3"/>
        <v>2.6630290206679978</v>
      </c>
      <c r="AQ25" s="13">
        <f t="shared" si="3"/>
        <v>1.3185789854672643</v>
      </c>
      <c r="AR25" s="13">
        <f t="shared" si="3"/>
        <v>1.7246418656641236</v>
      </c>
      <c r="AS25" s="13">
        <f t="shared" si="3"/>
        <v>2.8092947926135086</v>
      </c>
      <c r="AT25" s="13">
        <f t="shared" si="3"/>
        <v>1.1299013355997216</v>
      </c>
      <c r="AU25" s="13">
        <f t="shared" si="3"/>
        <v>3.6742892645363758</v>
      </c>
      <c r="AV25" s="13">
        <f t="shared" si="3"/>
        <v>4.5608468964441062</v>
      </c>
      <c r="AW25" s="13">
        <f t="shared" si="3"/>
        <v>0.95713625861257401</v>
      </c>
      <c r="AX25" s="13">
        <f t="shared" si="3"/>
        <v>0.83730484243163905</v>
      </c>
      <c r="AY25" s="13">
        <f t="shared" si="3"/>
        <v>1.2523307228631697</v>
      </c>
      <c r="AZ25" s="13">
        <f t="shared" si="3"/>
        <v>2.5297531041350565</v>
      </c>
      <c r="BA25" s="13">
        <f t="shared" si="6"/>
        <v>4.1185423196461857</v>
      </c>
      <c r="BB25" s="13">
        <f t="shared" si="6"/>
        <v>1.9016935949374183</v>
      </c>
      <c r="BC25" s="13">
        <f t="shared" si="6"/>
        <v>0.8875755828782752</v>
      </c>
      <c r="BD25" s="13">
        <f t="shared" si="7"/>
        <v>0.56685605274198414</v>
      </c>
      <c r="BE25" s="13">
        <f t="shared" si="7"/>
        <v>0.73689326009249245</v>
      </c>
      <c r="BF25" s="13">
        <f t="shared" si="7"/>
        <v>1.4165874445550857</v>
      </c>
      <c r="BG25" s="13">
        <f t="shared" si="7"/>
        <v>4.4640724736204787</v>
      </c>
      <c r="BH25" s="16">
        <f t="shared" si="7"/>
        <v>1.5714265210728902</v>
      </c>
    </row>
    <row r="26" spans="1:60" x14ac:dyDescent="0.3">
      <c r="A26" s="66" t="s">
        <v>11</v>
      </c>
      <c r="B26" s="55">
        <v>3</v>
      </c>
      <c r="C26" s="3">
        <v>2</v>
      </c>
      <c r="D26" s="8">
        <v>0.26132201303039898</v>
      </c>
      <c r="E26" s="8">
        <v>-1.9940707553177095</v>
      </c>
      <c r="F26" s="8">
        <v>0.99801362888559597</v>
      </c>
      <c r="G26" s="8">
        <v>0.77506915671988552</v>
      </c>
      <c r="H26" s="8">
        <v>1.3674702808298811</v>
      </c>
      <c r="I26" s="8">
        <v>0.99988866529765852</v>
      </c>
      <c r="J26" s="58" t="s">
        <v>0</v>
      </c>
      <c r="L26" s="44">
        <f t="shared" si="2"/>
        <v>2.5093786025728333</v>
      </c>
      <c r="M26" s="13">
        <f t="shared" si="2"/>
        <v>2.5703537389465927</v>
      </c>
      <c r="N26" s="13">
        <f t="shared" si="2"/>
        <v>6.7950596162713754</v>
      </c>
      <c r="O26" s="13">
        <f t="shared" si="2"/>
        <v>27.273994704086974</v>
      </c>
      <c r="P26" s="13">
        <f t="shared" si="2"/>
        <v>12.326375558748154</v>
      </c>
      <c r="Q26" s="13">
        <f t="shared" si="2"/>
        <v>9.8699486362624036</v>
      </c>
      <c r="R26" s="13">
        <f t="shared" si="2"/>
        <v>4.8351445185433839</v>
      </c>
      <c r="S26" s="13">
        <f t="shared" si="2"/>
        <v>5.6295634381557962</v>
      </c>
      <c r="T26" s="13">
        <f t="shared" si="2"/>
        <v>9.7645487576734791</v>
      </c>
      <c r="U26" s="13">
        <f t="shared" si="2"/>
        <v>5.1321805400212703</v>
      </c>
      <c r="V26" s="13">
        <f t="shared" si="2"/>
        <v>14.930884955284464</v>
      </c>
      <c r="W26" s="13">
        <f t="shared" si="2"/>
        <v>20.113771547054043</v>
      </c>
      <c r="X26" s="13">
        <f t="shared" si="2"/>
        <v>3.008503647460893</v>
      </c>
      <c r="Y26" s="13">
        <f t="shared" si="2"/>
        <v>2.7454394876769603</v>
      </c>
      <c r="Z26" s="13">
        <f t="shared" si="2"/>
        <v>3.5302766001449255</v>
      </c>
      <c r="AA26" s="13">
        <f t="shared" si="2"/>
        <v>8.4657783529123947</v>
      </c>
      <c r="AB26" s="13">
        <f t="shared" si="4"/>
        <v>17.865434375685091</v>
      </c>
      <c r="AC26" s="13">
        <f t="shared" si="4"/>
        <v>6.5711937584420017</v>
      </c>
      <c r="AD26" s="13">
        <f t="shared" si="4"/>
        <v>2.5067653824425298</v>
      </c>
      <c r="AE26" s="13">
        <f t="shared" si="5"/>
        <v>0.68204087278892978</v>
      </c>
      <c r="AF26" s="13">
        <f t="shared" si="5"/>
        <v>1.2330818909323655</v>
      </c>
      <c r="AG26" s="13">
        <f t="shared" si="5"/>
        <v>4.6182472477281538</v>
      </c>
      <c r="AH26" s="13">
        <f t="shared" si="5"/>
        <v>17.128603084870122</v>
      </c>
      <c r="AI26" s="16">
        <f t="shared" si="5"/>
        <v>4.1208643495936252</v>
      </c>
      <c r="AJ26" s="22"/>
      <c r="AK26" s="44">
        <f t="shared" si="3"/>
        <v>3.3128938641967935</v>
      </c>
      <c r="AL26" s="13">
        <f t="shared" si="3"/>
        <v>3.1527129051413514</v>
      </c>
      <c r="AM26" s="13">
        <f t="shared" si="3"/>
        <v>7.9038868358342489</v>
      </c>
      <c r="AN26" s="13">
        <f t="shared" si="3"/>
        <v>28.443219488911211</v>
      </c>
      <c r="AO26" s="13">
        <f t="shared" si="3"/>
        <v>11.985917727892312</v>
      </c>
      <c r="AP26" s="13">
        <f t="shared" si="3"/>
        <v>10.678634416891438</v>
      </c>
      <c r="AQ26" s="13">
        <f t="shared" si="3"/>
        <v>5.330657235524229</v>
      </c>
      <c r="AR26" s="13">
        <f t="shared" si="3"/>
        <v>6.9459013581284701</v>
      </c>
      <c r="AS26" s="13">
        <f t="shared" si="3"/>
        <v>11.260452997202503</v>
      </c>
      <c r="AT26" s="13">
        <f t="shared" si="3"/>
        <v>4.5801319354338066</v>
      </c>
      <c r="AU26" s="13">
        <f t="shared" si="3"/>
        <v>14.701243340267641</v>
      </c>
      <c r="AV26" s="13">
        <f t="shared" si="3"/>
        <v>18.227808003343121</v>
      </c>
      <c r="AW26" s="13">
        <f t="shared" si="3"/>
        <v>3.8929039498088409</v>
      </c>
      <c r="AX26" s="13">
        <f t="shared" si="3"/>
        <v>3.4162364184261116</v>
      </c>
      <c r="AY26" s="13">
        <f t="shared" si="3"/>
        <v>5.0671337222394666</v>
      </c>
      <c r="AZ26" s="13">
        <f t="shared" si="3"/>
        <v>10.14848711369504</v>
      </c>
      <c r="BA26" s="13">
        <f t="shared" si="6"/>
        <v>16.468401017588988</v>
      </c>
      <c r="BB26" s="13">
        <f t="shared" si="6"/>
        <v>7.6501808652012731</v>
      </c>
      <c r="BC26" s="13">
        <f t="shared" si="6"/>
        <v>3.6162042608598419</v>
      </c>
      <c r="BD26" s="13">
        <f t="shared" si="7"/>
        <v>2.3404404288989107</v>
      </c>
      <c r="BE26" s="13">
        <f t="shared" si="7"/>
        <v>3.0168174463297976</v>
      </c>
      <c r="BF26" s="13">
        <f t="shared" si="7"/>
        <v>5.7205170213543308</v>
      </c>
      <c r="BG26" s="13">
        <f t="shared" si="7"/>
        <v>17.842856988838914</v>
      </c>
      <c r="BH26" s="16">
        <f t="shared" si="7"/>
        <v>6.336438644561067</v>
      </c>
    </row>
    <row r="27" spans="1:60" x14ac:dyDescent="0.3">
      <c r="A27" s="66" t="s">
        <v>58</v>
      </c>
      <c r="B27" s="55">
        <v>14</v>
      </c>
      <c r="C27" s="3">
        <v>1</v>
      </c>
      <c r="D27" s="8">
        <v>1.1783344398660922E-3</v>
      </c>
      <c r="E27" s="8">
        <v>9.2134371717725261E-2</v>
      </c>
      <c r="F27" s="8">
        <v>0.18466281875924714</v>
      </c>
      <c r="G27" s="8">
        <v>3.6798178522112349E-3</v>
      </c>
      <c r="H27" s="8">
        <v>0.10392201440039187</v>
      </c>
      <c r="I27" s="8">
        <v>0.14696807404514578</v>
      </c>
      <c r="J27" s="58" t="s">
        <v>6</v>
      </c>
      <c r="L27" s="44">
        <f t="shared" si="2"/>
        <v>0.11244100189808426</v>
      </c>
      <c r="M27" s="13">
        <f t="shared" si="2"/>
        <v>0.11271594660071967</v>
      </c>
      <c r="N27" s="13">
        <f t="shared" si="2"/>
        <v>0.13176568671188815</v>
      </c>
      <c r="O27" s="13">
        <f t="shared" si="2"/>
        <v>0.22410782898272757</v>
      </c>
      <c r="P27" s="13">
        <f t="shared" si="2"/>
        <v>0.15670709902238711</v>
      </c>
      <c r="Q27" s="13">
        <f t="shared" si="2"/>
        <v>0.14563075528764585</v>
      </c>
      <c r="R27" s="13">
        <f t="shared" si="2"/>
        <v>0.12292817841289247</v>
      </c>
      <c r="S27" s="13">
        <f t="shared" si="2"/>
        <v>0.1265103151100854</v>
      </c>
      <c r="T27" s="13">
        <f t="shared" si="2"/>
        <v>0.1451554937302332</v>
      </c>
      <c r="U27" s="13">
        <f t="shared" si="2"/>
        <v>0.12426755189287358</v>
      </c>
      <c r="V27" s="13">
        <f t="shared" si="2"/>
        <v>0.16845116560638584</v>
      </c>
      <c r="W27" s="13">
        <f t="shared" si="2"/>
        <v>0.19182146533039665</v>
      </c>
      <c r="X27" s="13">
        <f t="shared" si="2"/>
        <v>0.11469162067822848</v>
      </c>
      <c r="Y27" s="13">
        <f t="shared" si="2"/>
        <v>0.11350543067542995</v>
      </c>
      <c r="Z27" s="13">
        <f t="shared" si="2"/>
        <v>0.11704436177649445</v>
      </c>
      <c r="AA27" s="13">
        <f t="shared" si="2"/>
        <v>0.13929917156409871</v>
      </c>
      <c r="AB27" s="13">
        <f t="shared" si="4"/>
        <v>0.1816834249459191</v>
      </c>
      <c r="AC27" s="13">
        <f t="shared" si="4"/>
        <v>0.13075624687506954</v>
      </c>
      <c r="AD27" s="13">
        <f t="shared" si="4"/>
        <v>0.11242921855368559</v>
      </c>
      <c r="AE27" s="13">
        <f t="shared" si="5"/>
        <v>0.1042013019382473</v>
      </c>
      <c r="AF27" s="13">
        <f t="shared" si="5"/>
        <v>0.10668601649377826</v>
      </c>
      <c r="AG27" s="13">
        <f t="shared" si="5"/>
        <v>0.12195016082780362</v>
      </c>
      <c r="AH27" s="13">
        <f t="shared" si="5"/>
        <v>0.17836095824565967</v>
      </c>
      <c r="AI27" s="16">
        <f t="shared" si="5"/>
        <v>0.11970739761059182</v>
      </c>
      <c r="AJ27" s="22"/>
      <c r="AK27" s="44">
        <f t="shared" si="3"/>
        <v>0.11315835720944206</v>
      </c>
      <c r="AL27" s="13">
        <f t="shared" si="3"/>
        <v>0.11239786151998508</v>
      </c>
      <c r="AM27" s="13">
        <f t="shared" si="3"/>
        <v>0.13495514495403996</v>
      </c>
      <c r="AN27" s="13">
        <f t="shared" si="3"/>
        <v>0.23247031803763765</v>
      </c>
      <c r="AO27" s="13">
        <f t="shared" si="3"/>
        <v>0.15433551897568579</v>
      </c>
      <c r="AP27" s="13">
        <f t="shared" si="3"/>
        <v>0.14812889286495617</v>
      </c>
      <c r="AQ27" s="13">
        <f t="shared" si="3"/>
        <v>0.12273814968469865</v>
      </c>
      <c r="AR27" s="13">
        <f t="shared" si="3"/>
        <v>0.13040689008870687</v>
      </c>
      <c r="AS27" s="13">
        <f t="shared" si="3"/>
        <v>0.15089120946601609</v>
      </c>
      <c r="AT27" s="13">
        <f t="shared" si="3"/>
        <v>0.11917485939780743</v>
      </c>
      <c r="AU27" s="13">
        <f t="shared" si="3"/>
        <v>0.16722714751793247</v>
      </c>
      <c r="AV27" s="13">
        <f t="shared" si="3"/>
        <v>0.18397031874549358</v>
      </c>
      <c r="AW27" s="13">
        <f t="shared" si="3"/>
        <v>0.1159120875688468</v>
      </c>
      <c r="AX27" s="13">
        <f t="shared" si="3"/>
        <v>0.1136489995897369</v>
      </c>
      <c r="AY27" s="13">
        <f t="shared" si="3"/>
        <v>0.12148701161494682</v>
      </c>
      <c r="AZ27" s="13">
        <f t="shared" si="3"/>
        <v>0.14561189745404368</v>
      </c>
      <c r="BA27" s="13">
        <f t="shared" si="6"/>
        <v>0.17561713222097411</v>
      </c>
      <c r="BB27" s="13">
        <f t="shared" si="6"/>
        <v>0.13375061791041615</v>
      </c>
      <c r="BC27" s="13">
        <f t="shared" si="6"/>
        <v>0.11459839259560739</v>
      </c>
      <c r="BD27" s="13">
        <f t="shared" si="7"/>
        <v>0.1085414124108677</v>
      </c>
      <c r="BE27" s="13">
        <f t="shared" si="7"/>
        <v>0.11175266678989737</v>
      </c>
      <c r="BF27" s="13">
        <f t="shared" si="7"/>
        <v>0.12458909806436089</v>
      </c>
      <c r="BG27" s="13">
        <f t="shared" si="7"/>
        <v>0.18214267587889532</v>
      </c>
      <c r="BH27" s="16">
        <f t="shared" si="7"/>
        <v>0.12751332665091808</v>
      </c>
    </row>
    <row r="28" spans="1:60" x14ac:dyDescent="0.3">
      <c r="A28" s="66" t="s">
        <v>10</v>
      </c>
      <c r="B28" s="55">
        <v>14</v>
      </c>
      <c r="C28" s="3">
        <v>2</v>
      </c>
      <c r="D28" s="8">
        <v>0.12459322692364447</v>
      </c>
      <c r="E28" s="8">
        <v>-0.36951537515821986</v>
      </c>
      <c r="F28" s="8">
        <v>0.90481796777396695</v>
      </c>
      <c r="G28" s="8">
        <v>0.36542146835890499</v>
      </c>
      <c r="H28" s="8">
        <v>0.74535120957783807</v>
      </c>
      <c r="I28" s="8">
        <v>0.9432468946014303</v>
      </c>
      <c r="J28" s="58" t="s">
        <v>0</v>
      </c>
      <c r="L28" s="44">
        <f t="shared" si="2"/>
        <v>1.7776412354925868</v>
      </c>
      <c r="M28" s="13">
        <f t="shared" si="2"/>
        <v>1.8067129884414368</v>
      </c>
      <c r="N28" s="13">
        <f t="shared" si="2"/>
        <v>3.8209701570403558</v>
      </c>
      <c r="O28" s="13">
        <f t="shared" si="2"/>
        <v>13.584926040289961</v>
      </c>
      <c r="P28" s="13">
        <f t="shared" si="2"/>
        <v>6.4581934602574966</v>
      </c>
      <c r="Q28" s="13">
        <f t="shared" si="2"/>
        <v>5.2870171271752389</v>
      </c>
      <c r="R28" s="13">
        <f t="shared" si="2"/>
        <v>2.886520955113022</v>
      </c>
      <c r="S28" s="13">
        <f t="shared" si="2"/>
        <v>3.2652843649609014</v>
      </c>
      <c r="T28" s="13">
        <f t="shared" si="2"/>
        <v>5.2367645256493702</v>
      </c>
      <c r="U28" s="13">
        <f t="shared" si="2"/>
        <v>3.0281419230495645</v>
      </c>
      <c r="V28" s="13">
        <f t="shared" si="2"/>
        <v>7.6999726219298195</v>
      </c>
      <c r="W28" s="13">
        <f t="shared" si="2"/>
        <v>10.171071622582101</v>
      </c>
      <c r="X28" s="13">
        <f t="shared" si="2"/>
        <v>2.0156142989167467</v>
      </c>
      <c r="Y28" s="13">
        <f t="shared" si="2"/>
        <v>1.8901904504802785</v>
      </c>
      <c r="Z28" s="13">
        <f t="shared" si="2"/>
        <v>2.2643854420076241</v>
      </c>
      <c r="AA28" s="13">
        <f t="shared" si="2"/>
        <v>4.6175361878388568</v>
      </c>
      <c r="AB28" s="13">
        <f t="shared" si="4"/>
        <v>9.0991084146427426</v>
      </c>
      <c r="AC28" s="13">
        <f t="shared" si="4"/>
        <v>3.7142352926424342</v>
      </c>
      <c r="AD28" s="13">
        <f t="shared" si="4"/>
        <v>1.7763953032233504</v>
      </c>
      <c r="AE28" s="13">
        <f t="shared" si="5"/>
        <v>0.90640233069118215</v>
      </c>
      <c r="AF28" s="13">
        <f t="shared" si="5"/>
        <v>1.1691279151975074</v>
      </c>
      <c r="AG28" s="13">
        <f t="shared" si="5"/>
        <v>2.7831085767663981</v>
      </c>
      <c r="AH28" s="13">
        <f t="shared" si="5"/>
        <v>8.7478016603576698</v>
      </c>
      <c r="AI28" s="16">
        <f t="shared" si="5"/>
        <v>2.54596613485506</v>
      </c>
      <c r="AJ28" s="22"/>
      <c r="AK28" s="44">
        <f t="shared" si="3"/>
        <v>1.6625590951586895</v>
      </c>
      <c r="AL28" s="13">
        <f t="shared" si="3"/>
        <v>1.5870386583645162</v>
      </c>
      <c r="AM28" s="13">
        <f t="shared" si="3"/>
        <v>3.8270722594046034</v>
      </c>
      <c r="AN28" s="13">
        <f t="shared" si="3"/>
        <v>13.510741170915583</v>
      </c>
      <c r="AO28" s="13">
        <f t="shared" si="3"/>
        <v>5.7516253260948362</v>
      </c>
      <c r="AP28" s="13">
        <f t="shared" si="3"/>
        <v>5.1352811161294829</v>
      </c>
      <c r="AQ28" s="13">
        <f t="shared" si="3"/>
        <v>2.6138729844530388</v>
      </c>
      <c r="AR28" s="13">
        <f t="shared" si="3"/>
        <v>3.3754113245129966</v>
      </c>
      <c r="AS28" s="13">
        <f t="shared" si="3"/>
        <v>5.4095908317109025</v>
      </c>
      <c r="AT28" s="13">
        <f t="shared" si="3"/>
        <v>2.2600231959254993</v>
      </c>
      <c r="AU28" s="13">
        <f t="shared" si="3"/>
        <v>7.0318185369121986</v>
      </c>
      <c r="AV28" s="13">
        <f t="shared" si="3"/>
        <v>8.6944862179452169</v>
      </c>
      <c r="AW28" s="13">
        <f t="shared" si="3"/>
        <v>1.9360161606472699</v>
      </c>
      <c r="AX28" s="13">
        <f t="shared" si="3"/>
        <v>1.7112819576065434</v>
      </c>
      <c r="AY28" s="13">
        <f t="shared" si="3"/>
        <v>2.4896296852110105</v>
      </c>
      <c r="AZ28" s="13">
        <f t="shared" si="3"/>
        <v>4.8853328317719935</v>
      </c>
      <c r="BA28" s="13">
        <f t="shared" si="6"/>
        <v>7.8649794847705055</v>
      </c>
      <c r="BB28" s="13">
        <f t="shared" si="6"/>
        <v>3.7074576320951218</v>
      </c>
      <c r="BC28" s="13">
        <f t="shared" si="6"/>
        <v>1.805560696443141</v>
      </c>
      <c r="BD28" s="13">
        <f t="shared" si="7"/>
        <v>1.2040769595243834</v>
      </c>
      <c r="BE28" s="13">
        <f t="shared" si="7"/>
        <v>1.5229680942455879</v>
      </c>
      <c r="BF28" s="13">
        <f t="shared" si="7"/>
        <v>2.7976799830375678</v>
      </c>
      <c r="BG28" s="13">
        <f t="shared" si="7"/>
        <v>8.5129935553269611</v>
      </c>
      <c r="BH28" s="16">
        <f t="shared" si="7"/>
        <v>3.0880682432267776</v>
      </c>
    </row>
    <row r="29" spans="1:60" x14ac:dyDescent="0.3">
      <c r="A29" s="66" t="s">
        <v>9</v>
      </c>
      <c r="B29" s="55">
        <v>17</v>
      </c>
      <c r="C29" s="3">
        <v>0</v>
      </c>
      <c r="D29" s="8">
        <v>7.2816336025198158E-2</v>
      </c>
      <c r="E29" s="8">
        <v>-0.60015448307080188</v>
      </c>
      <c r="F29" s="8">
        <v>0.46691120910720812</v>
      </c>
      <c r="G29" s="8">
        <v>0.24413404940126515</v>
      </c>
      <c r="H29" s="8">
        <v>-0.21401156699603874</v>
      </c>
      <c r="I29" s="8">
        <v>0.63662704846637719</v>
      </c>
      <c r="J29" s="58" t="s">
        <v>0</v>
      </c>
      <c r="L29" s="44">
        <f t="shared" si="2"/>
        <v>0.6547137077634464</v>
      </c>
      <c r="M29" s="13">
        <f t="shared" si="2"/>
        <v>0.67170418616932581</v>
      </c>
      <c r="N29" s="13">
        <f t="shared" si="2"/>
        <v>1.8489016185766962</v>
      </c>
      <c r="O29" s="13">
        <f t="shared" si="2"/>
        <v>7.5552751517513927</v>
      </c>
      <c r="P29" s="13">
        <f t="shared" si="2"/>
        <v>3.3901807311100569</v>
      </c>
      <c r="Q29" s="13">
        <f t="shared" si="2"/>
        <v>2.7057071724731943</v>
      </c>
      <c r="R29" s="13">
        <f t="shared" si="2"/>
        <v>1.3027790983877099</v>
      </c>
      <c r="S29" s="13">
        <f t="shared" si="2"/>
        <v>1.5241407599043124</v>
      </c>
      <c r="T29" s="13">
        <f t="shared" si="2"/>
        <v>2.6763379169430319</v>
      </c>
      <c r="U29" s="13">
        <f t="shared" si="2"/>
        <v>1.3855470003363519</v>
      </c>
      <c r="V29" s="13">
        <f t="shared" si="2"/>
        <v>4.1159168801611985</v>
      </c>
      <c r="W29" s="13">
        <f t="shared" si="2"/>
        <v>5.560107544660962</v>
      </c>
      <c r="X29" s="13">
        <f t="shared" si="2"/>
        <v>0.79379290957157433</v>
      </c>
      <c r="Y29" s="13">
        <f t="shared" si="2"/>
        <v>0.72049113130620879</v>
      </c>
      <c r="Z29" s="13">
        <f t="shared" si="2"/>
        <v>0.93918286050188726</v>
      </c>
      <c r="AA29" s="13">
        <f t="shared" si="2"/>
        <v>2.3144407268977969</v>
      </c>
      <c r="AB29" s="13">
        <f t="shared" si="4"/>
        <v>4.9336173647108303</v>
      </c>
      <c r="AC29" s="13">
        <f t="shared" si="4"/>
        <v>1.7865222907151099</v>
      </c>
      <c r="AD29" s="13">
        <f t="shared" si="4"/>
        <v>0.65398554440319456</v>
      </c>
      <c r="AE29" s="13">
        <f t="shared" si="5"/>
        <v>0.14553334205124413</v>
      </c>
      <c r="AF29" s="13">
        <f t="shared" si="5"/>
        <v>0.29907872261637891</v>
      </c>
      <c r="AG29" s="13">
        <f t="shared" si="5"/>
        <v>1.2423415394867958</v>
      </c>
      <c r="AH29" s="13">
        <f t="shared" si="5"/>
        <v>4.7283022661331158</v>
      </c>
      <c r="AI29" s="16">
        <f t="shared" si="5"/>
        <v>1.1037477799188347</v>
      </c>
      <c r="AJ29" s="22"/>
      <c r="AK29" s="44">
        <f t="shared" si="3"/>
        <v>0.39876489700113671</v>
      </c>
      <c r="AL29" s="13">
        <f t="shared" si="3"/>
        <v>0.34831052679154217</v>
      </c>
      <c r="AM29" s="13">
        <f t="shared" si="3"/>
        <v>1.8448522496212973</v>
      </c>
      <c r="AN29" s="13">
        <f t="shared" si="3"/>
        <v>8.3144045587548234</v>
      </c>
      <c r="AO29" s="13">
        <f t="shared" si="3"/>
        <v>3.1306249098012935</v>
      </c>
      <c r="AP29" s="13">
        <f t="shared" si="3"/>
        <v>2.7188521464778264</v>
      </c>
      <c r="AQ29" s="13">
        <f t="shared" si="3"/>
        <v>1.0343272056090971</v>
      </c>
      <c r="AR29" s="13">
        <f t="shared" si="3"/>
        <v>1.5431025645613337</v>
      </c>
      <c r="AS29" s="13">
        <f t="shared" si="3"/>
        <v>2.9021154395617104</v>
      </c>
      <c r="AT29" s="13">
        <f t="shared" si="3"/>
        <v>0.79792406777220526</v>
      </c>
      <c r="AU29" s="13">
        <f t="shared" si="3"/>
        <v>3.9859078628703921</v>
      </c>
      <c r="AV29" s="13">
        <f t="shared" si="3"/>
        <v>5.0967177876461482</v>
      </c>
      <c r="AW29" s="13">
        <f t="shared" si="3"/>
        <v>0.58145854396975005</v>
      </c>
      <c r="AX29" s="13">
        <f t="shared" si="3"/>
        <v>0.43131610358797212</v>
      </c>
      <c r="AY29" s="13">
        <f t="shared" si="3"/>
        <v>0.95132162881266646</v>
      </c>
      <c r="AZ29" s="13">
        <f t="shared" si="3"/>
        <v>2.5518644566873618</v>
      </c>
      <c r="BA29" s="13">
        <f t="shared" si="6"/>
        <v>4.5425334955052783</v>
      </c>
      <c r="BB29" s="13">
        <f t="shared" si="6"/>
        <v>1.7649390374506166</v>
      </c>
      <c r="BC29" s="13">
        <f t="shared" si="6"/>
        <v>0.49430268833349855</v>
      </c>
      <c r="BD29" s="13">
        <f t="shared" si="7"/>
        <v>9.2458043019016112E-2</v>
      </c>
      <c r="BE29" s="13">
        <f t="shared" si="7"/>
        <v>0.30550569012985351</v>
      </c>
      <c r="BF29" s="13">
        <f t="shared" si="7"/>
        <v>1.1571266324579332</v>
      </c>
      <c r="BG29" s="13">
        <f t="shared" si="7"/>
        <v>4.9754645431101867</v>
      </c>
      <c r="BH29" s="16">
        <f t="shared" si="7"/>
        <v>1.3511318237154721</v>
      </c>
    </row>
    <row r="30" spans="1:60" x14ac:dyDescent="0.3">
      <c r="A30" s="66" t="s">
        <v>8</v>
      </c>
      <c r="B30" s="55">
        <v>3</v>
      </c>
      <c r="C30" s="3">
        <v>0</v>
      </c>
      <c r="D30" s="8">
        <v>8.2605118368345609E-2</v>
      </c>
      <c r="E30" s="8">
        <v>-0.34898431678236319</v>
      </c>
      <c r="F30" s="8">
        <v>0.99425189361664801</v>
      </c>
      <c r="G30" s="8">
        <v>0.24399819568412934</v>
      </c>
      <c r="H30" s="8">
        <v>0.72542787940691955</v>
      </c>
      <c r="I30" s="8">
        <v>0.98796598947124203</v>
      </c>
      <c r="J30" s="59" t="s">
        <v>0</v>
      </c>
      <c r="L30" s="44">
        <f t="shared" si="2"/>
        <v>1.0745772230987929</v>
      </c>
      <c r="M30" s="13">
        <f t="shared" si="2"/>
        <v>1.0938517507180734</v>
      </c>
      <c r="N30" s="13">
        <f t="shared" si="2"/>
        <v>2.4293011643396607</v>
      </c>
      <c r="O30" s="13">
        <f t="shared" si="2"/>
        <v>8.9027889404723446</v>
      </c>
      <c r="P30" s="13">
        <f t="shared" si="2"/>
        <v>4.1777761698029767</v>
      </c>
      <c r="Q30" s="13">
        <f t="shared" si="2"/>
        <v>3.4012880571405275</v>
      </c>
      <c r="R30" s="13">
        <f t="shared" si="2"/>
        <v>1.8097627765770685</v>
      </c>
      <c r="S30" s="13">
        <f t="shared" si="2"/>
        <v>2.0608823364168392</v>
      </c>
      <c r="T30" s="13">
        <f t="shared" si="2"/>
        <v>3.3679706593986287</v>
      </c>
      <c r="U30" s="13">
        <f t="shared" si="2"/>
        <v>1.9036572611224214</v>
      </c>
      <c r="V30" s="13">
        <f t="shared" si="2"/>
        <v>5.0010738495408216</v>
      </c>
      <c r="W30" s="13">
        <f t="shared" si="2"/>
        <v>6.6394086971796753</v>
      </c>
      <c r="X30" s="13">
        <f t="shared" si="2"/>
        <v>1.2323529991823323</v>
      </c>
      <c r="Y30" s="13">
        <f t="shared" si="2"/>
        <v>1.149197180024865</v>
      </c>
      <c r="Z30" s="13">
        <f t="shared" si="2"/>
        <v>1.397287885524463</v>
      </c>
      <c r="AA30" s="13">
        <f t="shared" si="2"/>
        <v>2.9574232211079505</v>
      </c>
      <c r="AB30" s="13">
        <f t="shared" si="4"/>
        <v>5.9286987343290551</v>
      </c>
      <c r="AC30" s="13">
        <f t="shared" si="4"/>
        <v>2.3585361129374451</v>
      </c>
      <c r="AD30" s="13">
        <f t="shared" si="4"/>
        <v>1.0737511719151096</v>
      </c>
      <c r="AE30" s="13">
        <f t="shared" si="5"/>
        <v>0.49694716538840811</v>
      </c>
      <c r="AF30" s="13">
        <f t="shared" si="5"/>
        <v>0.67113382498779317</v>
      </c>
      <c r="AG30" s="13">
        <f t="shared" si="5"/>
        <v>1.7412005283313423</v>
      </c>
      <c r="AH30" s="13">
        <f t="shared" si="5"/>
        <v>5.695782895018608</v>
      </c>
      <c r="AI30" s="16">
        <f t="shared" si="5"/>
        <v>1.5839754530369237</v>
      </c>
      <c r="AJ30" s="22"/>
      <c r="AK30" s="44">
        <f t="shared" si="3"/>
        <v>1.337863350574084</v>
      </c>
      <c r="AL30" s="13">
        <f t="shared" si="3"/>
        <v>1.2874370567993643</v>
      </c>
      <c r="AM30" s="13">
        <f t="shared" si="3"/>
        <v>2.7831459963430771</v>
      </c>
      <c r="AN30" s="13">
        <f t="shared" si="3"/>
        <v>9.2490981819725029</v>
      </c>
      <c r="AO30" s="13">
        <f t="shared" si="3"/>
        <v>4.0682031602794915</v>
      </c>
      <c r="AP30" s="13">
        <f t="shared" si="3"/>
        <v>3.6566595368922594</v>
      </c>
      <c r="AQ30" s="13">
        <f t="shared" si="3"/>
        <v>1.9730719866717676</v>
      </c>
      <c r="AR30" s="13">
        <f t="shared" si="3"/>
        <v>2.4815642264774933</v>
      </c>
      <c r="AS30" s="13">
        <f t="shared" si="3"/>
        <v>3.839820849119147</v>
      </c>
      <c r="AT30" s="13">
        <f t="shared" si="3"/>
        <v>1.7368004005176356</v>
      </c>
      <c r="AU30" s="13">
        <f t="shared" si="3"/>
        <v>4.9230101724928907</v>
      </c>
      <c r="AV30" s="13">
        <f t="shared" si="3"/>
        <v>6.0332019628556788</v>
      </c>
      <c r="AW30" s="13">
        <f t="shared" si="3"/>
        <v>1.5204553336777076</v>
      </c>
      <c r="AX30" s="13">
        <f t="shared" si="3"/>
        <v>1.370396443331968</v>
      </c>
      <c r="AY30" s="13">
        <f t="shared" si="3"/>
        <v>1.8901126001391633</v>
      </c>
      <c r="AZ30" s="13">
        <f t="shared" si="3"/>
        <v>3.489764771044316</v>
      </c>
      <c r="BA30" s="13">
        <f t="shared" si="6"/>
        <v>5.4793260586527071</v>
      </c>
      <c r="BB30" s="13">
        <f t="shared" si="6"/>
        <v>2.7032772536224718</v>
      </c>
      <c r="BC30" s="13">
        <f t="shared" si="6"/>
        <v>1.4333479778184735</v>
      </c>
      <c r="BD30" s="13">
        <f t="shared" si="7"/>
        <v>1.0317269477223965</v>
      </c>
      <c r="BE30" s="13">
        <f t="shared" si="7"/>
        <v>1.2446560398227469</v>
      </c>
      <c r="BF30" s="13">
        <f t="shared" si="7"/>
        <v>2.0958030791008841</v>
      </c>
      <c r="BG30" s="13">
        <f t="shared" si="7"/>
        <v>5.9120161923325618</v>
      </c>
      <c r="BH30" s="16">
        <f t="shared" si="7"/>
        <v>2.2897003119378727</v>
      </c>
    </row>
    <row r="31" spans="1:60" x14ac:dyDescent="0.3">
      <c r="A31" s="66" t="s">
        <v>15</v>
      </c>
      <c r="B31" s="55">
        <v>27</v>
      </c>
      <c r="C31" s="3">
        <v>0</v>
      </c>
      <c r="D31" s="8">
        <v>0.20635705168087567</v>
      </c>
      <c r="E31" s="8">
        <v>1.5174183735298437</v>
      </c>
      <c r="F31" s="8">
        <v>0.85147684008293056</v>
      </c>
      <c r="G31" s="8">
        <v>0.71266976904446588</v>
      </c>
      <c r="H31" s="8">
        <v>2.8324483307220527</v>
      </c>
      <c r="I31" s="8">
        <v>0.86525090586718423</v>
      </c>
      <c r="J31" s="59" t="s">
        <v>6</v>
      </c>
      <c r="L31" s="44">
        <f t="shared" si="2"/>
        <v>5.0736382308302677</v>
      </c>
      <c r="M31" s="13">
        <f t="shared" si="2"/>
        <v>5.1217882095558052</v>
      </c>
      <c r="N31" s="13">
        <f t="shared" si="2"/>
        <v>8.4578938783966287</v>
      </c>
      <c r="O31" s="13">
        <f t="shared" si="2"/>
        <v>24.629408161787918</v>
      </c>
      <c r="P31" s="13">
        <f t="shared" si="2"/>
        <v>12.825784805641831</v>
      </c>
      <c r="Q31" s="13">
        <f t="shared" si="2"/>
        <v>10.886028519841599</v>
      </c>
      <c r="R31" s="13">
        <f t="shared" si="2"/>
        <v>6.9102159907900615</v>
      </c>
      <c r="S31" s="13">
        <f t="shared" si="2"/>
        <v>7.5375414278999227</v>
      </c>
      <c r="T31" s="13">
        <f t="shared" si="2"/>
        <v>10.802797842330314</v>
      </c>
      <c r="U31" s="13">
        <f t="shared" si="2"/>
        <v>7.1447751728673232</v>
      </c>
      <c r="V31" s="13">
        <f t="shared" si="2"/>
        <v>14.882476754061226</v>
      </c>
      <c r="W31" s="13">
        <f t="shared" si="2"/>
        <v>18.975224945731924</v>
      </c>
      <c r="X31" s="13">
        <f t="shared" si="2"/>
        <v>5.4677801995407389</v>
      </c>
      <c r="Y31" s="13">
        <f t="shared" si="2"/>
        <v>5.2600474341819918</v>
      </c>
      <c r="Z31" s="13">
        <f t="shared" si="2"/>
        <v>5.8798064460635553</v>
      </c>
      <c r="AA31" s="13">
        <f t="shared" si="2"/>
        <v>9.7772032954763617</v>
      </c>
      <c r="AB31" s="13">
        <f t="shared" si="4"/>
        <v>17.199790015899797</v>
      </c>
      <c r="AC31" s="13">
        <f t="shared" si="4"/>
        <v>8.2811146707900125</v>
      </c>
      <c r="AD31" s="13">
        <f t="shared" si="4"/>
        <v>5.071574660313459</v>
      </c>
      <c r="AE31" s="13">
        <f t="shared" si="5"/>
        <v>3.6306521541097982</v>
      </c>
      <c r="AF31" s="13">
        <f t="shared" si="5"/>
        <v>4.0657903904208723</v>
      </c>
      <c r="AG31" s="13">
        <f t="shared" si="5"/>
        <v>6.7389396378949353</v>
      </c>
      <c r="AH31" s="13">
        <f t="shared" si="5"/>
        <v>16.61793955869739</v>
      </c>
      <c r="AI31" s="16">
        <f t="shared" si="5"/>
        <v>6.3461733828623332</v>
      </c>
      <c r="AJ31" s="22"/>
      <c r="AK31" s="44">
        <f t="shared" si="3"/>
        <v>4.6212494510236617</v>
      </c>
      <c r="AL31" s="13">
        <f t="shared" si="3"/>
        <v>4.4739643654211392</v>
      </c>
      <c r="AM31" s="13">
        <f t="shared" si="3"/>
        <v>8.8426300496637147</v>
      </c>
      <c r="AN31" s="13">
        <f t="shared" si="3"/>
        <v>27.728378929342057</v>
      </c>
      <c r="AO31" s="13">
        <f t="shared" si="3"/>
        <v>12.596024166631235</v>
      </c>
      <c r="AP31" s="13">
        <f t="shared" si="3"/>
        <v>11.393987822842902</v>
      </c>
      <c r="AQ31" s="13">
        <f t="shared" si="3"/>
        <v>6.4765664164360883</v>
      </c>
      <c r="AR31" s="13">
        <f t="shared" si="3"/>
        <v>7.9617702151247549</v>
      </c>
      <c r="AS31" s="13">
        <f t="shared" si="3"/>
        <v>11.928965262805619</v>
      </c>
      <c r="AT31" s="13">
        <f t="shared" si="3"/>
        <v>5.7864645234113636</v>
      </c>
      <c r="AU31" s="13">
        <f t="shared" si="3"/>
        <v>15.092743924183679</v>
      </c>
      <c r="AV31" s="13">
        <f t="shared" si="3"/>
        <v>18.335391373335998</v>
      </c>
      <c r="AW31" s="13">
        <f t="shared" si="3"/>
        <v>5.1545639948586039</v>
      </c>
      <c r="AX31" s="13">
        <f t="shared" si="3"/>
        <v>4.7162720868962573</v>
      </c>
      <c r="AY31" s="13">
        <f t="shared" si="3"/>
        <v>6.2342586949609693</v>
      </c>
      <c r="AZ31" s="13">
        <f t="shared" si="3"/>
        <v>10.906521700816491</v>
      </c>
      <c r="BA31" s="13">
        <f t="shared" si="6"/>
        <v>16.717630997605067</v>
      </c>
      <c r="BB31" s="13">
        <f t="shared" si="6"/>
        <v>8.6093494785964921</v>
      </c>
      <c r="BC31" s="13">
        <f t="shared" si="6"/>
        <v>4.9001408873097301</v>
      </c>
      <c r="BD31" s="13">
        <f t="shared" si="7"/>
        <v>3.7270864474625389</v>
      </c>
      <c r="BE31" s="13">
        <f t="shared" si="7"/>
        <v>4.3490095992486761</v>
      </c>
      <c r="BF31" s="13">
        <f t="shared" si="7"/>
        <v>6.8350393102654543</v>
      </c>
      <c r="BG31" s="13">
        <f t="shared" si="7"/>
        <v>17.981432054710581</v>
      </c>
      <c r="BH31" s="16">
        <f t="shared" si="7"/>
        <v>7.4013742200661232</v>
      </c>
    </row>
    <row r="32" spans="1:60" x14ac:dyDescent="0.3">
      <c r="A32" s="66" t="s">
        <v>14</v>
      </c>
      <c r="B32" s="55">
        <v>9</v>
      </c>
      <c r="C32" s="3">
        <v>0</v>
      </c>
      <c r="D32" s="8">
        <v>0.12878527650985788</v>
      </c>
      <c r="E32" s="8">
        <v>4.9015662647306613E-2</v>
      </c>
      <c r="F32" s="8">
        <v>0.94630420595821874</v>
      </c>
      <c r="G32" s="8">
        <v>0.42305713428076136</v>
      </c>
      <c r="H32" s="8">
        <v>1.0625612792103309</v>
      </c>
      <c r="I32" s="8">
        <v>0.94108342387072885</v>
      </c>
      <c r="J32" s="58" t="s">
        <v>6</v>
      </c>
      <c r="L32" s="44">
        <f t="shared" si="2"/>
        <v>2.2684152611671911</v>
      </c>
      <c r="M32" s="13">
        <f t="shared" si="2"/>
        <v>2.2984651590194907</v>
      </c>
      <c r="N32" s="13">
        <f t="shared" si="2"/>
        <v>4.3804937959288601</v>
      </c>
      <c r="O32" s="13">
        <f t="shared" si="2"/>
        <v>14.47296663175139</v>
      </c>
      <c r="P32" s="13">
        <f t="shared" ref="P32:AE39" si="8">IF(($D32*P$3+$E32)&lt;0,0,$D32*P$3+$E32)</f>
        <v>7.1064488153875178</v>
      </c>
      <c r="Q32" s="13">
        <f t="shared" si="8"/>
        <v>5.895867216194854</v>
      </c>
      <c r="R32" s="13">
        <f t="shared" si="8"/>
        <v>3.4146042221049258</v>
      </c>
      <c r="S32" s="13">
        <f t="shared" si="8"/>
        <v>3.8061114626948935</v>
      </c>
      <c r="T32" s="13">
        <f t="shared" si="8"/>
        <v>5.8439238213358795</v>
      </c>
      <c r="U32" s="13">
        <f t="shared" si="8"/>
        <v>3.5609901530711312</v>
      </c>
      <c r="V32" s="13">
        <f t="shared" si="8"/>
        <v>8.3900087379357693</v>
      </c>
      <c r="W32" s="13">
        <f t="shared" si="8"/>
        <v>10.944250055381282</v>
      </c>
      <c r="X32" s="13">
        <f t="shared" si="8"/>
        <v>2.5143951393010187</v>
      </c>
      <c r="Y32" s="13">
        <f t="shared" si="8"/>
        <v>2.3847512942810956</v>
      </c>
      <c r="Z32" s="13">
        <f t="shared" si="8"/>
        <v>2.7715364080657023</v>
      </c>
      <c r="AA32" s="13">
        <f t="shared" si="8"/>
        <v>5.2038609970818852</v>
      </c>
      <c r="AB32" s="13">
        <f t="shared" si="8"/>
        <v>9.8362196948909109</v>
      </c>
      <c r="AC32" s="13">
        <f t="shared" si="8"/>
        <v>4.2701677423854161</v>
      </c>
      <c r="AD32" s="13">
        <f t="shared" si="8"/>
        <v>2.2671274084020925</v>
      </c>
      <c r="AE32" s="13">
        <f t="shared" si="8"/>
        <v>1.367862750959258</v>
      </c>
      <c r="AF32" s="13">
        <f t="shared" si="5"/>
        <v>1.6394279706930455</v>
      </c>
      <c r="AG32" s="13">
        <f t="shared" si="5"/>
        <v>3.3077124426017446</v>
      </c>
      <c r="AH32" s="13">
        <f t="shared" si="5"/>
        <v>9.4730929133836757</v>
      </c>
      <c r="AI32" s="16">
        <f t="shared" si="5"/>
        <v>3.0625911329779805</v>
      </c>
      <c r="AJ32" s="22"/>
      <c r="AK32" s="44">
        <f t="shared" si="3"/>
        <v>2.1244346862550421</v>
      </c>
      <c r="AL32" s="13">
        <f t="shared" si="3"/>
        <v>2.0370028785036851</v>
      </c>
      <c r="AM32" s="13">
        <f t="shared" si="3"/>
        <v>4.630343111644752</v>
      </c>
      <c r="AN32" s="13">
        <f t="shared" si="3"/>
        <v>15.841357170084926</v>
      </c>
      <c r="AO32" s="13">
        <f t="shared" ref="AO32:BD39" si="9">IF(($G32*AO$4+$H32)&lt;0,0,$G32*AO$4+$H32)</f>
        <v>6.858444018856761</v>
      </c>
      <c r="AP32" s="13">
        <f t="shared" si="9"/>
        <v>6.144887652369877</v>
      </c>
      <c r="AQ32" s="13">
        <f t="shared" si="9"/>
        <v>3.2257934258326242</v>
      </c>
      <c r="AR32" s="13">
        <f t="shared" si="9"/>
        <v>4.1074444936737304</v>
      </c>
      <c r="AS32" s="13">
        <f t="shared" si="9"/>
        <v>6.4624625411699705</v>
      </c>
      <c r="AT32" s="13">
        <f t="shared" si="9"/>
        <v>2.8161331008040866</v>
      </c>
      <c r="AU32" s="13">
        <f t="shared" si="9"/>
        <v>8.340554179287027</v>
      </c>
      <c r="AV32" s="13">
        <f t="shared" si="9"/>
        <v>10.265464140264491</v>
      </c>
      <c r="AW32" s="13">
        <f t="shared" si="9"/>
        <v>2.4410224417418114</v>
      </c>
      <c r="AX32" s="13">
        <f t="shared" si="9"/>
        <v>2.1808423041591434</v>
      </c>
      <c r="AY32" s="13">
        <f t="shared" si="9"/>
        <v>3.0819540001771646</v>
      </c>
      <c r="AZ32" s="13">
        <f t="shared" si="9"/>
        <v>5.8555165725218377</v>
      </c>
      <c r="BA32" s="13">
        <f t="shared" si="9"/>
        <v>9.3051244454471664</v>
      </c>
      <c r="BB32" s="13">
        <f t="shared" si="9"/>
        <v>4.4918624096901825</v>
      </c>
      <c r="BC32" s="13">
        <f t="shared" si="9"/>
        <v>2.2899910448035801</v>
      </c>
      <c r="BD32" s="13">
        <f t="shared" si="9"/>
        <v>1.5936390017774467</v>
      </c>
      <c r="BE32" s="13">
        <f t="shared" si="7"/>
        <v>1.9628268609597912</v>
      </c>
      <c r="BF32" s="13">
        <f t="shared" si="7"/>
        <v>3.4385911643758464</v>
      </c>
      <c r="BG32" s="13">
        <f t="shared" si="7"/>
        <v>10.055345763571715</v>
      </c>
      <c r="BH32" s="16">
        <f t="shared" si="7"/>
        <v>3.7747805670842918</v>
      </c>
    </row>
    <row r="33" spans="1:60" x14ac:dyDescent="0.3">
      <c r="A33" s="66" t="s">
        <v>13</v>
      </c>
      <c r="B33" s="55">
        <v>12</v>
      </c>
      <c r="C33" s="3">
        <v>0</v>
      </c>
      <c r="D33" s="8">
        <v>0.10836238313123243</v>
      </c>
      <c r="E33" s="8">
        <v>-1.1508396051370124</v>
      </c>
      <c r="F33" s="8">
        <v>0.90415676461403671</v>
      </c>
      <c r="G33" s="8">
        <v>0.35321298627410752</v>
      </c>
      <c r="H33" s="8">
        <v>-0.23175840554264138</v>
      </c>
      <c r="I33" s="8">
        <v>0.86589136880289452</v>
      </c>
      <c r="J33" s="58" t="s">
        <v>6</v>
      </c>
      <c r="L33" s="44">
        <f t="shared" ref="L33:AA39" si="10">IF(($D33*L$3+$E33)&lt;0,0,$D33*L$3+$E33)</f>
        <v>0.71660546415789317</v>
      </c>
      <c r="M33" s="13">
        <f t="shared" si="10"/>
        <v>0.74189002022184725</v>
      </c>
      <c r="N33" s="13">
        <f t="shared" si="10"/>
        <v>2.4937485475101049</v>
      </c>
      <c r="O33" s="13">
        <f t="shared" si="10"/>
        <v>10.98574730556102</v>
      </c>
      <c r="P33" s="13">
        <f t="shared" si="10"/>
        <v>4.7874189904545243</v>
      </c>
      <c r="Q33" s="13">
        <f t="shared" si="10"/>
        <v>3.7688125890209396</v>
      </c>
      <c r="R33" s="13">
        <f t="shared" si="10"/>
        <v>1.6810306740258616</v>
      </c>
      <c r="S33" s="13">
        <f t="shared" si="10"/>
        <v>2.0104523187448082</v>
      </c>
      <c r="T33" s="13">
        <f t="shared" si="10"/>
        <v>3.7251064278246777</v>
      </c>
      <c r="U33" s="13">
        <f t="shared" si="10"/>
        <v>1.8042025828516959</v>
      </c>
      <c r="V33" s="13">
        <f t="shared" si="10"/>
        <v>5.867430742329141</v>
      </c>
      <c r="W33" s="13">
        <f t="shared" si="10"/>
        <v>8.0166180077652509</v>
      </c>
      <c r="X33" s="13">
        <f t="shared" si="10"/>
        <v>0.92357761593854626</v>
      </c>
      <c r="Y33" s="13">
        <f t="shared" si="10"/>
        <v>0.81449281691977315</v>
      </c>
      <c r="Z33" s="13">
        <f t="shared" si="10"/>
        <v>1.1399411742572414</v>
      </c>
      <c r="AA33" s="13">
        <f t="shared" si="10"/>
        <v>3.1865453836624513</v>
      </c>
      <c r="AB33" s="13">
        <f t="shared" si="8"/>
        <v>7.0843001706769062</v>
      </c>
      <c r="AC33" s="13">
        <f t="shared" si="8"/>
        <v>2.4009181059610163</v>
      </c>
      <c r="AD33" s="13">
        <f t="shared" si="8"/>
        <v>0.71552184032658106</v>
      </c>
      <c r="AE33" s="13">
        <f t="shared" si="8"/>
        <v>0</v>
      </c>
      <c r="AF33" s="13">
        <f t="shared" si="5"/>
        <v>0.18736358494495442</v>
      </c>
      <c r="AG33" s="13">
        <f t="shared" si="5"/>
        <v>1.5910898960269395</v>
      </c>
      <c r="AH33" s="13">
        <f t="shared" si="5"/>
        <v>6.7787583844628081</v>
      </c>
      <c r="AI33" s="16">
        <f t="shared" si="5"/>
        <v>1.3848401601338258</v>
      </c>
      <c r="AJ33" s="22"/>
      <c r="AK33" s="44">
        <f t="shared" ref="AK33:AZ39" si="11">IF(($G33*AK$4+$H33)&lt;0,0,$G33*AK$4+$H33)</f>
        <v>0.65480619000536844</v>
      </c>
      <c r="AL33" s="13">
        <f t="shared" si="11"/>
        <v>0.58180883950871987</v>
      </c>
      <c r="AM33" s="13">
        <f t="shared" si="11"/>
        <v>2.747004445368999</v>
      </c>
      <c r="AN33" s="13">
        <f t="shared" si="11"/>
        <v>12.107148581632845</v>
      </c>
      <c r="AO33" s="13">
        <f t="shared" si="11"/>
        <v>4.6072595064126318</v>
      </c>
      <c r="AP33" s="13">
        <f t="shared" si="11"/>
        <v>4.0115069362303029</v>
      </c>
      <c r="AQ33" s="13">
        <f t="shared" si="11"/>
        <v>1.5743373309389617</v>
      </c>
      <c r="AR33" s="13">
        <f t="shared" si="11"/>
        <v>2.3104331943342018</v>
      </c>
      <c r="AS33" s="13">
        <f t="shared" si="11"/>
        <v>4.2766521512600679</v>
      </c>
      <c r="AT33" s="13">
        <f t="shared" si="11"/>
        <v>1.232309422563534</v>
      </c>
      <c r="AU33" s="13">
        <f t="shared" si="11"/>
        <v>5.8446823349929202</v>
      </c>
      <c r="AV33" s="13">
        <f t="shared" si="11"/>
        <v>7.4518014225401101</v>
      </c>
      <c r="AW33" s="13">
        <f t="shared" si="11"/>
        <v>0.91912724140049207</v>
      </c>
      <c r="AX33" s="13">
        <f t="shared" si="11"/>
        <v>0.70190125484191612</v>
      </c>
      <c r="AY33" s="13">
        <f t="shared" si="11"/>
        <v>1.4542449156057646</v>
      </c>
      <c r="AZ33" s="13">
        <f t="shared" si="11"/>
        <v>3.769909253618815</v>
      </c>
      <c r="BA33" s="13">
        <f t="shared" si="9"/>
        <v>6.6500079436978883</v>
      </c>
      <c r="BB33" s="13">
        <f t="shared" si="9"/>
        <v>2.6313860611952742</v>
      </c>
      <c r="BC33" s="13">
        <f t="shared" si="9"/>
        <v>0.79303020530063573</v>
      </c>
      <c r="BD33" s="13">
        <f t="shared" si="9"/>
        <v>0.21164162989345497</v>
      </c>
      <c r="BE33" s="13">
        <f t="shared" si="7"/>
        <v>0.51987882924865947</v>
      </c>
      <c r="BF33" s="13">
        <f t="shared" si="7"/>
        <v>1.7520034630348376</v>
      </c>
      <c r="BG33" s="13">
        <f t="shared" si="7"/>
        <v>7.27637230602397</v>
      </c>
      <c r="BH33" s="16">
        <f t="shared" si="7"/>
        <v>2.0326900494606619</v>
      </c>
    </row>
    <row r="34" spans="1:60" x14ac:dyDescent="0.3">
      <c r="A34" s="66" t="s">
        <v>12</v>
      </c>
      <c r="B34" s="55">
        <v>45</v>
      </c>
      <c r="C34" s="3">
        <v>2</v>
      </c>
      <c r="D34" s="8">
        <v>8.7160158642897403E-2</v>
      </c>
      <c r="E34" s="8">
        <v>-0.68659141104918575</v>
      </c>
      <c r="F34" s="8">
        <v>0.85758108779782505</v>
      </c>
      <c r="G34" s="8">
        <v>0.29877169482762223</v>
      </c>
      <c r="H34" s="8">
        <v>-6.9720463417876299E-2</v>
      </c>
      <c r="I34" s="8">
        <v>0.83700515105656648</v>
      </c>
      <c r="J34" s="58" t="s">
        <v>6</v>
      </c>
      <c r="L34" s="44">
        <f t="shared" si="10"/>
        <v>0.81546865623007969</v>
      </c>
      <c r="M34" s="13">
        <f t="shared" si="10"/>
        <v>0.83580602658008885</v>
      </c>
      <c r="N34" s="13">
        <f t="shared" si="10"/>
        <v>2.2448952579735968</v>
      </c>
      <c r="O34" s="13">
        <f t="shared" si="10"/>
        <v>9.0753463569553237</v>
      </c>
      <c r="P34" s="13">
        <f t="shared" si="10"/>
        <v>4.0897852825815919</v>
      </c>
      <c r="Q34" s="13">
        <f t="shared" si="10"/>
        <v>3.2704797913383561</v>
      </c>
      <c r="R34" s="13">
        <f t="shared" si="10"/>
        <v>1.5911940681518661</v>
      </c>
      <c r="S34" s="13">
        <f t="shared" si="10"/>
        <v>1.8561609504262746</v>
      </c>
      <c r="T34" s="13">
        <f t="shared" si="10"/>
        <v>3.2353251940190555</v>
      </c>
      <c r="U34" s="13">
        <f t="shared" si="10"/>
        <v>1.6902661151426264</v>
      </c>
      <c r="V34" s="13">
        <f t="shared" si="10"/>
        <v>4.9584815303891361</v>
      </c>
      <c r="W34" s="13">
        <f t="shared" si="10"/>
        <v>6.6871580101399344</v>
      </c>
      <c r="X34" s="13">
        <f t="shared" si="10"/>
        <v>0.98194455923801294</v>
      </c>
      <c r="Y34" s="13">
        <f t="shared" si="10"/>
        <v>0.89420333287083009</v>
      </c>
      <c r="Z34" s="13">
        <f t="shared" si="10"/>
        <v>1.1559743426616653</v>
      </c>
      <c r="AA34" s="13">
        <f t="shared" si="10"/>
        <v>2.8021392055638548</v>
      </c>
      <c r="AB34" s="13">
        <f t="shared" si="8"/>
        <v>5.9372578304086341</v>
      </c>
      <c r="AC34" s="13">
        <f t="shared" si="8"/>
        <v>2.1702280554028484</v>
      </c>
      <c r="AD34" s="13">
        <f t="shared" si="8"/>
        <v>0.81459705464365073</v>
      </c>
      <c r="AE34" s="13">
        <f t="shared" si="8"/>
        <v>0.20598672022651232</v>
      </c>
      <c r="AF34" s="13">
        <f t="shared" si="5"/>
        <v>0.38977844141816886</v>
      </c>
      <c r="AG34" s="13">
        <f t="shared" si="5"/>
        <v>1.5188511364782618</v>
      </c>
      <c r="AH34" s="13">
        <f t="shared" si="5"/>
        <v>5.6914984645759041</v>
      </c>
      <c r="AI34" s="16">
        <f t="shared" si="5"/>
        <v>1.3529563011946131</v>
      </c>
      <c r="AJ34" s="22"/>
      <c r="AK34" s="44">
        <f t="shared" si="11"/>
        <v>0.68019649059945542</v>
      </c>
      <c r="AL34" s="13">
        <f t="shared" si="11"/>
        <v>0.61845034033508051</v>
      </c>
      <c r="AM34" s="13">
        <f t="shared" si="11"/>
        <v>2.4499208296284047</v>
      </c>
      <c r="AN34" s="13">
        <f t="shared" si="11"/>
        <v>10.367370742560391</v>
      </c>
      <c r="AO34" s="13">
        <f t="shared" si="11"/>
        <v>4.0234517557205471</v>
      </c>
      <c r="AP34" s="13">
        <f t="shared" si="11"/>
        <v>3.5195234971112916</v>
      </c>
      <c r="AQ34" s="13">
        <f t="shared" si="11"/>
        <v>1.4579988028006987</v>
      </c>
      <c r="AR34" s="13">
        <f t="shared" si="11"/>
        <v>2.0806390148214633</v>
      </c>
      <c r="AS34" s="13">
        <f t="shared" si="11"/>
        <v>3.7438014493618947</v>
      </c>
      <c r="AT34" s="13">
        <f t="shared" si="11"/>
        <v>1.1686882116426176</v>
      </c>
      <c r="AU34" s="13">
        <f t="shared" si="11"/>
        <v>5.0701485932666497</v>
      </c>
      <c r="AV34" s="13">
        <f t="shared" si="11"/>
        <v>6.4295598047323317</v>
      </c>
      <c r="AW34" s="13">
        <f t="shared" si="11"/>
        <v>0.90377730889545926</v>
      </c>
      <c r="AX34" s="13">
        <f t="shared" si="11"/>
        <v>0.72003271657647172</v>
      </c>
      <c r="AY34" s="13">
        <f t="shared" si="11"/>
        <v>1.3564164265593066</v>
      </c>
      <c r="AZ34" s="13">
        <f t="shared" si="11"/>
        <v>3.3151636578491992</v>
      </c>
      <c r="BA34" s="13">
        <f t="shared" si="9"/>
        <v>5.7513480574736313</v>
      </c>
      <c r="BB34" s="13">
        <f t="shared" si="9"/>
        <v>2.3521228948548294</v>
      </c>
      <c r="BC34" s="13">
        <f t="shared" si="9"/>
        <v>0.79711581384199826</v>
      </c>
      <c r="BD34" s="13">
        <f t="shared" si="9"/>
        <v>0.30533760415573213</v>
      </c>
      <c r="BE34" s="13">
        <f t="shared" si="7"/>
        <v>0.5660657031753038</v>
      </c>
      <c r="BF34" s="13">
        <f t="shared" si="7"/>
        <v>1.6082809652989924</v>
      </c>
      <c r="BG34" s="13">
        <f t="shared" si="7"/>
        <v>6.2811698629679462</v>
      </c>
      <c r="BH34" s="16">
        <f t="shared" si="7"/>
        <v>1.8457048721220097</v>
      </c>
    </row>
    <row r="35" spans="1:60" x14ac:dyDescent="0.3">
      <c r="A35" s="66" t="s">
        <v>59</v>
      </c>
      <c r="B35" s="55">
        <v>60</v>
      </c>
      <c r="C35" s="3">
        <v>30</v>
      </c>
      <c r="D35" s="8">
        <v>3.4362038091697258E-2</v>
      </c>
      <c r="E35" s="8">
        <v>0.8918414331481711</v>
      </c>
      <c r="F35" s="8">
        <v>0.11804729875642132</v>
      </c>
      <c r="G35" s="8">
        <v>4.5039240487408455E-2</v>
      </c>
      <c r="H35" s="8">
        <v>1.2037692715693591</v>
      </c>
      <c r="I35" s="8">
        <v>2.4337206766771154E-2</v>
      </c>
      <c r="J35" s="58" t="s">
        <v>6</v>
      </c>
      <c r="L35" s="44">
        <f t="shared" si="10"/>
        <v>1.4840138895950872</v>
      </c>
      <c r="M35" s="13">
        <f t="shared" si="10"/>
        <v>1.4920316984831499</v>
      </c>
      <c r="N35" s="13">
        <f t="shared" si="10"/>
        <v>2.0475513142989223</v>
      </c>
      <c r="O35" s="13">
        <f t="shared" si="10"/>
        <v>4.7403896994182642</v>
      </c>
      <c r="P35" s="13">
        <f t="shared" si="10"/>
        <v>2.7748811205731809</v>
      </c>
      <c r="Q35" s="13">
        <f t="shared" si="10"/>
        <v>2.4518779625112268</v>
      </c>
      <c r="R35" s="13">
        <f t="shared" si="10"/>
        <v>1.7898360286111927</v>
      </c>
      <c r="S35" s="13">
        <f t="shared" si="10"/>
        <v>1.8942966244099524</v>
      </c>
      <c r="T35" s="13">
        <f t="shared" si="10"/>
        <v>2.4380186071475758</v>
      </c>
      <c r="U35" s="13">
        <f t="shared" si="10"/>
        <v>1.8288942119087555</v>
      </c>
      <c r="V35" s="13">
        <f t="shared" si="10"/>
        <v>3.1173561002204302</v>
      </c>
      <c r="W35" s="13">
        <f t="shared" si="10"/>
        <v>3.798869855705759</v>
      </c>
      <c r="X35" s="13">
        <f t="shared" si="10"/>
        <v>1.5496453823502288</v>
      </c>
      <c r="Y35" s="13">
        <f t="shared" si="10"/>
        <v>1.5150542640045872</v>
      </c>
      <c r="Z35" s="13">
        <f t="shared" si="10"/>
        <v>1.618254918406651</v>
      </c>
      <c r="AA35" s="13">
        <f t="shared" si="10"/>
        <v>2.2672392778318402</v>
      </c>
      <c r="AB35" s="13">
        <f t="shared" si="8"/>
        <v>3.503229061309415</v>
      </c>
      <c r="AC35" s="13">
        <f t="shared" si="8"/>
        <v>2.0181145016670352</v>
      </c>
      <c r="AD35" s="13">
        <f t="shared" si="8"/>
        <v>1.4836702692141703</v>
      </c>
      <c r="AE35" s="13">
        <f t="shared" si="8"/>
        <v>1.2437316112325456</v>
      </c>
      <c r="AF35" s="13">
        <f t="shared" si="5"/>
        <v>1.3161896955552379</v>
      </c>
      <c r="AG35" s="13">
        <f t="shared" si="5"/>
        <v>1.7613155369950841</v>
      </c>
      <c r="AH35" s="13">
        <f t="shared" si="5"/>
        <v>3.4063408405716045</v>
      </c>
      <c r="AI35" s="16">
        <f t="shared" si="5"/>
        <v>1.6959131244938868</v>
      </c>
      <c r="AJ35" s="22"/>
      <c r="AK35" s="44">
        <f t="shared" si="11"/>
        <v>1.3168177651927544</v>
      </c>
      <c r="AL35" s="13">
        <f t="shared" si="11"/>
        <v>1.3075096554920234</v>
      </c>
      <c r="AM35" s="13">
        <f t="shared" si="11"/>
        <v>1.583600199679837</v>
      </c>
      <c r="AN35" s="13">
        <f t="shared" si="11"/>
        <v>2.7771400725961612</v>
      </c>
      <c r="AO35" s="13">
        <f t="shared" si="11"/>
        <v>1.8208068662468548</v>
      </c>
      <c r="AP35" s="13">
        <f t="shared" si="11"/>
        <v>1.7448406806247592</v>
      </c>
      <c r="AQ35" s="13">
        <f t="shared" si="11"/>
        <v>1.434069921261641</v>
      </c>
      <c r="AR35" s="13">
        <f t="shared" si="11"/>
        <v>1.5279316984374001</v>
      </c>
      <c r="AS35" s="13">
        <f t="shared" si="11"/>
        <v>1.7786501371506407</v>
      </c>
      <c r="AT35" s="13">
        <f t="shared" si="11"/>
        <v>1.3904569233896671</v>
      </c>
      <c r="AU35" s="13">
        <f t="shared" si="11"/>
        <v>1.9785943387544092</v>
      </c>
      <c r="AV35" s="13">
        <f t="shared" si="11"/>
        <v>2.1835228829721176</v>
      </c>
      <c r="AW35" s="13">
        <f t="shared" si="11"/>
        <v>1.3505221301574983</v>
      </c>
      <c r="AX35" s="13">
        <f t="shared" si="11"/>
        <v>1.3228229972577421</v>
      </c>
      <c r="AY35" s="13">
        <f t="shared" si="11"/>
        <v>1.418756579495922</v>
      </c>
      <c r="AZ35" s="13">
        <f t="shared" si="11"/>
        <v>1.7140338401313722</v>
      </c>
      <c r="BA35" s="13">
        <f t="shared" si="9"/>
        <v>2.0812838070657005</v>
      </c>
      <c r="BB35" s="13">
        <f t="shared" si="9"/>
        <v>1.568857354960292</v>
      </c>
      <c r="BC35" s="13">
        <f t="shared" si="9"/>
        <v>1.3344431213034935</v>
      </c>
      <c r="BD35" s="13">
        <f t="shared" si="9"/>
        <v>1.2603085314612192</v>
      </c>
      <c r="BE35" s="13">
        <f t="shared" si="7"/>
        <v>1.2996127753265643</v>
      </c>
      <c r="BF35" s="13">
        <f t="shared" si="7"/>
        <v>1.4567246592268073</v>
      </c>
      <c r="BG35" s="13">
        <f t="shared" si="7"/>
        <v>2.161153393530038</v>
      </c>
      <c r="BH35" s="16">
        <f t="shared" si="7"/>
        <v>1.4925158423341347</v>
      </c>
    </row>
    <row r="36" spans="1:60" x14ac:dyDescent="0.3">
      <c r="A36" s="66" t="s">
        <v>60</v>
      </c>
      <c r="B36" s="55">
        <v>60</v>
      </c>
      <c r="C36" s="3">
        <v>30</v>
      </c>
      <c r="D36" s="8">
        <v>2.9907442297759698E-2</v>
      </c>
      <c r="E36" s="8">
        <v>1.0767853155264253</v>
      </c>
      <c r="F36" s="8">
        <v>0.15375466685530406</v>
      </c>
      <c r="G36" s="8">
        <v>6.6848486230391191E-2</v>
      </c>
      <c r="H36" s="8">
        <v>1.3015045204065427</v>
      </c>
      <c r="I36" s="8">
        <v>9.2181401252681788E-2</v>
      </c>
      <c r="J36" s="58" t="s">
        <v>6</v>
      </c>
      <c r="L36" s="44">
        <f t="shared" si="10"/>
        <v>1.5921902377911508</v>
      </c>
      <c r="M36" s="13">
        <f t="shared" si="10"/>
        <v>1.5991686409939612</v>
      </c>
      <c r="N36" s="13">
        <f t="shared" si="10"/>
        <v>2.0826722914744096</v>
      </c>
      <c r="O36" s="13">
        <f t="shared" si="10"/>
        <v>4.4264188528755115</v>
      </c>
      <c r="P36" s="13">
        <f t="shared" si="10"/>
        <v>2.7157131534436569</v>
      </c>
      <c r="Q36" s="13">
        <f t="shared" si="10"/>
        <v>2.4345831958447155</v>
      </c>
      <c r="R36" s="13">
        <f t="shared" si="10"/>
        <v>1.858366474241212</v>
      </c>
      <c r="S36" s="13">
        <f t="shared" si="10"/>
        <v>1.9492850988264014</v>
      </c>
      <c r="T36" s="13">
        <f t="shared" si="10"/>
        <v>2.4225205274512862</v>
      </c>
      <c r="U36" s="13">
        <f t="shared" si="10"/>
        <v>1.8923612669863323</v>
      </c>
      <c r="V36" s="13">
        <f t="shared" si="10"/>
        <v>3.0137906616779953</v>
      </c>
      <c r="W36" s="13">
        <f t="shared" si="10"/>
        <v>3.6069549339168958</v>
      </c>
      <c r="X36" s="13">
        <f t="shared" si="10"/>
        <v>1.6493134525798716</v>
      </c>
      <c r="Y36" s="13">
        <f t="shared" si="10"/>
        <v>1.6192066273334604</v>
      </c>
      <c r="Z36" s="13">
        <f t="shared" si="10"/>
        <v>1.7090286457010655</v>
      </c>
      <c r="AA36" s="13">
        <f t="shared" si="10"/>
        <v>2.2738805392314205</v>
      </c>
      <c r="AB36" s="13">
        <f t="shared" si="8"/>
        <v>3.3496401618513554</v>
      </c>
      <c r="AC36" s="13">
        <f t="shared" si="8"/>
        <v>2.0570515825726625</v>
      </c>
      <c r="AD36" s="13">
        <f t="shared" si="8"/>
        <v>1.5918911633681732</v>
      </c>
      <c r="AE36" s="13">
        <f t="shared" si="8"/>
        <v>1.3830574629503498</v>
      </c>
      <c r="AF36" s="13">
        <f t="shared" si="5"/>
        <v>1.4461222896088926</v>
      </c>
      <c r="AG36" s="13">
        <f t="shared" si="5"/>
        <v>1.8335432971340717</v>
      </c>
      <c r="AH36" s="13">
        <f t="shared" si="5"/>
        <v>3.2653122514021549</v>
      </c>
      <c r="AI36" s="16">
        <f t="shared" si="5"/>
        <v>1.7766194652940022</v>
      </c>
      <c r="AJ36" s="22"/>
      <c r="AK36" s="44">
        <f t="shared" si="11"/>
        <v>1.4692942208448245</v>
      </c>
      <c r="AL36" s="13">
        <f t="shared" si="11"/>
        <v>1.4554788670238772</v>
      </c>
      <c r="AM36" s="13">
        <f t="shared" si="11"/>
        <v>1.8652600876161751</v>
      </c>
      <c r="AN36" s="13">
        <f t="shared" si="11"/>
        <v>3.6367449727215413</v>
      </c>
      <c r="AO36" s="13">
        <f t="shared" si="11"/>
        <v>2.2173287817629022</v>
      </c>
      <c r="AP36" s="13">
        <f t="shared" si="11"/>
        <v>2.1045776683209754</v>
      </c>
      <c r="AQ36" s="13">
        <f t="shared" si="11"/>
        <v>1.6433231133312765</v>
      </c>
      <c r="AR36" s="13">
        <f t="shared" si="11"/>
        <v>1.7826353586354116</v>
      </c>
      <c r="AS36" s="13">
        <f t="shared" si="11"/>
        <v>2.1547585986512559</v>
      </c>
      <c r="AT36" s="13">
        <f t="shared" si="11"/>
        <v>1.5785914958315141</v>
      </c>
      <c r="AU36" s="13">
        <f t="shared" si="11"/>
        <v>2.4515213118567054</v>
      </c>
      <c r="AV36" s="13">
        <f t="shared" si="11"/>
        <v>2.7556819242049855</v>
      </c>
      <c r="AW36" s="13">
        <f t="shared" si="11"/>
        <v>1.5193191713739007</v>
      </c>
      <c r="AX36" s="13">
        <f t="shared" si="11"/>
        <v>1.4782073523422101</v>
      </c>
      <c r="AY36" s="13">
        <f t="shared" si="11"/>
        <v>1.6205946280129433</v>
      </c>
      <c r="AZ36" s="13">
        <f t="shared" si="11"/>
        <v>2.0588533037393884</v>
      </c>
      <c r="BA36" s="13">
        <f t="shared" si="9"/>
        <v>2.603935860461998</v>
      </c>
      <c r="BB36" s="13">
        <f t="shared" si="9"/>
        <v>1.8433783497900937</v>
      </c>
      <c r="BC36" s="13">
        <f t="shared" si="9"/>
        <v>1.4954542617896511</v>
      </c>
      <c r="BD36" s="13">
        <f t="shared" si="9"/>
        <v>1.3854216534544272</v>
      </c>
      <c r="BE36" s="13">
        <f t="shared" si="7"/>
        <v>1.4437580991048151</v>
      </c>
      <c r="BF36" s="13">
        <f t="shared" si="7"/>
        <v>1.6769479019051632</v>
      </c>
      <c r="BG36" s="13">
        <f t="shared" si="7"/>
        <v>2.7224805093772249</v>
      </c>
      <c r="BH36" s="16">
        <f t="shared" si="7"/>
        <v>1.7300701656295807</v>
      </c>
    </row>
    <row r="37" spans="1:60" x14ac:dyDescent="0.3">
      <c r="A37" s="66" t="s">
        <v>61</v>
      </c>
      <c r="B37" s="55">
        <v>60</v>
      </c>
      <c r="C37" s="3">
        <v>30</v>
      </c>
      <c r="D37" s="8">
        <v>5.3372897187429554E-2</v>
      </c>
      <c r="E37" s="8">
        <v>0.20916275915065918</v>
      </c>
      <c r="F37" s="8">
        <v>0.76463576904271735</v>
      </c>
      <c r="G37" s="8">
        <v>0.13414009920221937</v>
      </c>
      <c r="H37" s="8">
        <v>0.58508929839892165</v>
      </c>
      <c r="I37" s="8">
        <v>0.57958974462106472</v>
      </c>
      <c r="J37" s="58" t="s">
        <v>6</v>
      </c>
      <c r="L37" s="44">
        <f t="shared" si="10"/>
        <v>1.1289556873473618</v>
      </c>
      <c r="M37" s="13">
        <f t="shared" si="10"/>
        <v>1.141409363357762</v>
      </c>
      <c r="N37" s="13">
        <f t="shared" si="10"/>
        <v>2.0042712012212065</v>
      </c>
      <c r="O37" s="13">
        <f t="shared" si="10"/>
        <v>6.186927244142769</v>
      </c>
      <c r="P37" s="13">
        <f t="shared" si="10"/>
        <v>3.1339975250217988</v>
      </c>
      <c r="Q37" s="13">
        <f t="shared" si="10"/>
        <v>2.6322922914599611</v>
      </c>
      <c r="R37" s="13">
        <f t="shared" si="10"/>
        <v>1.603974472315485</v>
      </c>
      <c r="S37" s="13">
        <f t="shared" si="10"/>
        <v>1.7662280797652707</v>
      </c>
      <c r="T37" s="13">
        <f t="shared" si="10"/>
        <v>2.6107652229276983</v>
      </c>
      <c r="U37" s="13">
        <f t="shared" si="10"/>
        <v>1.664641665451863</v>
      </c>
      <c r="V37" s="13">
        <f t="shared" si="10"/>
        <v>3.66594740032318</v>
      </c>
      <c r="W37" s="13">
        <f t="shared" si="10"/>
        <v>4.7245098612071992</v>
      </c>
      <c r="X37" s="13">
        <f t="shared" si="10"/>
        <v>1.2308979209753521</v>
      </c>
      <c r="Y37" s="13">
        <f t="shared" si="10"/>
        <v>1.1771692044733397</v>
      </c>
      <c r="Z37" s="13">
        <f t="shared" si="10"/>
        <v>1.3374658056929198</v>
      </c>
      <c r="AA37" s="13">
        <f t="shared" si="10"/>
        <v>2.345501923906173</v>
      </c>
      <c r="AB37" s="13">
        <f t="shared" si="8"/>
        <v>4.2653052679983139</v>
      </c>
      <c r="AC37" s="13">
        <f t="shared" si="8"/>
        <v>1.9585484192973088</v>
      </c>
      <c r="AD37" s="13">
        <f t="shared" si="8"/>
        <v>1.1284219583754878</v>
      </c>
      <c r="AE37" s="13">
        <f t="shared" si="8"/>
        <v>0.75573680828139611</v>
      </c>
      <c r="AF37" s="13">
        <f t="shared" si="5"/>
        <v>0.86828245748395605</v>
      </c>
      <c r="AG37" s="13">
        <f t="shared" si="5"/>
        <v>1.5596749676499186</v>
      </c>
      <c r="AH37" s="13">
        <f t="shared" si="5"/>
        <v>4.1148134656694628</v>
      </c>
      <c r="AI37" s="16">
        <f t="shared" si="5"/>
        <v>1.4580885533365104</v>
      </c>
      <c r="AJ37" s="22"/>
      <c r="AK37" s="44">
        <f t="shared" si="11"/>
        <v>0.92178094739649219</v>
      </c>
      <c r="AL37" s="13">
        <f t="shared" si="11"/>
        <v>0.89405866022803371</v>
      </c>
      <c r="AM37" s="13">
        <f t="shared" si="11"/>
        <v>1.7163374683376382</v>
      </c>
      <c r="AN37" s="13">
        <f t="shared" si="11"/>
        <v>5.2710500971964507</v>
      </c>
      <c r="AO37" s="13">
        <f t="shared" si="11"/>
        <v>2.4228086574693268</v>
      </c>
      <c r="AP37" s="13">
        <f t="shared" si="11"/>
        <v>2.1965590234815835</v>
      </c>
      <c r="AQ37" s="13">
        <f t="shared" si="11"/>
        <v>1.2709923389862698</v>
      </c>
      <c r="AR37" s="13">
        <f t="shared" si="11"/>
        <v>1.5505403057236951</v>
      </c>
      <c r="AS37" s="13">
        <f t="shared" si="11"/>
        <v>2.2972535246160501</v>
      </c>
      <c r="AT37" s="13">
        <f t="shared" si="11"/>
        <v>1.1411000095921209</v>
      </c>
      <c r="AU37" s="13">
        <f t="shared" si="11"/>
        <v>2.8927461383411015</v>
      </c>
      <c r="AV37" s="13">
        <f t="shared" si="11"/>
        <v>3.5030835897111996</v>
      </c>
      <c r="AW37" s="13">
        <f t="shared" si="11"/>
        <v>1.022162454966153</v>
      </c>
      <c r="AX37" s="13">
        <f t="shared" si="11"/>
        <v>0.93966629395678813</v>
      </c>
      <c r="AY37" s="13">
        <f t="shared" si="11"/>
        <v>1.2253847052575151</v>
      </c>
      <c r="AZ37" s="13">
        <f t="shared" si="11"/>
        <v>2.104807195627266</v>
      </c>
      <c r="BA37" s="13">
        <f t="shared" si="9"/>
        <v>3.1985855645221628</v>
      </c>
      <c r="BB37" s="13">
        <f t="shared" si="9"/>
        <v>1.6724289425321119</v>
      </c>
      <c r="BC37" s="13">
        <f t="shared" si="9"/>
        <v>0.97427443955096071</v>
      </c>
      <c r="BD37" s="13">
        <f t="shared" si="9"/>
        <v>0.75347983626410775</v>
      </c>
      <c r="BE37" s="13">
        <f t="shared" si="7"/>
        <v>0.87053942950124452</v>
      </c>
      <c r="BF37" s="13">
        <f t="shared" si="7"/>
        <v>1.3384648088849862</v>
      </c>
      <c r="BG37" s="13">
        <f t="shared" si="7"/>
        <v>3.4364606737740977</v>
      </c>
      <c r="BH37" s="16">
        <f t="shared" si="7"/>
        <v>1.44506147438435</v>
      </c>
    </row>
    <row r="38" spans="1:60" x14ac:dyDescent="0.3">
      <c r="A38" s="66" t="s">
        <v>62</v>
      </c>
      <c r="B38" s="55">
        <v>60</v>
      </c>
      <c r="C38" s="3">
        <v>30</v>
      </c>
      <c r="D38" s="8">
        <v>1.4277791587095282E-2</v>
      </c>
      <c r="E38" s="8">
        <v>-7.0957932299859486E-2</v>
      </c>
      <c r="F38" s="8">
        <v>0.72722556918684711</v>
      </c>
      <c r="G38" s="8">
        <v>4.0901678000353055E-2</v>
      </c>
      <c r="H38" s="8">
        <v>2.1117718392451149E-2</v>
      </c>
      <c r="I38" s="8">
        <v>0.71617590581162849</v>
      </c>
      <c r="J38" s="58" t="s">
        <v>6</v>
      </c>
      <c r="L38" s="44">
        <f t="shared" si="10"/>
        <v>0.17509600938441588</v>
      </c>
      <c r="M38" s="13">
        <f t="shared" si="10"/>
        <v>0.1784274940880714</v>
      </c>
      <c r="N38" s="13">
        <f t="shared" si="10"/>
        <v>0.40925179141277851</v>
      </c>
      <c r="O38" s="13">
        <f t="shared" si="10"/>
        <v>1.528154725454812</v>
      </c>
      <c r="P38" s="13">
        <f t="shared" si="10"/>
        <v>0.71146504667296195</v>
      </c>
      <c r="Q38" s="13">
        <f t="shared" si="10"/>
        <v>0.57725380575426632</v>
      </c>
      <c r="R38" s="13">
        <f t="shared" si="10"/>
        <v>0.30216835450956386</v>
      </c>
      <c r="S38" s="13">
        <f t="shared" si="10"/>
        <v>0.34557284093433355</v>
      </c>
      <c r="T38" s="13">
        <f t="shared" si="10"/>
        <v>0.57149509648080465</v>
      </c>
      <c r="U38" s="13">
        <f t="shared" si="10"/>
        <v>0.31839744428022887</v>
      </c>
      <c r="V38" s="13">
        <f t="shared" si="10"/>
        <v>0.85376703615767824</v>
      </c>
      <c r="W38" s="13">
        <f t="shared" si="10"/>
        <v>1.1369432359684013</v>
      </c>
      <c r="X38" s="13">
        <f t="shared" si="10"/>
        <v>0.20236659131576779</v>
      </c>
      <c r="Y38" s="13">
        <f t="shared" si="10"/>
        <v>0.18799361445142532</v>
      </c>
      <c r="Z38" s="13">
        <f t="shared" si="10"/>
        <v>0.2308745818513348</v>
      </c>
      <c r="AA38" s="13">
        <f t="shared" si="10"/>
        <v>0.50053447229294112</v>
      </c>
      <c r="AB38" s="13">
        <f t="shared" si="8"/>
        <v>1.0141013476098</v>
      </c>
      <c r="AC38" s="13">
        <f t="shared" si="8"/>
        <v>0.3970204832865003</v>
      </c>
      <c r="AD38" s="13">
        <f t="shared" si="8"/>
        <v>0.17495323146854497</v>
      </c>
      <c r="AE38" s="13">
        <f t="shared" si="8"/>
        <v>7.5256172079720948E-2</v>
      </c>
      <c r="AF38" s="13">
        <f t="shared" si="5"/>
        <v>0.10536327527304258</v>
      </c>
      <c r="AG38" s="13">
        <f t="shared" si="5"/>
        <v>0.29031778749227488</v>
      </c>
      <c r="AH38" s="13">
        <f t="shared" si="5"/>
        <v>0.97384326340514971</v>
      </c>
      <c r="AI38" s="16">
        <f t="shared" si="5"/>
        <v>0.26314239083817004</v>
      </c>
      <c r="AJ38" s="22"/>
      <c r="AK38" s="44">
        <f t="shared" si="11"/>
        <v>0.12378093017333731</v>
      </c>
      <c r="AL38" s="13">
        <f t="shared" si="11"/>
        <v>0.11532791671993105</v>
      </c>
      <c r="AM38" s="13">
        <f t="shared" si="11"/>
        <v>0.36605520286209525</v>
      </c>
      <c r="AN38" s="13">
        <f t="shared" si="11"/>
        <v>1.4499496698714511</v>
      </c>
      <c r="AO38" s="13">
        <f t="shared" si="11"/>
        <v>0.58147070699728798</v>
      </c>
      <c r="AP38" s="13">
        <f t="shared" si="11"/>
        <v>0.51248321010335918</v>
      </c>
      <c r="AQ38" s="13">
        <f t="shared" si="11"/>
        <v>0.23026163190092308</v>
      </c>
      <c r="AR38" s="13">
        <f t="shared" si="11"/>
        <v>0.31550072885365882</v>
      </c>
      <c r="AS38" s="13">
        <f t="shared" si="11"/>
        <v>0.54318673638895765</v>
      </c>
      <c r="AT38" s="13">
        <f t="shared" si="11"/>
        <v>0.19065517370391455</v>
      </c>
      <c r="AU38" s="13">
        <f t="shared" si="11"/>
        <v>0.7247629189251914</v>
      </c>
      <c r="AV38" s="13">
        <f t="shared" si="11"/>
        <v>0.91086555382679779</v>
      </c>
      <c r="AW38" s="13">
        <f t="shared" si="11"/>
        <v>0.15438901921026815</v>
      </c>
      <c r="AX38" s="13">
        <f t="shared" si="11"/>
        <v>0.12923448724005104</v>
      </c>
      <c r="AY38" s="13">
        <f t="shared" si="11"/>
        <v>0.21635506138080302</v>
      </c>
      <c r="AZ38" s="13">
        <f t="shared" si="11"/>
        <v>0.48450646235111777</v>
      </c>
      <c r="BA38" s="13">
        <f t="shared" si="9"/>
        <v>0.81801874476599667</v>
      </c>
      <c r="BB38" s="13">
        <f t="shared" si="9"/>
        <v>0.35266672026331297</v>
      </c>
      <c r="BC38" s="13">
        <f t="shared" si="9"/>
        <v>0.13978712016414213</v>
      </c>
      <c r="BD38" s="13">
        <f t="shared" si="9"/>
        <v>7.2462958175561018E-2</v>
      </c>
      <c r="BE38" s="13">
        <f t="shared" si="7"/>
        <v>0.10815648917720246</v>
      </c>
      <c r="BF38" s="13">
        <f t="shared" si="7"/>
        <v>0.25083517593510063</v>
      </c>
      <c r="BG38" s="13">
        <f>IF(($G38*BG$4+$H38)&lt;0,0,$G38*BG$4+$H38)</f>
        <v>0.89055105375328913</v>
      </c>
      <c r="BH38" s="16">
        <f t="shared" si="7"/>
        <v>0.28333837605271456</v>
      </c>
    </row>
    <row r="39" spans="1:60" x14ac:dyDescent="0.3">
      <c r="A39" s="67" t="s">
        <v>63</v>
      </c>
      <c r="B39" s="39">
        <v>60</v>
      </c>
      <c r="C39" s="5">
        <v>30</v>
      </c>
      <c r="D39" s="60">
        <v>6.2326285189245066E-2</v>
      </c>
      <c r="E39" s="60">
        <v>-0.25697024003409391</v>
      </c>
      <c r="F39" s="60">
        <v>0.76964955179703154</v>
      </c>
      <c r="G39" s="60">
        <v>0.15752704583250166</v>
      </c>
      <c r="H39" s="60">
        <v>0.18052189864511387</v>
      </c>
      <c r="I39" s="60">
        <v>0.58999887612764057</v>
      </c>
      <c r="J39" s="69" t="s">
        <v>6</v>
      </c>
      <c r="L39" s="42">
        <f t="shared" si="10"/>
        <v>0.81711940806056282</v>
      </c>
      <c r="M39" s="28">
        <f t="shared" si="10"/>
        <v>0.83166220793805312</v>
      </c>
      <c r="N39" s="28">
        <f t="shared" si="10"/>
        <v>1.8392704851641817</v>
      </c>
      <c r="O39" s="28">
        <f t="shared" si="10"/>
        <v>6.7235737011613539</v>
      </c>
      <c r="P39" s="28">
        <f t="shared" si="10"/>
        <v>3.1585101883365354</v>
      </c>
      <c r="Q39" s="28">
        <f t="shared" si="10"/>
        <v>2.5726431075576319</v>
      </c>
      <c r="R39" s="28">
        <f t="shared" si="10"/>
        <v>1.3718233462448439</v>
      </c>
      <c r="S39" s="28">
        <f t="shared" si="10"/>
        <v>1.5612952532201487</v>
      </c>
      <c r="T39" s="28">
        <f t="shared" si="10"/>
        <v>2.5475048391979707</v>
      </c>
      <c r="U39" s="28">
        <f t="shared" si="10"/>
        <v>1.442667557076619</v>
      </c>
      <c r="V39" s="28">
        <f t="shared" si="10"/>
        <v>3.7796954973893451</v>
      </c>
      <c r="W39" s="28">
        <f t="shared" si="10"/>
        <v>5.0158334869760388</v>
      </c>
      <c r="X39" s="28">
        <f t="shared" si="10"/>
        <v>0.9361626127720204</v>
      </c>
      <c r="Y39" s="28">
        <f t="shared" si="10"/>
        <v>0.87342081901484758</v>
      </c>
      <c r="Z39" s="28">
        <f t="shared" si="10"/>
        <v>1.0606074288665468</v>
      </c>
      <c r="AA39" s="28">
        <f t="shared" si="10"/>
        <v>2.2377432018074224</v>
      </c>
      <c r="AB39" s="28">
        <f t="shared" si="8"/>
        <v>4.4795965962552362</v>
      </c>
      <c r="AC39" s="28">
        <f t="shared" si="8"/>
        <v>1.7858776341853955</v>
      </c>
      <c r="AD39" s="28">
        <f t="shared" si="8"/>
        <v>0.81649614520867053</v>
      </c>
      <c r="AE39" s="28">
        <f t="shared" si="8"/>
        <v>0.38129247116056847</v>
      </c>
      <c r="AF39" s="28">
        <f t="shared" si="5"/>
        <v>0.51271783119629011</v>
      </c>
      <c r="AG39" s="28">
        <f t="shared" si="5"/>
        <v>1.3200925295377708</v>
      </c>
      <c r="AH39" s="28">
        <f t="shared" si="5"/>
        <v>4.303859555830897</v>
      </c>
      <c r="AI39" s="43">
        <f t="shared" si="5"/>
        <v>1.2014648333942404</v>
      </c>
      <c r="AJ39" s="22"/>
      <c r="AK39" s="42">
        <f t="shared" si="11"/>
        <v>0.57591478368469295</v>
      </c>
      <c r="AL39" s="28">
        <f t="shared" si="11"/>
        <v>0.54335919421264278</v>
      </c>
      <c r="AM39" s="28">
        <f t="shared" si="11"/>
        <v>1.5089999851658777</v>
      </c>
      <c r="AN39" s="28">
        <f t="shared" si="11"/>
        <v>5.6834666997271706</v>
      </c>
      <c r="AO39" s="28">
        <f t="shared" si="11"/>
        <v>2.3386424265503867</v>
      </c>
      <c r="AP39" s="28">
        <f t="shared" si="11"/>
        <v>2.0729468092462335</v>
      </c>
      <c r="AQ39" s="28">
        <f t="shared" si="11"/>
        <v>0.98601019300197223</v>
      </c>
      <c r="AR39" s="28">
        <f t="shared" si="11"/>
        <v>1.3142965565169056</v>
      </c>
      <c r="AS39" s="28">
        <f t="shared" si="11"/>
        <v>2.1911971116511655</v>
      </c>
      <c r="AT39" s="28">
        <f t="shared" si="11"/>
        <v>0.83347150362083311</v>
      </c>
      <c r="AU39" s="28">
        <f t="shared" si="11"/>
        <v>2.8905121771169169</v>
      </c>
      <c r="AV39" s="28">
        <f t="shared" si="11"/>
        <v>3.6072602356547994</v>
      </c>
      <c r="AW39" s="28">
        <f t="shared" si="11"/>
        <v>0.6937975229826816</v>
      </c>
      <c r="AX39" s="28">
        <f t="shared" si="11"/>
        <v>0.59691838979569323</v>
      </c>
      <c r="AY39" s="28">
        <f t="shared" si="11"/>
        <v>0.93245099741892146</v>
      </c>
      <c r="AZ39" s="28">
        <f t="shared" si="11"/>
        <v>1.9651983098968031</v>
      </c>
      <c r="BA39" s="28">
        <f t="shared" si="9"/>
        <v>3.2496738416150222</v>
      </c>
      <c r="BB39" s="28">
        <f t="shared" si="9"/>
        <v>1.4574361321633722</v>
      </c>
      <c r="BC39" s="28">
        <f t="shared" si="9"/>
        <v>0.63756036762047863</v>
      </c>
      <c r="BD39" s="28">
        <f t="shared" si="9"/>
        <v>0.37827085018018092</v>
      </c>
      <c r="BE39" s="28">
        <f t="shared" si="7"/>
        <v>0.51573945217667738</v>
      </c>
      <c r="BF39" s="28">
        <f t="shared" si="7"/>
        <v>1.0652462970557206</v>
      </c>
      <c r="BG39" s="28">
        <f t="shared" si="7"/>
        <v>3.5290218028913238</v>
      </c>
      <c r="BH39" s="43">
        <f t="shared" si="7"/>
        <v>1.1904277894772819</v>
      </c>
    </row>
    <row r="41" spans="1:60" x14ac:dyDescent="0.3">
      <c r="A41" s="33" t="s">
        <v>79</v>
      </c>
    </row>
    <row r="42" spans="1:60" x14ac:dyDescent="0.3">
      <c r="A42" s="1" t="s">
        <v>5</v>
      </c>
    </row>
    <row r="43" spans="1:60" x14ac:dyDescent="0.3">
      <c r="A43" s="9" t="s">
        <v>32</v>
      </c>
    </row>
    <row r="44" spans="1:60" x14ac:dyDescent="0.3">
      <c r="A44" s="7" t="s">
        <v>30</v>
      </c>
    </row>
    <row r="45" spans="1:60" x14ac:dyDescent="0.3">
      <c r="A45" t="s">
        <v>80</v>
      </c>
    </row>
  </sheetData>
  <mergeCells count="4">
    <mergeCell ref="L1:AI1"/>
    <mergeCell ref="A1:A2"/>
    <mergeCell ref="AK1:BH1"/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7973-5936-45F2-B01E-B85D5C4DC755}">
  <dimension ref="A1:BH53"/>
  <sheetViews>
    <sheetView topLeftCell="A7" workbookViewId="0">
      <selection sqref="A1:A1048576"/>
    </sheetView>
    <sheetView workbookViewId="1">
      <selection sqref="A1:A2"/>
    </sheetView>
  </sheetViews>
  <sheetFormatPr defaultRowHeight="14.4" x14ac:dyDescent="0.3"/>
  <cols>
    <col min="1" max="1" width="36.33203125" bestFit="1" customWidth="1"/>
    <col min="2" max="2" width="7.77734375" customWidth="1"/>
    <col min="3" max="3" width="7.33203125" customWidth="1"/>
    <col min="4" max="4" width="13.44140625" bestFit="1" customWidth="1"/>
    <col min="5" max="5" width="18.109375" bestFit="1" customWidth="1"/>
    <col min="6" max="6" width="17.21875" bestFit="1" customWidth="1"/>
    <col min="7" max="7" width="11.6640625" style="12" bestFit="1" customWidth="1"/>
    <col min="8" max="8" width="16.33203125" style="12" bestFit="1" customWidth="1"/>
    <col min="9" max="9" width="15.44140625" bestFit="1" customWidth="1"/>
    <col min="10" max="10" width="18" bestFit="1" customWidth="1"/>
    <col min="11" max="11" width="2.44140625" style="19" customWidth="1"/>
    <col min="12" max="14" width="6.5546875" customWidth="1"/>
    <col min="15" max="16" width="7.21875" bestFit="1" customWidth="1"/>
    <col min="17" max="35" width="6.5546875" customWidth="1"/>
    <col min="36" max="36" width="2.109375" style="19" customWidth="1"/>
    <col min="37" max="60" width="6.5546875" customWidth="1"/>
  </cols>
  <sheetData>
    <row r="1" spans="1:60" x14ac:dyDescent="0.3">
      <c r="A1" s="62" t="s">
        <v>41</v>
      </c>
      <c r="B1" s="45" t="s">
        <v>78</v>
      </c>
      <c r="C1" s="46"/>
      <c r="D1" s="46"/>
      <c r="E1" s="46"/>
      <c r="F1" s="46"/>
      <c r="G1" s="46"/>
      <c r="H1" s="46"/>
      <c r="I1" s="46"/>
      <c r="J1" s="47"/>
      <c r="K1" s="17"/>
      <c r="L1" s="45" t="s">
        <v>70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7"/>
      <c r="AJ1" s="20"/>
      <c r="AK1" s="45" t="s">
        <v>71</v>
      </c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7"/>
    </row>
    <row r="2" spans="1:60" x14ac:dyDescent="0.3">
      <c r="A2" s="63"/>
      <c r="B2" s="50" t="s">
        <v>81</v>
      </c>
      <c r="C2" s="26" t="s">
        <v>82</v>
      </c>
      <c r="D2" s="26" t="s">
        <v>40</v>
      </c>
      <c r="E2" s="26" t="s">
        <v>39</v>
      </c>
      <c r="F2" s="26" t="s">
        <v>38</v>
      </c>
      <c r="G2" s="32" t="s">
        <v>37</v>
      </c>
      <c r="H2" s="32" t="s">
        <v>36</v>
      </c>
      <c r="I2" s="26" t="s">
        <v>35</v>
      </c>
      <c r="J2" s="51" t="s">
        <v>34</v>
      </c>
      <c r="K2" s="27"/>
      <c r="L2" s="39">
        <v>1981</v>
      </c>
      <c r="M2" s="5">
        <v>1994</v>
      </c>
      <c r="N2" s="5">
        <v>1997</v>
      </c>
      <c r="O2" s="5">
        <v>1998</v>
      </c>
      <c r="P2" s="5">
        <v>1999</v>
      </c>
      <c r="Q2" s="5">
        <v>2000</v>
      </c>
      <c r="R2" s="5">
        <v>2001</v>
      </c>
      <c r="S2" s="5">
        <v>2002</v>
      </c>
      <c r="T2" s="5">
        <v>2003</v>
      </c>
      <c r="U2" s="5">
        <v>2004</v>
      </c>
      <c r="V2" s="5">
        <v>2005</v>
      </c>
      <c r="W2" s="5">
        <v>2006</v>
      </c>
      <c r="X2" s="5">
        <v>2007</v>
      </c>
      <c r="Y2" s="5">
        <v>2008</v>
      </c>
      <c r="Z2" s="5">
        <v>2009</v>
      </c>
      <c r="AA2" s="5">
        <v>2010</v>
      </c>
      <c r="AB2" s="5">
        <v>2011</v>
      </c>
      <c r="AC2" s="5">
        <v>2012</v>
      </c>
      <c r="AD2" s="5">
        <v>2013</v>
      </c>
      <c r="AE2" s="5">
        <v>2014</v>
      </c>
      <c r="AF2" s="5">
        <v>2015</v>
      </c>
      <c r="AG2" s="5">
        <v>2016</v>
      </c>
      <c r="AH2" s="5">
        <v>2017</v>
      </c>
      <c r="AI2" s="6">
        <v>2018</v>
      </c>
      <c r="AJ2" s="21"/>
      <c r="AK2" s="39">
        <v>1981</v>
      </c>
      <c r="AL2" s="5">
        <v>1994</v>
      </c>
      <c r="AM2" s="5">
        <v>1997</v>
      </c>
      <c r="AN2" s="5">
        <v>1998</v>
      </c>
      <c r="AO2" s="5">
        <v>1999</v>
      </c>
      <c r="AP2" s="5">
        <v>2000</v>
      </c>
      <c r="AQ2" s="5">
        <v>2001</v>
      </c>
      <c r="AR2" s="5">
        <v>2002</v>
      </c>
      <c r="AS2" s="5">
        <v>2003</v>
      </c>
      <c r="AT2" s="5">
        <v>2004</v>
      </c>
      <c r="AU2" s="5">
        <v>2005</v>
      </c>
      <c r="AV2" s="5">
        <v>2006</v>
      </c>
      <c r="AW2" s="5">
        <v>2007</v>
      </c>
      <c r="AX2" s="5">
        <v>2008</v>
      </c>
      <c r="AY2" s="5">
        <v>2009</v>
      </c>
      <c r="AZ2" s="5">
        <v>2010</v>
      </c>
      <c r="BA2" s="5">
        <v>2011</v>
      </c>
      <c r="BB2" s="5">
        <v>2012</v>
      </c>
      <c r="BC2" s="5">
        <v>2013</v>
      </c>
      <c r="BD2" s="5">
        <v>2014</v>
      </c>
      <c r="BE2" s="5">
        <v>2015</v>
      </c>
      <c r="BF2" s="5">
        <v>2016</v>
      </c>
      <c r="BG2" s="5">
        <v>2017</v>
      </c>
      <c r="BH2" s="6">
        <v>2018</v>
      </c>
    </row>
    <row r="3" spans="1:60" x14ac:dyDescent="0.3">
      <c r="A3" s="64" t="s">
        <v>75</v>
      </c>
      <c r="B3" s="52"/>
      <c r="C3" s="53"/>
      <c r="D3" s="53"/>
      <c r="E3" s="53"/>
      <c r="F3" s="53"/>
      <c r="G3" s="53"/>
      <c r="H3" s="53"/>
      <c r="I3" s="53"/>
      <c r="J3" s="54"/>
      <c r="K3" s="18"/>
      <c r="L3" s="40">
        <f>AVERAGE(BT_Sep_81)</f>
        <v>11.226666666666667</v>
      </c>
      <c r="M3" s="23">
        <f>AVERAGE(BT_Sep_94)</f>
        <v>11.366666666666667</v>
      </c>
      <c r="N3" s="23">
        <f>AVERAGE(BT_Sep_97)</f>
        <v>16.899999999999999</v>
      </c>
      <c r="O3" s="23">
        <f>AVERAGE(BT_Sep_98)</f>
        <v>30.833333333333332</v>
      </c>
      <c r="P3" s="23">
        <f>AVERAGE(BT_Sep_99)</f>
        <v>22.333333333333332</v>
      </c>
      <c r="Q3" s="23">
        <f>AVERAGE(BT_Sep_2000)</f>
        <v>22.633333333333333</v>
      </c>
      <c r="R3" s="23">
        <f>AVERAGE(BT_Sep_2001)</f>
        <v>14.966666666666667</v>
      </c>
      <c r="S3" s="23">
        <f>AVERAGE(BT_Sep_2002)</f>
        <v>16.559999999999999</v>
      </c>
      <c r="T3" s="23">
        <f>AVERAGE(BT_Sep_2003)</f>
        <v>17.123333333333335</v>
      </c>
      <c r="U3" s="23">
        <f>AVERAGE(BT_Sep_2004)</f>
        <v>14.41666666666667</v>
      </c>
      <c r="V3" s="23">
        <f>AVERAGE(BT_Sep_2005)</f>
        <v>24.666666666666668</v>
      </c>
      <c r="W3" s="23">
        <f>AVERAGE(BT_Sep_2006)</f>
        <v>28.860000000000003</v>
      </c>
      <c r="X3" s="23">
        <f>AVERAGE(BT_Sep_2007)</f>
        <v>12.623333333333335</v>
      </c>
      <c r="Y3" s="23">
        <f>AVERAGE(BT_Sep_2008)</f>
        <v>11.496666666666666</v>
      </c>
      <c r="Z3" s="23">
        <f>AVERAGE(BT_Sep_2009)</f>
        <v>11.966666666666665</v>
      </c>
      <c r="AA3" s="23">
        <f>AVERAGE(BT_Sep_2010)</f>
        <v>16.443333333333339</v>
      </c>
      <c r="AB3" s="23">
        <f>AVERAGE(BT_Sep_2011)</f>
        <v>24.770000000000003</v>
      </c>
      <c r="AC3" s="23">
        <f>AVERAGE(BT_Sep_2012)</f>
        <v>15.493333333333331</v>
      </c>
      <c r="AD3" s="23">
        <f>AVERAGE(BT_Sep_2013)</f>
        <v>12.106666666666671</v>
      </c>
      <c r="AE3" s="23">
        <f>AVERAGE(BT_Sep_2014)</f>
        <v>7.8646666666666656</v>
      </c>
      <c r="AF3" s="23">
        <f>AVERAGE(BT_Sep_2015)</f>
        <v>6.6873333333333322</v>
      </c>
      <c r="AG3" s="23">
        <f>AVERAGE(BT_Sep_2016)</f>
        <v>12.406666666666666</v>
      </c>
      <c r="AH3" s="23">
        <f>AVERAGE(BT_Sep_2017)</f>
        <v>25.043333333333329</v>
      </c>
      <c r="AI3" s="41">
        <f>AVERAGE(BT_Sep_2018)</f>
        <v>12.806666666666665</v>
      </c>
      <c r="AJ3" s="24"/>
      <c r="AK3" s="48"/>
      <c r="AL3" s="25"/>
      <c r="AM3" s="25"/>
      <c r="AN3" s="25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4"/>
    </row>
    <row r="4" spans="1:60" x14ac:dyDescent="0.3">
      <c r="A4" s="65" t="s">
        <v>76</v>
      </c>
      <c r="B4" s="50"/>
      <c r="C4" s="26"/>
      <c r="D4" s="26"/>
      <c r="E4" s="26"/>
      <c r="F4" s="26"/>
      <c r="G4" s="26"/>
      <c r="H4" s="26"/>
      <c r="I4" s="26"/>
      <c r="J4" s="51"/>
      <c r="K4" s="27"/>
      <c r="L4" s="42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43"/>
      <c r="AJ4" s="29"/>
      <c r="AK4" s="49">
        <f>AVERAGE(SOQ_Sep_81)</f>
        <v>0.56166666666666665</v>
      </c>
      <c r="AL4" s="30">
        <f>AVERAGE(SOQ_Sep_94)</f>
        <v>5.7999999999999989E-2</v>
      </c>
      <c r="AM4" s="30">
        <f>AVERAGE(SOQ_Sep_97)</f>
        <v>2.3433333333333333</v>
      </c>
      <c r="AN4" s="30">
        <f>AVERAGE(SOQ_Sep_98)</f>
        <v>9.1333333333333329</v>
      </c>
      <c r="AO4" s="30">
        <f>AVERAGE(SOQ_Sep_99)</f>
        <v>5.2666666666666666</v>
      </c>
      <c r="AP4" s="30">
        <f>AVERAGE(SOQ_Sep_2000)</f>
        <v>5.89</v>
      </c>
      <c r="AQ4" s="30">
        <f>AVERAGE(SOQ_Sep_2001)</f>
        <v>2.1366666666666672</v>
      </c>
      <c r="AR4" s="30">
        <f>AVERAGE(SOQ_Sep_2002)</f>
        <v>2.1596666666666664</v>
      </c>
      <c r="AS4" s="30">
        <f>AVERAGE(SOQ_Sep_2003)</f>
        <v>1.8593333333333335</v>
      </c>
      <c r="AT4" s="30">
        <f>AVERAGE(SOQ_Sep_2004)</f>
        <v>1.1060000000000003</v>
      </c>
      <c r="AU4" s="30">
        <f>AVERAGE(SOQ_Sep_2005)</f>
        <v>4.6349999999999998</v>
      </c>
      <c r="AV4" s="30">
        <f>AVERAGE(SOQ_Sep_2006)</f>
        <v>6.429333333333334</v>
      </c>
      <c r="AW4" s="30">
        <f>AVERAGE(SOQ_Sep_2007)</f>
        <v>1.6683333333333334</v>
      </c>
      <c r="AX4" s="30">
        <f>AVERAGE(SOQ_Sep_2008)</f>
        <v>0.99366666666666659</v>
      </c>
      <c r="AY4" s="30">
        <f>AVERAGE(SOQ_Sep_2009)</f>
        <v>1.0606666666666666</v>
      </c>
      <c r="AZ4" s="30">
        <f>AVERAGE(Soq_Sep_2010)</f>
        <v>3.0436666666666667</v>
      </c>
      <c r="BA4" s="30">
        <f>AVERAGE(SOQ_Sep_2011)</f>
        <v>4.6346666666666687</v>
      </c>
      <c r="BB4" s="30">
        <f>AVERAGE(SOQ_Sep_2012)</f>
        <v>1.8779999999999999</v>
      </c>
      <c r="BC4" s="30">
        <f>AVERAGE(SOQ_Sep_2013)</f>
        <v>0.51566666666666672</v>
      </c>
      <c r="BD4" s="30">
        <f>AVERAGE(SOQ_Sep_2014)</f>
        <v>0.62333333333333341</v>
      </c>
      <c r="BE4" s="30">
        <f>AVERAGE(SOQ_Sep_2015)</f>
        <v>0.30100000000000005</v>
      </c>
      <c r="BF4" s="30">
        <f>AVERAGE(SOQ_Sep_2016)</f>
        <v>1.1320000000000001</v>
      </c>
      <c r="BG4" s="30">
        <f>AVERAGE(SOQ_Sep_2017)</f>
        <v>6.3303333333333338</v>
      </c>
      <c r="BH4" s="31">
        <f>AVERAGE(SOQ_Sep_2018)</f>
        <v>2.1186666666666669</v>
      </c>
    </row>
    <row r="5" spans="1:60" x14ac:dyDescent="0.3">
      <c r="A5" s="66" t="s">
        <v>7</v>
      </c>
      <c r="B5" s="55">
        <v>18</v>
      </c>
      <c r="C5" s="3">
        <v>0</v>
      </c>
      <c r="D5" s="8">
        <v>6.6943455013744324E-2</v>
      </c>
      <c r="E5" s="8">
        <v>-2.8255331444143272E-2</v>
      </c>
      <c r="F5" s="8">
        <v>0.69598184905450822</v>
      </c>
      <c r="G5" s="13">
        <v>0.23436670393146089</v>
      </c>
      <c r="H5" s="13">
        <v>0.51628230014693599</v>
      </c>
      <c r="I5" s="8">
        <v>0.68867715853666955</v>
      </c>
      <c r="J5" s="56" t="s">
        <v>6</v>
      </c>
      <c r="L5" s="44">
        <f>IF(($D5*L$3+$E5)&lt;0,0,$D5*L$3+$E5)</f>
        <v>0.72329652351015972</v>
      </c>
      <c r="M5" s="13">
        <f t="shared" ref="M5:AI16" si="0">IF(($D5*M$3+$E5)&lt;0,0,$D5*M$3+$E5)</f>
        <v>0.73266860721208393</v>
      </c>
      <c r="N5" s="13">
        <f t="shared" si="0"/>
        <v>1.1030890582881359</v>
      </c>
      <c r="O5" s="13">
        <f t="shared" si="0"/>
        <v>2.0358345314796398</v>
      </c>
      <c r="P5" s="13">
        <f t="shared" si="0"/>
        <v>1.4668151638628131</v>
      </c>
      <c r="Q5" s="13">
        <f t="shared" si="0"/>
        <v>1.4868982003669364</v>
      </c>
      <c r="R5" s="13">
        <f t="shared" si="0"/>
        <v>0.9736650452615635</v>
      </c>
      <c r="S5" s="13">
        <f t="shared" si="0"/>
        <v>1.0803282835834627</v>
      </c>
      <c r="T5" s="13">
        <f t="shared" si="0"/>
        <v>1.1180397632412054</v>
      </c>
      <c r="U5" s="13">
        <f t="shared" si="0"/>
        <v>0.93684614500400432</v>
      </c>
      <c r="V5" s="13">
        <f t="shared" si="0"/>
        <v>1.6230165588948835</v>
      </c>
      <c r="W5" s="13">
        <f t="shared" si="0"/>
        <v>1.9037327802525179</v>
      </c>
      <c r="X5" s="13">
        <f t="shared" si="0"/>
        <v>0.81679421567935606</v>
      </c>
      <c r="Y5" s="13">
        <f t="shared" si="0"/>
        <v>0.74137125636387058</v>
      </c>
      <c r="Z5" s="13">
        <f t="shared" si="0"/>
        <v>0.77283468022033042</v>
      </c>
      <c r="AA5" s="13">
        <f t="shared" si="0"/>
        <v>1.0725182138318594</v>
      </c>
      <c r="AB5" s="13">
        <f t="shared" si="0"/>
        <v>1.6299340492463039</v>
      </c>
      <c r="AC5" s="13">
        <f t="shared" si="0"/>
        <v>1.0089219315688021</v>
      </c>
      <c r="AD5" s="13">
        <f t="shared" si="0"/>
        <v>0.78220676392225497</v>
      </c>
      <c r="AE5" s="13">
        <f t="shared" si="0"/>
        <v>0.49823262775395116</v>
      </c>
      <c r="AF5" s="13">
        <f t="shared" si="0"/>
        <v>0.41941786671776954</v>
      </c>
      <c r="AG5" s="13">
        <f t="shared" si="0"/>
        <v>0.80228980042637799</v>
      </c>
      <c r="AH5" s="13">
        <f t="shared" si="0"/>
        <v>1.6482319269500603</v>
      </c>
      <c r="AI5" s="16">
        <f t="shared" si="0"/>
        <v>0.8290671824318756</v>
      </c>
      <c r="AJ5" s="22"/>
      <c r="AK5" s="44">
        <f>IF(($G5*AK$4+$H5)&lt;0,0,$G5*AK$4+$H5)</f>
        <v>0.64791826552177323</v>
      </c>
      <c r="AL5" s="13">
        <f t="shared" ref="AL5:BH16" si="1">IF(($G5*AL$4+$H5)&lt;0,0,$G5*AL$4+$H5)</f>
        <v>0.52987556897496069</v>
      </c>
      <c r="AM5" s="13">
        <f t="shared" si="1"/>
        <v>1.0654816096929927</v>
      </c>
      <c r="AN5" s="13">
        <f t="shared" si="1"/>
        <v>2.6568315293876119</v>
      </c>
      <c r="AO5" s="13">
        <f t="shared" si="1"/>
        <v>1.7506136075192966</v>
      </c>
      <c r="AP5" s="13">
        <f t="shared" si="1"/>
        <v>1.8967021863032407</v>
      </c>
      <c r="AQ5" s="13">
        <f t="shared" si="1"/>
        <v>1.0170458242138243</v>
      </c>
      <c r="AR5" s="13">
        <f t="shared" si="1"/>
        <v>1.0224362584042477</v>
      </c>
      <c r="AS5" s="13">
        <f t="shared" si="1"/>
        <v>0.95204812499016567</v>
      </c>
      <c r="AT5" s="13">
        <f t="shared" si="1"/>
        <v>0.77549187469513181</v>
      </c>
      <c r="AU5" s="13">
        <f t="shared" si="1"/>
        <v>1.6025719728692573</v>
      </c>
      <c r="AV5" s="13">
        <f t="shared" si="1"/>
        <v>2.023103961956942</v>
      </c>
      <c r="AW5" s="13">
        <f t="shared" si="1"/>
        <v>0.90728408453925657</v>
      </c>
      <c r="AX5" s="13">
        <f t="shared" si="1"/>
        <v>0.74916468162016425</v>
      </c>
      <c r="AY5" s="13">
        <f t="shared" si="1"/>
        <v>0.76486725078357221</v>
      </c>
      <c r="AZ5" s="13">
        <f t="shared" si="1"/>
        <v>1.229616424679659</v>
      </c>
      <c r="BA5" s="13">
        <f t="shared" si="1"/>
        <v>1.6024938506346138</v>
      </c>
      <c r="BB5" s="13">
        <f t="shared" si="1"/>
        <v>0.9564229701302196</v>
      </c>
      <c r="BC5" s="13">
        <f t="shared" si="1"/>
        <v>0.63713739714092599</v>
      </c>
      <c r="BD5" s="13">
        <f t="shared" si="1"/>
        <v>0.66237087893087998</v>
      </c>
      <c r="BE5" s="13">
        <f t="shared" si="1"/>
        <v>0.58682667803030575</v>
      </c>
      <c r="BF5" s="13">
        <f t="shared" si="1"/>
        <v>0.78158540899734974</v>
      </c>
      <c r="BG5" s="13">
        <f t="shared" si="1"/>
        <v>1.9999016582677274</v>
      </c>
      <c r="BH5" s="16">
        <f t="shared" si="1"/>
        <v>1.012827223543058</v>
      </c>
    </row>
    <row r="6" spans="1:60" x14ac:dyDescent="0.3">
      <c r="A6" s="66" t="s">
        <v>33</v>
      </c>
      <c r="B6" s="55">
        <v>11</v>
      </c>
      <c r="C6" s="3">
        <v>0</v>
      </c>
      <c r="D6" s="8">
        <v>7.6560190461478758E-2</v>
      </c>
      <c r="E6" s="8">
        <v>1.3935744196508326</v>
      </c>
      <c r="F6" s="8">
        <v>0.66436997944247056</v>
      </c>
      <c r="G6" s="13">
        <v>0.21649686693427031</v>
      </c>
      <c r="H6" s="13">
        <v>2.1219015340356693</v>
      </c>
      <c r="I6" s="8">
        <v>0.72698843969722404</v>
      </c>
      <c r="J6" s="57" t="s">
        <v>0</v>
      </c>
      <c r="L6" s="44">
        <f t="shared" ref="L6:AA47" si="2">IF(($D6*L$3+$E6)&lt;0,0,$D6*L$3+$E6)</f>
        <v>2.2530901578983675</v>
      </c>
      <c r="M6" s="13">
        <f t="shared" si="0"/>
        <v>2.2638085845629745</v>
      </c>
      <c r="N6" s="13">
        <f t="shared" si="0"/>
        <v>2.6874416384498234</v>
      </c>
      <c r="O6" s="13">
        <f t="shared" si="0"/>
        <v>3.7541802922130945</v>
      </c>
      <c r="P6" s="13">
        <f t="shared" si="0"/>
        <v>3.1034186732905251</v>
      </c>
      <c r="Q6" s="13">
        <f t="shared" si="0"/>
        <v>3.1263867304289685</v>
      </c>
      <c r="R6" s="13">
        <f t="shared" si="0"/>
        <v>2.5394252702242981</v>
      </c>
      <c r="S6" s="13">
        <f t="shared" si="0"/>
        <v>2.6614111736929207</v>
      </c>
      <c r="T6" s="13">
        <f t="shared" si="0"/>
        <v>2.7045400809862206</v>
      </c>
      <c r="U6" s="13">
        <f t="shared" si="0"/>
        <v>2.4973171654704851</v>
      </c>
      <c r="V6" s="13">
        <f t="shared" si="0"/>
        <v>3.2820591177006424</v>
      </c>
      <c r="W6" s="13">
        <f t="shared" si="0"/>
        <v>3.6031015163691098</v>
      </c>
      <c r="X6" s="13">
        <f t="shared" si="0"/>
        <v>2.3600192239095663</v>
      </c>
      <c r="Y6" s="13">
        <f t="shared" si="0"/>
        <v>2.2737614093229666</v>
      </c>
      <c r="Z6" s="13">
        <f t="shared" si="0"/>
        <v>2.3097446988398618</v>
      </c>
      <c r="AA6" s="13">
        <f t="shared" si="0"/>
        <v>2.6524791514724155</v>
      </c>
      <c r="AB6" s="13">
        <f t="shared" si="0"/>
        <v>3.2899703373816616</v>
      </c>
      <c r="AC6" s="13">
        <f t="shared" si="0"/>
        <v>2.5797469705340097</v>
      </c>
      <c r="AD6" s="13">
        <f t="shared" si="0"/>
        <v>2.3204631255044692</v>
      </c>
      <c r="AE6" s="13">
        <f t="shared" si="0"/>
        <v>1.995694797566876</v>
      </c>
      <c r="AF6" s="13">
        <f t="shared" si="0"/>
        <v>1.9055579333302282</v>
      </c>
      <c r="AG6" s="13">
        <f t="shared" si="0"/>
        <v>2.3434311826429122</v>
      </c>
      <c r="AH6" s="13">
        <f t="shared" si="0"/>
        <v>3.3108967894411321</v>
      </c>
      <c r="AI6" s="16">
        <f t="shared" si="0"/>
        <v>2.3740552588275037</v>
      </c>
      <c r="AJ6" s="22"/>
      <c r="AK6" s="44">
        <f t="shared" ref="AK6:AZ47" si="3">IF(($G6*AK$4+$H6)&lt;0,0,$G6*AK$4+$H6)</f>
        <v>2.2435006076304176</v>
      </c>
      <c r="AL6" s="13">
        <f t="shared" si="1"/>
        <v>2.1344583523178571</v>
      </c>
      <c r="AM6" s="13">
        <f t="shared" si="1"/>
        <v>2.629225858884976</v>
      </c>
      <c r="AN6" s="13">
        <f t="shared" si="1"/>
        <v>4.0992395853686716</v>
      </c>
      <c r="AO6" s="13">
        <f t="shared" si="1"/>
        <v>3.2621183665561597</v>
      </c>
      <c r="AP6" s="13">
        <f t="shared" si="1"/>
        <v>3.3970680802785216</v>
      </c>
      <c r="AQ6" s="13">
        <f t="shared" si="1"/>
        <v>2.5844831730518938</v>
      </c>
      <c r="AR6" s="13">
        <f t="shared" si="1"/>
        <v>2.5894626009913817</v>
      </c>
      <c r="AS6" s="13">
        <f t="shared" si="1"/>
        <v>2.5244413752887893</v>
      </c>
      <c r="AT6" s="13">
        <f t="shared" si="1"/>
        <v>2.3613470688649723</v>
      </c>
      <c r="AU6" s="13">
        <f t="shared" si="1"/>
        <v>3.1253645122760121</v>
      </c>
      <c r="AV6" s="13">
        <f t="shared" si="1"/>
        <v>3.513832057178405</v>
      </c>
      <c r="AW6" s="13">
        <f t="shared" si="1"/>
        <v>2.4830904737043435</v>
      </c>
      <c r="AX6" s="13">
        <f t="shared" si="1"/>
        <v>2.3370272541460224</v>
      </c>
      <c r="AY6" s="13">
        <f t="shared" si="1"/>
        <v>2.3515325442306185</v>
      </c>
      <c r="AZ6" s="13">
        <f t="shared" si="1"/>
        <v>2.7808458313612769</v>
      </c>
      <c r="BA6" s="13">
        <f t="shared" si="1"/>
        <v>3.1252923466537013</v>
      </c>
      <c r="BB6" s="13">
        <f t="shared" si="1"/>
        <v>2.5284826501382289</v>
      </c>
      <c r="BC6" s="13">
        <f t="shared" si="1"/>
        <v>2.2335417517514413</v>
      </c>
      <c r="BD6" s="13">
        <f t="shared" si="1"/>
        <v>2.2568512477580311</v>
      </c>
      <c r="BE6" s="13">
        <f t="shared" si="1"/>
        <v>2.1870670909828847</v>
      </c>
      <c r="BF6" s="13">
        <f t="shared" si="1"/>
        <v>2.3669759874052634</v>
      </c>
      <c r="BG6" s="13">
        <f t="shared" si="1"/>
        <v>3.4923988673519117</v>
      </c>
      <c r="BH6" s="16">
        <f t="shared" si="1"/>
        <v>2.5805862294470767</v>
      </c>
    </row>
    <row r="7" spans="1:60" x14ac:dyDescent="0.3">
      <c r="A7" s="66" t="s">
        <v>31</v>
      </c>
      <c r="B7" s="55">
        <v>8</v>
      </c>
      <c r="C7" s="3">
        <v>0</v>
      </c>
      <c r="D7" s="8">
        <v>5.867983765985145E-2</v>
      </c>
      <c r="E7" s="8">
        <v>1.3481093498736505</v>
      </c>
      <c r="F7" s="8">
        <v>0.55818614661168586</v>
      </c>
      <c r="G7" s="13">
        <v>0.34342283449765421</v>
      </c>
      <c r="H7" s="13">
        <v>1.664336049442392</v>
      </c>
      <c r="I7" s="8">
        <v>0.7632480627968794</v>
      </c>
      <c r="J7" s="57" t="s">
        <v>0</v>
      </c>
      <c r="L7" s="44">
        <f t="shared" si="2"/>
        <v>2.0068883273349161</v>
      </c>
      <c r="M7" s="13">
        <f t="shared" si="0"/>
        <v>2.0151035046072954</v>
      </c>
      <c r="N7" s="13">
        <f t="shared" si="0"/>
        <v>2.3397986063251399</v>
      </c>
      <c r="O7" s="13">
        <f t="shared" si="0"/>
        <v>3.1574043443857365</v>
      </c>
      <c r="P7" s="13">
        <f t="shared" si="0"/>
        <v>2.6586257242769995</v>
      </c>
      <c r="Q7" s="13">
        <f t="shared" si="0"/>
        <v>2.6762296755749553</v>
      </c>
      <c r="R7" s="13">
        <f t="shared" si="0"/>
        <v>2.2263509201827603</v>
      </c>
      <c r="S7" s="13">
        <f t="shared" si="0"/>
        <v>2.3198474615207907</v>
      </c>
      <c r="T7" s="13">
        <f t="shared" si="0"/>
        <v>2.3529037700691733</v>
      </c>
      <c r="U7" s="13">
        <f t="shared" si="0"/>
        <v>2.1940770094698423</v>
      </c>
      <c r="V7" s="13">
        <f t="shared" si="0"/>
        <v>2.7955453454833199</v>
      </c>
      <c r="W7" s="13">
        <f t="shared" si="0"/>
        <v>3.0416094647369638</v>
      </c>
      <c r="X7" s="13">
        <f t="shared" si="0"/>
        <v>2.0888445005998419</v>
      </c>
      <c r="Y7" s="13">
        <f t="shared" si="0"/>
        <v>2.0227318835030759</v>
      </c>
      <c r="Z7" s="13">
        <f t="shared" si="0"/>
        <v>2.050311407203206</v>
      </c>
      <c r="AA7" s="13">
        <f t="shared" si="0"/>
        <v>2.3130014804604748</v>
      </c>
      <c r="AB7" s="13">
        <f t="shared" si="0"/>
        <v>2.8016089287081711</v>
      </c>
      <c r="AC7" s="13">
        <f t="shared" si="0"/>
        <v>2.2572556346836157</v>
      </c>
      <c r="AD7" s="13">
        <f t="shared" si="0"/>
        <v>2.0585265844755858</v>
      </c>
      <c r="AE7" s="13">
        <f t="shared" si="0"/>
        <v>1.8096067131224955</v>
      </c>
      <c r="AF7" s="13">
        <f t="shared" si="0"/>
        <v>1.7405209842509637</v>
      </c>
      <c r="AG7" s="13">
        <f t="shared" si="0"/>
        <v>2.0761305357735407</v>
      </c>
      <c r="AH7" s="13">
        <f t="shared" si="0"/>
        <v>2.8176480843351968</v>
      </c>
      <c r="AI7" s="16">
        <f t="shared" si="0"/>
        <v>2.0996024708374814</v>
      </c>
      <c r="AJ7" s="22"/>
      <c r="AK7" s="44">
        <f t="shared" si="3"/>
        <v>1.8572252081519078</v>
      </c>
      <c r="AL7" s="13">
        <f t="shared" si="1"/>
        <v>1.6842545738432559</v>
      </c>
      <c r="AM7" s="13">
        <f t="shared" si="1"/>
        <v>2.4690902249485616</v>
      </c>
      <c r="AN7" s="13">
        <f t="shared" si="1"/>
        <v>4.8009312711876335</v>
      </c>
      <c r="AO7" s="13">
        <f t="shared" si="1"/>
        <v>3.473029644463371</v>
      </c>
      <c r="AP7" s="13">
        <f t="shared" si="1"/>
        <v>3.6870965446335751</v>
      </c>
      <c r="AQ7" s="13">
        <f t="shared" si="1"/>
        <v>2.3981161724857132</v>
      </c>
      <c r="AR7" s="13">
        <f t="shared" si="1"/>
        <v>2.4060148976791593</v>
      </c>
      <c r="AS7" s="13">
        <f t="shared" si="1"/>
        <v>2.3028735730516972</v>
      </c>
      <c r="AT7" s="13">
        <f t="shared" si="1"/>
        <v>2.0441617043967977</v>
      </c>
      <c r="AU7" s="13">
        <f t="shared" si="1"/>
        <v>3.2561008873390191</v>
      </c>
      <c r="AV7" s="13">
        <f t="shared" si="1"/>
        <v>3.8723159267059768</v>
      </c>
      <c r="AW7" s="13">
        <f t="shared" si="1"/>
        <v>2.2372798116626451</v>
      </c>
      <c r="AX7" s="13">
        <f t="shared" si="1"/>
        <v>2.0055838726548942</v>
      </c>
      <c r="AY7" s="13">
        <f t="shared" si="1"/>
        <v>2.0285932025662374</v>
      </c>
      <c r="AZ7" s="13">
        <f t="shared" si="1"/>
        <v>2.7096006833750854</v>
      </c>
      <c r="BA7" s="13">
        <f t="shared" si="1"/>
        <v>3.255986413060854</v>
      </c>
      <c r="BB7" s="13">
        <f t="shared" si="1"/>
        <v>2.3092841326289868</v>
      </c>
      <c r="BC7" s="13">
        <f t="shared" si="1"/>
        <v>1.8414277577650158</v>
      </c>
      <c r="BD7" s="13">
        <f t="shared" si="1"/>
        <v>1.8784029496125965</v>
      </c>
      <c r="BE7" s="13">
        <f t="shared" si="1"/>
        <v>1.767706322626186</v>
      </c>
      <c r="BF7" s="13">
        <f t="shared" si="1"/>
        <v>2.0530906980937367</v>
      </c>
      <c r="BG7" s="13">
        <f t="shared" si="1"/>
        <v>3.8383170660907093</v>
      </c>
      <c r="BH7" s="16">
        <f t="shared" si="1"/>
        <v>2.3919345614647556</v>
      </c>
    </row>
    <row r="8" spans="1:60" x14ac:dyDescent="0.3">
      <c r="A8" s="66" t="s">
        <v>29</v>
      </c>
      <c r="B8" s="55">
        <v>12</v>
      </c>
      <c r="C8" s="3">
        <v>3</v>
      </c>
      <c r="D8" s="8">
        <v>1.6116102930799275E-2</v>
      </c>
      <c r="E8" s="8">
        <v>0.56337444136049297</v>
      </c>
      <c r="F8" s="8">
        <v>0.51711003273779099</v>
      </c>
      <c r="G8" s="13">
        <v>3.8460370686229414E-2</v>
      </c>
      <c r="H8" s="13">
        <v>0.73128563051337359</v>
      </c>
      <c r="I8" s="8">
        <v>0.46543109323526483</v>
      </c>
      <c r="J8" s="4" t="s">
        <v>6</v>
      </c>
      <c r="L8" s="44">
        <f t="shared" si="2"/>
        <v>0.7443045569302662</v>
      </c>
      <c r="M8" s="13">
        <f t="shared" si="0"/>
        <v>0.74656081134057806</v>
      </c>
      <c r="N8" s="13">
        <f t="shared" si="0"/>
        <v>0.83573658089100067</v>
      </c>
      <c r="O8" s="13">
        <f t="shared" si="0"/>
        <v>1.0602876150601372</v>
      </c>
      <c r="P8" s="13">
        <f t="shared" si="0"/>
        <v>0.9233007401483434</v>
      </c>
      <c r="Q8" s="13">
        <f t="shared" si="0"/>
        <v>0.92813557102758315</v>
      </c>
      <c r="R8" s="13">
        <f t="shared" si="0"/>
        <v>0.80457878189145549</v>
      </c>
      <c r="S8" s="13">
        <f t="shared" si="0"/>
        <v>0.83025710589452895</v>
      </c>
      <c r="T8" s="13">
        <f t="shared" si="0"/>
        <v>0.83933584387887916</v>
      </c>
      <c r="U8" s="13">
        <f t="shared" si="0"/>
        <v>0.79571492527951593</v>
      </c>
      <c r="V8" s="13">
        <f t="shared" si="0"/>
        <v>0.96090498032020843</v>
      </c>
      <c r="W8" s="13">
        <f t="shared" si="0"/>
        <v>1.0284851719433601</v>
      </c>
      <c r="X8" s="13">
        <f t="shared" si="0"/>
        <v>0.76681338069028249</v>
      </c>
      <c r="Y8" s="13">
        <f t="shared" si="0"/>
        <v>0.74865590472158194</v>
      </c>
      <c r="Z8" s="13">
        <f t="shared" si="0"/>
        <v>0.75623047309905767</v>
      </c>
      <c r="AA8" s="13">
        <f t="shared" si="0"/>
        <v>0.82837689388593572</v>
      </c>
      <c r="AB8" s="13">
        <f t="shared" si="0"/>
        <v>0.96257031095639101</v>
      </c>
      <c r="AC8" s="13">
        <f t="shared" si="0"/>
        <v>0.81306659610167631</v>
      </c>
      <c r="AD8" s="13">
        <f t="shared" si="0"/>
        <v>0.75848672750936963</v>
      </c>
      <c r="AE8" s="13">
        <f t="shared" si="0"/>
        <v>0.69012221887691894</v>
      </c>
      <c r="AF8" s="13">
        <f t="shared" si="0"/>
        <v>0.671148193693058</v>
      </c>
      <c r="AG8" s="13">
        <f t="shared" si="0"/>
        <v>0.76332155838860927</v>
      </c>
      <c r="AH8" s="13">
        <f t="shared" si="0"/>
        <v>0.96697537909080944</v>
      </c>
      <c r="AI8" s="16">
        <f t="shared" si="0"/>
        <v>0.76976799956092901</v>
      </c>
      <c r="AJ8" s="22"/>
      <c r="AK8" s="44">
        <f t="shared" si="3"/>
        <v>0.75288753871547243</v>
      </c>
      <c r="AL8" s="13">
        <f t="shared" si="1"/>
        <v>0.7335163320131749</v>
      </c>
      <c r="AM8" s="13">
        <f t="shared" si="1"/>
        <v>0.82141109915477117</v>
      </c>
      <c r="AN8" s="13">
        <f t="shared" si="1"/>
        <v>1.082557016114269</v>
      </c>
      <c r="AO8" s="13">
        <f t="shared" si="1"/>
        <v>0.93384358279418178</v>
      </c>
      <c r="AP8" s="13">
        <f t="shared" si="1"/>
        <v>0.95781721385526486</v>
      </c>
      <c r="AQ8" s="13">
        <f t="shared" si="1"/>
        <v>0.81346262254628376</v>
      </c>
      <c r="AR8" s="13">
        <f t="shared" si="1"/>
        <v>0.81434721107206709</v>
      </c>
      <c r="AS8" s="13">
        <f t="shared" si="1"/>
        <v>0.80279627974263612</v>
      </c>
      <c r="AT8" s="13">
        <f t="shared" si="1"/>
        <v>0.77382280049234331</v>
      </c>
      <c r="AU8" s="13">
        <f t="shared" si="1"/>
        <v>0.90954944864404697</v>
      </c>
      <c r="AV8" s="13">
        <f t="shared" si="1"/>
        <v>0.97856017377870463</v>
      </c>
      <c r="AW8" s="13">
        <f t="shared" si="1"/>
        <v>0.7954503489415663</v>
      </c>
      <c r="AX8" s="13">
        <f t="shared" si="1"/>
        <v>0.7695024188519235</v>
      </c>
      <c r="AY8" s="13">
        <f t="shared" si="1"/>
        <v>0.77207926368790092</v>
      </c>
      <c r="AZ8" s="13">
        <f t="shared" si="1"/>
        <v>0.84834617875869389</v>
      </c>
      <c r="BA8" s="13">
        <f t="shared" si="1"/>
        <v>0.90953662852048489</v>
      </c>
      <c r="BB8" s="13">
        <f t="shared" si="1"/>
        <v>0.80351420666211237</v>
      </c>
      <c r="BC8" s="13">
        <f t="shared" si="1"/>
        <v>0.75111836166390589</v>
      </c>
      <c r="BD8" s="13">
        <f t="shared" si="1"/>
        <v>0.75525926157445655</v>
      </c>
      <c r="BE8" s="13">
        <f t="shared" si="1"/>
        <v>0.74286220208992859</v>
      </c>
      <c r="BF8" s="13">
        <f t="shared" si="1"/>
        <v>0.7748227701301853</v>
      </c>
      <c r="BG8" s="13">
        <f t="shared" si="1"/>
        <v>0.97475259708076789</v>
      </c>
      <c r="BH8" s="16">
        <f t="shared" si="1"/>
        <v>0.81277033587393166</v>
      </c>
    </row>
    <row r="9" spans="1:60" x14ac:dyDescent="0.3">
      <c r="A9" s="66" t="s">
        <v>27</v>
      </c>
      <c r="B9" s="55">
        <v>8</v>
      </c>
      <c r="C9" s="3">
        <v>0</v>
      </c>
      <c r="D9" s="8">
        <v>0.10459184227029401</v>
      </c>
      <c r="E9" s="8">
        <v>-0.64054216331517144</v>
      </c>
      <c r="F9" s="8">
        <v>0.94639391115027327</v>
      </c>
      <c r="G9" s="13">
        <v>0.23428258085840867</v>
      </c>
      <c r="H9" s="13">
        <v>0.196628294694012</v>
      </c>
      <c r="I9" s="8">
        <v>0.93334794013349964</v>
      </c>
      <c r="J9" s="4" t="s">
        <v>6</v>
      </c>
      <c r="L9" s="44">
        <f t="shared" si="2"/>
        <v>0.53367558590599595</v>
      </c>
      <c r="M9" s="13">
        <f t="shared" si="0"/>
        <v>0.54831844382383721</v>
      </c>
      <c r="N9" s="13">
        <f t="shared" si="0"/>
        <v>1.1270599710527973</v>
      </c>
      <c r="O9" s="13">
        <f t="shared" si="0"/>
        <v>2.5843729733522269</v>
      </c>
      <c r="P9" s="13">
        <f t="shared" si="0"/>
        <v>1.6953423140547281</v>
      </c>
      <c r="Q9" s="13">
        <f t="shared" si="0"/>
        <v>1.7267198667358161</v>
      </c>
      <c r="R9" s="13">
        <f t="shared" si="0"/>
        <v>0.92484907599689559</v>
      </c>
      <c r="S9" s="13">
        <f t="shared" si="0"/>
        <v>1.0914987446808975</v>
      </c>
      <c r="T9" s="13">
        <f t="shared" si="0"/>
        <v>1.1504188158264967</v>
      </c>
      <c r="U9" s="13">
        <f t="shared" si="0"/>
        <v>0.86732356274823419</v>
      </c>
      <c r="V9" s="13">
        <f t="shared" si="0"/>
        <v>1.9393899460187476</v>
      </c>
      <c r="W9" s="13">
        <f t="shared" si="0"/>
        <v>2.3779784046055141</v>
      </c>
      <c r="X9" s="13">
        <f t="shared" si="0"/>
        <v>0.67975552561017338</v>
      </c>
      <c r="Y9" s="13">
        <f t="shared" si="0"/>
        <v>0.56191538331897528</v>
      </c>
      <c r="Z9" s="13">
        <f t="shared" si="0"/>
        <v>0.61107354918601342</v>
      </c>
      <c r="AA9" s="13">
        <f t="shared" si="0"/>
        <v>1.0792963630826971</v>
      </c>
      <c r="AB9" s="13">
        <f t="shared" si="0"/>
        <v>1.9501977697200115</v>
      </c>
      <c r="AC9" s="13">
        <f t="shared" si="0"/>
        <v>0.97993411292591681</v>
      </c>
      <c r="AD9" s="13">
        <f t="shared" si="0"/>
        <v>0.62571640710385512</v>
      </c>
      <c r="AE9" s="13">
        <f t="shared" si="0"/>
        <v>0.18203781219326742</v>
      </c>
      <c r="AF9" s="13">
        <f t="shared" si="0"/>
        <v>5.8898349893707902E-2</v>
      </c>
      <c r="AG9" s="13">
        <f t="shared" si="0"/>
        <v>0.65709395978494289</v>
      </c>
      <c r="AH9" s="13">
        <f t="shared" si="0"/>
        <v>1.9787862066072246</v>
      </c>
      <c r="AI9" s="16">
        <f t="shared" si="0"/>
        <v>0.69893069669306029</v>
      </c>
      <c r="AJ9" s="22"/>
      <c r="AK9" s="44">
        <f t="shared" si="3"/>
        <v>0.32821701094281819</v>
      </c>
      <c r="AL9" s="13">
        <f t="shared" si="1"/>
        <v>0.2102166843837997</v>
      </c>
      <c r="AM9" s="13">
        <f t="shared" si="1"/>
        <v>0.74563047583888298</v>
      </c>
      <c r="AN9" s="13">
        <f t="shared" si="1"/>
        <v>2.3364091998674774</v>
      </c>
      <c r="AO9" s="13">
        <f t="shared" si="1"/>
        <v>1.4305165538816311</v>
      </c>
      <c r="AP9" s="13">
        <f t="shared" si="1"/>
        <v>1.5765526959500389</v>
      </c>
      <c r="AQ9" s="13">
        <f t="shared" si="1"/>
        <v>0.69721207579481193</v>
      </c>
      <c r="AR9" s="13">
        <f t="shared" si="1"/>
        <v>0.70260057515455521</v>
      </c>
      <c r="AS9" s="13">
        <f t="shared" si="1"/>
        <v>0.63223770670341328</v>
      </c>
      <c r="AT9" s="13">
        <f t="shared" si="1"/>
        <v>0.45574482912341208</v>
      </c>
      <c r="AU9" s="13">
        <f t="shared" si="1"/>
        <v>1.282528056972736</v>
      </c>
      <c r="AV9" s="13">
        <f t="shared" si="1"/>
        <v>1.7029091012263411</v>
      </c>
      <c r="AW9" s="13">
        <f t="shared" si="1"/>
        <v>0.58748973375945712</v>
      </c>
      <c r="AX9" s="13">
        <f t="shared" si="1"/>
        <v>0.42942708587365075</v>
      </c>
      <c r="AY9" s="13">
        <f t="shared" si="1"/>
        <v>0.44512401879116414</v>
      </c>
      <c r="AZ9" s="13">
        <f t="shared" si="1"/>
        <v>0.90970637663338849</v>
      </c>
      <c r="BA9" s="13">
        <f t="shared" si="1"/>
        <v>1.282449962779117</v>
      </c>
      <c r="BB9" s="13">
        <f t="shared" si="1"/>
        <v>0.6366109815461034</v>
      </c>
      <c r="BC9" s="13">
        <f t="shared" si="1"/>
        <v>0.3174400122233314</v>
      </c>
      <c r="BD9" s="13">
        <f t="shared" si="1"/>
        <v>0.34266443676242009</v>
      </c>
      <c r="BE9" s="13">
        <f t="shared" si="1"/>
        <v>0.267147351532393</v>
      </c>
      <c r="BF9" s="13">
        <f t="shared" si="1"/>
        <v>0.46183617622573064</v>
      </c>
      <c r="BG9" s="13">
        <f t="shared" si="1"/>
        <v>1.6797151257213585</v>
      </c>
      <c r="BH9" s="16">
        <f t="shared" si="1"/>
        <v>0.69299498933936055</v>
      </c>
    </row>
    <row r="10" spans="1:60" x14ac:dyDescent="0.3">
      <c r="A10" s="66" t="s">
        <v>57</v>
      </c>
      <c r="B10" s="55">
        <v>4</v>
      </c>
      <c r="C10" s="3">
        <v>0</v>
      </c>
      <c r="D10" s="8">
        <v>9.357798165137611E-2</v>
      </c>
      <c r="E10" s="8">
        <v>-0.88509174311926575</v>
      </c>
      <c r="F10" s="8">
        <v>0.92477064220183514</v>
      </c>
      <c r="G10" s="13">
        <v>0.15023648224439889</v>
      </c>
      <c r="H10" s="13">
        <v>0.18875313167068278</v>
      </c>
      <c r="I10" s="8">
        <v>0.65308682575653398</v>
      </c>
      <c r="J10" s="4" t="s">
        <v>6</v>
      </c>
      <c r="L10" s="44">
        <f t="shared" si="2"/>
        <v>0.16547706422018327</v>
      </c>
      <c r="M10" s="13">
        <f t="shared" si="0"/>
        <v>0.17857798165137617</v>
      </c>
      <c r="N10" s="13">
        <f t="shared" si="0"/>
        <v>0.6963761467889904</v>
      </c>
      <c r="O10" s="13">
        <f t="shared" si="0"/>
        <v>2.000229357798164</v>
      </c>
      <c r="P10" s="13">
        <f t="shared" si="0"/>
        <v>1.2048165137614673</v>
      </c>
      <c r="Q10" s="13">
        <f t="shared" si="0"/>
        <v>1.2328899082568801</v>
      </c>
      <c r="R10" s="13">
        <f t="shared" si="0"/>
        <v>0.51545871559632994</v>
      </c>
      <c r="S10" s="13">
        <f t="shared" si="0"/>
        <v>0.66455963302752252</v>
      </c>
      <c r="T10" s="13">
        <f t="shared" si="0"/>
        <v>0.71727522935779797</v>
      </c>
      <c r="U10" s="13">
        <f t="shared" si="0"/>
        <v>0.46399082568807337</v>
      </c>
      <c r="V10" s="13">
        <f t="shared" si="0"/>
        <v>1.4231651376146783</v>
      </c>
      <c r="W10" s="13">
        <f t="shared" si="0"/>
        <v>1.8155688073394489</v>
      </c>
      <c r="X10" s="13">
        <f t="shared" si="0"/>
        <v>0.29617431192660559</v>
      </c>
      <c r="Y10" s="13">
        <f t="shared" si="0"/>
        <v>0.19074311926605492</v>
      </c>
      <c r="Z10" s="13">
        <f t="shared" si="0"/>
        <v>0.23472477064220154</v>
      </c>
      <c r="AA10" s="13">
        <f t="shared" si="0"/>
        <v>0.65364220183486266</v>
      </c>
      <c r="AB10" s="13">
        <f t="shared" si="0"/>
        <v>1.4328348623853207</v>
      </c>
      <c r="AC10" s="13">
        <f t="shared" si="0"/>
        <v>0.56474311926605458</v>
      </c>
      <c r="AD10" s="13">
        <f t="shared" si="0"/>
        <v>0.24782568807339467</v>
      </c>
      <c r="AE10" s="13">
        <f t="shared" si="0"/>
        <v>0</v>
      </c>
      <c r="AF10" s="13">
        <f t="shared" si="0"/>
        <v>0</v>
      </c>
      <c r="AG10" s="13">
        <f t="shared" si="0"/>
        <v>0.27589908256880724</v>
      </c>
      <c r="AH10" s="13">
        <f t="shared" si="0"/>
        <v>1.4584128440366961</v>
      </c>
      <c r="AI10" s="16">
        <f t="shared" si="0"/>
        <v>0.31333027522935741</v>
      </c>
      <c r="AJ10" s="22"/>
      <c r="AK10" s="44">
        <f t="shared" si="3"/>
        <v>0.27313595586462014</v>
      </c>
      <c r="AL10" s="13">
        <f t="shared" si="1"/>
        <v>0.19746684764085792</v>
      </c>
      <c r="AM10" s="13">
        <f t="shared" si="1"/>
        <v>0.54080728839672421</v>
      </c>
      <c r="AN10" s="13">
        <f t="shared" si="1"/>
        <v>1.5609130028361926</v>
      </c>
      <c r="AO10" s="13">
        <f t="shared" si="1"/>
        <v>0.97999860482451695</v>
      </c>
      <c r="AP10" s="13">
        <f t="shared" si="1"/>
        <v>1.0736460120901923</v>
      </c>
      <c r="AQ10" s="13">
        <f t="shared" si="1"/>
        <v>0.50975841539954847</v>
      </c>
      <c r="AR10" s="13">
        <f t="shared" si="1"/>
        <v>0.51321385449116952</v>
      </c>
      <c r="AS10" s="13">
        <f t="shared" si="1"/>
        <v>0.46809283099043519</v>
      </c>
      <c r="AT10" s="13">
        <f t="shared" si="1"/>
        <v>0.35491468103298801</v>
      </c>
      <c r="AU10" s="13">
        <f t="shared" si="1"/>
        <v>0.88509922687347165</v>
      </c>
      <c r="AV10" s="13">
        <f t="shared" si="1"/>
        <v>1.1546735548473381</v>
      </c>
      <c r="AW10" s="13">
        <f t="shared" si="1"/>
        <v>0.43939766288175497</v>
      </c>
      <c r="AX10" s="13">
        <f t="shared" si="1"/>
        <v>0.33803811619420043</v>
      </c>
      <c r="AY10" s="13">
        <f t="shared" si="1"/>
        <v>0.34810396050457521</v>
      </c>
      <c r="AZ10" s="13">
        <f t="shared" si="1"/>
        <v>0.64602290479521818</v>
      </c>
      <c r="BA10" s="13">
        <f t="shared" si="1"/>
        <v>0.88504914804605717</v>
      </c>
      <c r="BB10" s="13">
        <f t="shared" si="1"/>
        <v>0.4708972453256639</v>
      </c>
      <c r="BC10" s="13">
        <f t="shared" si="1"/>
        <v>0.26622507768137782</v>
      </c>
      <c r="BD10" s="13">
        <f t="shared" si="1"/>
        <v>0.28240053893635808</v>
      </c>
      <c r="BE10" s="13">
        <f t="shared" si="1"/>
        <v>0.23397431282624687</v>
      </c>
      <c r="BF10" s="13">
        <f t="shared" si="1"/>
        <v>0.35882082957134231</v>
      </c>
      <c r="BG10" s="13">
        <f t="shared" si="1"/>
        <v>1.1398001431051428</v>
      </c>
      <c r="BH10" s="16">
        <f t="shared" si="1"/>
        <v>0.50705415871914927</v>
      </c>
    </row>
    <row r="11" spans="1:60" x14ac:dyDescent="0.3">
      <c r="A11" s="66" t="s">
        <v>26</v>
      </c>
      <c r="B11" s="55">
        <v>4</v>
      </c>
      <c r="C11" s="3">
        <v>0</v>
      </c>
      <c r="D11" s="8">
        <v>6.7921615201900237E-2</v>
      </c>
      <c r="E11" s="8">
        <v>-0.39320665083135398</v>
      </c>
      <c r="F11" s="8">
        <v>0.99403420725396352</v>
      </c>
      <c r="G11" s="13">
        <v>0.16999697473907124</v>
      </c>
      <c r="H11" s="13">
        <v>0.24300862199364687</v>
      </c>
      <c r="I11" s="8">
        <v>0.97780615474636412</v>
      </c>
      <c r="J11" s="4" t="s">
        <v>6</v>
      </c>
      <c r="L11" s="44">
        <f t="shared" si="2"/>
        <v>0.36932668250197931</v>
      </c>
      <c r="M11" s="13">
        <f t="shared" si="0"/>
        <v>0.3788357086302454</v>
      </c>
      <c r="N11" s="13">
        <f t="shared" si="0"/>
        <v>0.75466864608076001</v>
      </c>
      <c r="O11" s="13">
        <f t="shared" si="0"/>
        <v>1.7010431512272368</v>
      </c>
      <c r="P11" s="13">
        <f t="shared" si="0"/>
        <v>1.1237094220110846</v>
      </c>
      <c r="Q11" s="13">
        <f t="shared" si="0"/>
        <v>1.1440859065716547</v>
      </c>
      <c r="R11" s="13">
        <f t="shared" si="0"/>
        <v>0.62335352335708627</v>
      </c>
      <c r="S11" s="13">
        <f t="shared" si="0"/>
        <v>0.73157529691211376</v>
      </c>
      <c r="T11" s="13">
        <f t="shared" si="0"/>
        <v>0.76983780680918457</v>
      </c>
      <c r="U11" s="13">
        <f t="shared" si="0"/>
        <v>0.58599663499604127</v>
      </c>
      <c r="V11" s="13">
        <f t="shared" si="0"/>
        <v>1.2821931908155184</v>
      </c>
      <c r="W11" s="13">
        <f t="shared" si="0"/>
        <v>1.5670111638954869</v>
      </c>
      <c r="X11" s="13">
        <f t="shared" si="0"/>
        <v>0.4641905384006334</v>
      </c>
      <c r="Y11" s="13">
        <f t="shared" si="0"/>
        <v>0.38766551860649234</v>
      </c>
      <c r="Z11" s="13">
        <f t="shared" si="0"/>
        <v>0.41958867775138542</v>
      </c>
      <c r="AA11" s="13">
        <f t="shared" si="0"/>
        <v>0.72365110847189251</v>
      </c>
      <c r="AB11" s="13">
        <f t="shared" si="0"/>
        <v>1.2892117577197153</v>
      </c>
      <c r="AC11" s="13">
        <f t="shared" si="0"/>
        <v>0.65912557403008687</v>
      </c>
      <c r="AD11" s="13">
        <f t="shared" si="0"/>
        <v>0.42909770387965185</v>
      </c>
      <c r="AE11" s="13">
        <f t="shared" si="0"/>
        <v>0.14097421219319073</v>
      </c>
      <c r="AF11" s="13">
        <f t="shared" si="0"/>
        <v>6.1007830562153476E-2</v>
      </c>
      <c r="AG11" s="13">
        <f t="shared" si="0"/>
        <v>0.44947418844022158</v>
      </c>
      <c r="AH11" s="13">
        <f t="shared" si="0"/>
        <v>1.307776999208234</v>
      </c>
      <c r="AI11" s="16">
        <f t="shared" si="0"/>
        <v>0.47664283452098166</v>
      </c>
      <c r="AJ11" s="22"/>
      <c r="AK11" s="44">
        <f t="shared" si="3"/>
        <v>0.33849025613875855</v>
      </c>
      <c r="AL11" s="13">
        <f t="shared" si="1"/>
        <v>0.25286844652851298</v>
      </c>
      <c r="AM11" s="13">
        <f t="shared" si="1"/>
        <v>0.64136819946553714</v>
      </c>
      <c r="AN11" s="13">
        <f t="shared" si="1"/>
        <v>1.795647657943831</v>
      </c>
      <c r="AO11" s="13">
        <f t="shared" si="1"/>
        <v>1.1383260222860887</v>
      </c>
      <c r="AP11" s="13">
        <f t="shared" si="1"/>
        <v>1.2442908032067765</v>
      </c>
      <c r="AQ11" s="13">
        <f t="shared" si="1"/>
        <v>0.60623549135279586</v>
      </c>
      <c r="AR11" s="13">
        <f t="shared" si="1"/>
        <v>0.61014542177179432</v>
      </c>
      <c r="AS11" s="13">
        <f t="shared" si="1"/>
        <v>0.55908966369182678</v>
      </c>
      <c r="AT11" s="13">
        <f t="shared" si="1"/>
        <v>0.43102527605505969</v>
      </c>
      <c r="AU11" s="13">
        <f t="shared" si="1"/>
        <v>1.0309445999092421</v>
      </c>
      <c r="AV11" s="13">
        <f t="shared" si="1"/>
        <v>1.3359758382493825</v>
      </c>
      <c r="AW11" s="13">
        <f t="shared" si="1"/>
        <v>0.52662024151666409</v>
      </c>
      <c r="AX11" s="13">
        <f t="shared" si="1"/>
        <v>0.41192894922603729</v>
      </c>
      <c r="AY11" s="13">
        <f t="shared" si="1"/>
        <v>0.42331874653355506</v>
      </c>
      <c r="AZ11" s="13">
        <f t="shared" si="1"/>
        <v>0.76042274744113336</v>
      </c>
      <c r="BA11" s="13">
        <f t="shared" si="1"/>
        <v>1.030887934250996</v>
      </c>
      <c r="BB11" s="13">
        <f t="shared" si="1"/>
        <v>0.56226294055362258</v>
      </c>
      <c r="BC11" s="13">
        <f t="shared" si="1"/>
        <v>0.33067039530076126</v>
      </c>
      <c r="BD11" s="13">
        <f t="shared" si="1"/>
        <v>0.34897340291433465</v>
      </c>
      <c r="BE11" s="13">
        <f t="shared" si="1"/>
        <v>0.29417771139010729</v>
      </c>
      <c r="BF11" s="13">
        <f t="shared" si="1"/>
        <v>0.43544519739827553</v>
      </c>
      <c r="BG11" s="13">
        <f t="shared" si="1"/>
        <v>1.3191461377502143</v>
      </c>
      <c r="BH11" s="16">
        <f t="shared" si="1"/>
        <v>0.60317554580749255</v>
      </c>
    </row>
    <row r="12" spans="1:60" x14ac:dyDescent="0.3">
      <c r="A12" s="66" t="s">
        <v>56</v>
      </c>
      <c r="B12" s="55">
        <v>19</v>
      </c>
      <c r="C12" s="3">
        <v>1</v>
      </c>
      <c r="D12" s="8">
        <v>0.19694799027735296</v>
      </c>
      <c r="E12" s="8">
        <v>-1.2938787566601746</v>
      </c>
      <c r="F12" s="8">
        <v>0.60995457517367901</v>
      </c>
      <c r="G12" s="13">
        <v>0.51607009380915692</v>
      </c>
      <c r="H12" s="13">
        <v>0.38648464247914083</v>
      </c>
      <c r="I12" s="8">
        <v>0.72312407167246884</v>
      </c>
      <c r="J12" s="56" t="s">
        <v>0</v>
      </c>
      <c r="L12" s="44">
        <f t="shared" si="2"/>
        <v>0.9171906808535748</v>
      </c>
      <c r="M12" s="13">
        <f t="shared" si="0"/>
        <v>0.94476339949240429</v>
      </c>
      <c r="N12" s="13">
        <f t="shared" si="0"/>
        <v>2.0345422790270904</v>
      </c>
      <c r="O12" s="13">
        <f t="shared" si="0"/>
        <v>4.778684276891541</v>
      </c>
      <c r="P12" s="13">
        <f t="shared" si="0"/>
        <v>3.1046263595340413</v>
      </c>
      <c r="Q12" s="13">
        <f t="shared" si="0"/>
        <v>3.1637107566172471</v>
      </c>
      <c r="R12" s="13">
        <f t="shared" si="0"/>
        <v>1.6537761644908746</v>
      </c>
      <c r="S12" s="13">
        <f t="shared" si="0"/>
        <v>1.9675799623327903</v>
      </c>
      <c r="T12" s="13">
        <f t="shared" si="0"/>
        <v>2.0785273301890328</v>
      </c>
      <c r="U12" s="13">
        <f t="shared" si="0"/>
        <v>1.5454547698383314</v>
      </c>
      <c r="V12" s="13">
        <f t="shared" si="0"/>
        <v>3.5641716701811985</v>
      </c>
      <c r="W12" s="13">
        <f t="shared" si="0"/>
        <v>4.3900402427442327</v>
      </c>
      <c r="X12" s="13">
        <f t="shared" si="0"/>
        <v>1.1922613739409444</v>
      </c>
      <c r="Y12" s="13">
        <f t="shared" si="0"/>
        <v>0.97036663822845992</v>
      </c>
      <c r="Z12" s="13">
        <f t="shared" si="0"/>
        <v>1.0629321936588154</v>
      </c>
      <c r="AA12" s="13">
        <f t="shared" si="0"/>
        <v>1.9446026968004337</v>
      </c>
      <c r="AB12" s="13">
        <f t="shared" si="0"/>
        <v>3.5845229625098591</v>
      </c>
      <c r="AC12" s="13">
        <f t="shared" si="0"/>
        <v>1.7575021060369467</v>
      </c>
      <c r="AD12" s="13">
        <f t="shared" si="0"/>
        <v>1.0905049122976462</v>
      </c>
      <c r="AE12" s="13">
        <f t="shared" si="0"/>
        <v>0.25505153754111376</v>
      </c>
      <c r="AF12" s="13">
        <f t="shared" si="0"/>
        <v>2.3178103654576843E-2</v>
      </c>
      <c r="AG12" s="13">
        <f t="shared" si="0"/>
        <v>1.1495893093808511</v>
      </c>
      <c r="AH12" s="13">
        <f t="shared" si="0"/>
        <v>3.6383554131856668</v>
      </c>
      <c r="AI12" s="16">
        <f t="shared" si="0"/>
        <v>1.2283685054917919</v>
      </c>
      <c r="AJ12" s="22"/>
      <c r="AK12" s="44">
        <f t="shared" si="3"/>
        <v>0.67634401183528392</v>
      </c>
      <c r="AL12" s="13">
        <f t="shared" si="1"/>
        <v>0.4164167079200719</v>
      </c>
      <c r="AM12" s="13">
        <f t="shared" si="1"/>
        <v>1.5958088956385985</v>
      </c>
      <c r="AN12" s="13">
        <f t="shared" si="1"/>
        <v>5.099924832602774</v>
      </c>
      <c r="AO12" s="13">
        <f t="shared" si="1"/>
        <v>3.1044538032073672</v>
      </c>
      <c r="AP12" s="13">
        <f t="shared" si="1"/>
        <v>3.4261374950150749</v>
      </c>
      <c r="AQ12" s="13">
        <f t="shared" si="1"/>
        <v>1.4891544095847065</v>
      </c>
      <c r="AR12" s="13">
        <f t="shared" si="1"/>
        <v>1.5010240217423165</v>
      </c>
      <c r="AS12" s="13">
        <f t="shared" si="1"/>
        <v>1.3460309702349667</v>
      </c>
      <c r="AT12" s="13">
        <f t="shared" si="1"/>
        <v>0.9572581662320685</v>
      </c>
      <c r="AU12" s="13">
        <f t="shared" si="1"/>
        <v>2.778469527284583</v>
      </c>
      <c r="AV12" s="13">
        <f t="shared" si="1"/>
        <v>3.7044712989428139</v>
      </c>
      <c r="AW12" s="13">
        <f t="shared" si="1"/>
        <v>1.2474615823174178</v>
      </c>
      <c r="AX12" s="13">
        <f t="shared" si="1"/>
        <v>0.89928629236083968</v>
      </c>
      <c r="AY12" s="13">
        <f t="shared" si="1"/>
        <v>0.93386298864605322</v>
      </c>
      <c r="AZ12" s="13">
        <f t="shared" si="1"/>
        <v>1.9572299846696115</v>
      </c>
      <c r="BA12" s="13">
        <f t="shared" si="1"/>
        <v>2.7782975039199811</v>
      </c>
      <c r="BB12" s="13">
        <f t="shared" si="1"/>
        <v>1.3556642786527373</v>
      </c>
      <c r="BC12" s="13">
        <f t="shared" si="1"/>
        <v>0.65260478752006279</v>
      </c>
      <c r="BD12" s="13">
        <f t="shared" si="1"/>
        <v>0.70816833428684867</v>
      </c>
      <c r="BE12" s="13">
        <f t="shared" si="1"/>
        <v>0.54182174071569711</v>
      </c>
      <c r="BF12" s="13">
        <f t="shared" si="1"/>
        <v>0.97067598867110649</v>
      </c>
      <c r="BG12" s="13">
        <f t="shared" si="1"/>
        <v>3.6533803596557073</v>
      </c>
      <c r="BH12" s="16">
        <f t="shared" si="1"/>
        <v>1.4798651478961413</v>
      </c>
    </row>
    <row r="13" spans="1:60" x14ac:dyDescent="0.3">
      <c r="A13" s="66" t="s">
        <v>23</v>
      </c>
      <c r="B13" s="55">
        <v>8</v>
      </c>
      <c r="C13" s="3">
        <v>0</v>
      </c>
      <c r="D13" s="8">
        <v>5.3063007952460016E-2</v>
      </c>
      <c r="E13" s="8">
        <v>-0.1778573145154243</v>
      </c>
      <c r="F13" s="8">
        <v>0.62648745835884112</v>
      </c>
      <c r="G13" s="13">
        <v>9.9106924297818227E-2</v>
      </c>
      <c r="H13" s="13">
        <v>0.3727984617935739</v>
      </c>
      <c r="I13" s="8">
        <v>0.46861133851907849</v>
      </c>
      <c r="J13" s="4" t="s">
        <v>6</v>
      </c>
      <c r="L13" s="44">
        <f t="shared" si="2"/>
        <v>0.41786338809752677</v>
      </c>
      <c r="M13" s="13">
        <f t="shared" si="0"/>
        <v>0.42529220921087119</v>
      </c>
      <c r="N13" s="13">
        <f t="shared" si="0"/>
        <v>0.71890751988114987</v>
      </c>
      <c r="O13" s="13">
        <f t="shared" si="0"/>
        <v>1.4582520973520927</v>
      </c>
      <c r="P13" s="13">
        <f t="shared" si="0"/>
        <v>1.0072165297561826</v>
      </c>
      <c r="Q13" s="13">
        <f t="shared" si="0"/>
        <v>1.0231354321419206</v>
      </c>
      <c r="R13" s="13">
        <f t="shared" si="0"/>
        <v>0.6163190378397273</v>
      </c>
      <c r="S13" s="13">
        <f t="shared" si="0"/>
        <v>0.70086609717731352</v>
      </c>
      <c r="T13" s="13">
        <f t="shared" si="0"/>
        <v>0.73075825832386609</v>
      </c>
      <c r="U13" s="13">
        <f t="shared" si="0"/>
        <v>0.58713438346587443</v>
      </c>
      <c r="V13" s="13">
        <f t="shared" si="0"/>
        <v>1.1310302149785896</v>
      </c>
      <c r="W13" s="13">
        <f t="shared" si="0"/>
        <v>1.3535410949925719</v>
      </c>
      <c r="X13" s="13">
        <f t="shared" si="0"/>
        <v>0.49197472253779606</v>
      </c>
      <c r="Y13" s="13">
        <f t="shared" si="0"/>
        <v>0.43219040024469102</v>
      </c>
      <c r="Z13" s="13">
        <f t="shared" si="0"/>
        <v>0.45713001398234709</v>
      </c>
      <c r="AA13" s="13">
        <f t="shared" si="0"/>
        <v>0.6946754129161935</v>
      </c>
      <c r="AB13" s="13">
        <f t="shared" si="0"/>
        <v>1.1365133924670106</v>
      </c>
      <c r="AC13" s="13">
        <f t="shared" si="0"/>
        <v>0.6442655553613561</v>
      </c>
      <c r="AD13" s="13">
        <f t="shared" si="0"/>
        <v>0.46455883509569185</v>
      </c>
      <c r="AE13" s="13">
        <f t="shared" si="0"/>
        <v>0.23946555536135616</v>
      </c>
      <c r="AF13" s="13">
        <f t="shared" si="0"/>
        <v>0.17699270733199324</v>
      </c>
      <c r="AG13" s="13">
        <f t="shared" si="0"/>
        <v>0.48047773748142963</v>
      </c>
      <c r="AH13" s="13">
        <f t="shared" si="0"/>
        <v>1.1510172813073491</v>
      </c>
      <c r="AI13" s="16">
        <f t="shared" si="0"/>
        <v>0.5017029406624135</v>
      </c>
      <c r="AJ13" s="22"/>
      <c r="AK13" s="44">
        <f t="shared" si="3"/>
        <v>0.42846351760751511</v>
      </c>
      <c r="AL13" s="13">
        <f t="shared" si="1"/>
        <v>0.37854666340284737</v>
      </c>
      <c r="AM13" s="13">
        <f t="shared" si="1"/>
        <v>0.60503902106479457</v>
      </c>
      <c r="AN13" s="13">
        <f t="shared" si="1"/>
        <v>1.2779750370469802</v>
      </c>
      <c r="AO13" s="13">
        <f t="shared" si="1"/>
        <v>0.89476159642874986</v>
      </c>
      <c r="AP13" s="13">
        <f t="shared" si="1"/>
        <v>0.95653824590772318</v>
      </c>
      <c r="AQ13" s="13">
        <f t="shared" si="1"/>
        <v>0.58455692337657883</v>
      </c>
      <c r="AR13" s="13">
        <f t="shared" si="1"/>
        <v>0.58683638263542859</v>
      </c>
      <c r="AS13" s="13">
        <f t="shared" si="1"/>
        <v>0.5570712697046506</v>
      </c>
      <c r="AT13" s="13">
        <f t="shared" si="1"/>
        <v>0.4824107200669609</v>
      </c>
      <c r="AU13" s="13">
        <f t="shared" si="1"/>
        <v>0.83215905591396133</v>
      </c>
      <c r="AV13" s="13">
        <f t="shared" si="1"/>
        <v>1.00998991374568</v>
      </c>
      <c r="AW13" s="13">
        <f t="shared" si="1"/>
        <v>0.53814184716376734</v>
      </c>
      <c r="AX13" s="13">
        <f t="shared" si="1"/>
        <v>0.47127770890417259</v>
      </c>
      <c r="AY13" s="13">
        <f t="shared" si="1"/>
        <v>0.47791787283212644</v>
      </c>
      <c r="AZ13" s="13">
        <f t="shared" si="1"/>
        <v>0.67444690371470006</v>
      </c>
      <c r="BA13" s="13">
        <f t="shared" si="1"/>
        <v>0.83212602027252891</v>
      </c>
      <c r="BB13" s="13">
        <f t="shared" si="1"/>
        <v>0.55892126562487654</v>
      </c>
      <c r="BC13" s="13">
        <f t="shared" si="1"/>
        <v>0.42390459908981548</v>
      </c>
      <c r="BD13" s="13">
        <f t="shared" si="1"/>
        <v>0.43457511127254728</v>
      </c>
      <c r="BE13" s="13">
        <f t="shared" si="1"/>
        <v>0.40262964600721718</v>
      </c>
      <c r="BF13" s="13">
        <f t="shared" si="1"/>
        <v>0.48498750009870417</v>
      </c>
      <c r="BG13" s="13">
        <f t="shared" si="1"/>
        <v>1.0001783282401959</v>
      </c>
      <c r="BH13" s="16">
        <f t="shared" si="1"/>
        <v>0.58277299873921817</v>
      </c>
    </row>
    <row r="14" spans="1:60" x14ac:dyDescent="0.3">
      <c r="A14" s="66" t="s">
        <v>43</v>
      </c>
      <c r="B14" s="55">
        <v>8</v>
      </c>
      <c r="C14" s="3">
        <v>0</v>
      </c>
      <c r="D14" s="8">
        <v>2.1852502770873427E-2</v>
      </c>
      <c r="E14" s="8">
        <v>6.7080884728276668E-4</v>
      </c>
      <c r="F14" s="8">
        <v>0.50510339870652221</v>
      </c>
      <c r="G14" s="13">
        <v>9.2581842414781651E-2</v>
      </c>
      <c r="H14" s="13">
        <v>0.13125370905516118</v>
      </c>
      <c r="I14" s="8">
        <v>0.64724639996305788</v>
      </c>
      <c r="J14" s="4" t="s">
        <v>0</v>
      </c>
      <c r="L14" s="44">
        <f t="shared" si="2"/>
        <v>0.24600157328828845</v>
      </c>
      <c r="M14" s="13">
        <f t="shared" si="0"/>
        <v>0.24906092367621074</v>
      </c>
      <c r="N14" s="13">
        <f t="shared" si="0"/>
        <v>0.36997810567504363</v>
      </c>
      <c r="O14" s="13">
        <f t="shared" si="0"/>
        <v>0.67445631094921343</v>
      </c>
      <c r="P14" s="13">
        <f t="shared" si="0"/>
        <v>0.48871003739678925</v>
      </c>
      <c r="Q14" s="13">
        <f t="shared" si="0"/>
        <v>0.49526578822805134</v>
      </c>
      <c r="R14" s="13">
        <f t="shared" si="0"/>
        <v>0.32772993365135505</v>
      </c>
      <c r="S14" s="13">
        <f t="shared" si="0"/>
        <v>0.36254825473294666</v>
      </c>
      <c r="T14" s="13">
        <f t="shared" si="0"/>
        <v>0.37485849796053877</v>
      </c>
      <c r="U14" s="13">
        <f t="shared" si="0"/>
        <v>0.31571105712737474</v>
      </c>
      <c r="V14" s="13">
        <f t="shared" si="0"/>
        <v>0.5396992105288273</v>
      </c>
      <c r="W14" s="13">
        <f t="shared" si="0"/>
        <v>0.63133403881468997</v>
      </c>
      <c r="X14" s="13">
        <f t="shared" si="0"/>
        <v>0.27652223549160837</v>
      </c>
      <c r="Y14" s="13">
        <f t="shared" si="0"/>
        <v>0.25190174903642426</v>
      </c>
      <c r="Z14" s="13">
        <f t="shared" si="0"/>
        <v>0.26217242533873475</v>
      </c>
      <c r="AA14" s="13">
        <f t="shared" si="0"/>
        <v>0.35999879607634494</v>
      </c>
      <c r="AB14" s="13">
        <f t="shared" si="0"/>
        <v>0.54195730248181762</v>
      </c>
      <c r="AC14" s="13">
        <f t="shared" si="0"/>
        <v>0.33923891844401499</v>
      </c>
      <c r="AD14" s="13">
        <f t="shared" si="0"/>
        <v>0.26523177572665713</v>
      </c>
      <c r="AE14" s="13">
        <f t="shared" si="0"/>
        <v>0.17253345897261196</v>
      </c>
      <c r="AF14" s="13">
        <f t="shared" si="0"/>
        <v>0.14680577904370365</v>
      </c>
      <c r="AG14" s="13">
        <f t="shared" si="0"/>
        <v>0.2717875265579191</v>
      </c>
      <c r="AH14" s="13">
        <f t="shared" si="0"/>
        <v>0.54793031990585617</v>
      </c>
      <c r="AI14" s="16">
        <f t="shared" si="0"/>
        <v>0.2805285276662684</v>
      </c>
      <c r="AJ14" s="22"/>
      <c r="AK14" s="44">
        <f t="shared" si="3"/>
        <v>0.18325384387813021</v>
      </c>
      <c r="AL14" s="13">
        <f t="shared" si="1"/>
        <v>0.13662345591521852</v>
      </c>
      <c r="AM14" s="13">
        <f t="shared" si="1"/>
        <v>0.34820382644713288</v>
      </c>
      <c r="AN14" s="13">
        <f t="shared" si="1"/>
        <v>0.97683453644350027</v>
      </c>
      <c r="AO14" s="13">
        <f t="shared" si="1"/>
        <v>0.61885141243967789</v>
      </c>
      <c r="AP14" s="13">
        <f t="shared" si="1"/>
        <v>0.67656076087822514</v>
      </c>
      <c r="AQ14" s="13">
        <f t="shared" si="1"/>
        <v>0.32907024568141136</v>
      </c>
      <c r="AR14" s="13">
        <f t="shared" si="1"/>
        <v>0.33119962805695125</v>
      </c>
      <c r="AS14" s="13">
        <f t="shared" si="1"/>
        <v>0.30339421471837857</v>
      </c>
      <c r="AT14" s="13">
        <f t="shared" si="1"/>
        <v>0.23364922676590971</v>
      </c>
      <c r="AU14" s="13">
        <f t="shared" si="1"/>
        <v>0.5603705486476741</v>
      </c>
      <c r="AV14" s="13">
        <f t="shared" si="1"/>
        <v>0.72649323455393078</v>
      </c>
      <c r="AW14" s="13">
        <f t="shared" si="1"/>
        <v>0.28571108281715524</v>
      </c>
      <c r="AX14" s="13">
        <f t="shared" si="1"/>
        <v>0.22324919980131586</v>
      </c>
      <c r="AY14" s="13">
        <f t="shared" si="1"/>
        <v>0.22945218324310623</v>
      </c>
      <c r="AZ14" s="13">
        <f t="shared" si="1"/>
        <v>0.41304197675161824</v>
      </c>
      <c r="BA14" s="13">
        <f t="shared" si="1"/>
        <v>0.56033968803353607</v>
      </c>
      <c r="BB14" s="13">
        <f t="shared" si="1"/>
        <v>0.30512240911012112</v>
      </c>
      <c r="BC14" s="13">
        <f t="shared" si="1"/>
        <v>0.17899507912705026</v>
      </c>
      <c r="BD14" s="13">
        <f t="shared" si="1"/>
        <v>0.1889630574937084</v>
      </c>
      <c r="BE14" s="13">
        <f t="shared" si="1"/>
        <v>0.15912084362201045</v>
      </c>
      <c r="BF14" s="13">
        <f t="shared" si="1"/>
        <v>0.23605635466869401</v>
      </c>
      <c r="BG14" s="13">
        <f t="shared" si="1"/>
        <v>0.71732763215486739</v>
      </c>
      <c r="BH14" s="16">
        <f t="shared" si="1"/>
        <v>0.32740377251794528</v>
      </c>
    </row>
    <row r="15" spans="1:60" x14ac:dyDescent="0.3">
      <c r="A15" s="66" t="s">
        <v>42</v>
      </c>
      <c r="B15" s="55">
        <v>6</v>
      </c>
      <c r="C15" s="3">
        <v>0</v>
      </c>
      <c r="D15" s="8">
        <v>1.8464397732518862E-2</v>
      </c>
      <c r="E15" s="8">
        <v>-5.2977505493352339E-3</v>
      </c>
      <c r="F15" s="8">
        <v>0.57318361915170946</v>
      </c>
      <c r="G15" s="13">
        <v>7.5199201492664292E-2</v>
      </c>
      <c r="H15" s="13">
        <v>0.13069472406694299</v>
      </c>
      <c r="I15" s="8">
        <v>0.66430804260654863</v>
      </c>
      <c r="J15" s="4" t="s">
        <v>0</v>
      </c>
      <c r="L15" s="44">
        <f t="shared" si="2"/>
        <v>0.20199588799440985</v>
      </c>
      <c r="M15" s="13">
        <f t="shared" si="0"/>
        <v>0.20458090367696249</v>
      </c>
      <c r="N15" s="13">
        <f t="shared" si="0"/>
        <v>0.30675057113023352</v>
      </c>
      <c r="O15" s="13">
        <f t="shared" si="0"/>
        <v>0.56402117953666298</v>
      </c>
      <c r="P15" s="13">
        <f t="shared" si="0"/>
        <v>0.40707379881025268</v>
      </c>
      <c r="Q15" s="13">
        <f t="shared" si="0"/>
        <v>0.41261311813000834</v>
      </c>
      <c r="R15" s="13">
        <f t="shared" si="0"/>
        <v>0.27105273551403042</v>
      </c>
      <c r="S15" s="13">
        <f t="shared" si="0"/>
        <v>0.3004726759011771</v>
      </c>
      <c r="T15" s="13">
        <f t="shared" si="0"/>
        <v>0.31087428662382943</v>
      </c>
      <c r="U15" s="13">
        <f t="shared" si="0"/>
        <v>0.26089731676114508</v>
      </c>
      <c r="V15" s="13">
        <f t="shared" si="0"/>
        <v>0.45015739351946338</v>
      </c>
      <c r="W15" s="13">
        <f t="shared" si="0"/>
        <v>0.52758476801115917</v>
      </c>
      <c r="X15" s="13">
        <f t="shared" si="0"/>
        <v>0.22778449682749455</v>
      </c>
      <c r="Y15" s="13">
        <f t="shared" si="0"/>
        <v>0.20698127538218994</v>
      </c>
      <c r="Z15" s="13">
        <f t="shared" si="0"/>
        <v>0.21565954231647377</v>
      </c>
      <c r="AA15" s="13">
        <f t="shared" si="0"/>
        <v>0.29831849616571671</v>
      </c>
      <c r="AB15" s="13">
        <f t="shared" si="0"/>
        <v>0.45206538128515705</v>
      </c>
      <c r="AC15" s="13">
        <f t="shared" si="0"/>
        <v>0.28077731831982361</v>
      </c>
      <c r="AD15" s="13">
        <f t="shared" si="0"/>
        <v>0.21824455799902653</v>
      </c>
      <c r="AE15" s="13">
        <f t="shared" si="0"/>
        <v>0.13991858281768144</v>
      </c>
      <c r="AF15" s="13">
        <f t="shared" si="0"/>
        <v>0.11817983188726255</v>
      </c>
      <c r="AG15" s="13">
        <f t="shared" si="0"/>
        <v>0.2237838773187821</v>
      </c>
      <c r="AH15" s="13">
        <f t="shared" si="0"/>
        <v>0.45711231666537872</v>
      </c>
      <c r="AI15" s="16">
        <f t="shared" si="0"/>
        <v>0.23116963641178961</v>
      </c>
      <c r="AJ15" s="22"/>
      <c r="AK15" s="44">
        <f t="shared" si="3"/>
        <v>0.17293160890532278</v>
      </c>
      <c r="AL15" s="13">
        <f t="shared" si="1"/>
        <v>0.13505627775351753</v>
      </c>
      <c r="AM15" s="13">
        <f t="shared" si="1"/>
        <v>0.30691151956475299</v>
      </c>
      <c r="AN15" s="13">
        <f t="shared" si="1"/>
        <v>0.81751409769994354</v>
      </c>
      <c r="AO15" s="13">
        <f t="shared" si="1"/>
        <v>0.5267438519283083</v>
      </c>
      <c r="AP15" s="13">
        <f t="shared" si="1"/>
        <v>0.57361802085873559</v>
      </c>
      <c r="AQ15" s="13">
        <f t="shared" si="1"/>
        <v>0.29137035125626909</v>
      </c>
      <c r="AR15" s="13">
        <f t="shared" si="1"/>
        <v>0.29309993289060032</v>
      </c>
      <c r="AS15" s="13">
        <f t="shared" si="1"/>
        <v>0.27051510604230344</v>
      </c>
      <c r="AT15" s="13">
        <f t="shared" si="1"/>
        <v>0.21386504091782971</v>
      </c>
      <c r="AU15" s="13">
        <f t="shared" si="1"/>
        <v>0.47924302298544197</v>
      </c>
      <c r="AV15" s="13">
        <f t="shared" si="1"/>
        <v>0.61417545686377939</v>
      </c>
      <c r="AW15" s="13">
        <f t="shared" si="1"/>
        <v>0.25615205855720458</v>
      </c>
      <c r="AX15" s="13">
        <f t="shared" si="1"/>
        <v>0.20541766395015373</v>
      </c>
      <c r="AY15" s="13">
        <f t="shared" si="1"/>
        <v>0.21045601045016227</v>
      </c>
      <c r="AZ15" s="13">
        <f t="shared" si="1"/>
        <v>0.35957602701011554</v>
      </c>
      <c r="BA15" s="13">
        <f t="shared" si="1"/>
        <v>0.47921795658494459</v>
      </c>
      <c r="BB15" s="13">
        <f t="shared" si="1"/>
        <v>0.27191882447016652</v>
      </c>
      <c r="BC15" s="13">
        <f t="shared" si="1"/>
        <v>0.16947244563666022</v>
      </c>
      <c r="BD15" s="13">
        <f t="shared" si="1"/>
        <v>0.17756889299737041</v>
      </c>
      <c r="BE15" s="13">
        <f t="shared" si="1"/>
        <v>0.15332968371623495</v>
      </c>
      <c r="BF15" s="13">
        <f t="shared" si="1"/>
        <v>0.21582022015663899</v>
      </c>
      <c r="BG15" s="13">
        <f t="shared" si="1"/>
        <v>0.60673073591600557</v>
      </c>
      <c r="BH15" s="16">
        <f t="shared" si="1"/>
        <v>0.2900167656294011</v>
      </c>
    </row>
    <row r="16" spans="1:60" x14ac:dyDescent="0.3">
      <c r="A16" s="66" t="s">
        <v>2</v>
      </c>
      <c r="B16" s="55">
        <v>15</v>
      </c>
      <c r="C16" s="3">
        <v>0</v>
      </c>
      <c r="D16" s="8">
        <v>2.6984087411001514E-2</v>
      </c>
      <c r="E16" s="8">
        <v>0.13800847182522752</v>
      </c>
      <c r="F16" s="8">
        <v>0.18239323619910897</v>
      </c>
      <c r="G16" s="13">
        <v>0.125288424930699</v>
      </c>
      <c r="H16" s="13">
        <v>0.23640676565405644</v>
      </c>
      <c r="I16" s="8">
        <v>0.4005543299798287</v>
      </c>
      <c r="J16" s="4" t="s">
        <v>0</v>
      </c>
      <c r="L16" s="44">
        <f t="shared" si="2"/>
        <v>0.44094982649273784</v>
      </c>
      <c r="M16" s="13">
        <f t="shared" si="0"/>
        <v>0.44472759873027806</v>
      </c>
      <c r="N16" s="13">
        <f t="shared" si="0"/>
        <v>0.59403954907115308</v>
      </c>
      <c r="O16" s="13">
        <f t="shared" ref="O16:AD47" si="4">IF(($D16*O$3+$E16)&lt;0,0,$D16*O$3+$E16)</f>
        <v>0.97001783366444094</v>
      </c>
      <c r="P16" s="13">
        <f t="shared" si="4"/>
        <v>0.74065309067092788</v>
      </c>
      <c r="Q16" s="13">
        <f t="shared" si="4"/>
        <v>0.74874831689422838</v>
      </c>
      <c r="R16" s="13">
        <f t="shared" si="4"/>
        <v>0.54187031340988345</v>
      </c>
      <c r="S16" s="13">
        <f t="shared" si="4"/>
        <v>0.58486495935141258</v>
      </c>
      <c r="T16" s="13">
        <f t="shared" si="4"/>
        <v>0.60006599525961013</v>
      </c>
      <c r="U16" s="13">
        <f t="shared" si="4"/>
        <v>0.52702906533383276</v>
      </c>
      <c r="V16" s="13">
        <f t="shared" si="4"/>
        <v>0.80361596129659829</v>
      </c>
      <c r="W16" s="13">
        <f t="shared" si="4"/>
        <v>0.91676923450673131</v>
      </c>
      <c r="X16" s="13">
        <f t="shared" si="4"/>
        <v>0.47863760191010335</v>
      </c>
      <c r="Y16" s="13">
        <f t="shared" si="4"/>
        <v>0.44823553009370826</v>
      </c>
      <c r="Z16" s="13">
        <f t="shared" si="4"/>
        <v>0.46091805117687895</v>
      </c>
      <c r="AA16" s="13">
        <f t="shared" si="4"/>
        <v>0.58171681582012924</v>
      </c>
      <c r="AB16" s="13">
        <f t="shared" si="4"/>
        <v>0.80640431699573512</v>
      </c>
      <c r="AC16" s="13">
        <f t="shared" si="4"/>
        <v>0.55608193277967755</v>
      </c>
      <c r="AD16" s="13">
        <f t="shared" si="4"/>
        <v>0.46469582341441928</v>
      </c>
      <c r="AE16" s="13">
        <f>IF(($D16*AE$3+$E16)&lt;0,0,$D16*AE$3+$E16)</f>
        <v>0.35022932461695072</v>
      </c>
      <c r="AF16" s="13">
        <f>IF(($D16*AF$3+$E16)&lt;0,0,$D16*AF$3+$E16)</f>
        <v>0.31846005903839825</v>
      </c>
      <c r="AG16" s="13">
        <f>IF(($D16*AG$3+$E16)&lt;0,0,$D16*AG$3+$E16)</f>
        <v>0.47279104963771962</v>
      </c>
      <c r="AH16" s="13">
        <f>IF(($D16*AH$3+$E16)&lt;0,0,$D16*AH$3+$E16)</f>
        <v>0.81377996755474191</v>
      </c>
      <c r="AI16" s="16">
        <f>IF(($D16*AI$3+$E16)&lt;0,0,$D16*AI$3+$E16)</f>
        <v>0.48358468460212017</v>
      </c>
      <c r="AJ16" s="22"/>
      <c r="AK16" s="44">
        <f t="shared" si="3"/>
        <v>0.30677709765679906</v>
      </c>
      <c r="AL16" s="13">
        <f t="shared" si="1"/>
        <v>0.24367349430003699</v>
      </c>
      <c r="AM16" s="13">
        <f t="shared" si="1"/>
        <v>0.5299993080749944</v>
      </c>
      <c r="AN16" s="13">
        <f t="shared" ref="AN16:BC47" si="5">IF(($G16*AN$4+$H16)&lt;0,0,$G16*AN$4+$H16)</f>
        <v>1.3807077133544405</v>
      </c>
      <c r="AO16" s="13">
        <f t="shared" si="5"/>
        <v>0.89625913695573778</v>
      </c>
      <c r="AP16" s="13">
        <f t="shared" si="5"/>
        <v>0.97435558849587345</v>
      </c>
      <c r="AQ16" s="13">
        <f t="shared" si="5"/>
        <v>0.50410636692264998</v>
      </c>
      <c r="AR16" s="13">
        <f t="shared" si="5"/>
        <v>0.50698800069605598</v>
      </c>
      <c r="AS16" s="13">
        <f t="shared" si="5"/>
        <v>0.46935971040853613</v>
      </c>
      <c r="AT16" s="13">
        <f t="shared" si="5"/>
        <v>0.37497576362740959</v>
      </c>
      <c r="AU16" s="13">
        <f t="shared" si="5"/>
        <v>0.81711861520784623</v>
      </c>
      <c r="AV16" s="13">
        <f t="shared" si="5"/>
        <v>1.0419278123418305</v>
      </c>
      <c r="AW16" s="13">
        <f t="shared" si="5"/>
        <v>0.44542962124677266</v>
      </c>
      <c r="AX16" s="13">
        <f t="shared" si="5"/>
        <v>0.360901697226861</v>
      </c>
      <c r="AY16" s="13">
        <f t="shared" si="5"/>
        <v>0.36929602169721787</v>
      </c>
      <c r="AZ16" s="13">
        <f t="shared" si="5"/>
        <v>0.61774296833479392</v>
      </c>
      <c r="BA16" s="13">
        <f t="shared" si="5"/>
        <v>0.81707685239953642</v>
      </c>
      <c r="BB16" s="13">
        <f t="shared" si="5"/>
        <v>0.47169842767390913</v>
      </c>
      <c r="BC16" s="13">
        <f t="shared" si="5"/>
        <v>0.30101383010998689</v>
      </c>
      <c r="BD16" s="13">
        <f t="shared" ref="BD16:BH47" si="6">IF(($G16*BD$4+$H16)&lt;0,0,$G16*BD$4+$H16)</f>
        <v>0.31450321719419216</v>
      </c>
      <c r="BE16" s="13">
        <f t="shared" si="6"/>
        <v>0.27411858155819685</v>
      </c>
      <c r="BF16" s="13">
        <f t="shared" si="6"/>
        <v>0.37823326267560775</v>
      </c>
      <c r="BG16" s="13">
        <f t="shared" si="6"/>
        <v>1.0295242582736914</v>
      </c>
      <c r="BH16" s="16">
        <f t="shared" si="6"/>
        <v>0.50185117527389744</v>
      </c>
    </row>
    <row r="17" spans="1:60" x14ac:dyDescent="0.3">
      <c r="A17" s="66" t="s">
        <v>1</v>
      </c>
      <c r="B17" s="55">
        <v>9</v>
      </c>
      <c r="C17" s="3">
        <v>0</v>
      </c>
      <c r="D17" s="8">
        <v>8.7585931438652634E-2</v>
      </c>
      <c r="E17" s="8">
        <v>0.4000156733060487</v>
      </c>
      <c r="F17" s="8">
        <v>0.80975687278295505</v>
      </c>
      <c r="G17" s="13">
        <v>0.34470448550261179</v>
      </c>
      <c r="H17" s="13">
        <v>0.99997926410966587</v>
      </c>
      <c r="I17" s="8">
        <v>0.90579065544156556</v>
      </c>
      <c r="J17" s="4" t="s">
        <v>0</v>
      </c>
      <c r="L17" s="44">
        <f t="shared" si="2"/>
        <v>1.3833137302573224</v>
      </c>
      <c r="M17" s="13">
        <f t="shared" si="2"/>
        <v>1.3955757606587338</v>
      </c>
      <c r="N17" s="13">
        <f t="shared" si="2"/>
        <v>1.8802179146192781</v>
      </c>
      <c r="O17" s="13">
        <f t="shared" si="2"/>
        <v>3.100581892664505</v>
      </c>
      <c r="P17" s="13">
        <f t="shared" si="2"/>
        <v>2.3561014754359575</v>
      </c>
      <c r="Q17" s="13">
        <f t="shared" si="2"/>
        <v>2.3823772548675533</v>
      </c>
      <c r="R17" s="13">
        <f t="shared" si="2"/>
        <v>1.7108851138378831</v>
      </c>
      <c r="S17" s="13">
        <f t="shared" si="2"/>
        <v>1.8504386979301362</v>
      </c>
      <c r="T17" s="13">
        <f t="shared" si="2"/>
        <v>1.8997787726405775</v>
      </c>
      <c r="U17" s="13">
        <f t="shared" si="2"/>
        <v>1.6627128515466245</v>
      </c>
      <c r="V17" s="13">
        <f t="shared" si="2"/>
        <v>2.5604686487928134</v>
      </c>
      <c r="W17" s="13">
        <f t="shared" si="2"/>
        <v>2.9277456546255642</v>
      </c>
      <c r="X17" s="13">
        <f t="shared" si="2"/>
        <v>1.5056420811666407</v>
      </c>
      <c r="Y17" s="13">
        <f t="shared" si="2"/>
        <v>1.4069619317457585</v>
      </c>
      <c r="Z17" s="13">
        <f t="shared" si="2"/>
        <v>1.4481273195219251</v>
      </c>
      <c r="AA17" s="13">
        <f t="shared" si="2"/>
        <v>1.840220339262294</v>
      </c>
      <c r="AB17" s="13">
        <f t="shared" si="4"/>
        <v>2.5695191950414751</v>
      </c>
      <c r="AC17" s="13">
        <f t="shared" si="4"/>
        <v>1.7570137043955734</v>
      </c>
      <c r="AD17" s="13">
        <f t="shared" si="4"/>
        <v>1.4603893499233369</v>
      </c>
      <c r="AE17" s="13">
        <f>IF(($D17*AE$3+$E17)&lt;0,0,$D17*AE$3+$E17)</f>
        <v>1.0888498287605719</v>
      </c>
      <c r="AF17" s="13">
        <f>IF(($D17*AF$3+$E17)&lt;0,0,$D17*AF$3+$E17)</f>
        <v>0.9857319921467983</v>
      </c>
      <c r="AG17" s="13">
        <f>IF(($D17*AG$3+$E17)&lt;0,0,$D17*AG$3+$E17)</f>
        <v>1.4866651293549324</v>
      </c>
      <c r="AH17" s="13">
        <f>IF(($D17*AH$3+$E17)&lt;0,0,$D17*AH$3+$E17)</f>
        <v>2.5934593496347063</v>
      </c>
      <c r="AI17" s="16">
        <f>IF(($D17*AI$3+$E17)&lt;0,0,$D17*AI$3+$E17)</f>
        <v>1.5216995019303934</v>
      </c>
      <c r="AJ17" s="22"/>
      <c r="AK17" s="44">
        <f t="shared" si="3"/>
        <v>1.1935882834669662</v>
      </c>
      <c r="AL17" s="13">
        <f t="shared" si="3"/>
        <v>1.0199721242688173</v>
      </c>
      <c r="AM17" s="13">
        <f t="shared" si="3"/>
        <v>1.8077367751374527</v>
      </c>
      <c r="AN17" s="13">
        <f t="shared" si="3"/>
        <v>4.1482802317001868</v>
      </c>
      <c r="AO17" s="13">
        <f t="shared" si="3"/>
        <v>2.8154228877567546</v>
      </c>
      <c r="AP17" s="13">
        <f t="shared" si="3"/>
        <v>3.0302886837200491</v>
      </c>
      <c r="AQ17" s="13">
        <f t="shared" si="3"/>
        <v>1.7364978481335798</v>
      </c>
      <c r="AR17" s="13">
        <f t="shared" si="3"/>
        <v>1.7444260513001397</v>
      </c>
      <c r="AS17" s="13">
        <f t="shared" si="3"/>
        <v>1.6408998041541887</v>
      </c>
      <c r="AT17" s="13">
        <f t="shared" si="3"/>
        <v>1.3812224250755545</v>
      </c>
      <c r="AU17" s="13">
        <f t="shared" si="3"/>
        <v>2.5976845544142715</v>
      </c>
      <c r="AV17" s="13">
        <f t="shared" si="3"/>
        <v>3.2161993029011247</v>
      </c>
      <c r="AW17" s="13">
        <f t="shared" si="3"/>
        <v>1.5750612474231898</v>
      </c>
      <c r="AX17" s="13">
        <f t="shared" si="3"/>
        <v>1.3425006212040944</v>
      </c>
      <c r="AY17" s="13">
        <f t="shared" si="3"/>
        <v>1.3655958217327695</v>
      </c>
      <c r="AZ17" s="13">
        <f t="shared" si="3"/>
        <v>2.0491448164844486</v>
      </c>
      <c r="BA17" s="13">
        <f t="shared" si="5"/>
        <v>2.5975696529191046</v>
      </c>
      <c r="BB17" s="13">
        <f t="shared" si="5"/>
        <v>1.6473342878835706</v>
      </c>
      <c r="BC17" s="13">
        <f t="shared" si="5"/>
        <v>1.1777318771338461</v>
      </c>
      <c r="BD17" s="13">
        <f t="shared" si="6"/>
        <v>1.2148450600729606</v>
      </c>
      <c r="BE17" s="13">
        <f t="shared" si="6"/>
        <v>1.1037353142459521</v>
      </c>
      <c r="BF17" s="13">
        <f t="shared" si="6"/>
        <v>1.3901847416986224</v>
      </c>
      <c r="BG17" s="13">
        <f t="shared" si="6"/>
        <v>3.182073558836366</v>
      </c>
      <c r="BH17" s="16">
        <f t="shared" si="6"/>
        <v>1.7302931673945328</v>
      </c>
    </row>
    <row r="18" spans="1:60" x14ac:dyDescent="0.3">
      <c r="A18" s="66" t="s">
        <v>48</v>
      </c>
      <c r="B18" s="55">
        <v>11</v>
      </c>
      <c r="C18" s="3">
        <v>0</v>
      </c>
      <c r="D18" s="8">
        <v>8.0359588903930718E-2</v>
      </c>
      <c r="E18" s="8">
        <v>-0.76813234537837327</v>
      </c>
      <c r="F18" s="8">
        <v>0.87260556459841376</v>
      </c>
      <c r="G18" s="13">
        <v>0.22604211360110893</v>
      </c>
      <c r="H18" s="13">
        <v>-8.2478635658543853E-3</v>
      </c>
      <c r="I18" s="8">
        <v>0.92165619293133572</v>
      </c>
      <c r="J18" s="4" t="s">
        <v>0</v>
      </c>
      <c r="L18" s="44">
        <f t="shared" si="2"/>
        <v>0.13403797271642226</v>
      </c>
      <c r="M18" s="13">
        <f t="shared" si="2"/>
        <v>0.14528831516297258</v>
      </c>
      <c r="N18" s="13">
        <f t="shared" si="2"/>
        <v>0.58994470709805569</v>
      </c>
      <c r="O18" s="13">
        <f t="shared" si="2"/>
        <v>1.7096216458261571</v>
      </c>
      <c r="P18" s="13">
        <f t="shared" si="2"/>
        <v>1.026565140142746</v>
      </c>
      <c r="Q18" s="13">
        <f t="shared" si="2"/>
        <v>1.0506730168139253</v>
      </c>
      <c r="R18" s="13">
        <f t="shared" si="2"/>
        <v>0.43458283521712304</v>
      </c>
      <c r="S18" s="13">
        <f t="shared" si="2"/>
        <v>0.56262244687071927</v>
      </c>
      <c r="T18" s="13">
        <f t="shared" si="2"/>
        <v>0.60789168195326715</v>
      </c>
      <c r="U18" s="13">
        <f t="shared" si="2"/>
        <v>0.39038506131996153</v>
      </c>
      <c r="V18" s="13">
        <f t="shared" si="2"/>
        <v>1.2140708475852513</v>
      </c>
      <c r="W18" s="13">
        <f t="shared" si="2"/>
        <v>1.5510453903890673</v>
      </c>
      <c r="X18" s="13">
        <f t="shared" si="2"/>
        <v>0.24627353188557888</v>
      </c>
      <c r="Y18" s="13">
        <f t="shared" si="2"/>
        <v>0.15573506172048346</v>
      </c>
      <c r="Z18" s="13">
        <f t="shared" si="2"/>
        <v>0.19350406850533086</v>
      </c>
      <c r="AA18" s="13">
        <f t="shared" si="2"/>
        <v>0.55324716149859454</v>
      </c>
      <c r="AB18" s="13">
        <f t="shared" si="4"/>
        <v>1.2223746717719908</v>
      </c>
      <c r="AC18" s="13">
        <f t="shared" si="4"/>
        <v>0.47690555203985974</v>
      </c>
      <c r="AD18" s="13">
        <f t="shared" si="4"/>
        <v>0.20475441095188163</v>
      </c>
      <c r="AE18" s="13">
        <f>IF(($D18*AE$3+$E18)&lt;0,0,$D18*AE$3+$E18)</f>
        <v>0</v>
      </c>
      <c r="AF18" s="13">
        <f>IF(($D18*AF$3+$E18)&lt;0,0,$D18*AF$3+$E18)</f>
        <v>0</v>
      </c>
      <c r="AG18" s="13">
        <f>IF(($D18*AG$3+$E18)&lt;0,0,$D18*AG$3+$E18)</f>
        <v>0.22886228762306049</v>
      </c>
      <c r="AH18" s="13">
        <f>IF(($D18*AH$3+$E18)&lt;0,0,$D18*AH$3+$E18)</f>
        <v>1.2443396260723982</v>
      </c>
      <c r="AI18" s="16">
        <f>IF(($D18*AI$3+$E18)&lt;0,0,$D18*AI$3+$E18)</f>
        <v>0.26100612318463257</v>
      </c>
      <c r="AJ18" s="22"/>
      <c r="AK18" s="44">
        <f t="shared" si="3"/>
        <v>0.11871245690676846</v>
      </c>
      <c r="AL18" s="13">
        <f t="shared" si="3"/>
        <v>4.8625790230099296E-3</v>
      </c>
      <c r="AM18" s="13">
        <f t="shared" si="3"/>
        <v>0.52144415597274418</v>
      </c>
      <c r="AN18" s="13">
        <f t="shared" si="3"/>
        <v>2.056270107324274</v>
      </c>
      <c r="AO18" s="13">
        <f t="shared" si="3"/>
        <v>1.182240601399986</v>
      </c>
      <c r="AP18" s="13">
        <f t="shared" si="3"/>
        <v>1.3231401855446769</v>
      </c>
      <c r="AQ18" s="13">
        <f t="shared" si="3"/>
        <v>0.47472878582851513</v>
      </c>
      <c r="AR18" s="13">
        <f t="shared" si="3"/>
        <v>0.47992775444134045</v>
      </c>
      <c r="AS18" s="13">
        <f t="shared" si="3"/>
        <v>0.41203977298980754</v>
      </c>
      <c r="AT18" s="13">
        <f t="shared" si="3"/>
        <v>0.24175471407697219</v>
      </c>
      <c r="AU18" s="13">
        <f t="shared" si="3"/>
        <v>1.0394573329752856</v>
      </c>
      <c r="AV18" s="13">
        <f t="shared" si="3"/>
        <v>1.4450522321468755</v>
      </c>
      <c r="AW18" s="13">
        <f t="shared" si="3"/>
        <v>0.36886572929199568</v>
      </c>
      <c r="AX18" s="13">
        <f t="shared" si="3"/>
        <v>0.2163626499824475</v>
      </c>
      <c r="AY18" s="13">
        <f t="shared" si="3"/>
        <v>0.23150747159372181</v>
      </c>
      <c r="AZ18" s="13">
        <f t="shared" si="3"/>
        <v>0.67974898286472085</v>
      </c>
      <c r="BA18" s="13">
        <f t="shared" si="5"/>
        <v>1.0393819856040856</v>
      </c>
      <c r="BB18" s="13">
        <f t="shared" si="5"/>
        <v>0.41625922577702817</v>
      </c>
      <c r="BC18" s="13">
        <f t="shared" si="5"/>
        <v>0.10831451968111747</v>
      </c>
      <c r="BD18" s="13">
        <f t="shared" si="6"/>
        <v>0.13265172057883687</v>
      </c>
      <c r="BE18" s="13">
        <f t="shared" si="6"/>
        <v>5.9790812628079407E-2</v>
      </c>
      <c r="BF18" s="13">
        <f t="shared" si="6"/>
        <v>0.24763180903060095</v>
      </c>
      <c r="BG18" s="13">
        <f t="shared" si="6"/>
        <v>1.4226740629003656</v>
      </c>
      <c r="BH18" s="16">
        <f t="shared" si="6"/>
        <v>0.47066002778369515</v>
      </c>
    </row>
    <row r="19" spans="1:60" x14ac:dyDescent="0.3">
      <c r="A19" s="66" t="s">
        <v>21</v>
      </c>
      <c r="B19" s="55">
        <v>7</v>
      </c>
      <c r="C19" s="3">
        <v>0</v>
      </c>
      <c r="D19" s="8">
        <v>1.2350986361558104E-2</v>
      </c>
      <c r="E19" s="8">
        <v>-0.10956753983919348</v>
      </c>
      <c r="F19" s="8">
        <v>0.72415748781067679</v>
      </c>
      <c r="G19" s="13">
        <v>3.9717005958124448E-2</v>
      </c>
      <c r="H19" s="13">
        <v>-1.5530259579896177E-4</v>
      </c>
      <c r="I19" s="8">
        <v>0.618788429777968</v>
      </c>
      <c r="J19" s="4" t="s">
        <v>6</v>
      </c>
      <c r="L19" s="44">
        <f t="shared" si="2"/>
        <v>2.9092867046565496E-2</v>
      </c>
      <c r="M19" s="13">
        <f t="shared" si="2"/>
        <v>3.0822005137183639E-2</v>
      </c>
      <c r="N19" s="13">
        <f t="shared" si="2"/>
        <v>9.9164129671138468E-2</v>
      </c>
      <c r="O19" s="13">
        <f t="shared" si="2"/>
        <v>0.27125453964218138</v>
      </c>
      <c r="P19" s="13">
        <f t="shared" si="2"/>
        <v>0.16627115556893751</v>
      </c>
      <c r="Q19" s="13">
        <f t="shared" si="2"/>
        <v>0.16997645147740492</v>
      </c>
      <c r="R19" s="13">
        <f t="shared" si="2"/>
        <v>7.5285556038792806E-2</v>
      </c>
      <c r="S19" s="13">
        <f t="shared" si="2"/>
        <v>9.49647943082087E-2</v>
      </c>
      <c r="T19" s="13">
        <f t="shared" si="2"/>
        <v>0.10192251662521981</v>
      </c>
      <c r="U19" s="13">
        <f t="shared" si="2"/>
        <v>6.8492513539935879E-2</v>
      </c>
      <c r="V19" s="13">
        <f t="shared" si="2"/>
        <v>0.19509012374590645</v>
      </c>
      <c r="W19" s="13">
        <f t="shared" si="2"/>
        <v>0.24688192655537344</v>
      </c>
      <c r="X19" s="13">
        <f t="shared" si="2"/>
        <v>4.6343077998208332E-2</v>
      </c>
      <c r="Y19" s="13">
        <f t="shared" si="2"/>
        <v>3.2427633364186192E-2</v>
      </c>
      <c r="Z19" s="13">
        <f t="shared" si="2"/>
        <v>3.8232596954118486E-2</v>
      </c>
      <c r="AA19" s="13">
        <f t="shared" si="2"/>
        <v>9.3523845899360331E-2</v>
      </c>
      <c r="AB19" s="13">
        <f t="shared" si="4"/>
        <v>0.1963663923366008</v>
      </c>
      <c r="AC19" s="13">
        <f t="shared" si="4"/>
        <v>8.1790408855880042E-2</v>
      </c>
      <c r="AD19" s="13">
        <f t="shared" si="4"/>
        <v>3.9961735044736685E-2</v>
      </c>
      <c r="AE19" s="13">
        <f>IF(($D19*AE$3+$E19)&lt;0,0,$D19*AE$3+$E19)</f>
        <v>0</v>
      </c>
      <c r="AF19" s="13">
        <f>IF(($D19*AF$3+$E19)&lt;0,0,$D19*AF$3+$E19)</f>
        <v>0</v>
      </c>
      <c r="AG19" s="13">
        <f>IF(($D19*AG$3+$E19)&lt;0,0,$D19*AG$3+$E19)</f>
        <v>4.3667030953204067E-2</v>
      </c>
      <c r="AH19" s="13">
        <f>IF(($D19*AH$3+$E19)&lt;0,0,$D19*AH$3+$E19)</f>
        <v>0.1997423286087599</v>
      </c>
      <c r="AI19" s="16">
        <f>IF(($D19*AI$3+$E19)&lt;0,0,$D19*AI$3+$E19)</f>
        <v>4.8607425497827289E-2</v>
      </c>
      <c r="AJ19" s="22"/>
      <c r="AK19" s="44">
        <f t="shared" si="3"/>
        <v>2.2152415750680936E-2</v>
      </c>
      <c r="AL19" s="13">
        <f t="shared" si="3"/>
        <v>2.148283749772256E-3</v>
      </c>
      <c r="AM19" s="13">
        <f t="shared" si="3"/>
        <v>9.2914881366072663E-2</v>
      </c>
      <c r="AN19" s="13">
        <f t="shared" si="3"/>
        <v>0.36259335182173769</v>
      </c>
      <c r="AO19" s="13">
        <f t="shared" si="3"/>
        <v>0.20902092878365647</v>
      </c>
      <c r="AP19" s="13">
        <f t="shared" si="3"/>
        <v>0.23377786249755403</v>
      </c>
      <c r="AQ19" s="13">
        <f t="shared" si="3"/>
        <v>8.4706700134726962E-2</v>
      </c>
      <c r="AR19" s="13">
        <f t="shared" si="3"/>
        <v>8.562019127176379E-2</v>
      </c>
      <c r="AS19" s="13">
        <f t="shared" si="3"/>
        <v>7.3691850482340435E-2</v>
      </c>
      <c r="AT19" s="13">
        <f t="shared" si="3"/>
        <v>4.3771705993886689E-2</v>
      </c>
      <c r="AU19" s="13">
        <f t="shared" si="3"/>
        <v>0.18393302002010783</v>
      </c>
      <c r="AV19" s="13">
        <f t="shared" si="3"/>
        <v>0.25519856771096916</v>
      </c>
      <c r="AW19" s="13">
        <f t="shared" si="3"/>
        <v>6.6105902344338663E-2</v>
      </c>
      <c r="AX19" s="13">
        <f t="shared" si="3"/>
        <v>3.9310162324590697E-2</v>
      </c>
      <c r="AY19" s="13">
        <f t="shared" si="3"/>
        <v>4.1971201723785032E-2</v>
      </c>
      <c r="AZ19" s="13">
        <f t="shared" si="3"/>
        <v>0.12073002453874582</v>
      </c>
      <c r="BA19" s="13">
        <f t="shared" si="5"/>
        <v>0.1839197810181219</v>
      </c>
      <c r="BB19" s="13">
        <f t="shared" si="5"/>
        <v>7.4433234593558745E-2</v>
      </c>
      <c r="BC19" s="13">
        <f t="shared" si="5"/>
        <v>2.0325433476607212E-2</v>
      </c>
      <c r="BD19" s="13">
        <f t="shared" si="6"/>
        <v>2.4601631118098613E-2</v>
      </c>
      <c r="BE19" s="13">
        <f t="shared" si="6"/>
        <v>1.1799516197596499E-2</v>
      </c>
      <c r="BF19" s="13">
        <f t="shared" si="6"/>
        <v>4.4804348148797919E-2</v>
      </c>
      <c r="BG19" s="13">
        <f t="shared" si="6"/>
        <v>0.2512665841211148</v>
      </c>
      <c r="BH19" s="16">
        <f t="shared" si="6"/>
        <v>8.3991794027480707E-2</v>
      </c>
    </row>
    <row r="20" spans="1:60" x14ac:dyDescent="0.3">
      <c r="A20" s="66" t="s">
        <v>55</v>
      </c>
      <c r="B20" s="55">
        <v>4</v>
      </c>
      <c r="C20" s="3">
        <v>0</v>
      </c>
      <c r="D20" s="8">
        <v>1.1498264703123535</v>
      </c>
      <c r="E20" s="8">
        <v>-1.8018009567583704E-2</v>
      </c>
      <c r="F20" s="8">
        <v>0.99159717620753363</v>
      </c>
      <c r="G20" s="13">
        <v>2.2751402463894697</v>
      </c>
      <c r="H20" s="13">
        <v>12.626834350168595</v>
      </c>
      <c r="I20" s="8">
        <v>0.97444969169934148</v>
      </c>
      <c r="J20" s="4" t="s">
        <v>6</v>
      </c>
      <c r="L20" s="44">
        <f t="shared" si="2"/>
        <v>12.890700497139106</v>
      </c>
      <c r="M20" s="13">
        <f t="shared" si="2"/>
        <v>13.051676202982835</v>
      </c>
      <c r="N20" s="13">
        <f t="shared" si="2"/>
        <v>19.414049338711187</v>
      </c>
      <c r="O20" s="13">
        <f t="shared" si="2"/>
        <v>35.434964825063318</v>
      </c>
      <c r="P20" s="13">
        <f t="shared" si="2"/>
        <v>25.661439827408309</v>
      </c>
      <c r="Q20" s="13">
        <f t="shared" si="2"/>
        <v>26.006387768502016</v>
      </c>
      <c r="R20" s="13">
        <f t="shared" si="2"/>
        <v>17.191051496107306</v>
      </c>
      <c r="S20" s="13">
        <f t="shared" si="2"/>
        <v>19.023108338804988</v>
      </c>
      <c r="T20" s="13">
        <f t="shared" si="2"/>
        <v>19.670843917080951</v>
      </c>
      <c r="U20" s="13">
        <f t="shared" si="2"/>
        <v>16.558646937435515</v>
      </c>
      <c r="V20" s="13">
        <f t="shared" si="2"/>
        <v>28.344368258137138</v>
      </c>
      <c r="W20" s="13">
        <f t="shared" si="2"/>
        <v>33.165973923646945</v>
      </c>
      <c r="X20" s="13">
        <f t="shared" si="2"/>
        <v>14.496624800675361</v>
      </c>
      <c r="Y20" s="13">
        <f t="shared" si="2"/>
        <v>13.201153644123441</v>
      </c>
      <c r="Z20" s="13">
        <f t="shared" si="2"/>
        <v>13.741572085170246</v>
      </c>
      <c r="AA20" s="13">
        <f t="shared" si="2"/>
        <v>18.888961917268556</v>
      </c>
      <c r="AB20" s="13">
        <f t="shared" si="4"/>
        <v>28.463183660069415</v>
      </c>
      <c r="AC20" s="13">
        <f t="shared" si="4"/>
        <v>17.796626770471811</v>
      </c>
      <c r="AD20" s="13">
        <f t="shared" si="4"/>
        <v>13.902547791013982</v>
      </c>
      <c r="AE20" s="13">
        <f>IF(($D20*AE$3+$E20)&lt;0,0,$D20*AE$3+$E20)</f>
        <v>9.0249839039489714</v>
      </c>
      <c r="AF20" s="13">
        <f>IF(($D20*AF$3+$E20)&lt;0,0,$D20*AF$3+$E20)</f>
        <v>7.6712548729012271</v>
      </c>
      <c r="AG20" s="13">
        <f>IF(($D20*AG$3+$E20)&lt;0,0,$D20*AG$3+$E20)</f>
        <v>14.247495732107682</v>
      </c>
      <c r="AH20" s="13">
        <f>IF(($D20*AH$3+$E20)&lt;0,0,$D20*AH$3+$E20)</f>
        <v>28.777469561954785</v>
      </c>
      <c r="AI20" s="16">
        <f>IF(($D20*AI$3+$E20)&lt;0,0,$D20*AI$3+$E20)</f>
        <v>14.707426320232623</v>
      </c>
      <c r="AJ20" s="22"/>
      <c r="AK20" s="44">
        <f t="shared" si="3"/>
        <v>13.904704788557346</v>
      </c>
      <c r="AL20" s="13">
        <f t="shared" si="3"/>
        <v>12.758792484459184</v>
      </c>
      <c r="AM20" s="13">
        <f t="shared" si="3"/>
        <v>17.958246327541254</v>
      </c>
      <c r="AN20" s="13">
        <f t="shared" si="3"/>
        <v>33.406448600525749</v>
      </c>
      <c r="AO20" s="13">
        <f t="shared" si="3"/>
        <v>24.609239647819802</v>
      </c>
      <c r="AP20" s="13">
        <f t="shared" si="3"/>
        <v>26.02741040140257</v>
      </c>
      <c r="AQ20" s="13">
        <f t="shared" si="3"/>
        <v>17.488050676620762</v>
      </c>
      <c r="AR20" s="13">
        <f t="shared" si="3"/>
        <v>17.540378902287721</v>
      </c>
      <c r="AS20" s="13">
        <f t="shared" si="3"/>
        <v>16.85707844828875</v>
      </c>
      <c r="AT20" s="13">
        <f t="shared" si="3"/>
        <v>15.14313946267535</v>
      </c>
      <c r="AU20" s="13">
        <f t="shared" si="3"/>
        <v>23.172109392183785</v>
      </c>
      <c r="AV20" s="13">
        <f t="shared" si="3"/>
        <v>27.254469374288625</v>
      </c>
      <c r="AW20" s="13">
        <f t="shared" si="3"/>
        <v>16.42252666122836</v>
      </c>
      <c r="AX20" s="13">
        <f t="shared" si="3"/>
        <v>14.887565374997598</v>
      </c>
      <c r="AY20" s="13">
        <f t="shared" si="3"/>
        <v>15.039999771505693</v>
      </c>
      <c r="AZ20" s="13">
        <f t="shared" si="3"/>
        <v>19.551602880096013</v>
      </c>
      <c r="BA20" s="13">
        <f t="shared" si="5"/>
        <v>23.17135101210166</v>
      </c>
      <c r="BB20" s="13">
        <f t="shared" si="5"/>
        <v>16.899547732888017</v>
      </c>
      <c r="BC20" s="13">
        <f t="shared" si="5"/>
        <v>13.800048337223432</v>
      </c>
      <c r="BD20" s="13">
        <f t="shared" si="6"/>
        <v>14.045005103751365</v>
      </c>
      <c r="BE20" s="13">
        <f t="shared" si="6"/>
        <v>13.311651564331825</v>
      </c>
      <c r="BF20" s="13">
        <f t="shared" si="6"/>
        <v>15.202293109081475</v>
      </c>
      <c r="BG20" s="13">
        <f t="shared" si="6"/>
        <v>27.029230489896069</v>
      </c>
      <c r="BH20" s="16">
        <f t="shared" si="6"/>
        <v>17.447098152185752</v>
      </c>
    </row>
    <row r="21" spans="1:60" x14ac:dyDescent="0.3">
      <c r="A21" s="66" t="s">
        <v>20</v>
      </c>
      <c r="B21" s="55">
        <v>10</v>
      </c>
      <c r="C21" s="3">
        <v>0</v>
      </c>
      <c r="D21" s="8">
        <v>1.1799910211212461</v>
      </c>
      <c r="E21" s="8">
        <v>0.7067385440991707</v>
      </c>
      <c r="F21" s="8">
        <v>0.62600823111994419</v>
      </c>
      <c r="G21" s="13">
        <v>2.5091403049160141</v>
      </c>
      <c r="H21" s="13">
        <v>13.371309066440524</v>
      </c>
      <c r="I21" s="8">
        <v>0.47637751713209603</v>
      </c>
      <c r="J21" s="4" t="s">
        <v>6</v>
      </c>
      <c r="L21" s="44">
        <f t="shared" si="2"/>
        <v>13.954104407887026</v>
      </c>
      <c r="M21" s="13">
        <f t="shared" si="2"/>
        <v>14.119303150844003</v>
      </c>
      <c r="N21" s="13">
        <f t="shared" si="2"/>
        <v>20.648586801048229</v>
      </c>
      <c r="O21" s="13">
        <f t="shared" si="2"/>
        <v>37.08979502867092</v>
      </c>
      <c r="P21" s="13">
        <f t="shared" si="2"/>
        <v>27.059871349140334</v>
      </c>
      <c r="Q21" s="13">
        <f t="shared" si="2"/>
        <v>27.413868655476708</v>
      </c>
      <c r="R21" s="13">
        <f t="shared" si="2"/>
        <v>18.367270826880489</v>
      </c>
      <c r="S21" s="13">
        <f t="shared" si="2"/>
        <v>20.247389853867006</v>
      </c>
      <c r="T21" s="13">
        <f t="shared" si="2"/>
        <v>20.912118129098644</v>
      </c>
      <c r="U21" s="13">
        <f t="shared" si="2"/>
        <v>17.718275765263805</v>
      </c>
      <c r="V21" s="13">
        <f t="shared" si="2"/>
        <v>29.813183731756578</v>
      </c>
      <c r="W21" s="13">
        <f t="shared" si="2"/>
        <v>34.761279413658343</v>
      </c>
      <c r="X21" s="13">
        <f t="shared" si="2"/>
        <v>15.602158534053036</v>
      </c>
      <c r="Y21" s="13">
        <f t="shared" si="2"/>
        <v>14.272701983589762</v>
      </c>
      <c r="Z21" s="13">
        <f t="shared" si="2"/>
        <v>14.827297763516746</v>
      </c>
      <c r="AA21" s="13">
        <f t="shared" si="2"/>
        <v>20.109724234736202</v>
      </c>
      <c r="AB21" s="13">
        <f t="shared" si="4"/>
        <v>29.935116137272441</v>
      </c>
      <c r="AC21" s="13">
        <f t="shared" si="4"/>
        <v>18.988732764671006</v>
      </c>
      <c r="AD21" s="13">
        <f t="shared" si="4"/>
        <v>14.992496506473728</v>
      </c>
      <c r="AE21" s="13">
        <f>IF(($D21*AE$3+$E21)&lt;0,0,$D21*AE$3+$E21)</f>
        <v>9.9869745948773954</v>
      </c>
      <c r="AF21" s="13">
        <f>IF(($D21*AF$3+$E21)&lt;0,0,$D21*AF$3+$E21)</f>
        <v>8.5977318326773151</v>
      </c>
      <c r="AG21" s="13">
        <f>IF(($D21*AG$3+$E21)&lt;0,0,$D21*AG$3+$E21)</f>
        <v>15.346493812810097</v>
      </c>
      <c r="AH21" s="13">
        <f>IF(($D21*AH$3+$E21)&lt;0,0,$D21*AH$3+$E21)</f>
        <v>30.257647016378908</v>
      </c>
      <c r="AI21" s="16">
        <f>IF(($D21*AI$3+$E21)&lt;0,0,$D21*AI$3+$E21)</f>
        <v>15.818490221258594</v>
      </c>
      <c r="AJ21" s="22"/>
      <c r="AK21" s="44">
        <f t="shared" si="3"/>
        <v>14.780609537701686</v>
      </c>
      <c r="AL21" s="13">
        <f t="shared" si="3"/>
        <v>13.516839204125652</v>
      </c>
      <c r="AM21" s="13">
        <f t="shared" si="3"/>
        <v>19.251061180960384</v>
      </c>
      <c r="AN21" s="13">
        <f t="shared" si="3"/>
        <v>36.288123851340117</v>
      </c>
      <c r="AO21" s="13">
        <f t="shared" si="3"/>
        <v>26.586114672331533</v>
      </c>
      <c r="AP21" s="13">
        <f t="shared" si="3"/>
        <v>28.150145462395848</v>
      </c>
      <c r="AQ21" s="13">
        <f t="shared" si="3"/>
        <v>18.732505517944411</v>
      </c>
      <c r="AR21" s="13">
        <f t="shared" si="3"/>
        <v>18.790215744957475</v>
      </c>
      <c r="AS21" s="13">
        <f t="shared" si="3"/>
        <v>18.036637273381032</v>
      </c>
      <c r="AT21" s="13">
        <f t="shared" si="3"/>
        <v>16.146418243677637</v>
      </c>
      <c r="AU21" s="13">
        <f t="shared" si="3"/>
        <v>25.001174379726251</v>
      </c>
      <c r="AV21" s="13">
        <f t="shared" si="3"/>
        <v>29.503408466847219</v>
      </c>
      <c r="AW21" s="13">
        <f t="shared" si="3"/>
        <v>17.557391475142076</v>
      </c>
      <c r="AX21" s="13">
        <f t="shared" si="3"/>
        <v>15.864558149425402</v>
      </c>
      <c r="AY21" s="13">
        <f t="shared" si="3"/>
        <v>16.032670549854778</v>
      </c>
      <c r="AZ21" s="13">
        <f t="shared" si="3"/>
        <v>21.008295774503232</v>
      </c>
      <c r="BA21" s="13">
        <f t="shared" si="5"/>
        <v>25.000337999624616</v>
      </c>
      <c r="BB21" s="13">
        <f t="shared" si="5"/>
        <v>18.083474559072798</v>
      </c>
      <c r="BC21" s="13">
        <f t="shared" si="5"/>
        <v>14.66518908367555</v>
      </c>
      <c r="BD21" s="13">
        <f t="shared" si="6"/>
        <v>14.935339856504839</v>
      </c>
      <c r="BE21" s="13">
        <f t="shared" si="6"/>
        <v>14.126560298220245</v>
      </c>
      <c r="BF21" s="13">
        <f t="shared" si="6"/>
        <v>16.211655891605453</v>
      </c>
      <c r="BG21" s="13">
        <f t="shared" si="6"/>
        <v>29.255003576660535</v>
      </c>
      <c r="BH21" s="16">
        <f t="shared" si="6"/>
        <v>18.687340992455919</v>
      </c>
    </row>
    <row r="22" spans="1:60" x14ac:dyDescent="0.3">
      <c r="A22" s="66" t="s">
        <v>19</v>
      </c>
      <c r="B22" s="55">
        <v>11</v>
      </c>
      <c r="C22" s="3">
        <v>0</v>
      </c>
      <c r="D22" s="8">
        <v>0.54257231445504162</v>
      </c>
      <c r="E22" s="8">
        <v>-1.0996053791179197</v>
      </c>
      <c r="F22" s="8">
        <v>0.89362893854961523</v>
      </c>
      <c r="G22" s="13">
        <v>1.4546610521332948</v>
      </c>
      <c r="H22" s="13">
        <v>4.4428134597828999</v>
      </c>
      <c r="I22" s="8">
        <v>0.94120870171448279</v>
      </c>
      <c r="J22" s="56" t="s">
        <v>0</v>
      </c>
      <c r="L22" s="44">
        <f t="shared" si="2"/>
        <v>4.9916731378306807</v>
      </c>
      <c r="M22" s="13">
        <f t="shared" si="2"/>
        <v>5.0676332618543869</v>
      </c>
      <c r="N22" s="13">
        <f t="shared" si="2"/>
        <v>8.0698667351722833</v>
      </c>
      <c r="O22" s="13">
        <f t="shared" si="2"/>
        <v>15.629707649912531</v>
      </c>
      <c r="P22" s="13">
        <f t="shared" si="2"/>
        <v>11.017842977044676</v>
      </c>
      <c r="Q22" s="13">
        <f t="shared" si="2"/>
        <v>11.180614671381189</v>
      </c>
      <c r="R22" s="13">
        <f t="shared" si="2"/>
        <v>7.0208935938925361</v>
      </c>
      <c r="S22" s="13">
        <f t="shared" si="2"/>
        <v>7.8853921482575693</v>
      </c>
      <c r="T22" s="13">
        <f t="shared" si="2"/>
        <v>8.1910412187339112</v>
      </c>
      <c r="U22" s="13">
        <f t="shared" si="2"/>
        <v>6.722478820942265</v>
      </c>
      <c r="V22" s="13">
        <f t="shared" si="2"/>
        <v>12.283845044106441</v>
      </c>
      <c r="W22" s="13">
        <f t="shared" si="2"/>
        <v>14.559031616054583</v>
      </c>
      <c r="X22" s="13">
        <f t="shared" si="2"/>
        <v>5.7494658036862232</v>
      </c>
      <c r="Y22" s="13">
        <f t="shared" si="2"/>
        <v>5.138167662733542</v>
      </c>
      <c r="Z22" s="13">
        <f t="shared" si="2"/>
        <v>5.393176650527411</v>
      </c>
      <c r="AA22" s="13">
        <f t="shared" si="2"/>
        <v>7.8220920449044851</v>
      </c>
      <c r="AB22" s="13">
        <f t="shared" si="4"/>
        <v>12.339910849933462</v>
      </c>
      <c r="AC22" s="13">
        <f t="shared" si="4"/>
        <v>7.3066483461721905</v>
      </c>
      <c r="AD22" s="13">
        <f t="shared" si="4"/>
        <v>5.4691367745511199</v>
      </c>
      <c r="AE22" s="13">
        <f>IF(($D22*AE$3+$E22)&lt;0,0,$D22*AE$3+$E22)</f>
        <v>3.1675450166328307</v>
      </c>
      <c r="AF22" s="13">
        <f>IF(($D22*AF$3+$E22)&lt;0,0,$D22*AF$3+$E22)</f>
        <v>2.5287565450810945</v>
      </c>
      <c r="AG22" s="13">
        <f>IF(($D22*AG$3+$E22)&lt;0,0,$D22*AG$3+$E22)</f>
        <v>5.6319084688876302</v>
      </c>
      <c r="AH22" s="13">
        <f>IF(($D22*AH$3+$E22)&lt;0,0,$D22*AH$3+$E22)</f>
        <v>12.488213949217837</v>
      </c>
      <c r="AI22" s="16">
        <f>IF(($D22*AI$3+$E22)&lt;0,0,$D22*AI$3+$E22)</f>
        <v>5.8489373946696457</v>
      </c>
      <c r="AJ22" s="22"/>
      <c r="AK22" s="44">
        <f t="shared" si="3"/>
        <v>5.2598480840644335</v>
      </c>
      <c r="AL22" s="13">
        <f t="shared" si="3"/>
        <v>4.5271838008066307</v>
      </c>
      <c r="AM22" s="13">
        <f t="shared" si="3"/>
        <v>7.8515691919485873</v>
      </c>
      <c r="AN22" s="13">
        <f t="shared" si="3"/>
        <v>17.728717735933657</v>
      </c>
      <c r="AO22" s="13">
        <f t="shared" si="3"/>
        <v>12.104028334351586</v>
      </c>
      <c r="AP22" s="13">
        <f t="shared" si="3"/>
        <v>13.010767056848007</v>
      </c>
      <c r="AQ22" s="13">
        <f t="shared" si="3"/>
        <v>7.5509392411743743</v>
      </c>
      <c r="AR22" s="13">
        <f t="shared" si="3"/>
        <v>7.5843964453734385</v>
      </c>
      <c r="AS22" s="13">
        <f t="shared" si="3"/>
        <v>7.147513242716073</v>
      </c>
      <c r="AT22" s="13">
        <f t="shared" si="3"/>
        <v>6.0516685834423241</v>
      </c>
      <c r="AU22" s="13">
        <f t="shared" si="3"/>
        <v>11.18516743642072</v>
      </c>
      <c r="AV22" s="13">
        <f t="shared" si="3"/>
        <v>13.79531425096523</v>
      </c>
      <c r="AW22" s="13">
        <f t="shared" si="3"/>
        <v>6.8696729817586135</v>
      </c>
      <c r="AX22" s="13">
        <f t="shared" si="3"/>
        <v>5.8882616585860168</v>
      </c>
      <c r="AY22" s="13">
        <f t="shared" si="3"/>
        <v>5.985723949078948</v>
      </c>
      <c r="AZ22" s="13">
        <f t="shared" si="3"/>
        <v>8.8703168154592724</v>
      </c>
      <c r="BA22" s="13">
        <f t="shared" si="5"/>
        <v>11.184682549403346</v>
      </c>
      <c r="BB22" s="13">
        <f t="shared" si="5"/>
        <v>7.1746669156892278</v>
      </c>
      <c r="BC22" s="13">
        <f t="shared" si="5"/>
        <v>5.1929336756663025</v>
      </c>
      <c r="BD22" s="13">
        <f t="shared" si="6"/>
        <v>5.3495521822793206</v>
      </c>
      <c r="BE22" s="13">
        <f t="shared" si="6"/>
        <v>4.8806664364750221</v>
      </c>
      <c r="BF22" s="13">
        <f t="shared" si="6"/>
        <v>6.0894897707977895</v>
      </c>
      <c r="BG22" s="13">
        <f t="shared" si="6"/>
        <v>13.651302806804033</v>
      </c>
      <c r="BH22" s="16">
        <f t="shared" si="6"/>
        <v>7.5247553422359736</v>
      </c>
    </row>
    <row r="23" spans="1:60" x14ac:dyDescent="0.3">
      <c r="A23" s="66" t="s">
        <v>18</v>
      </c>
      <c r="B23" s="55">
        <v>9</v>
      </c>
      <c r="C23" s="3">
        <v>0</v>
      </c>
      <c r="D23" s="8">
        <v>0.33391662490718421</v>
      </c>
      <c r="E23" s="8">
        <v>-2.0478058165777222</v>
      </c>
      <c r="F23" s="8">
        <v>0.91182899560171748</v>
      </c>
      <c r="G23" s="13">
        <v>0.87038561329958231</v>
      </c>
      <c r="H23" s="13">
        <v>1.0300636724571857</v>
      </c>
      <c r="I23" s="8">
        <v>0.9030008510823555</v>
      </c>
      <c r="J23" s="4" t="s">
        <v>6</v>
      </c>
      <c r="L23" s="44">
        <f t="shared" si="2"/>
        <v>1.7009648257135992</v>
      </c>
      <c r="M23" s="13">
        <f t="shared" si="2"/>
        <v>1.7477131532006052</v>
      </c>
      <c r="N23" s="13">
        <f t="shared" si="2"/>
        <v>3.5953851443536902</v>
      </c>
      <c r="O23" s="13">
        <f t="shared" si="2"/>
        <v>8.2479567847271227</v>
      </c>
      <c r="P23" s="13">
        <f t="shared" si="2"/>
        <v>5.4096654730160578</v>
      </c>
      <c r="Q23" s="13">
        <f t="shared" si="2"/>
        <v>5.5098404604882134</v>
      </c>
      <c r="R23" s="13">
        <f t="shared" si="2"/>
        <v>2.9498130028664686</v>
      </c>
      <c r="S23" s="13">
        <f t="shared" si="2"/>
        <v>3.4818534918852482</v>
      </c>
      <c r="T23" s="13">
        <f t="shared" si="2"/>
        <v>3.669959857249629</v>
      </c>
      <c r="U23" s="13">
        <f t="shared" si="2"/>
        <v>2.7661588591675175</v>
      </c>
      <c r="V23" s="13">
        <f t="shared" si="2"/>
        <v>6.1888042644661558</v>
      </c>
      <c r="W23" s="13">
        <f t="shared" si="2"/>
        <v>7.5890279782436147</v>
      </c>
      <c r="X23" s="13">
        <f t="shared" si="2"/>
        <v>2.1673350451673006</v>
      </c>
      <c r="Y23" s="13">
        <f t="shared" si="2"/>
        <v>1.7911223144385389</v>
      </c>
      <c r="Z23" s="13">
        <f t="shared" si="2"/>
        <v>1.948063128144915</v>
      </c>
      <c r="AA23" s="13">
        <f t="shared" si="2"/>
        <v>3.4428965523127451</v>
      </c>
      <c r="AB23" s="13">
        <f t="shared" si="4"/>
        <v>6.2233089823732319</v>
      </c>
      <c r="AC23" s="13">
        <f t="shared" si="4"/>
        <v>3.1256757586509174</v>
      </c>
      <c r="AD23" s="13">
        <f t="shared" si="4"/>
        <v>1.9948114556319227</v>
      </c>
      <c r="AE23" s="13">
        <f>IF(($D23*AE$3+$E23)&lt;0,0,$D23*AE$3+$E23)</f>
        <v>0.57833713277564547</v>
      </c>
      <c r="AF23" s="13">
        <f>IF(($D23*AF$3+$E23)&lt;0,0,$D23*AF$3+$E23)</f>
        <v>0.18520595971825404</v>
      </c>
      <c r="AG23" s="13">
        <f>IF(($D23*AG$3+$E23)&lt;0,0,$D23*AG$3+$E23)</f>
        <v>2.0949864431040766</v>
      </c>
      <c r="AH23" s="13">
        <f>IF(($D23*AH$3+$E23)&lt;0,0,$D23*AH$3+$E23)</f>
        <v>6.3145795265145273</v>
      </c>
      <c r="AI23" s="16">
        <f>IF(($D23*AI$3+$E23)&lt;0,0,$D23*AI$3+$E23)</f>
        <v>2.2285530930669495</v>
      </c>
      <c r="AJ23" s="22"/>
      <c r="AK23" s="44">
        <f t="shared" si="3"/>
        <v>1.5189302585937843</v>
      </c>
      <c r="AL23" s="13">
        <f t="shared" si="3"/>
        <v>1.0805460380285614</v>
      </c>
      <c r="AM23" s="13">
        <f t="shared" si="3"/>
        <v>3.0696672929558733</v>
      </c>
      <c r="AN23" s="13">
        <f t="shared" si="3"/>
        <v>8.9795856072600362</v>
      </c>
      <c r="AO23" s="13">
        <f t="shared" si="3"/>
        <v>5.6140945691683193</v>
      </c>
      <c r="AP23" s="13">
        <f t="shared" si="3"/>
        <v>6.1566349347917253</v>
      </c>
      <c r="AQ23" s="13">
        <f t="shared" si="3"/>
        <v>2.889787599540627</v>
      </c>
      <c r="AR23" s="13">
        <f t="shared" si="3"/>
        <v>2.9098064686465168</v>
      </c>
      <c r="AS23" s="13">
        <f t="shared" si="3"/>
        <v>2.6484006561188758</v>
      </c>
      <c r="AT23" s="13">
        <f t="shared" si="3"/>
        <v>1.9927101607665239</v>
      </c>
      <c r="AU23" s="13">
        <f t="shared" si="3"/>
        <v>5.0643009901007492</v>
      </c>
      <c r="AV23" s="13">
        <f t="shared" si="3"/>
        <v>6.6260629088979677</v>
      </c>
      <c r="AW23" s="13">
        <f t="shared" si="3"/>
        <v>2.4821570039786556</v>
      </c>
      <c r="AX23" s="13">
        <f t="shared" si="3"/>
        <v>1.8949368435392038</v>
      </c>
      <c r="AY23" s="13">
        <f t="shared" si="3"/>
        <v>1.953252679630276</v>
      </c>
      <c r="AZ23" s="13">
        <f t="shared" si="3"/>
        <v>3.6792273508033477</v>
      </c>
      <c r="BA23" s="13">
        <f t="shared" si="5"/>
        <v>5.0640108615629842</v>
      </c>
      <c r="BB23" s="13">
        <f t="shared" si="5"/>
        <v>2.6646478542338015</v>
      </c>
      <c r="BC23" s="13">
        <f t="shared" si="5"/>
        <v>1.4788925203820036</v>
      </c>
      <c r="BD23" s="13">
        <f t="shared" si="6"/>
        <v>1.5726040380805921</v>
      </c>
      <c r="BE23" s="13">
        <f t="shared" si="6"/>
        <v>1.2920497420603601</v>
      </c>
      <c r="BF23" s="13">
        <f t="shared" si="6"/>
        <v>2.0153401867123129</v>
      </c>
      <c r="BG23" s="13">
        <f t="shared" si="6"/>
        <v>6.539894733181308</v>
      </c>
      <c r="BH23" s="16">
        <f t="shared" si="6"/>
        <v>2.8741206585012344</v>
      </c>
    </row>
    <row r="24" spans="1:60" x14ac:dyDescent="0.3">
      <c r="A24" s="66" t="s">
        <v>54</v>
      </c>
      <c r="B24" s="55">
        <v>5</v>
      </c>
      <c r="C24" s="3">
        <v>0</v>
      </c>
      <c r="D24" s="8">
        <v>0.88825533798090439</v>
      </c>
      <c r="E24" s="8">
        <v>-3.8830452882150279</v>
      </c>
      <c r="F24" s="8">
        <v>0.99346628379450019</v>
      </c>
      <c r="G24" s="13">
        <v>2.1463615275729437</v>
      </c>
      <c r="H24" s="13">
        <v>4.9307076549102131</v>
      </c>
      <c r="I24" s="8">
        <v>0.91929329184022512</v>
      </c>
      <c r="J24" s="4" t="s">
        <v>6</v>
      </c>
      <c r="L24" s="44">
        <f t="shared" si="2"/>
        <v>6.0891013061839256</v>
      </c>
      <c r="M24" s="13">
        <f t="shared" si="2"/>
        <v>6.2134570535012532</v>
      </c>
      <c r="N24" s="13">
        <f t="shared" si="2"/>
        <v>11.128469923662255</v>
      </c>
      <c r="O24" s="13">
        <f t="shared" si="2"/>
        <v>23.504827632862856</v>
      </c>
      <c r="P24" s="13">
        <f t="shared" si="2"/>
        <v>15.95465726002517</v>
      </c>
      <c r="Q24" s="13">
        <f t="shared" si="2"/>
        <v>16.221133861419439</v>
      </c>
      <c r="R24" s="13">
        <f t="shared" si="2"/>
        <v>9.4111762702325077</v>
      </c>
      <c r="S24" s="13">
        <f t="shared" si="2"/>
        <v>10.826463108748747</v>
      </c>
      <c r="T24" s="13">
        <f t="shared" si="2"/>
        <v>11.32684694914466</v>
      </c>
      <c r="U24" s="13">
        <f t="shared" si="2"/>
        <v>8.9226358343430139</v>
      </c>
      <c r="V24" s="13">
        <f t="shared" si="2"/>
        <v>18.027253048647282</v>
      </c>
      <c r="W24" s="13">
        <f t="shared" si="2"/>
        <v>21.752003765913877</v>
      </c>
      <c r="X24" s="13">
        <f t="shared" si="2"/>
        <v>7.3296979282305905</v>
      </c>
      <c r="Y24" s="13">
        <f t="shared" si="2"/>
        <v>6.3289302474387696</v>
      </c>
      <c r="Z24" s="13">
        <f t="shared" si="2"/>
        <v>6.7464102562897938</v>
      </c>
      <c r="AA24" s="13">
        <f t="shared" si="2"/>
        <v>10.722833319317647</v>
      </c>
      <c r="AB24" s="13">
        <f t="shared" si="4"/>
        <v>18.119039433571977</v>
      </c>
      <c r="AC24" s="13">
        <f t="shared" si="4"/>
        <v>9.8789907482357808</v>
      </c>
      <c r="AD24" s="13">
        <f t="shared" si="4"/>
        <v>6.870766003607125</v>
      </c>
      <c r="AE24" s="13">
        <f>IF(($D24*AE$3+$E24)&lt;0,0,$D24*AE$3+$E24)</f>
        <v>3.1027868598921238</v>
      </c>
      <c r="AF24" s="13">
        <f>IF(($D24*AF$3+$E24)&lt;0,0,$D24*AF$3+$E24)</f>
        <v>2.0570142419759394</v>
      </c>
      <c r="AG24" s="13">
        <f>IF(($D24*AG$3+$E24)&lt;0,0,$D24*AG$3+$E24)</f>
        <v>7.1372426050013917</v>
      </c>
      <c r="AH24" s="13">
        <f>IF(($D24*AH$3+$E24)&lt;0,0,$D24*AH$3+$E24)</f>
        <v>18.361829225953414</v>
      </c>
      <c r="AI24" s="16">
        <f>IF(($D24*AI$3+$E24)&lt;0,0,$D24*AI$3+$E24)</f>
        <v>7.4925447401937522</v>
      </c>
      <c r="AJ24" s="22"/>
      <c r="AK24" s="44">
        <f t="shared" si="3"/>
        <v>6.1362473795636827</v>
      </c>
      <c r="AL24" s="13">
        <f t="shared" si="3"/>
        <v>5.0551966235094437</v>
      </c>
      <c r="AM24" s="13">
        <f t="shared" si="3"/>
        <v>9.9603481678561447</v>
      </c>
      <c r="AN24" s="13">
        <f t="shared" si="3"/>
        <v>24.534142940076428</v>
      </c>
      <c r="AO24" s="13">
        <f t="shared" si="3"/>
        <v>16.234878366794383</v>
      </c>
      <c r="AP24" s="13">
        <f t="shared" si="3"/>
        <v>17.572777052314851</v>
      </c>
      <c r="AQ24" s="13">
        <f t="shared" si="3"/>
        <v>9.5167667854910718</v>
      </c>
      <c r="AR24" s="13">
        <f t="shared" si="3"/>
        <v>9.5661331006252475</v>
      </c>
      <c r="AS24" s="13">
        <f t="shared" si="3"/>
        <v>8.9215091885108393</v>
      </c>
      <c r="AT24" s="13">
        <f t="shared" si="3"/>
        <v>7.3045835044058895</v>
      </c>
      <c r="AU24" s="13">
        <f t="shared" si="3"/>
        <v>14.879093335210808</v>
      </c>
      <c r="AV24" s="13">
        <f t="shared" si="3"/>
        <v>18.730381369519193</v>
      </c>
      <c r="AW24" s="13">
        <f t="shared" si="3"/>
        <v>8.5115541367444081</v>
      </c>
      <c r="AX24" s="13">
        <f t="shared" si="3"/>
        <v>7.0634755594751946</v>
      </c>
      <c r="AY24" s="13">
        <f t="shared" si="3"/>
        <v>7.2072817818225818</v>
      </c>
      <c r="AZ24" s="13">
        <f t="shared" si="3"/>
        <v>11.463516690999729</v>
      </c>
      <c r="BA24" s="13">
        <f t="shared" si="5"/>
        <v>14.878377881368287</v>
      </c>
      <c r="BB24" s="13">
        <f t="shared" si="5"/>
        <v>8.9615746036922008</v>
      </c>
      <c r="BC24" s="13">
        <f t="shared" si="5"/>
        <v>6.0375147492953278</v>
      </c>
      <c r="BD24" s="13">
        <f t="shared" si="6"/>
        <v>6.2686063404306811</v>
      </c>
      <c r="BE24" s="13">
        <f t="shared" si="6"/>
        <v>5.5767624747096693</v>
      </c>
      <c r="BF24" s="13">
        <f t="shared" si="6"/>
        <v>7.3603889041227859</v>
      </c>
      <c r="BG24" s="13">
        <f t="shared" si="6"/>
        <v>18.517891578289472</v>
      </c>
      <c r="BH24" s="16">
        <f t="shared" si="6"/>
        <v>9.4781322779947565</v>
      </c>
    </row>
    <row r="25" spans="1:60" x14ac:dyDescent="0.3">
      <c r="A25" s="66" t="s">
        <v>17</v>
      </c>
      <c r="B25" s="55">
        <v>13</v>
      </c>
      <c r="C25" s="3">
        <v>0</v>
      </c>
      <c r="D25" s="8">
        <v>0.30007122526272278</v>
      </c>
      <c r="E25" s="8">
        <v>-1.2013171740555801</v>
      </c>
      <c r="F25" s="8">
        <v>0.78454512467017867</v>
      </c>
      <c r="G25" s="13">
        <v>0.78333216558037166</v>
      </c>
      <c r="H25" s="13">
        <v>1.6979521852767432</v>
      </c>
      <c r="I25" s="8">
        <v>0.85334066294988697</v>
      </c>
      <c r="J25" s="56" t="s">
        <v>0</v>
      </c>
      <c r="L25" s="44">
        <f t="shared" si="2"/>
        <v>2.1674824482272541</v>
      </c>
      <c r="M25" s="13">
        <f t="shared" si="2"/>
        <v>2.2094924197640355</v>
      </c>
      <c r="N25" s="13">
        <f t="shared" si="2"/>
        <v>3.8698865328844345</v>
      </c>
      <c r="O25" s="13">
        <f t="shared" si="2"/>
        <v>8.0508789382117047</v>
      </c>
      <c r="P25" s="13">
        <f t="shared" si="2"/>
        <v>5.5002735234785618</v>
      </c>
      <c r="Q25" s="13">
        <f t="shared" si="2"/>
        <v>5.5902948910573791</v>
      </c>
      <c r="R25" s="13">
        <f t="shared" si="2"/>
        <v>3.2897488307098373</v>
      </c>
      <c r="S25" s="13">
        <f t="shared" si="2"/>
        <v>3.7678623162951084</v>
      </c>
      <c r="T25" s="13">
        <f t="shared" si="2"/>
        <v>3.9369024398597769</v>
      </c>
      <c r="U25" s="13">
        <f t="shared" si="2"/>
        <v>3.124709656815341</v>
      </c>
      <c r="V25" s="13">
        <f t="shared" si="2"/>
        <v>6.2004397157582485</v>
      </c>
      <c r="W25" s="13">
        <f t="shared" si="2"/>
        <v>7.4587383870265995</v>
      </c>
      <c r="X25" s="13">
        <f t="shared" si="2"/>
        <v>2.5865819261775242</v>
      </c>
      <c r="Y25" s="13">
        <f t="shared" si="2"/>
        <v>2.2485016790481893</v>
      </c>
      <c r="Z25" s="13">
        <f t="shared" si="2"/>
        <v>2.3895351549216688</v>
      </c>
      <c r="AA25" s="13">
        <f t="shared" si="2"/>
        <v>3.7328540066811264</v>
      </c>
      <c r="AB25" s="13">
        <f t="shared" si="4"/>
        <v>6.2314470757020644</v>
      </c>
      <c r="AC25" s="13">
        <f t="shared" si="4"/>
        <v>3.4477863426815372</v>
      </c>
      <c r="AD25" s="13">
        <f t="shared" si="4"/>
        <v>2.4315451264584516</v>
      </c>
      <c r="AE25" s="13">
        <f>IF(($D25*AE$3+$E25)&lt;0,0,$D25*AE$3+$E25)</f>
        <v>1.15864298889398</v>
      </c>
      <c r="AF25" s="13">
        <f>IF(($D25*AF$3+$E25)&lt;0,0,$D25*AF$3+$E25)</f>
        <v>0.80535913301800122</v>
      </c>
      <c r="AG25" s="13">
        <f>IF(($D25*AG$3+$E25)&lt;0,0,$D25*AG$3+$E25)</f>
        <v>2.5215664940372671</v>
      </c>
      <c r="AH25" s="13">
        <f>IF(($D25*AH$3+$E25)&lt;0,0,$D25*AH$3+$E25)</f>
        <v>6.3134665439405397</v>
      </c>
      <c r="AI25" s="16">
        <f>IF(($D25*AI$3+$E25)&lt;0,0,$D25*AI$3+$E25)</f>
        <v>2.6415949841423556</v>
      </c>
      <c r="AJ25" s="22"/>
      <c r="AK25" s="44">
        <f t="shared" si="3"/>
        <v>2.1379237516110519</v>
      </c>
      <c r="AL25" s="13">
        <f t="shared" si="3"/>
        <v>1.7433854508804048</v>
      </c>
      <c r="AM25" s="13">
        <f t="shared" si="3"/>
        <v>3.5335605599534139</v>
      </c>
      <c r="AN25" s="13">
        <f t="shared" si="3"/>
        <v>8.8523859642441369</v>
      </c>
      <c r="AO25" s="13">
        <f t="shared" si="3"/>
        <v>5.8235015906667007</v>
      </c>
      <c r="AP25" s="13">
        <f t="shared" si="3"/>
        <v>6.3117786405451319</v>
      </c>
      <c r="AQ25" s="13">
        <f t="shared" si="3"/>
        <v>3.3716719124001377</v>
      </c>
      <c r="AR25" s="13">
        <f t="shared" si="3"/>
        <v>3.3896885522084856</v>
      </c>
      <c r="AS25" s="13">
        <f t="shared" si="3"/>
        <v>3.1544277918125143</v>
      </c>
      <c r="AT25" s="13">
        <f t="shared" si="3"/>
        <v>2.5643175604086346</v>
      </c>
      <c r="AU25" s="13">
        <f t="shared" si="3"/>
        <v>5.3286967727417656</v>
      </c>
      <c r="AV25" s="13">
        <f t="shared" si="3"/>
        <v>6.7342557885148135</v>
      </c>
      <c r="AW25" s="13">
        <f t="shared" si="3"/>
        <v>3.0048113481866636</v>
      </c>
      <c r="AX25" s="13">
        <f t="shared" si="3"/>
        <v>2.4763232471417727</v>
      </c>
      <c r="AY25" s="13">
        <f t="shared" si="3"/>
        <v>2.5288065022356574</v>
      </c>
      <c r="AZ25" s="13">
        <f t="shared" si="3"/>
        <v>4.0821541865815343</v>
      </c>
      <c r="BA25" s="13">
        <f t="shared" si="5"/>
        <v>5.3284356620199071</v>
      </c>
      <c r="BB25" s="13">
        <f t="shared" si="5"/>
        <v>3.169049992236681</v>
      </c>
      <c r="BC25" s="13">
        <f t="shared" si="5"/>
        <v>2.1018904719943547</v>
      </c>
      <c r="BD25" s="13">
        <f t="shared" si="6"/>
        <v>2.1862292351551749</v>
      </c>
      <c r="BE25" s="13">
        <f t="shared" si="6"/>
        <v>1.9337351671164351</v>
      </c>
      <c r="BF25" s="13">
        <f t="shared" si="6"/>
        <v>2.5846841967137237</v>
      </c>
      <c r="BG25" s="13">
        <f t="shared" si="6"/>
        <v>6.6567059041223562</v>
      </c>
      <c r="BH25" s="16">
        <f t="shared" si="6"/>
        <v>3.357571933419691</v>
      </c>
    </row>
    <row r="26" spans="1:60" x14ac:dyDescent="0.3">
      <c r="A26" s="66" t="s">
        <v>53</v>
      </c>
      <c r="B26" s="55">
        <v>3</v>
      </c>
      <c r="C26" s="3">
        <v>0</v>
      </c>
      <c r="D26" s="8">
        <v>0.14946554686008773</v>
      </c>
      <c r="E26" s="8">
        <v>0.62504962779156403</v>
      </c>
      <c r="F26" s="8">
        <v>0.59686366703448324</v>
      </c>
      <c r="G26" s="13">
        <v>0.83601084095997469</v>
      </c>
      <c r="H26" s="13">
        <v>1.9710730979221496</v>
      </c>
      <c r="I26" s="8">
        <v>0.90742285374022702</v>
      </c>
      <c r="J26" s="56" t="s">
        <v>0</v>
      </c>
      <c r="L26" s="44">
        <f t="shared" si="2"/>
        <v>2.3030495005408156</v>
      </c>
      <c r="M26" s="13">
        <f t="shared" si="2"/>
        <v>2.3239746771012282</v>
      </c>
      <c r="N26" s="13">
        <f t="shared" si="2"/>
        <v>3.1510173697270467</v>
      </c>
      <c r="O26" s="13">
        <f t="shared" si="2"/>
        <v>5.2335706559776023</v>
      </c>
      <c r="P26" s="13">
        <f t="shared" si="2"/>
        <v>3.9631135076668569</v>
      </c>
      <c r="Q26" s="13">
        <f t="shared" si="2"/>
        <v>4.0079531717248829</v>
      </c>
      <c r="R26" s="13">
        <f t="shared" si="2"/>
        <v>2.8620506457975434</v>
      </c>
      <c r="S26" s="13">
        <f t="shared" si="2"/>
        <v>3.1001990837946165</v>
      </c>
      <c r="T26" s="13">
        <f t="shared" si="2"/>
        <v>3.1843980085257995</v>
      </c>
      <c r="U26" s="13">
        <f t="shared" si="2"/>
        <v>2.7798445950244961</v>
      </c>
      <c r="V26" s="13">
        <f t="shared" si="2"/>
        <v>4.3118664503403945</v>
      </c>
      <c r="W26" s="13">
        <f t="shared" si="2"/>
        <v>4.9386253101736965</v>
      </c>
      <c r="X26" s="13">
        <f t="shared" si="2"/>
        <v>2.511803047655405</v>
      </c>
      <c r="Y26" s="13">
        <f t="shared" si="2"/>
        <v>2.3434051981930395</v>
      </c>
      <c r="Z26" s="13">
        <f t="shared" si="2"/>
        <v>2.4136540052172801</v>
      </c>
      <c r="AA26" s="13">
        <f t="shared" si="2"/>
        <v>3.0827614366609408</v>
      </c>
      <c r="AB26" s="13">
        <f t="shared" si="4"/>
        <v>4.3273112235159372</v>
      </c>
      <c r="AC26" s="13">
        <f t="shared" si="4"/>
        <v>2.9407691671438565</v>
      </c>
      <c r="AD26" s="13">
        <f t="shared" si="4"/>
        <v>2.4345791817776936</v>
      </c>
      <c r="AE26" s="13">
        <f>IF(($D26*AE$3+$E26)&lt;0,0,$D26*AE$3+$E26)</f>
        <v>1.8005463319972006</v>
      </c>
      <c r="AF26" s="13">
        <f>IF(($D26*AF$3+$E26)&lt;0,0,$D26*AF$3+$E26)</f>
        <v>1.6245755614939239</v>
      </c>
      <c r="AG26" s="13">
        <f>IF(($D26*AG$3+$E26)&lt;0,0,$D26*AG$3+$E26)</f>
        <v>2.4794188458357191</v>
      </c>
      <c r="AH26" s="13">
        <f>IF(($D26*AH$3+$E26)&lt;0,0,$D26*AH$3+$E26)</f>
        <v>4.3681651396576937</v>
      </c>
      <c r="AI26" s="16">
        <f>IF(($D26*AI$3+$E26)&lt;0,0,$D26*AI$3+$E26)</f>
        <v>2.5392050645797539</v>
      </c>
      <c r="AJ26" s="22"/>
      <c r="AK26" s="44">
        <f t="shared" si="3"/>
        <v>2.4406325202613353</v>
      </c>
      <c r="AL26" s="13">
        <f t="shared" si="3"/>
        <v>2.0195617266978281</v>
      </c>
      <c r="AM26" s="13">
        <f t="shared" si="3"/>
        <v>3.9301251685716903</v>
      </c>
      <c r="AN26" s="13">
        <f t="shared" si="3"/>
        <v>9.6066387786899181</v>
      </c>
      <c r="AO26" s="13">
        <f t="shared" si="3"/>
        <v>6.3740635269780164</v>
      </c>
      <c r="AP26" s="13">
        <f t="shared" si="3"/>
        <v>6.8951769511764009</v>
      </c>
      <c r="AQ26" s="13">
        <f t="shared" si="3"/>
        <v>3.757349594773296</v>
      </c>
      <c r="AR26" s="13">
        <f t="shared" si="3"/>
        <v>3.7765778441153746</v>
      </c>
      <c r="AS26" s="13">
        <f t="shared" si="3"/>
        <v>3.5254959215470629</v>
      </c>
      <c r="AT26" s="13">
        <f t="shared" si="3"/>
        <v>2.8957010880238818</v>
      </c>
      <c r="AU26" s="13">
        <f t="shared" si="3"/>
        <v>5.8459833457716321</v>
      </c>
      <c r="AV26" s="13">
        <f t="shared" si="3"/>
        <v>7.3460654647341475</v>
      </c>
      <c r="AW26" s="13">
        <f t="shared" si="3"/>
        <v>3.3658178509237073</v>
      </c>
      <c r="AX26" s="13">
        <f t="shared" si="3"/>
        <v>2.8017892035560443</v>
      </c>
      <c r="AY26" s="13">
        <f t="shared" si="3"/>
        <v>2.8578019299003627</v>
      </c>
      <c r="AZ26" s="13">
        <f t="shared" si="3"/>
        <v>4.5156114275239929</v>
      </c>
      <c r="BA26" s="13">
        <f t="shared" si="5"/>
        <v>5.845704675491314</v>
      </c>
      <c r="BB26" s="13">
        <f t="shared" si="5"/>
        <v>3.5411014572449817</v>
      </c>
      <c r="BC26" s="13">
        <f t="shared" si="5"/>
        <v>2.4021760215771764</v>
      </c>
      <c r="BD26" s="13">
        <f t="shared" si="6"/>
        <v>2.4921865221205337</v>
      </c>
      <c r="BE26" s="13">
        <f t="shared" si="6"/>
        <v>2.2227123610511019</v>
      </c>
      <c r="BF26" s="13">
        <f t="shared" si="6"/>
        <v>2.9174373698888409</v>
      </c>
      <c r="BG26" s="13">
        <f t="shared" si="6"/>
        <v>7.2633003914791097</v>
      </c>
      <c r="BH26" s="16">
        <f t="shared" si="6"/>
        <v>3.7423013996360162</v>
      </c>
    </row>
    <row r="27" spans="1:60" x14ac:dyDescent="0.3">
      <c r="A27" s="66" t="s">
        <v>16</v>
      </c>
      <c r="B27" s="55">
        <v>18</v>
      </c>
      <c r="C27" s="3">
        <v>0</v>
      </c>
      <c r="D27" s="8">
        <v>4.9842827150711096E-2</v>
      </c>
      <c r="E27" s="8">
        <v>-1.0428916863404636E-2</v>
      </c>
      <c r="F27" s="8">
        <v>0.64526376943169761</v>
      </c>
      <c r="G27" s="13">
        <v>0.12350499127607439</v>
      </c>
      <c r="H27" s="13">
        <v>0.4190950333862013</v>
      </c>
      <c r="I27" s="8">
        <v>0.68503187088594364</v>
      </c>
      <c r="J27" s="56" t="s">
        <v>0</v>
      </c>
      <c r="L27" s="44">
        <f t="shared" si="2"/>
        <v>0.54913988928191193</v>
      </c>
      <c r="M27" s="13">
        <f t="shared" si="2"/>
        <v>0.55611788508301152</v>
      </c>
      <c r="N27" s="13">
        <f t="shared" si="2"/>
        <v>0.83191486198361286</v>
      </c>
      <c r="O27" s="13">
        <f t="shared" si="2"/>
        <v>1.5263915869501874</v>
      </c>
      <c r="P27" s="13">
        <f t="shared" si="2"/>
        <v>1.1027275561691432</v>
      </c>
      <c r="Q27" s="13">
        <f t="shared" si="2"/>
        <v>1.1176804043143564</v>
      </c>
      <c r="R27" s="13">
        <f t="shared" si="2"/>
        <v>0.7355520628255714</v>
      </c>
      <c r="S27" s="13">
        <f t="shared" si="2"/>
        <v>0.81496830075237103</v>
      </c>
      <c r="T27" s="13">
        <f t="shared" si="2"/>
        <v>0.84304642671393848</v>
      </c>
      <c r="U27" s="13">
        <f t="shared" si="2"/>
        <v>0.70813850789268051</v>
      </c>
      <c r="V27" s="13">
        <f t="shared" si="2"/>
        <v>1.219027486187469</v>
      </c>
      <c r="W27" s="13">
        <f t="shared" si="2"/>
        <v>1.4280350747061177</v>
      </c>
      <c r="X27" s="13">
        <f t="shared" si="2"/>
        <v>0.61875370453573852</v>
      </c>
      <c r="Y27" s="13">
        <f t="shared" si="2"/>
        <v>0.56259745261260385</v>
      </c>
      <c r="Z27" s="13">
        <f t="shared" si="2"/>
        <v>0.58602358137343802</v>
      </c>
      <c r="AA27" s="13">
        <f t="shared" si="2"/>
        <v>0.80915330425145504</v>
      </c>
      <c r="AB27" s="13">
        <f t="shared" si="4"/>
        <v>1.2241779116597094</v>
      </c>
      <c r="AC27" s="13">
        <f t="shared" si="4"/>
        <v>0.76180261845827912</v>
      </c>
      <c r="AD27" s="13">
        <f t="shared" si="4"/>
        <v>0.59300157717453794</v>
      </c>
      <c r="AE27" s="13">
        <f>IF(($D27*AE$3+$E27)&lt;0,0,$D27*AE$3+$E27)</f>
        <v>0.38156830440122119</v>
      </c>
      <c r="AF27" s="13">
        <f>IF(($D27*AF$3+$E27)&lt;0,0,$D27*AF$3+$E27)</f>
        <v>0.32288668256911729</v>
      </c>
      <c r="AG27" s="13">
        <f>IF(($D27*AG$3+$E27)&lt;0,0,$D27*AG$3+$E27)</f>
        <v>0.60795442531975097</v>
      </c>
      <c r="AH27" s="13">
        <f>IF(($D27*AH$3+$E27)&lt;0,0,$D27*AH$3+$E27)</f>
        <v>1.2378016177475701</v>
      </c>
      <c r="AI27" s="16">
        <f>IF(($D27*AI$3+$E27)&lt;0,0,$D27*AI$3+$E27)</f>
        <v>0.62789155618003534</v>
      </c>
      <c r="AJ27" s="22"/>
      <c r="AK27" s="44">
        <f t="shared" si="3"/>
        <v>0.48846367015292974</v>
      </c>
      <c r="AL27" s="13">
        <f t="shared" si="3"/>
        <v>0.42625832288021359</v>
      </c>
      <c r="AM27" s="13">
        <f t="shared" si="3"/>
        <v>0.70850839627646889</v>
      </c>
      <c r="AN27" s="13">
        <f t="shared" si="3"/>
        <v>1.5471072870410141</v>
      </c>
      <c r="AO27" s="13">
        <f t="shared" si="3"/>
        <v>1.0695546541068597</v>
      </c>
      <c r="AP27" s="13">
        <f t="shared" si="3"/>
        <v>1.1465394320022795</v>
      </c>
      <c r="AQ27" s="13">
        <f t="shared" si="3"/>
        <v>0.68298403141274699</v>
      </c>
      <c r="AR27" s="13">
        <f t="shared" si="3"/>
        <v>0.6858246462120966</v>
      </c>
      <c r="AS27" s="13">
        <f t="shared" si="3"/>
        <v>0.64873198049884895</v>
      </c>
      <c r="AT27" s="13">
        <f t="shared" si="3"/>
        <v>0.55569155373753965</v>
      </c>
      <c r="AU27" s="13">
        <f t="shared" si="3"/>
        <v>0.99154066795080609</v>
      </c>
      <c r="AV27" s="13">
        <f t="shared" si="3"/>
        <v>1.2131497906305091</v>
      </c>
      <c r="AW27" s="13">
        <f t="shared" si="3"/>
        <v>0.62514252716511876</v>
      </c>
      <c r="AX27" s="13">
        <f t="shared" si="3"/>
        <v>0.54181782638419385</v>
      </c>
      <c r="AY27" s="13">
        <f t="shared" si="3"/>
        <v>0.55009266079969088</v>
      </c>
      <c r="AZ27" s="13">
        <f t="shared" si="3"/>
        <v>0.79500305850014641</v>
      </c>
      <c r="BA27" s="13">
        <f t="shared" si="5"/>
        <v>0.99149949962038098</v>
      </c>
      <c r="BB27" s="13">
        <f t="shared" si="5"/>
        <v>0.65103740700266899</v>
      </c>
      <c r="BC27" s="13">
        <f t="shared" si="5"/>
        <v>0.48278244055423036</v>
      </c>
      <c r="BD27" s="13">
        <f t="shared" si="6"/>
        <v>0.49607981128162104</v>
      </c>
      <c r="BE27" s="13">
        <f t="shared" si="6"/>
        <v>0.45627003576029967</v>
      </c>
      <c r="BF27" s="13">
        <f t="shared" si="6"/>
        <v>0.55890268351071759</v>
      </c>
      <c r="BG27" s="13">
        <f t="shared" si="6"/>
        <v>1.2009227964941775</v>
      </c>
      <c r="BH27" s="16">
        <f t="shared" si="6"/>
        <v>0.68076094156977762</v>
      </c>
    </row>
    <row r="28" spans="1:60" x14ac:dyDescent="0.3">
      <c r="A28" s="66" t="s">
        <v>52</v>
      </c>
      <c r="B28" s="55">
        <v>4</v>
      </c>
      <c r="C28" s="3">
        <v>0</v>
      </c>
      <c r="D28" s="8">
        <v>6.6596104301022321E-2</v>
      </c>
      <c r="E28" s="8">
        <v>-0.25265133986445454</v>
      </c>
      <c r="F28" s="8">
        <v>0.98139718248607055</v>
      </c>
      <c r="G28" s="13">
        <v>0.13473482323331351</v>
      </c>
      <c r="H28" s="13">
        <v>0.55873032430100766</v>
      </c>
      <c r="I28" s="8">
        <v>0.92455222596568354</v>
      </c>
      <c r="J28" s="4" t="s">
        <v>6</v>
      </c>
      <c r="L28" s="44">
        <f t="shared" si="2"/>
        <v>0.49500092442168941</v>
      </c>
      <c r="M28" s="13">
        <f t="shared" si="2"/>
        <v>0.50432437902383254</v>
      </c>
      <c r="N28" s="13">
        <f t="shared" si="2"/>
        <v>0.87282282282282253</v>
      </c>
      <c r="O28" s="13">
        <f t="shared" si="2"/>
        <v>1.8007285427504005</v>
      </c>
      <c r="P28" s="13">
        <f t="shared" si="2"/>
        <v>1.2346616561917105</v>
      </c>
      <c r="Q28" s="13">
        <f t="shared" si="2"/>
        <v>1.2546404874820174</v>
      </c>
      <c r="R28" s="13">
        <f t="shared" si="2"/>
        <v>0.74407035450751291</v>
      </c>
      <c r="S28" s="13">
        <f t="shared" si="2"/>
        <v>0.85018014736047509</v>
      </c>
      <c r="T28" s="13">
        <f t="shared" si="2"/>
        <v>0.88769595278338453</v>
      </c>
      <c r="U28" s="13">
        <f t="shared" si="2"/>
        <v>0.70744249714195084</v>
      </c>
      <c r="V28" s="13">
        <f t="shared" si="2"/>
        <v>1.3900525662274295</v>
      </c>
      <c r="W28" s="13">
        <f t="shared" si="2"/>
        <v>1.6693122302630499</v>
      </c>
      <c r="X28" s="13">
        <f t="shared" si="2"/>
        <v>0.58801348342878401</v>
      </c>
      <c r="Y28" s="13">
        <f t="shared" si="2"/>
        <v>0.51298187258296535</v>
      </c>
      <c r="Z28" s="13">
        <f t="shared" si="2"/>
        <v>0.54428204160444582</v>
      </c>
      <c r="AA28" s="13">
        <f t="shared" si="2"/>
        <v>0.84241060185868943</v>
      </c>
      <c r="AB28" s="13">
        <f t="shared" si="4"/>
        <v>1.3969341636718686</v>
      </c>
      <c r="AC28" s="13">
        <f t="shared" si="4"/>
        <v>0.77914430277271784</v>
      </c>
      <c r="AD28" s="13">
        <f t="shared" si="4"/>
        <v>0.55360549620658928</v>
      </c>
      <c r="AE28" s="13">
        <f>IF(($D28*AE$3+$E28)&lt;0,0,$D28*AE$3+$E28)</f>
        <v>0.27110482176165229</v>
      </c>
      <c r="AF28" s="13">
        <f>IF(($D28*AF$3+$E28)&lt;0,0,$D28*AF$3+$E28)</f>
        <v>0.19269900829791531</v>
      </c>
      <c r="AG28" s="13">
        <f>IF(($D28*AG$3+$E28)&lt;0,0,$D28*AG$3+$E28)</f>
        <v>0.5735843274968957</v>
      </c>
      <c r="AH28" s="13">
        <f>IF(($D28*AH$3+$E28)&lt;0,0,$D28*AH$3+$E28)</f>
        <v>1.415137098847481</v>
      </c>
      <c r="AI28" s="16">
        <f>IF(($D28*AI$3+$E28)&lt;0,0,$D28*AI$3+$E28)</f>
        <v>0.60022276921730455</v>
      </c>
      <c r="AJ28" s="22"/>
      <c r="AK28" s="44">
        <f t="shared" si="3"/>
        <v>0.63440638335038546</v>
      </c>
      <c r="AL28" s="13">
        <f t="shared" si="3"/>
        <v>0.56654494404853983</v>
      </c>
      <c r="AM28" s="13">
        <f t="shared" si="3"/>
        <v>0.87445892674440562</v>
      </c>
      <c r="AN28" s="13">
        <f t="shared" si="3"/>
        <v>1.7893083764986044</v>
      </c>
      <c r="AO28" s="13">
        <f t="shared" si="3"/>
        <v>1.2683337266631254</v>
      </c>
      <c r="AP28" s="13">
        <f t="shared" si="3"/>
        <v>1.352318433145224</v>
      </c>
      <c r="AQ28" s="13">
        <f t="shared" si="3"/>
        <v>0.84661372994285422</v>
      </c>
      <c r="AR28" s="13">
        <f t="shared" si="3"/>
        <v>0.84971263087722038</v>
      </c>
      <c r="AS28" s="13">
        <f t="shared" si="3"/>
        <v>0.8092472722994819</v>
      </c>
      <c r="AT28" s="13">
        <f t="shared" si="3"/>
        <v>0.70774703879705247</v>
      </c>
      <c r="AU28" s="13">
        <f t="shared" si="3"/>
        <v>1.1832262299874157</v>
      </c>
      <c r="AV28" s="13">
        <f t="shared" si="3"/>
        <v>1.4249854144757248</v>
      </c>
      <c r="AW28" s="13">
        <f t="shared" si="3"/>
        <v>0.78351292106191905</v>
      </c>
      <c r="AX28" s="13">
        <f t="shared" si="3"/>
        <v>0.69261182698717683</v>
      </c>
      <c r="AY28" s="13">
        <f t="shared" si="3"/>
        <v>0.70163906014380883</v>
      </c>
      <c r="AZ28" s="13">
        <f t="shared" si="3"/>
        <v>0.96881821461546958</v>
      </c>
      <c r="BA28" s="13">
        <f t="shared" si="5"/>
        <v>1.1831813183796718</v>
      </c>
      <c r="BB28" s="13">
        <f t="shared" si="5"/>
        <v>0.81176232233317047</v>
      </c>
      <c r="BC28" s="13">
        <f t="shared" si="5"/>
        <v>0.62820858148165304</v>
      </c>
      <c r="BD28" s="13">
        <f t="shared" si="6"/>
        <v>0.64271503078310643</v>
      </c>
      <c r="BE28" s="13">
        <f t="shared" si="6"/>
        <v>0.59928550609423503</v>
      </c>
      <c r="BF28" s="13">
        <f t="shared" si="6"/>
        <v>0.71125014420111854</v>
      </c>
      <c r="BG28" s="13">
        <f t="shared" si="6"/>
        <v>1.4116466669756267</v>
      </c>
      <c r="BH28" s="16">
        <f t="shared" si="6"/>
        <v>0.84418850312465454</v>
      </c>
    </row>
    <row r="29" spans="1:60" x14ac:dyDescent="0.3">
      <c r="A29" s="66" t="s">
        <v>51</v>
      </c>
      <c r="B29" s="55">
        <v>4</v>
      </c>
      <c r="C29" s="3">
        <v>0</v>
      </c>
      <c r="D29" s="8">
        <v>1.0883665846770525</v>
      </c>
      <c r="E29" s="8">
        <v>-11.780504691627957</v>
      </c>
      <c r="F29" s="8">
        <v>0.98259771685458586</v>
      </c>
      <c r="G29" s="13">
        <v>3.5618003641011744</v>
      </c>
      <c r="H29" s="13">
        <v>-2.5197796025874437</v>
      </c>
      <c r="I29" s="8">
        <v>0.99002600311622002</v>
      </c>
      <c r="J29" s="56" t="s">
        <v>6</v>
      </c>
      <c r="L29" s="44">
        <f t="shared" si="2"/>
        <v>0.43822416567975253</v>
      </c>
      <c r="M29" s="13">
        <f t="shared" si="2"/>
        <v>0.59059548753453939</v>
      </c>
      <c r="N29" s="13">
        <f t="shared" si="2"/>
        <v>6.6128905894142278</v>
      </c>
      <c r="O29" s="13">
        <f t="shared" si="2"/>
        <v>21.777465002581163</v>
      </c>
      <c r="P29" s="13">
        <f t="shared" si="2"/>
        <v>12.526349032826214</v>
      </c>
      <c r="Q29" s="13">
        <f t="shared" si="2"/>
        <v>12.852859008229331</v>
      </c>
      <c r="R29" s="13">
        <f t="shared" si="2"/>
        <v>4.5087151923719269</v>
      </c>
      <c r="S29" s="13">
        <f t="shared" si="2"/>
        <v>6.2428459506240301</v>
      </c>
      <c r="T29" s="13">
        <f t="shared" si="2"/>
        <v>6.8559591266587745</v>
      </c>
      <c r="U29" s="13">
        <f t="shared" si="2"/>
        <v>3.9101135707995525</v>
      </c>
      <c r="V29" s="13">
        <f t="shared" si="2"/>
        <v>15.06587106373934</v>
      </c>
      <c r="W29" s="13">
        <f t="shared" si="2"/>
        <v>19.629754942151781</v>
      </c>
      <c r="X29" s="13">
        <f t="shared" si="2"/>
        <v>1.9583094956120366</v>
      </c>
      <c r="Y29" s="13">
        <f t="shared" si="2"/>
        <v>0.73208314354255499</v>
      </c>
      <c r="Z29" s="13">
        <f t="shared" si="2"/>
        <v>1.24361543834077</v>
      </c>
      <c r="AA29" s="13">
        <f t="shared" si="2"/>
        <v>6.1158698490783827</v>
      </c>
      <c r="AB29" s="13">
        <f t="shared" si="4"/>
        <v>15.178335610822636</v>
      </c>
      <c r="AC29" s="13">
        <f t="shared" si="4"/>
        <v>5.0819215936351725</v>
      </c>
      <c r="AD29" s="13">
        <f t="shared" si="4"/>
        <v>1.3959867601955622</v>
      </c>
      <c r="AE29" s="13">
        <f>IF(($D29*AE$3+$E29)&lt;0,0,$D29*AE$3+$E29)</f>
        <v>0</v>
      </c>
      <c r="AF29" s="13">
        <f>IF(($D29*AF$3+$E29)&lt;0,0,$D29*AF$3+$E29)</f>
        <v>0</v>
      </c>
      <c r="AG29" s="13">
        <f>IF(($D29*AG$3+$E29)&lt;0,0,$D29*AG$3+$E29)</f>
        <v>1.7224967355986731</v>
      </c>
      <c r="AH29" s="13">
        <f>IF(($D29*AH$3+$E29)&lt;0,0,$D29*AH$3+$E29)</f>
        <v>15.475822477301023</v>
      </c>
      <c r="AI29" s="16">
        <f>IF(($D29*AI$3+$E29)&lt;0,0,$D29*AI$3+$E29)</f>
        <v>2.157843369469493</v>
      </c>
      <c r="AJ29" s="22"/>
      <c r="AK29" s="44">
        <f t="shared" si="3"/>
        <v>0</v>
      </c>
      <c r="AL29" s="13">
        <f t="shared" si="3"/>
        <v>0</v>
      </c>
      <c r="AM29" s="13">
        <f t="shared" si="3"/>
        <v>5.8267059172896412</v>
      </c>
      <c r="AN29" s="13">
        <f t="shared" si="3"/>
        <v>30.011330389536614</v>
      </c>
      <c r="AO29" s="13">
        <f t="shared" si="3"/>
        <v>16.239035648345407</v>
      </c>
      <c r="AP29" s="13">
        <f t="shared" si="3"/>
        <v>18.459224541968471</v>
      </c>
      <c r="AQ29" s="13">
        <f t="shared" si="3"/>
        <v>5.090600508708734</v>
      </c>
      <c r="AR29" s="13">
        <f t="shared" si="3"/>
        <v>5.1725219170830581</v>
      </c>
      <c r="AS29" s="13">
        <f t="shared" si="3"/>
        <v>4.1027945410646742</v>
      </c>
      <c r="AT29" s="13">
        <f t="shared" si="3"/>
        <v>1.4195716001084562</v>
      </c>
      <c r="AU29" s="13">
        <f t="shared" si="3"/>
        <v>13.989165085021497</v>
      </c>
      <c r="AV29" s="13">
        <f t="shared" si="3"/>
        <v>20.380222205007041</v>
      </c>
      <c r="AW29" s="13">
        <f t="shared" si="3"/>
        <v>3.4224906715213494</v>
      </c>
      <c r="AX29" s="13">
        <f t="shared" si="3"/>
        <v>1.0194626925410897</v>
      </c>
      <c r="AY29" s="13">
        <f t="shared" si="3"/>
        <v>1.2581033169358684</v>
      </c>
      <c r="AZ29" s="13">
        <f t="shared" si="3"/>
        <v>8.321153438948496</v>
      </c>
      <c r="BA29" s="13">
        <f t="shared" si="5"/>
        <v>13.987977818233471</v>
      </c>
      <c r="BB29" s="13">
        <f t="shared" si="5"/>
        <v>4.1692814811945613</v>
      </c>
      <c r="BC29" s="13">
        <f t="shared" si="5"/>
        <v>0</v>
      </c>
      <c r="BD29" s="13">
        <f t="shared" si="6"/>
        <v>0</v>
      </c>
      <c r="BE29" s="13">
        <f t="shared" si="6"/>
        <v>0</v>
      </c>
      <c r="BF29" s="13">
        <f t="shared" si="6"/>
        <v>1.5121784095750863</v>
      </c>
      <c r="BG29" s="13">
        <f t="shared" si="6"/>
        <v>20.027603968961024</v>
      </c>
      <c r="BH29" s="16">
        <f t="shared" si="6"/>
        <v>5.0264881021549117</v>
      </c>
    </row>
    <row r="30" spans="1:60" x14ac:dyDescent="0.3">
      <c r="A30" s="66" t="s">
        <v>64</v>
      </c>
      <c r="B30" s="55">
        <v>30</v>
      </c>
      <c r="C30" s="3">
        <v>0</v>
      </c>
      <c r="D30" s="8">
        <v>-0.10668418466168916</v>
      </c>
      <c r="E30" s="8">
        <v>4.9472484312109017</v>
      </c>
      <c r="F30" s="8">
        <v>0.24144226554921996</v>
      </c>
      <c r="G30" s="13">
        <v>-3.3026738408345725E-2</v>
      </c>
      <c r="H30" s="13">
        <v>2.4845910963709645</v>
      </c>
      <c r="I30" s="8">
        <v>5.3304437954689449E-3</v>
      </c>
      <c r="J30" s="56" t="s">
        <v>6</v>
      </c>
      <c r="L30" s="44">
        <f t="shared" si="2"/>
        <v>3.7495406514090046</v>
      </c>
      <c r="M30" s="13">
        <f t="shared" si="2"/>
        <v>3.7346048655563679</v>
      </c>
      <c r="N30" s="13">
        <f t="shared" si="2"/>
        <v>3.1442857104283553</v>
      </c>
      <c r="O30" s="13">
        <f t="shared" si="2"/>
        <v>1.6578194041421526</v>
      </c>
      <c r="P30" s="13">
        <f t="shared" si="2"/>
        <v>2.5646349737665104</v>
      </c>
      <c r="Q30" s="13">
        <f t="shared" si="2"/>
        <v>2.5326297183680038</v>
      </c>
      <c r="R30" s="13">
        <f t="shared" si="2"/>
        <v>3.3505418007742875</v>
      </c>
      <c r="S30" s="13">
        <f t="shared" si="2"/>
        <v>3.1805583332133294</v>
      </c>
      <c r="T30" s="13">
        <f t="shared" si="2"/>
        <v>3.1204595758539106</v>
      </c>
      <c r="U30" s="13">
        <f t="shared" si="2"/>
        <v>3.4092181023382162</v>
      </c>
      <c r="V30" s="13">
        <f t="shared" si="2"/>
        <v>2.3157052095559023</v>
      </c>
      <c r="W30" s="13">
        <f t="shared" si="2"/>
        <v>1.8683428618745523</v>
      </c>
      <c r="X30" s="13">
        <f t="shared" si="2"/>
        <v>3.6005384068315118</v>
      </c>
      <c r="Y30" s="13">
        <f t="shared" si="2"/>
        <v>3.7207359215503488</v>
      </c>
      <c r="Z30" s="13">
        <f t="shared" si="2"/>
        <v>3.6705943547593547</v>
      </c>
      <c r="AA30" s="13">
        <f t="shared" si="2"/>
        <v>3.1930048214238589</v>
      </c>
      <c r="AB30" s="13">
        <f t="shared" si="4"/>
        <v>2.3046811771408606</v>
      </c>
      <c r="AC30" s="13">
        <f t="shared" si="4"/>
        <v>3.2943547968524647</v>
      </c>
      <c r="AD30" s="13">
        <f t="shared" si="4"/>
        <v>3.655658568906718</v>
      </c>
      <c r="AE30" s="13">
        <f>IF(($D30*AE$3+$E30)&lt;0,0,$D30*AE$3+$E30)</f>
        <v>4.108212880241604</v>
      </c>
      <c r="AF30" s="13">
        <f>IF(($D30*AF$3+$E30)&lt;0,0,$D30*AF$3+$E30)</f>
        <v>4.2338157269832992</v>
      </c>
      <c r="AG30" s="13">
        <f>IF(($D30*AG$3+$E30)&lt;0,0,$D30*AG$3+$E30)</f>
        <v>3.6236533135082114</v>
      </c>
      <c r="AH30" s="13">
        <f>IF(($D30*AH$3+$E30)&lt;0,0,$D30*AH$3+$E30)</f>
        <v>2.2755208333333332</v>
      </c>
      <c r="AI30" s="16">
        <f>IF(($D30*AI$3+$E30)&lt;0,0,$D30*AI$3+$E30)</f>
        <v>3.580979639643536</v>
      </c>
      <c r="AJ30" s="22"/>
      <c r="AK30" s="44">
        <f t="shared" si="3"/>
        <v>2.4660410782982769</v>
      </c>
      <c r="AL30" s="13">
        <f t="shared" si="3"/>
        <v>2.4826755455432803</v>
      </c>
      <c r="AM30" s="13">
        <f t="shared" si="3"/>
        <v>2.4071984393674075</v>
      </c>
      <c r="AN30" s="13">
        <f t="shared" si="3"/>
        <v>2.18294688557474</v>
      </c>
      <c r="AO30" s="13">
        <f t="shared" si="3"/>
        <v>2.3106502740870103</v>
      </c>
      <c r="AP30" s="13">
        <f t="shared" si="3"/>
        <v>2.2900636071458083</v>
      </c>
      <c r="AQ30" s="13">
        <f t="shared" si="3"/>
        <v>2.4140239653051325</v>
      </c>
      <c r="AR30" s="13">
        <f t="shared" si="3"/>
        <v>2.4132643503217404</v>
      </c>
      <c r="AS30" s="13">
        <f t="shared" si="3"/>
        <v>2.4231833807570471</v>
      </c>
      <c r="AT30" s="13">
        <f t="shared" si="3"/>
        <v>2.4480635236913342</v>
      </c>
      <c r="AU30" s="13">
        <f t="shared" si="3"/>
        <v>2.3315121638482821</v>
      </c>
      <c r="AV30" s="13">
        <f t="shared" si="3"/>
        <v>2.2722511862309069</v>
      </c>
      <c r="AW30" s="13">
        <f t="shared" si="3"/>
        <v>2.4294914877930411</v>
      </c>
      <c r="AX30" s="13">
        <f t="shared" si="3"/>
        <v>2.4517735273058716</v>
      </c>
      <c r="AY30" s="13">
        <f t="shared" si="3"/>
        <v>2.4495607358325127</v>
      </c>
      <c r="AZ30" s="13">
        <f t="shared" si="3"/>
        <v>2.3840687135687628</v>
      </c>
      <c r="BA30" s="13">
        <f t="shared" si="5"/>
        <v>2.3315231727610848</v>
      </c>
      <c r="BB30" s="13">
        <f t="shared" si="5"/>
        <v>2.4225668816400914</v>
      </c>
      <c r="BC30" s="13">
        <f t="shared" si="5"/>
        <v>2.4675603082650608</v>
      </c>
      <c r="BD30" s="13">
        <f t="shared" si="6"/>
        <v>2.4640044294297625</v>
      </c>
      <c r="BE30" s="13">
        <f t="shared" si="6"/>
        <v>2.4746500481100524</v>
      </c>
      <c r="BF30" s="13">
        <f t="shared" si="6"/>
        <v>2.4472048284927173</v>
      </c>
      <c r="BG30" s="13">
        <f t="shared" si="6"/>
        <v>2.2755208333333332</v>
      </c>
      <c r="BH30" s="16">
        <f t="shared" si="6"/>
        <v>2.4146184465964828</v>
      </c>
    </row>
    <row r="31" spans="1:60" x14ac:dyDescent="0.3">
      <c r="A31" s="66" t="s">
        <v>65</v>
      </c>
      <c r="B31" s="55">
        <v>30</v>
      </c>
      <c r="C31" s="3">
        <v>0</v>
      </c>
      <c r="D31" s="8">
        <v>0.18280000804045715</v>
      </c>
      <c r="E31" s="8">
        <v>0.94829374308459702</v>
      </c>
      <c r="F31" s="8">
        <v>0.33480161093005045</v>
      </c>
      <c r="G31" s="13">
        <v>0.58402880684997815</v>
      </c>
      <c r="H31" s="13">
        <v>1.8291182541484661</v>
      </c>
      <c r="I31" s="8">
        <v>0.78726770884262032</v>
      </c>
      <c r="J31" s="4" t="s">
        <v>0</v>
      </c>
      <c r="L31" s="44">
        <f t="shared" si="2"/>
        <v>3.0005285000187958</v>
      </c>
      <c r="M31" s="13">
        <f t="shared" si="2"/>
        <v>3.0261205011444599</v>
      </c>
      <c r="N31" s="13">
        <f t="shared" si="2"/>
        <v>4.0376138789683225</v>
      </c>
      <c r="O31" s="13">
        <f t="shared" si="2"/>
        <v>6.5846273243320255</v>
      </c>
      <c r="P31" s="13">
        <f t="shared" si="2"/>
        <v>5.0308272559881395</v>
      </c>
      <c r="Q31" s="13">
        <f t="shared" si="2"/>
        <v>5.0856672584002771</v>
      </c>
      <c r="R31" s="13">
        <f t="shared" si="2"/>
        <v>3.6842005300901057</v>
      </c>
      <c r="S31" s="13">
        <f t="shared" si="2"/>
        <v>3.9754618762345673</v>
      </c>
      <c r="T31" s="13">
        <f t="shared" si="2"/>
        <v>4.078439214097358</v>
      </c>
      <c r="U31" s="13">
        <f t="shared" si="2"/>
        <v>3.5836605256678546</v>
      </c>
      <c r="V31" s="13">
        <f t="shared" si="2"/>
        <v>5.4573606080825403</v>
      </c>
      <c r="W31" s="13">
        <f t="shared" si="2"/>
        <v>6.2239019751321907</v>
      </c>
      <c r="X31" s="13">
        <f t="shared" si="2"/>
        <v>3.2558391779153015</v>
      </c>
      <c r="Y31" s="13">
        <f t="shared" si="2"/>
        <v>3.0498845021897192</v>
      </c>
      <c r="Z31" s="13">
        <f t="shared" si="2"/>
        <v>3.1358005059687342</v>
      </c>
      <c r="AA31" s="13">
        <f t="shared" si="2"/>
        <v>3.9541352086298485</v>
      </c>
      <c r="AB31" s="13">
        <f t="shared" si="4"/>
        <v>5.4762499422467208</v>
      </c>
      <c r="AC31" s="13">
        <f t="shared" si="4"/>
        <v>3.7804752009914124</v>
      </c>
      <c r="AD31" s="13">
        <f t="shared" si="4"/>
        <v>3.1613925070943991</v>
      </c>
      <c r="AE31" s="13">
        <f>IF(($D31*AE$3+$E31)&lt;0,0,$D31*AE$3+$E31)</f>
        <v>2.3859548729867788</v>
      </c>
      <c r="AF31" s="13">
        <f>IF(($D31*AF$3+$E31)&lt;0,0,$D31*AF$3+$E31)</f>
        <v>2.170738330187147</v>
      </c>
      <c r="AG31" s="13">
        <f>IF(($D31*AG$3+$E31)&lt;0,0,$D31*AG$3+$E31)</f>
        <v>3.2162325095065354</v>
      </c>
      <c r="AH31" s="13">
        <f>IF(($D31*AH$3+$E31)&lt;0,0,$D31*AH$3+$E31)</f>
        <v>5.5262152777777782</v>
      </c>
      <c r="AI31" s="16">
        <f>IF(($D31*AI$3+$E31)&lt;0,0,$D31*AI$3+$E31)</f>
        <v>3.2893525127227181</v>
      </c>
      <c r="AJ31" s="22"/>
      <c r="AK31" s="44">
        <f t="shared" si="3"/>
        <v>2.1571477673292039</v>
      </c>
      <c r="AL31" s="13">
        <f t="shared" si="3"/>
        <v>1.8629919249457647</v>
      </c>
      <c r="AM31" s="13">
        <f t="shared" si="3"/>
        <v>3.197692424866915</v>
      </c>
      <c r="AN31" s="13">
        <f t="shared" si="3"/>
        <v>7.1632480233782667</v>
      </c>
      <c r="AO31" s="13">
        <f t="shared" si="3"/>
        <v>4.9050033035583507</v>
      </c>
      <c r="AP31" s="13">
        <f t="shared" si="3"/>
        <v>5.2690479264948369</v>
      </c>
      <c r="AQ31" s="13">
        <f t="shared" si="3"/>
        <v>3.0769931381179196</v>
      </c>
      <c r="AR31" s="13">
        <f t="shared" si="3"/>
        <v>3.0904258006754688</v>
      </c>
      <c r="AS31" s="13">
        <f t="shared" si="3"/>
        <v>2.9150224823515254</v>
      </c>
      <c r="AT31" s="13">
        <f t="shared" si="3"/>
        <v>2.4750541145245419</v>
      </c>
      <c r="AU31" s="13">
        <f t="shared" si="3"/>
        <v>4.5360917738981144</v>
      </c>
      <c r="AV31" s="13">
        <f t="shared" si="3"/>
        <v>5.5840341296559259</v>
      </c>
      <c r="AW31" s="13">
        <f t="shared" si="3"/>
        <v>2.8034729802431797</v>
      </c>
      <c r="AX31" s="13">
        <f t="shared" si="3"/>
        <v>2.4094482118883942</v>
      </c>
      <c r="AY31" s="13">
        <f t="shared" si="3"/>
        <v>2.4485781419473431</v>
      </c>
      <c r="AZ31" s="13">
        <f t="shared" si="3"/>
        <v>3.6067072659308499</v>
      </c>
      <c r="BA31" s="13">
        <f t="shared" si="5"/>
        <v>4.5358970976291655</v>
      </c>
      <c r="BB31" s="13">
        <f t="shared" si="5"/>
        <v>2.9259243534127251</v>
      </c>
      <c r="BC31" s="13">
        <f t="shared" si="5"/>
        <v>2.1302824422141047</v>
      </c>
      <c r="BD31" s="13">
        <f t="shared" si="6"/>
        <v>2.1931628770849523</v>
      </c>
      <c r="BE31" s="13">
        <f t="shared" si="6"/>
        <v>2.0049109250103094</v>
      </c>
      <c r="BF31" s="13">
        <f t="shared" si="6"/>
        <v>2.4902388635026416</v>
      </c>
      <c r="BG31" s="13">
        <f t="shared" si="6"/>
        <v>5.5262152777777782</v>
      </c>
      <c r="BH31" s="16">
        <f t="shared" si="6"/>
        <v>3.0664806195946199</v>
      </c>
    </row>
    <row r="32" spans="1:60" x14ac:dyDescent="0.3">
      <c r="A32" s="66" t="s">
        <v>47</v>
      </c>
      <c r="B32" s="55">
        <v>12</v>
      </c>
      <c r="C32" s="3">
        <v>0</v>
      </c>
      <c r="D32" s="8">
        <v>0.25757569453560858</v>
      </c>
      <c r="E32" s="8">
        <v>-1.5180304185390661</v>
      </c>
      <c r="F32" s="8">
        <v>0.88485459786722354</v>
      </c>
      <c r="G32" s="13">
        <v>0.95067885567530086</v>
      </c>
      <c r="H32" s="13">
        <v>0.34040029610701428</v>
      </c>
      <c r="I32" s="8">
        <v>0.9637342585772235</v>
      </c>
      <c r="J32" s="4" t="s">
        <v>0</v>
      </c>
      <c r="L32" s="44">
        <f t="shared" si="2"/>
        <v>1.3736860454473661</v>
      </c>
      <c r="M32" s="13">
        <f t="shared" si="2"/>
        <v>1.4097466426823515</v>
      </c>
      <c r="N32" s="13">
        <f t="shared" si="2"/>
        <v>2.8349988191127187</v>
      </c>
      <c r="O32" s="13">
        <f t="shared" si="2"/>
        <v>6.423886829642198</v>
      </c>
      <c r="P32" s="13">
        <f t="shared" ref="P32:AE47" si="7">IF(($D32*P$3+$E32)&lt;0,0,$D32*P$3+$E32)</f>
        <v>4.2344934260895251</v>
      </c>
      <c r="Q32" s="13">
        <f t="shared" si="7"/>
        <v>4.3117661344502078</v>
      </c>
      <c r="R32" s="13">
        <f t="shared" si="7"/>
        <v>2.3370191430105423</v>
      </c>
      <c r="S32" s="13">
        <f t="shared" si="7"/>
        <v>2.7474230829706121</v>
      </c>
      <c r="T32" s="13">
        <f t="shared" si="7"/>
        <v>2.8925240575590054</v>
      </c>
      <c r="U32" s="13">
        <f t="shared" si="7"/>
        <v>2.1953525110159582</v>
      </c>
      <c r="V32" s="13">
        <f t="shared" si="7"/>
        <v>4.8355033800059459</v>
      </c>
      <c r="W32" s="13">
        <f t="shared" si="7"/>
        <v>5.9156041257585983</v>
      </c>
      <c r="X32" s="13">
        <f t="shared" si="7"/>
        <v>1.7334334321487668</v>
      </c>
      <c r="Y32" s="13">
        <f t="shared" si="7"/>
        <v>1.4432314829719806</v>
      </c>
      <c r="Z32" s="13">
        <f t="shared" si="7"/>
        <v>1.5642920594037162</v>
      </c>
      <c r="AA32" s="13">
        <f t="shared" si="7"/>
        <v>2.7173725852747923</v>
      </c>
      <c r="AB32" s="13">
        <f t="shared" si="7"/>
        <v>4.8621195351079596</v>
      </c>
      <c r="AC32" s="13">
        <f t="shared" si="7"/>
        <v>2.472675675465962</v>
      </c>
      <c r="AD32" s="13">
        <f t="shared" si="7"/>
        <v>1.600352656638703</v>
      </c>
      <c r="AE32" s="13">
        <f t="shared" si="7"/>
        <v>0.50771656041864999</v>
      </c>
      <c r="AF32" s="13">
        <f>IF(($D32*AF$3+$E32)&lt;0,0,$D32*AF$3+$E32)</f>
        <v>0.20446410938539339</v>
      </c>
      <c r="AG32" s="13">
        <f>IF(($D32*AG$3+$E32)&lt;0,0,$D32*AG$3+$E32)</f>
        <v>1.6776253649993844</v>
      </c>
      <c r="AH32" s="13">
        <f>IF(($D32*AH$3+$E32)&lt;0,0,$D32*AH$3+$E32)</f>
        <v>4.9325235582810238</v>
      </c>
      <c r="AI32" s="16">
        <f>IF(($D32*AI$3+$E32)&lt;0,0,$D32*AI$3+$E32)</f>
        <v>1.7806556428136275</v>
      </c>
      <c r="AJ32" s="22"/>
      <c r="AK32" s="44">
        <f t="shared" si="3"/>
        <v>0.87436492004464161</v>
      </c>
      <c r="AL32" s="13">
        <f t="shared" si="3"/>
        <v>0.39553966973618171</v>
      </c>
      <c r="AM32" s="13">
        <f t="shared" si="3"/>
        <v>2.5681577479061359</v>
      </c>
      <c r="AN32" s="13">
        <f t="shared" si="3"/>
        <v>9.0232671779414275</v>
      </c>
      <c r="AO32" s="13">
        <f t="shared" ref="AO32:BD47" si="8">IF(($G32*AO$4+$H32)&lt;0,0,$G32*AO$4+$H32)</f>
        <v>5.3473089359969324</v>
      </c>
      <c r="AP32" s="13">
        <f t="shared" si="8"/>
        <v>5.9398987560345358</v>
      </c>
      <c r="AQ32" s="13">
        <f t="shared" si="8"/>
        <v>2.3716841177332411</v>
      </c>
      <c r="AR32" s="13">
        <f t="shared" si="8"/>
        <v>2.3935497314137719</v>
      </c>
      <c r="AS32" s="13">
        <f t="shared" si="8"/>
        <v>2.1080291817592904</v>
      </c>
      <c r="AT32" s="13">
        <f t="shared" si="8"/>
        <v>1.3918511104838973</v>
      </c>
      <c r="AU32" s="13">
        <f t="shared" si="8"/>
        <v>4.7467967921620335</v>
      </c>
      <c r="AV32" s="13">
        <f t="shared" si="8"/>
        <v>6.4526315521954158</v>
      </c>
      <c r="AW32" s="13">
        <f t="shared" si="8"/>
        <v>1.926449520325308</v>
      </c>
      <c r="AX32" s="13">
        <f t="shared" si="8"/>
        <v>1.2850581856963714</v>
      </c>
      <c r="AY32" s="13">
        <f t="shared" si="8"/>
        <v>1.3487536690266166</v>
      </c>
      <c r="AZ32" s="13">
        <f t="shared" si="8"/>
        <v>3.2339498398307382</v>
      </c>
      <c r="BA32" s="13">
        <f t="shared" si="8"/>
        <v>4.7464798992101436</v>
      </c>
      <c r="BB32" s="13">
        <f t="shared" si="8"/>
        <v>2.1257751870652291</v>
      </c>
      <c r="BC32" s="13">
        <f t="shared" si="8"/>
        <v>0.83063369268357778</v>
      </c>
      <c r="BD32" s="13">
        <f t="shared" si="8"/>
        <v>0.93299011614461858</v>
      </c>
      <c r="BE32" s="13">
        <f t="shared" si="6"/>
        <v>0.62655463166527992</v>
      </c>
      <c r="BF32" s="13">
        <f t="shared" si="6"/>
        <v>1.416568760731455</v>
      </c>
      <c r="BG32" s="13">
        <f t="shared" si="6"/>
        <v>6.3585143454835613</v>
      </c>
      <c r="BH32" s="16">
        <f t="shared" si="6"/>
        <v>2.3545718983310855</v>
      </c>
    </row>
    <row r="33" spans="1:60" x14ac:dyDescent="0.3">
      <c r="A33" s="66" t="s">
        <v>46</v>
      </c>
      <c r="B33" s="55">
        <v>3</v>
      </c>
      <c r="C33" s="3">
        <v>0</v>
      </c>
      <c r="D33" s="8">
        <v>0.40520169851380045</v>
      </c>
      <c r="E33" s="8">
        <v>-4.2040764331210196</v>
      </c>
      <c r="F33" s="8">
        <v>0.78859999484712751</v>
      </c>
      <c r="G33" s="13">
        <v>0.82166815742397148</v>
      </c>
      <c r="H33" s="13">
        <v>-0.10112477638640427</v>
      </c>
      <c r="I33" s="8">
        <v>0.82102577095193796</v>
      </c>
      <c r="J33" s="4" t="s">
        <v>0</v>
      </c>
      <c r="L33" s="44">
        <f t="shared" ref="L33:AA47" si="9">IF(($D33*L$3+$E33)&lt;0,0,$D33*L$3+$E33)</f>
        <v>0.34498796886057992</v>
      </c>
      <c r="M33" s="13">
        <f t="shared" si="9"/>
        <v>0.4017162066525124</v>
      </c>
      <c r="N33" s="13">
        <f t="shared" si="9"/>
        <v>2.6438322717622071</v>
      </c>
      <c r="O33" s="13">
        <f t="shared" si="9"/>
        <v>8.2896426043878257</v>
      </c>
      <c r="P33" s="13">
        <f t="shared" si="9"/>
        <v>4.8454281670205228</v>
      </c>
      <c r="Q33" s="13">
        <f t="shared" si="9"/>
        <v>4.9669886765746645</v>
      </c>
      <c r="R33" s="13">
        <f t="shared" si="9"/>
        <v>1.8604423213021937</v>
      </c>
      <c r="S33" s="13">
        <f t="shared" si="9"/>
        <v>2.5060636942675156</v>
      </c>
      <c r="T33" s="13">
        <f t="shared" si="9"/>
        <v>2.7343273177636238</v>
      </c>
      <c r="U33" s="13">
        <f t="shared" si="9"/>
        <v>1.6375813871196048</v>
      </c>
      <c r="V33" s="13">
        <f t="shared" si="9"/>
        <v>5.7908987968860588</v>
      </c>
      <c r="W33" s="13">
        <f t="shared" si="9"/>
        <v>7.4900445859872624</v>
      </c>
      <c r="X33" s="13">
        <f t="shared" si="9"/>
        <v>0.910919674451522</v>
      </c>
      <c r="Y33" s="13">
        <f t="shared" si="9"/>
        <v>0.45439242745930564</v>
      </c>
      <c r="Z33" s="13">
        <f t="shared" si="9"/>
        <v>0.64483722576079128</v>
      </c>
      <c r="AA33" s="13">
        <f t="shared" si="9"/>
        <v>2.4587901627742408</v>
      </c>
      <c r="AB33" s="13">
        <f t="shared" si="7"/>
        <v>5.8327696390658188</v>
      </c>
      <c r="AC33" s="13">
        <f t="shared" si="7"/>
        <v>2.0738485491861276</v>
      </c>
      <c r="AD33" s="13">
        <f t="shared" si="7"/>
        <v>0.70156546355272642</v>
      </c>
      <c r="AE33" s="13">
        <f t="shared" si="7"/>
        <v>0</v>
      </c>
      <c r="AF33" s="13">
        <f>IF(($D33*AF$3+$E33)&lt;0,0,$D33*AF$3+$E33)</f>
        <v>0</v>
      </c>
      <c r="AG33" s="13">
        <f>IF(($D33*AG$3+$E33)&lt;0,0,$D33*AG$3+$E33)</f>
        <v>0.82312597310686453</v>
      </c>
      <c r="AH33" s="13">
        <f>IF(($D33*AH$3+$E33)&lt;0,0,$D33*AH$3+$E33)</f>
        <v>5.9435247699929219</v>
      </c>
      <c r="AI33" s="16">
        <f>IF(($D33*AI$3+$E33)&lt;0,0,$D33*AI$3+$E33)</f>
        <v>0.98520665251238437</v>
      </c>
      <c r="AJ33" s="22"/>
      <c r="AK33" s="44">
        <f t="shared" ref="AK33:AZ47" si="10">IF(($G33*AK$4+$H33)&lt;0,0,$G33*AK$4+$H33)</f>
        <v>0.36037883870005971</v>
      </c>
      <c r="AL33" s="13">
        <f t="shared" si="10"/>
        <v>0</v>
      </c>
      <c r="AM33" s="13">
        <f t="shared" si="10"/>
        <v>1.8243176058437689</v>
      </c>
      <c r="AN33" s="13">
        <f t="shared" si="10"/>
        <v>7.403444394752535</v>
      </c>
      <c r="AO33" s="13">
        <f t="shared" si="10"/>
        <v>4.2263275193798453</v>
      </c>
      <c r="AP33" s="13">
        <f t="shared" si="10"/>
        <v>4.7385006708407875</v>
      </c>
      <c r="AQ33" s="13">
        <f t="shared" si="10"/>
        <v>1.6545061866428152</v>
      </c>
      <c r="AR33" s="13">
        <f t="shared" si="10"/>
        <v>1.6734045542635658</v>
      </c>
      <c r="AS33" s="13">
        <f t="shared" si="10"/>
        <v>1.4266302176505667</v>
      </c>
      <c r="AT33" s="13">
        <f t="shared" si="10"/>
        <v>0.80764020572450845</v>
      </c>
      <c r="AU33" s="13">
        <f t="shared" si="10"/>
        <v>3.7073071332737033</v>
      </c>
      <c r="AV33" s="13">
        <f t="shared" si="10"/>
        <v>5.1816536970781168</v>
      </c>
      <c r="AW33" s="13">
        <f t="shared" si="10"/>
        <v>1.2696915995825881</v>
      </c>
      <c r="AX33" s="13">
        <f t="shared" si="10"/>
        <v>0.71533948270721537</v>
      </c>
      <c r="AY33" s="13">
        <f t="shared" si="10"/>
        <v>0.77039124925462144</v>
      </c>
      <c r="AZ33" s="13">
        <f t="shared" si="10"/>
        <v>2.3997592054263572</v>
      </c>
      <c r="BA33" s="13">
        <f t="shared" si="8"/>
        <v>3.7070332438878975</v>
      </c>
      <c r="BB33" s="13">
        <f t="shared" si="8"/>
        <v>1.4419680232558141</v>
      </c>
      <c r="BC33" s="13">
        <f t="shared" si="8"/>
        <v>0.32258210345855709</v>
      </c>
      <c r="BD33" s="13">
        <f t="shared" si="8"/>
        <v>0.41104837507453806</v>
      </c>
      <c r="BE33" s="13">
        <f t="shared" si="6"/>
        <v>0.14619733899821119</v>
      </c>
      <c r="BF33" s="13">
        <f t="shared" si="6"/>
        <v>0.82900357781753153</v>
      </c>
      <c r="BG33" s="13">
        <f t="shared" si="6"/>
        <v>5.1003085494931435</v>
      </c>
      <c r="BH33" s="16">
        <f t="shared" si="6"/>
        <v>1.6397161598091836</v>
      </c>
    </row>
    <row r="34" spans="1:60" x14ac:dyDescent="0.3">
      <c r="A34" s="66" t="s">
        <v>45</v>
      </c>
      <c r="B34" s="55">
        <v>3</v>
      </c>
      <c r="C34" s="3">
        <v>0</v>
      </c>
      <c r="D34" s="8">
        <v>0.14341825902335459</v>
      </c>
      <c r="E34" s="8">
        <v>-0.35382165605095572</v>
      </c>
      <c r="F34" s="8">
        <v>0.56314106163694644</v>
      </c>
      <c r="G34" s="13">
        <v>0.2950581395348838</v>
      </c>
      <c r="H34" s="13">
        <v>1.0911337209302325</v>
      </c>
      <c r="I34" s="8">
        <v>0.60349422998066882</v>
      </c>
      <c r="J34" s="4" t="s">
        <v>0</v>
      </c>
      <c r="L34" s="44">
        <f t="shared" si="9"/>
        <v>1.2562873319179051</v>
      </c>
      <c r="M34" s="13">
        <f t="shared" si="9"/>
        <v>1.2763658881811748</v>
      </c>
      <c r="N34" s="13">
        <f t="shared" si="9"/>
        <v>2.0699469214437367</v>
      </c>
      <c r="O34" s="13">
        <f t="shared" si="9"/>
        <v>4.0682413305024774</v>
      </c>
      <c r="P34" s="13">
        <f t="shared" si="9"/>
        <v>2.849186128803963</v>
      </c>
      <c r="Q34" s="13">
        <f t="shared" si="9"/>
        <v>2.8922116065109695</v>
      </c>
      <c r="R34" s="13">
        <f t="shared" si="9"/>
        <v>1.7926716206652511</v>
      </c>
      <c r="S34" s="13">
        <f t="shared" si="9"/>
        <v>2.0211847133757961</v>
      </c>
      <c r="T34" s="13">
        <f t="shared" si="9"/>
        <v>2.1019769992922863</v>
      </c>
      <c r="U34" s="13">
        <f t="shared" si="9"/>
        <v>1.7137915782024065</v>
      </c>
      <c r="V34" s="13">
        <f t="shared" si="9"/>
        <v>3.1838287331917909</v>
      </c>
      <c r="W34" s="13">
        <f t="shared" si="9"/>
        <v>3.7852292993630581</v>
      </c>
      <c r="X34" s="13">
        <f t="shared" si="9"/>
        <v>1.4565948336871906</v>
      </c>
      <c r="Y34" s="13">
        <f t="shared" si="9"/>
        <v>1.2950102618542108</v>
      </c>
      <c r="Z34" s="13">
        <f t="shared" si="9"/>
        <v>1.3624168435951873</v>
      </c>
      <c r="AA34" s="13">
        <f t="shared" si="9"/>
        <v>2.0044525831564055</v>
      </c>
      <c r="AB34" s="13">
        <f t="shared" si="7"/>
        <v>3.1986486199575377</v>
      </c>
      <c r="AC34" s="13">
        <f t="shared" si="7"/>
        <v>1.8682052370842177</v>
      </c>
      <c r="AD34" s="13">
        <f t="shared" si="7"/>
        <v>1.3824953998584577</v>
      </c>
      <c r="AE34" s="13">
        <f t="shared" si="7"/>
        <v>0.77411514508138679</v>
      </c>
      <c r="AF34" s="13">
        <f>IF(($D34*AF$3+$E34)&lt;0,0,$D34*AF$3+$E34)</f>
        <v>0.60526404812455736</v>
      </c>
      <c r="AG34" s="13">
        <f>IF(($D34*AG$3+$E34)&lt;0,0,$D34*AG$3+$E34)</f>
        <v>1.4255208775654635</v>
      </c>
      <c r="AH34" s="13">
        <f>IF(($D34*AH$3+$E34)&lt;0,0,$D34*AH$3+$E34)</f>
        <v>3.2378496107572539</v>
      </c>
      <c r="AI34" s="16">
        <f>IF(($D34*AI$3+$E34)&lt;0,0,$D34*AI$3+$E34)</f>
        <v>1.4828881811748051</v>
      </c>
      <c r="AJ34" s="22"/>
      <c r="AK34" s="44">
        <f t="shared" si="10"/>
        <v>1.2568580426356588</v>
      </c>
      <c r="AL34" s="13">
        <f t="shared" si="10"/>
        <v>1.1082470930232557</v>
      </c>
      <c r="AM34" s="13">
        <f t="shared" si="10"/>
        <v>1.7825532945736435</v>
      </c>
      <c r="AN34" s="13">
        <f t="shared" si="10"/>
        <v>3.7859980620155045</v>
      </c>
      <c r="AO34" s="13">
        <f t="shared" si="10"/>
        <v>2.6451065891472871</v>
      </c>
      <c r="AP34" s="13">
        <f t="shared" si="10"/>
        <v>2.8290261627906981</v>
      </c>
      <c r="AQ34" s="13">
        <f t="shared" si="10"/>
        <v>1.7215746124031011</v>
      </c>
      <c r="AR34" s="13">
        <f t="shared" si="10"/>
        <v>1.7283609496124033</v>
      </c>
      <c r="AS34" s="13">
        <f t="shared" si="10"/>
        <v>1.6397451550387598</v>
      </c>
      <c r="AT34" s="13">
        <f t="shared" si="10"/>
        <v>1.4174680232558141</v>
      </c>
      <c r="AU34" s="13">
        <f t="shared" si="10"/>
        <v>2.4587281976744189</v>
      </c>
      <c r="AV34" s="13">
        <f t="shared" si="10"/>
        <v>2.9881608527131789</v>
      </c>
      <c r="AW34" s="13">
        <f t="shared" si="10"/>
        <v>1.5833890503875971</v>
      </c>
      <c r="AX34" s="13">
        <f t="shared" si="10"/>
        <v>1.3843231589147287</v>
      </c>
      <c r="AY34" s="13">
        <f t="shared" si="10"/>
        <v>1.404092054263566</v>
      </c>
      <c r="AZ34" s="13">
        <f t="shared" si="10"/>
        <v>1.9891923449612405</v>
      </c>
      <c r="BA34" s="13">
        <f t="shared" si="8"/>
        <v>2.4586298449612412</v>
      </c>
      <c r="BB34" s="13">
        <f t="shared" si="8"/>
        <v>1.6452529069767443</v>
      </c>
      <c r="BC34" s="13">
        <f t="shared" si="8"/>
        <v>1.2432853682170544</v>
      </c>
      <c r="BD34" s="13">
        <f t="shared" si="8"/>
        <v>1.2750532945736435</v>
      </c>
      <c r="BE34" s="13">
        <f t="shared" si="6"/>
        <v>1.1799462209302325</v>
      </c>
      <c r="BF34" s="13">
        <f t="shared" si="6"/>
        <v>1.425139534883721</v>
      </c>
      <c r="BG34" s="13">
        <f t="shared" si="6"/>
        <v>2.9589500968992253</v>
      </c>
      <c r="BH34" s="16">
        <f t="shared" si="6"/>
        <v>1.7162635658914731</v>
      </c>
    </row>
    <row r="35" spans="1:60" x14ac:dyDescent="0.3">
      <c r="A35" s="66" t="s">
        <v>44</v>
      </c>
      <c r="B35" s="55">
        <v>10</v>
      </c>
      <c r="C35" s="3">
        <v>0</v>
      </c>
      <c r="D35" s="8">
        <v>4.083966786498968E-2</v>
      </c>
      <c r="E35" s="8">
        <v>-0.41351633358838791</v>
      </c>
      <c r="F35" s="8">
        <v>0.72450960151834287</v>
      </c>
      <c r="G35" s="13">
        <v>0.1483792766264998</v>
      </c>
      <c r="H35" s="13">
        <v>-7.3301917862153565E-2</v>
      </c>
      <c r="I35" s="8">
        <v>0.80795373655441827</v>
      </c>
      <c r="J35" s="4" t="s">
        <v>0</v>
      </c>
      <c r="L35" s="44">
        <f t="shared" si="9"/>
        <v>4.4977004309229573E-2</v>
      </c>
      <c r="M35" s="13">
        <f t="shared" si="9"/>
        <v>5.0694557810328167E-2</v>
      </c>
      <c r="N35" s="13">
        <f t="shared" si="9"/>
        <v>0.27667405332993766</v>
      </c>
      <c r="O35" s="13">
        <f t="shared" si="9"/>
        <v>0.84570675891546043</v>
      </c>
      <c r="P35" s="13">
        <f t="shared" si="9"/>
        <v>0.49856958206304824</v>
      </c>
      <c r="Q35" s="13">
        <f t="shared" si="9"/>
        <v>0.51082148242254521</v>
      </c>
      <c r="R35" s="13">
        <f t="shared" si="9"/>
        <v>0.19771736212429103</v>
      </c>
      <c r="S35" s="13">
        <f t="shared" si="9"/>
        <v>0.26278856625584113</v>
      </c>
      <c r="T35" s="13">
        <f t="shared" si="9"/>
        <v>0.28579491248645206</v>
      </c>
      <c r="U35" s="13">
        <f t="shared" si="9"/>
        <v>0.17525554479854677</v>
      </c>
      <c r="V35" s="13">
        <f t="shared" si="9"/>
        <v>0.59386214041469099</v>
      </c>
      <c r="W35" s="13">
        <f t="shared" si="9"/>
        <v>0.76511648099521434</v>
      </c>
      <c r="X35" s="13">
        <f t="shared" si="9"/>
        <v>0.10201640709399851</v>
      </c>
      <c r="Y35" s="13">
        <f t="shared" si="9"/>
        <v>5.6003714632776758E-2</v>
      </c>
      <c r="Z35" s="13">
        <f t="shared" si="9"/>
        <v>7.5198358529321885E-2</v>
      </c>
      <c r="AA35" s="13">
        <f t="shared" si="9"/>
        <v>0.25802393833825932</v>
      </c>
      <c r="AB35" s="13">
        <f t="shared" si="7"/>
        <v>0.59808223942740668</v>
      </c>
      <c r="AC35" s="13">
        <f t="shared" si="7"/>
        <v>0.21922625386651873</v>
      </c>
      <c r="AD35" s="13">
        <f t="shared" si="7"/>
        <v>8.0915912030420645E-2</v>
      </c>
      <c r="AE35" s="13">
        <f t="shared" si="7"/>
        <v>0</v>
      </c>
      <c r="AF35" s="13">
        <f>IF(($D35*AF$3+$E35)&lt;0,0,$D35*AF$3+$E35)</f>
        <v>0</v>
      </c>
      <c r="AG35" s="13">
        <f>IF(($D35*AG$3+$E35)&lt;0,0,$D35*AG$3+$E35)</f>
        <v>9.3167812389917337E-2</v>
      </c>
      <c r="AH35" s="13">
        <f>IF(($D35*AH$3+$E35)&lt;0,0,$D35*AH$3+$E35)</f>
        <v>0.60924508197717009</v>
      </c>
      <c r="AI35" s="16">
        <f>IF(($D35*AI$3+$E35)&lt;0,0,$D35*AI$3+$E35)</f>
        <v>0.10950367953591322</v>
      </c>
      <c r="AJ35" s="22"/>
      <c r="AK35" s="44">
        <f t="shared" si="10"/>
        <v>1.0037775843063826E-2</v>
      </c>
      <c r="AL35" s="13">
        <f t="shared" si="10"/>
        <v>0</v>
      </c>
      <c r="AM35" s="13">
        <f t="shared" si="10"/>
        <v>0.27440018703261093</v>
      </c>
      <c r="AN35" s="13">
        <f t="shared" si="10"/>
        <v>1.2818954753265444</v>
      </c>
      <c r="AO35" s="13">
        <f t="shared" si="10"/>
        <v>0.70816227237074536</v>
      </c>
      <c r="AP35" s="13">
        <f t="shared" si="10"/>
        <v>0.80065202146793024</v>
      </c>
      <c r="AQ35" s="13">
        <f t="shared" si="10"/>
        <v>0.24373513652980106</v>
      </c>
      <c r="AR35" s="13">
        <f t="shared" si="10"/>
        <v>0.24714785989221044</v>
      </c>
      <c r="AS35" s="13">
        <f t="shared" si="10"/>
        <v>0.20258461714538512</v>
      </c>
      <c r="AT35" s="13">
        <f t="shared" si="10"/>
        <v>9.0805562086755248E-2</v>
      </c>
      <c r="AU35" s="13">
        <f t="shared" si="10"/>
        <v>0.61443602930167296</v>
      </c>
      <c r="AV35" s="13">
        <f t="shared" si="10"/>
        <v>0.88067791132848927</v>
      </c>
      <c r="AW35" s="13">
        <f t="shared" si="10"/>
        <v>0.17424417530972361</v>
      </c>
      <c r="AX35" s="13">
        <f t="shared" si="10"/>
        <v>7.4137623345711723E-2</v>
      </c>
      <c r="AY35" s="13">
        <f t="shared" si="10"/>
        <v>8.4079034879687209E-2</v>
      </c>
      <c r="AZ35" s="13">
        <f t="shared" si="10"/>
        <v>0.37831514043003633</v>
      </c>
      <c r="BA35" s="13">
        <f t="shared" si="8"/>
        <v>0.6143865695427978</v>
      </c>
      <c r="BB35" s="13">
        <f t="shared" si="8"/>
        <v>0.20535436364241305</v>
      </c>
      <c r="BC35" s="13">
        <f t="shared" si="8"/>
        <v>3.2123291182448444E-3</v>
      </c>
      <c r="BD35" s="13">
        <f t="shared" si="8"/>
        <v>1.9187831235031316E-2</v>
      </c>
      <c r="BE35" s="13">
        <f t="shared" si="6"/>
        <v>0</v>
      </c>
      <c r="BF35" s="13">
        <f t="shared" si="6"/>
        <v>9.4663423279044229E-2</v>
      </c>
      <c r="BG35" s="13">
        <f t="shared" si="6"/>
        <v>0.86598836294246573</v>
      </c>
      <c r="BH35" s="16">
        <f t="shared" si="6"/>
        <v>0.24106430955052405</v>
      </c>
    </row>
    <row r="36" spans="1:60" x14ac:dyDescent="0.3">
      <c r="A36" s="66" t="s">
        <v>9</v>
      </c>
      <c r="B36" s="55">
        <v>16</v>
      </c>
      <c r="C36" s="3">
        <v>1</v>
      </c>
      <c r="D36" s="8">
        <v>2.338695474801426E-2</v>
      </c>
      <c r="E36" s="8">
        <v>0.39911131310789472</v>
      </c>
      <c r="F36" s="8">
        <v>0.10510660499968645</v>
      </c>
      <c r="G36" s="13">
        <v>5.9402049957407034E-2</v>
      </c>
      <c r="H36" s="13">
        <v>0.64324054711329715</v>
      </c>
      <c r="I36" s="8">
        <v>5.5010109677118522E-2</v>
      </c>
      <c r="J36" s="56" t="s">
        <v>6</v>
      </c>
      <c r="L36" s="44">
        <f t="shared" si="9"/>
        <v>0.66166885841226808</v>
      </c>
      <c r="M36" s="13">
        <f t="shared" si="9"/>
        <v>0.66494303207699013</v>
      </c>
      <c r="N36" s="13">
        <f t="shared" si="9"/>
        <v>0.79435084834933567</v>
      </c>
      <c r="O36" s="13">
        <f t="shared" si="9"/>
        <v>1.120209084505001</v>
      </c>
      <c r="P36" s="13">
        <f t="shared" si="9"/>
        <v>0.92141996914687985</v>
      </c>
      <c r="Q36" s="13">
        <f t="shared" si="9"/>
        <v>0.92843605557128417</v>
      </c>
      <c r="R36" s="13">
        <f t="shared" si="9"/>
        <v>0.74913606916984143</v>
      </c>
      <c r="S36" s="13">
        <f t="shared" si="9"/>
        <v>0.78639928373501089</v>
      </c>
      <c r="T36" s="13">
        <f t="shared" si="9"/>
        <v>0.79957393490972561</v>
      </c>
      <c r="U36" s="13">
        <f t="shared" si="9"/>
        <v>0.73627324405843364</v>
      </c>
      <c r="V36" s="13">
        <f t="shared" si="9"/>
        <v>0.97598953022557977</v>
      </c>
      <c r="W36" s="13">
        <f t="shared" si="9"/>
        <v>1.0740588271355862</v>
      </c>
      <c r="X36" s="13">
        <f t="shared" si="9"/>
        <v>0.69433263854366145</v>
      </c>
      <c r="Y36" s="13">
        <f t="shared" si="9"/>
        <v>0.667983336194232</v>
      </c>
      <c r="Z36" s="13">
        <f t="shared" si="9"/>
        <v>0.67897520492579866</v>
      </c>
      <c r="AA36" s="13">
        <f t="shared" si="9"/>
        <v>0.78367080568107594</v>
      </c>
      <c r="AB36" s="13">
        <f t="shared" si="7"/>
        <v>0.97840618221620801</v>
      </c>
      <c r="AC36" s="13">
        <f t="shared" si="7"/>
        <v>0.76145319867046224</v>
      </c>
      <c r="AD36" s="13">
        <f t="shared" si="7"/>
        <v>0.68224937859052082</v>
      </c>
      <c r="AE36" s="13">
        <f t="shared" si="7"/>
        <v>0.58304191654944415</v>
      </c>
      <c r="AF36" s="13">
        <f>IF(($D36*AF$3+$E36)&lt;0,0,$D36*AF$3+$E36)</f>
        <v>0.55550767515944877</v>
      </c>
      <c r="AG36" s="13">
        <f>IF(($D36*AG$3+$E36)&lt;0,0,$D36*AG$3+$E36)</f>
        <v>0.68926546501492503</v>
      </c>
      <c r="AH36" s="13">
        <f>IF(($D36*AH$3+$E36)&lt;0,0,$D36*AH$3+$E36)</f>
        <v>0.98479861651399836</v>
      </c>
      <c r="AI36" s="16">
        <f>IF(($D36*AI$3+$E36)&lt;0,0,$D36*AI$3+$E36)</f>
        <v>0.6986202469141306</v>
      </c>
      <c r="AJ36" s="22"/>
      <c r="AK36" s="44">
        <f t="shared" si="10"/>
        <v>0.67660469850604077</v>
      </c>
      <c r="AL36" s="13">
        <f t="shared" si="10"/>
        <v>0.64668586601082678</v>
      </c>
      <c r="AM36" s="13">
        <f t="shared" si="10"/>
        <v>0.78243935084682092</v>
      </c>
      <c r="AN36" s="13">
        <f t="shared" si="10"/>
        <v>1.1857792700576146</v>
      </c>
      <c r="AO36" s="13">
        <f t="shared" si="10"/>
        <v>0.95609134355564085</v>
      </c>
      <c r="AP36" s="13">
        <f t="shared" si="10"/>
        <v>0.99311862136242457</v>
      </c>
      <c r="AQ36" s="13">
        <f t="shared" si="10"/>
        <v>0.77016292718895685</v>
      </c>
      <c r="AR36" s="13">
        <f t="shared" si="10"/>
        <v>0.77152917433797719</v>
      </c>
      <c r="AS36" s="13">
        <f t="shared" si="10"/>
        <v>0.75368875866743601</v>
      </c>
      <c r="AT36" s="13">
        <f t="shared" si="10"/>
        <v>0.70893921436618934</v>
      </c>
      <c r="AU36" s="13">
        <f t="shared" si="10"/>
        <v>0.91856904866587874</v>
      </c>
      <c r="AV36" s="13">
        <f t="shared" si="10"/>
        <v>1.025156126972786</v>
      </c>
      <c r="AW36" s="13">
        <f t="shared" si="10"/>
        <v>0.74234296712557124</v>
      </c>
      <c r="AX36" s="13">
        <f t="shared" si="10"/>
        <v>0.70226638408764064</v>
      </c>
      <c r="AY36" s="13">
        <f t="shared" si="10"/>
        <v>0.70624632143478683</v>
      </c>
      <c r="AZ36" s="13">
        <f t="shared" si="10"/>
        <v>0.82404058650032508</v>
      </c>
      <c r="BA36" s="13">
        <f t="shared" si="8"/>
        <v>0.91854924798255966</v>
      </c>
      <c r="BB36" s="13">
        <f t="shared" si="8"/>
        <v>0.7547975969333075</v>
      </c>
      <c r="BC36" s="13">
        <f t="shared" si="8"/>
        <v>0.67387220420800009</v>
      </c>
      <c r="BD36" s="13">
        <f t="shared" si="8"/>
        <v>0.68026782492008087</v>
      </c>
      <c r="BE36" s="13">
        <f t="shared" si="6"/>
        <v>0.66112056415047671</v>
      </c>
      <c r="BF36" s="13">
        <f t="shared" si="6"/>
        <v>0.71048366766508186</v>
      </c>
      <c r="BG36" s="13">
        <f t="shared" si="6"/>
        <v>1.0192753240270029</v>
      </c>
      <c r="BH36" s="16">
        <f t="shared" si="6"/>
        <v>0.76909369028972352</v>
      </c>
    </row>
    <row r="37" spans="1:60" x14ac:dyDescent="0.3">
      <c r="A37" s="66" t="s">
        <v>8</v>
      </c>
      <c r="B37" s="55">
        <v>12</v>
      </c>
      <c r="C37" s="3">
        <v>0</v>
      </c>
      <c r="D37" s="8">
        <v>6.8785909574355791E-2</v>
      </c>
      <c r="E37" s="8">
        <v>0.15789718043594991</v>
      </c>
      <c r="F37" s="8">
        <v>0.92235366624496351</v>
      </c>
      <c r="G37" s="13">
        <v>0.26934397081505268</v>
      </c>
      <c r="H37" s="13">
        <v>0.65232918282613994</v>
      </c>
      <c r="I37" s="8">
        <v>0.94842020148452721</v>
      </c>
      <c r="J37" s="4" t="s">
        <v>0</v>
      </c>
      <c r="L37" s="44">
        <f t="shared" si="9"/>
        <v>0.93013365859071762</v>
      </c>
      <c r="M37" s="13">
        <f t="shared" si="9"/>
        <v>0.93976368593112747</v>
      </c>
      <c r="N37" s="13">
        <f t="shared" si="9"/>
        <v>1.3203790522425627</v>
      </c>
      <c r="O37" s="13">
        <f t="shared" si="9"/>
        <v>2.2787960589785867</v>
      </c>
      <c r="P37" s="13">
        <f t="shared" si="9"/>
        <v>1.6941158275965624</v>
      </c>
      <c r="Q37" s="13">
        <f t="shared" si="9"/>
        <v>1.7147516004688692</v>
      </c>
      <c r="R37" s="13">
        <f t="shared" si="9"/>
        <v>1.1873929603988083</v>
      </c>
      <c r="S37" s="13">
        <f t="shared" si="9"/>
        <v>1.2969918429872818</v>
      </c>
      <c r="T37" s="13">
        <f t="shared" si="9"/>
        <v>1.3357412387141689</v>
      </c>
      <c r="U37" s="13">
        <f t="shared" si="9"/>
        <v>1.1495607101329126</v>
      </c>
      <c r="V37" s="13">
        <f t="shared" si="9"/>
        <v>1.8546162832700595</v>
      </c>
      <c r="W37" s="13">
        <f t="shared" si="9"/>
        <v>2.1430585307518584</v>
      </c>
      <c r="X37" s="13">
        <f t="shared" si="9"/>
        <v>1.0262046456295679</v>
      </c>
      <c r="Y37" s="13">
        <f t="shared" si="9"/>
        <v>0.94870585417579367</v>
      </c>
      <c r="Z37" s="13">
        <f t="shared" si="9"/>
        <v>0.9810352316757408</v>
      </c>
      <c r="AA37" s="13">
        <f t="shared" si="9"/>
        <v>1.2889668202036073</v>
      </c>
      <c r="AB37" s="13">
        <f t="shared" si="7"/>
        <v>1.861724160592743</v>
      </c>
      <c r="AC37" s="13">
        <f t="shared" si="7"/>
        <v>1.2236202061079688</v>
      </c>
      <c r="AD37" s="13">
        <f t="shared" si="7"/>
        <v>0.99066525901615099</v>
      </c>
      <c r="AE37" s="13">
        <f t="shared" si="7"/>
        <v>0.69887543060173341</v>
      </c>
      <c r="AF37" s="13">
        <f>IF(($D37*AF$3+$E37)&lt;0,0,$D37*AF$3+$E37)</f>
        <v>0.61789148639619174</v>
      </c>
      <c r="AG37" s="13">
        <f>IF(($D37*AG$3+$E37)&lt;0,0,$D37*AG$3+$E37)</f>
        <v>1.0113010318884574</v>
      </c>
      <c r="AH37" s="13">
        <f>IF(($D37*AH$3+$E37)&lt;0,0,$D37*AH$3+$E37)</f>
        <v>1.8805256425430665</v>
      </c>
      <c r="AI37" s="16">
        <f>IF(($D37*AI$3+$E37)&lt;0,0,$D37*AI$3+$E37)</f>
        <v>1.0388153957181996</v>
      </c>
      <c r="AJ37" s="22"/>
      <c r="AK37" s="44">
        <f t="shared" si="10"/>
        <v>0.80361071310059451</v>
      </c>
      <c r="AL37" s="13">
        <f t="shared" si="10"/>
        <v>0.66795113313341303</v>
      </c>
      <c r="AM37" s="13">
        <f t="shared" si="10"/>
        <v>1.2834918877694133</v>
      </c>
      <c r="AN37" s="13">
        <f t="shared" si="10"/>
        <v>3.1123374496036211</v>
      </c>
      <c r="AO37" s="13">
        <f t="shared" si="10"/>
        <v>2.0708740957854177</v>
      </c>
      <c r="AP37" s="13">
        <f t="shared" si="10"/>
        <v>2.2387651709268002</v>
      </c>
      <c r="AQ37" s="13">
        <f t="shared" si="10"/>
        <v>1.2278274671343028</v>
      </c>
      <c r="AR37" s="13">
        <f t="shared" si="10"/>
        <v>1.2340223784630486</v>
      </c>
      <c r="AS37" s="13">
        <f t="shared" si="10"/>
        <v>1.153129405894928</v>
      </c>
      <c r="AT37" s="13">
        <f t="shared" si="10"/>
        <v>0.9502236145475883</v>
      </c>
      <c r="AU37" s="13">
        <f t="shared" si="10"/>
        <v>1.9007384875539091</v>
      </c>
      <c r="AV37" s="13">
        <f t="shared" si="10"/>
        <v>2.3840313525197185</v>
      </c>
      <c r="AW37" s="13">
        <f t="shared" si="10"/>
        <v>1.1016847074692528</v>
      </c>
      <c r="AX37" s="13">
        <f t="shared" si="10"/>
        <v>0.91996730849269726</v>
      </c>
      <c r="AY37" s="13">
        <f t="shared" si="10"/>
        <v>0.93801335453730583</v>
      </c>
      <c r="AZ37" s="13">
        <f t="shared" si="10"/>
        <v>1.4721224486635553</v>
      </c>
      <c r="BA37" s="13">
        <f t="shared" si="8"/>
        <v>1.9006487062303046</v>
      </c>
      <c r="BB37" s="13">
        <f t="shared" si="8"/>
        <v>1.1581571600168088</v>
      </c>
      <c r="BC37" s="13">
        <f t="shared" si="8"/>
        <v>0.79122089044310218</v>
      </c>
      <c r="BD37" s="13">
        <f t="shared" si="8"/>
        <v>0.82022025796752285</v>
      </c>
      <c r="BE37" s="13">
        <f t="shared" si="6"/>
        <v>0.73340171804147081</v>
      </c>
      <c r="BF37" s="13">
        <f t="shared" si="6"/>
        <v>0.95722655778877963</v>
      </c>
      <c r="BG37" s="13">
        <f t="shared" si="6"/>
        <v>2.3573662994090285</v>
      </c>
      <c r="BH37" s="16">
        <f t="shared" si="6"/>
        <v>1.2229792756596316</v>
      </c>
    </row>
    <row r="38" spans="1:60" x14ac:dyDescent="0.3">
      <c r="A38" s="66" t="s">
        <v>15</v>
      </c>
      <c r="B38" s="55">
        <v>14</v>
      </c>
      <c r="C38" s="3">
        <v>0</v>
      </c>
      <c r="D38" s="8">
        <v>0.26644190776983573</v>
      </c>
      <c r="E38" s="8">
        <v>1.1112041333846601</v>
      </c>
      <c r="F38" s="8">
        <v>0.42316807664465744</v>
      </c>
      <c r="G38" s="13">
        <v>0.73178511334326624</v>
      </c>
      <c r="H38" s="13">
        <v>3.7170673498497515</v>
      </c>
      <c r="I38" s="8">
        <v>0.23484994680028226</v>
      </c>
      <c r="J38" s="58" t="s">
        <v>6</v>
      </c>
      <c r="L38" s="44">
        <f t="shared" si="9"/>
        <v>4.1024586179473488</v>
      </c>
      <c r="M38" s="13">
        <f t="shared" si="9"/>
        <v>4.1397604850351257</v>
      </c>
      <c r="N38" s="13">
        <f t="shared" si="9"/>
        <v>5.6140723746948833</v>
      </c>
      <c r="O38" s="13">
        <f t="shared" si="9"/>
        <v>9.3264962896212626</v>
      </c>
      <c r="P38" s="13">
        <f t="shared" si="9"/>
        <v>7.0617400735776581</v>
      </c>
      <c r="Q38" s="13">
        <f t="shared" si="9"/>
        <v>7.1416726459086082</v>
      </c>
      <c r="R38" s="13">
        <f t="shared" si="9"/>
        <v>5.0989513530065347</v>
      </c>
      <c r="S38" s="13">
        <f t="shared" si="9"/>
        <v>5.523482126053139</v>
      </c>
      <c r="T38" s="13">
        <f t="shared" si="9"/>
        <v>5.6735777340968134</v>
      </c>
      <c r="U38" s="13">
        <f t="shared" si="9"/>
        <v>4.9524083037331259</v>
      </c>
      <c r="V38" s="13">
        <f t="shared" si="9"/>
        <v>7.6834378583739422</v>
      </c>
      <c r="W38" s="13">
        <f t="shared" si="9"/>
        <v>8.8007175916221208</v>
      </c>
      <c r="X38" s="13">
        <f t="shared" si="9"/>
        <v>4.4745891491325533</v>
      </c>
      <c r="Y38" s="13">
        <f t="shared" si="9"/>
        <v>4.1743979330452046</v>
      </c>
      <c r="Z38" s="13">
        <f t="shared" si="9"/>
        <v>4.2996256296970277</v>
      </c>
      <c r="AA38" s="13">
        <f t="shared" si="9"/>
        <v>5.4923972368133267</v>
      </c>
      <c r="AB38" s="13">
        <f t="shared" si="7"/>
        <v>7.7109701888434916</v>
      </c>
      <c r="AC38" s="13">
        <f t="shared" si="7"/>
        <v>5.2392774244319806</v>
      </c>
      <c r="AD38" s="13">
        <f t="shared" si="7"/>
        <v>4.3369274967848064</v>
      </c>
      <c r="AE38" s="13">
        <f t="shared" si="7"/>
        <v>3.2066809240251613</v>
      </c>
      <c r="AF38" s="13">
        <f>IF(($D38*AF$3+$E38)&lt;0,0,$D38*AF$3+$E38)</f>
        <v>2.892989984610808</v>
      </c>
      <c r="AG38" s="13">
        <f>IF(($D38*AG$3+$E38)&lt;0,0,$D38*AG$3+$E38)</f>
        <v>4.4168600691157547</v>
      </c>
      <c r="AH38" s="13">
        <f>IF(($D38*AH$3+$E38)&lt;0,0,$D38*AH$3+$E38)</f>
        <v>7.7837976436339122</v>
      </c>
      <c r="AI38" s="16">
        <f>IF(($D38*AI$3+$E38)&lt;0,0,$D38*AI$3+$E38)</f>
        <v>4.5234368322236893</v>
      </c>
      <c r="AJ38" s="22"/>
      <c r="AK38" s="44">
        <f t="shared" si="10"/>
        <v>4.1280866551775528</v>
      </c>
      <c r="AL38" s="13">
        <f t="shared" si="10"/>
        <v>3.7595108864236608</v>
      </c>
      <c r="AM38" s="13">
        <f t="shared" si="10"/>
        <v>5.4318837987841384</v>
      </c>
      <c r="AN38" s="13">
        <f t="shared" si="10"/>
        <v>10.400704718384915</v>
      </c>
      <c r="AO38" s="13">
        <f t="shared" si="10"/>
        <v>7.5711356134576207</v>
      </c>
      <c r="AP38" s="13">
        <f t="shared" si="10"/>
        <v>8.0272816674415886</v>
      </c>
      <c r="AQ38" s="13">
        <f t="shared" si="10"/>
        <v>5.2806482086931972</v>
      </c>
      <c r="AR38" s="13">
        <f t="shared" si="10"/>
        <v>5.2974792663000922</v>
      </c>
      <c r="AS38" s="13">
        <f t="shared" si="10"/>
        <v>5.0776998039259977</v>
      </c>
      <c r="AT38" s="13">
        <f t="shared" si="10"/>
        <v>4.5264216852074046</v>
      </c>
      <c r="AU38" s="13">
        <f t="shared" si="10"/>
        <v>7.1088913501957904</v>
      </c>
      <c r="AV38" s="13">
        <f t="shared" si="10"/>
        <v>8.4219577719047258</v>
      </c>
      <c r="AW38" s="13">
        <f t="shared" si="10"/>
        <v>4.9379288472774343</v>
      </c>
      <c r="AX38" s="13">
        <f t="shared" si="10"/>
        <v>4.4442178241418437</v>
      </c>
      <c r="AY38" s="13">
        <f t="shared" si="10"/>
        <v>4.4932474267358424</v>
      </c>
      <c r="AZ38" s="13">
        <f t="shared" si="10"/>
        <v>5.9443773064955394</v>
      </c>
      <c r="BA38" s="13">
        <f t="shared" si="8"/>
        <v>7.1086474218246778</v>
      </c>
      <c r="BB38" s="13">
        <f t="shared" si="8"/>
        <v>5.0913597927084053</v>
      </c>
      <c r="BC38" s="13">
        <f t="shared" si="8"/>
        <v>4.0944245399637627</v>
      </c>
      <c r="BD38" s="13">
        <f t="shared" si="8"/>
        <v>4.1732134038337207</v>
      </c>
      <c r="BE38" s="13">
        <f t="shared" si="6"/>
        <v>3.9373346689660749</v>
      </c>
      <c r="BF38" s="13">
        <f t="shared" si="6"/>
        <v>4.5454480981543286</v>
      </c>
      <c r="BG38" s="13">
        <f t="shared" si="6"/>
        <v>8.3495110456837409</v>
      </c>
      <c r="BH38" s="16">
        <f t="shared" si="6"/>
        <v>5.2674760766530184</v>
      </c>
    </row>
    <row r="39" spans="1:60" x14ac:dyDescent="0.3">
      <c r="A39" s="66" t="s">
        <v>50</v>
      </c>
      <c r="B39" s="55">
        <v>4</v>
      </c>
      <c r="C39" s="3">
        <v>0</v>
      </c>
      <c r="D39" s="8">
        <v>8.2640762123301847E-2</v>
      </c>
      <c r="E39" s="8">
        <v>2.5348106287151082</v>
      </c>
      <c r="F39" s="8">
        <v>0.98809419630599771</v>
      </c>
      <c r="G39" s="13">
        <v>0.17276424271732316</v>
      </c>
      <c r="H39" s="13">
        <v>3.5309529781912801</v>
      </c>
      <c r="I39" s="8">
        <v>0.9786232976280973</v>
      </c>
      <c r="J39" s="58" t="s">
        <v>6</v>
      </c>
      <c r="L39" s="44">
        <f t="shared" si="9"/>
        <v>3.4625909181527104</v>
      </c>
      <c r="M39" s="13">
        <f t="shared" si="9"/>
        <v>3.4741606248499726</v>
      </c>
      <c r="N39" s="13">
        <f t="shared" si="9"/>
        <v>3.9314395085989093</v>
      </c>
      <c r="O39" s="13">
        <f t="shared" si="9"/>
        <v>5.0829007941835815</v>
      </c>
      <c r="P39" s="13">
        <f t="shared" si="9"/>
        <v>4.3804543161355163</v>
      </c>
      <c r="Q39" s="13">
        <f t="shared" si="9"/>
        <v>4.4052465447725062</v>
      </c>
      <c r="R39" s="13">
        <f t="shared" si="9"/>
        <v>3.7716673684938593</v>
      </c>
      <c r="S39" s="13">
        <f t="shared" si="9"/>
        <v>3.9033416494769866</v>
      </c>
      <c r="T39" s="13">
        <f t="shared" si="9"/>
        <v>3.9498959454731137</v>
      </c>
      <c r="U39" s="13">
        <f t="shared" si="9"/>
        <v>3.7262149493260432</v>
      </c>
      <c r="V39" s="13">
        <f t="shared" si="9"/>
        <v>4.573282761089887</v>
      </c>
      <c r="W39" s="13">
        <f t="shared" si="9"/>
        <v>4.9198230235935991</v>
      </c>
      <c r="X39" s="13">
        <f t="shared" si="9"/>
        <v>3.5780125159182554</v>
      </c>
      <c r="Y39" s="13">
        <f t="shared" si="9"/>
        <v>3.4849039239260016</v>
      </c>
      <c r="Z39" s="13">
        <f t="shared" si="9"/>
        <v>3.5237450821239538</v>
      </c>
      <c r="AA39" s="13">
        <f t="shared" si="9"/>
        <v>3.8937002272292687</v>
      </c>
      <c r="AB39" s="13">
        <f t="shared" si="7"/>
        <v>4.5818223065092951</v>
      </c>
      <c r="AC39" s="13">
        <f t="shared" si="7"/>
        <v>3.8151915032121311</v>
      </c>
      <c r="AD39" s="13">
        <f t="shared" si="7"/>
        <v>3.535314788821216</v>
      </c>
      <c r="AE39" s="13">
        <f t="shared" si="7"/>
        <v>3.1847526758941695</v>
      </c>
      <c r="AF39" s="13">
        <f>IF(($D39*AF$3+$E39)&lt;0,0,$D39*AF$3+$E39)</f>
        <v>3.0874569519543353</v>
      </c>
      <c r="AG39" s="13">
        <f>IF(($D39*AG$3+$E39)&lt;0,0,$D39*AG$3+$E39)</f>
        <v>3.5601070174582063</v>
      </c>
      <c r="AH39" s="13">
        <f>IF(($D39*AH$3+$E39)&lt;0,0,$D39*AH$3+$E39)</f>
        <v>4.6044107814896638</v>
      </c>
      <c r="AI39" s="16">
        <f>IF(($D39*AI$3+$E39)&lt;0,0,$D39*AI$3+$E39)</f>
        <v>3.593163322307527</v>
      </c>
      <c r="AJ39" s="22"/>
      <c r="AK39" s="44">
        <f t="shared" si="10"/>
        <v>3.6279888945175101</v>
      </c>
      <c r="AL39" s="13">
        <f t="shared" si="10"/>
        <v>3.5409733042688849</v>
      </c>
      <c r="AM39" s="13">
        <f t="shared" si="10"/>
        <v>3.9357971869588741</v>
      </c>
      <c r="AN39" s="13">
        <f t="shared" si="10"/>
        <v>5.1088663950094979</v>
      </c>
      <c r="AO39" s="13">
        <f t="shared" si="10"/>
        <v>4.4408446565025157</v>
      </c>
      <c r="AP39" s="13">
        <f t="shared" si="10"/>
        <v>4.5485343677963135</v>
      </c>
      <c r="AQ39" s="13">
        <f t="shared" si="10"/>
        <v>3.9000925767972938</v>
      </c>
      <c r="AR39" s="13">
        <f t="shared" si="10"/>
        <v>3.9040661543797923</v>
      </c>
      <c r="AS39" s="13">
        <f t="shared" si="10"/>
        <v>3.8521792934836898</v>
      </c>
      <c r="AT39" s="13">
        <f t="shared" si="10"/>
        <v>3.7220302306366397</v>
      </c>
      <c r="AU39" s="13">
        <f t="shared" si="10"/>
        <v>4.331715243186073</v>
      </c>
      <c r="AV39" s="13">
        <f t="shared" si="10"/>
        <v>4.6417118827018564</v>
      </c>
      <c r="AW39" s="13">
        <f t="shared" si="10"/>
        <v>3.8191813231246807</v>
      </c>
      <c r="AX39" s="13">
        <f t="shared" si="10"/>
        <v>3.7026230473713935</v>
      </c>
      <c r="AY39" s="13">
        <f t="shared" si="10"/>
        <v>3.7141982516334542</v>
      </c>
      <c r="AZ39" s="13">
        <f t="shared" si="10"/>
        <v>4.0567897449419057</v>
      </c>
      <c r="BA39" s="13">
        <f t="shared" si="8"/>
        <v>4.3316576551051673</v>
      </c>
      <c r="BB39" s="13">
        <f t="shared" si="8"/>
        <v>3.855404226014413</v>
      </c>
      <c r="BC39" s="13">
        <f t="shared" si="8"/>
        <v>3.6200417393525131</v>
      </c>
      <c r="BD39" s="13">
        <f t="shared" si="8"/>
        <v>3.6386426894850783</v>
      </c>
      <c r="BE39" s="13">
        <f t="shared" si="6"/>
        <v>3.5829550152491945</v>
      </c>
      <c r="BF39" s="13">
        <f t="shared" si="6"/>
        <v>3.7265221009472898</v>
      </c>
      <c r="BG39" s="13">
        <f t="shared" si="6"/>
        <v>4.6246082226728413</v>
      </c>
      <c r="BH39" s="16">
        <f t="shared" si="6"/>
        <v>3.8969828204283821</v>
      </c>
    </row>
    <row r="40" spans="1:60" x14ac:dyDescent="0.3">
      <c r="A40" s="66" t="s">
        <v>49</v>
      </c>
      <c r="B40" s="55">
        <v>5</v>
      </c>
      <c r="C40" s="3">
        <v>0</v>
      </c>
      <c r="D40" s="8">
        <v>0.22508949592027616</v>
      </c>
      <c r="E40" s="8">
        <v>1.4099946786209547</v>
      </c>
      <c r="F40" s="8">
        <v>0.93681809816222439</v>
      </c>
      <c r="G40" s="13">
        <v>0.57389832864612866</v>
      </c>
      <c r="H40" s="13">
        <v>3.8048704513617837</v>
      </c>
      <c r="I40" s="8">
        <v>0.73469239323504831</v>
      </c>
      <c r="J40" s="58" t="s">
        <v>6</v>
      </c>
      <c r="L40" s="44">
        <f t="shared" si="9"/>
        <v>3.9369994194859217</v>
      </c>
      <c r="M40" s="13">
        <f t="shared" si="9"/>
        <v>3.9685119489147604</v>
      </c>
      <c r="N40" s="13">
        <f t="shared" si="9"/>
        <v>5.2140071596736215</v>
      </c>
      <c r="O40" s="13">
        <f t="shared" si="9"/>
        <v>8.3502541361628033</v>
      </c>
      <c r="P40" s="13">
        <f t="shared" si="9"/>
        <v>6.4369934208404551</v>
      </c>
      <c r="Q40" s="13">
        <f t="shared" si="9"/>
        <v>6.5045202696165383</v>
      </c>
      <c r="R40" s="13">
        <f t="shared" si="9"/>
        <v>4.778834134227754</v>
      </c>
      <c r="S40" s="13">
        <f t="shared" si="9"/>
        <v>5.1374767310607279</v>
      </c>
      <c r="T40" s="13">
        <f t="shared" si="9"/>
        <v>5.2642771470958172</v>
      </c>
      <c r="U40" s="13">
        <f t="shared" si="9"/>
        <v>4.6550349114716028</v>
      </c>
      <c r="V40" s="13">
        <f t="shared" si="9"/>
        <v>6.9622022446544332</v>
      </c>
      <c r="W40" s="13">
        <f t="shared" si="9"/>
        <v>7.9060775308801254</v>
      </c>
      <c r="X40" s="13">
        <f t="shared" si="9"/>
        <v>4.2513744154545741</v>
      </c>
      <c r="Y40" s="13">
        <f t="shared" si="9"/>
        <v>3.9977735833843964</v>
      </c>
      <c r="Z40" s="13">
        <f t="shared" si="9"/>
        <v>4.1035656464669259</v>
      </c>
      <c r="AA40" s="13">
        <f t="shared" si="9"/>
        <v>5.1112162898700308</v>
      </c>
      <c r="AB40" s="13">
        <f t="shared" si="7"/>
        <v>6.9854614925661966</v>
      </c>
      <c r="AC40" s="13">
        <f t="shared" si="7"/>
        <v>4.8973812687457663</v>
      </c>
      <c r="AD40" s="13">
        <f t="shared" si="7"/>
        <v>4.1350781758957655</v>
      </c>
      <c r="AE40" s="13">
        <f t="shared" si="7"/>
        <v>3.1802485342019531</v>
      </c>
      <c r="AF40" s="13">
        <f>IF(($D40*AF$3+$E40)&lt;0,0,$D40*AF$3+$E40)</f>
        <v>2.9152431676718145</v>
      </c>
      <c r="AG40" s="13">
        <f>IF(($D40*AG$3+$E40)&lt;0,0,$D40*AG$3+$E40)</f>
        <v>4.2026050246718469</v>
      </c>
      <c r="AH40" s="13">
        <f>IF(($D40*AH$3+$E40)&lt;0,0,$D40*AH$3+$E40)</f>
        <v>7.0469859547844038</v>
      </c>
      <c r="AI40" s="16">
        <f>IF(($D40*AI$3+$E40)&lt;0,0,$D40*AI$3+$E40)</f>
        <v>4.2926408230399575</v>
      </c>
      <c r="AJ40" s="22"/>
      <c r="AK40" s="44">
        <f t="shared" si="10"/>
        <v>4.1272100126180256</v>
      </c>
      <c r="AL40" s="13">
        <f t="shared" si="10"/>
        <v>3.838156554423259</v>
      </c>
      <c r="AM40" s="13">
        <f t="shared" si="10"/>
        <v>5.1497055348225453</v>
      </c>
      <c r="AN40" s="13">
        <f t="shared" si="10"/>
        <v>9.0464751863297579</v>
      </c>
      <c r="AO40" s="13">
        <f t="shared" si="10"/>
        <v>6.8274016488980607</v>
      </c>
      <c r="AP40" s="13">
        <f t="shared" si="10"/>
        <v>7.1851316070874809</v>
      </c>
      <c r="AQ40" s="13">
        <f t="shared" si="10"/>
        <v>5.0310998802356792</v>
      </c>
      <c r="AR40" s="13">
        <f t="shared" si="10"/>
        <v>5.0442995417945395</v>
      </c>
      <c r="AS40" s="13">
        <f t="shared" si="10"/>
        <v>4.871938743757819</v>
      </c>
      <c r="AT40" s="13">
        <f t="shared" si="10"/>
        <v>4.4396020028444019</v>
      </c>
      <c r="AU40" s="13">
        <f t="shared" si="10"/>
        <v>6.4648892046365898</v>
      </c>
      <c r="AV40" s="13">
        <f t="shared" si="10"/>
        <v>7.4946541056706275</v>
      </c>
      <c r="AW40" s="13">
        <f t="shared" si="10"/>
        <v>4.7623241629864079</v>
      </c>
      <c r="AX40" s="13">
        <f t="shared" si="10"/>
        <v>4.3751340905931535</v>
      </c>
      <c r="AY40" s="13">
        <f t="shared" si="10"/>
        <v>4.4135852786124445</v>
      </c>
      <c r="AZ40" s="13">
        <f t="shared" si="10"/>
        <v>5.5516256643177169</v>
      </c>
      <c r="BA40" s="13">
        <f t="shared" si="8"/>
        <v>6.4646979051937095</v>
      </c>
      <c r="BB40" s="13">
        <f t="shared" si="8"/>
        <v>4.8826515125592138</v>
      </c>
      <c r="BC40" s="13">
        <f t="shared" si="8"/>
        <v>4.100810689500304</v>
      </c>
      <c r="BD40" s="13">
        <f t="shared" si="8"/>
        <v>4.1626004095512039</v>
      </c>
      <c r="BE40" s="13">
        <f t="shared" si="6"/>
        <v>3.9776138482842684</v>
      </c>
      <c r="BF40" s="13">
        <f t="shared" si="6"/>
        <v>4.4545233593892011</v>
      </c>
      <c r="BG40" s="13">
        <f t="shared" si="6"/>
        <v>7.4378381711346604</v>
      </c>
      <c r="BH40" s="16">
        <f t="shared" si="6"/>
        <v>5.0207697103200486</v>
      </c>
    </row>
    <row r="41" spans="1:60" x14ac:dyDescent="0.3">
      <c r="A41" s="66" t="s">
        <v>13</v>
      </c>
      <c r="B41" s="55">
        <v>3</v>
      </c>
      <c r="C41" s="3">
        <v>0</v>
      </c>
      <c r="D41" s="8">
        <v>2.6923076923076935E-2</v>
      </c>
      <c r="E41" s="8">
        <v>7.153846153846144E-2</v>
      </c>
      <c r="F41" s="8">
        <v>0.59514170040485825</v>
      </c>
      <c r="G41" s="13">
        <v>0.14777600784217626</v>
      </c>
      <c r="H41" s="13">
        <v>0.30246783482416373</v>
      </c>
      <c r="I41" s="8">
        <v>0.78165730463887961</v>
      </c>
      <c r="J41" s="56" t="s">
        <v>0</v>
      </c>
      <c r="L41" s="44">
        <f t="shared" si="9"/>
        <v>0.37379487179487181</v>
      </c>
      <c r="M41" s="13">
        <f t="shared" si="9"/>
        <v>0.37756410256410261</v>
      </c>
      <c r="N41" s="13">
        <f t="shared" si="9"/>
        <v>0.52653846153846162</v>
      </c>
      <c r="O41" s="13">
        <f t="shared" si="9"/>
        <v>0.90166666666666695</v>
      </c>
      <c r="P41" s="13">
        <f t="shared" si="9"/>
        <v>0.67282051282051292</v>
      </c>
      <c r="Q41" s="13">
        <f t="shared" si="9"/>
        <v>0.68089743589743601</v>
      </c>
      <c r="R41" s="13">
        <f t="shared" si="9"/>
        <v>0.47448717948717956</v>
      </c>
      <c r="S41" s="13">
        <f t="shared" si="9"/>
        <v>0.51738461538461544</v>
      </c>
      <c r="T41" s="13">
        <f t="shared" si="9"/>
        <v>0.53255128205128222</v>
      </c>
      <c r="U41" s="13">
        <f t="shared" si="9"/>
        <v>0.45967948717948731</v>
      </c>
      <c r="V41" s="13">
        <f t="shared" si="9"/>
        <v>0.73564102564102585</v>
      </c>
      <c r="W41" s="13">
        <f t="shared" si="9"/>
        <v>0.84853846153846191</v>
      </c>
      <c r="X41" s="13">
        <f t="shared" si="9"/>
        <v>0.41139743589743599</v>
      </c>
      <c r="Y41" s="13">
        <f t="shared" si="9"/>
        <v>0.38106410256410261</v>
      </c>
      <c r="Z41" s="13">
        <f t="shared" si="9"/>
        <v>0.39371794871794874</v>
      </c>
      <c r="AA41" s="13">
        <f t="shared" si="9"/>
        <v>0.51424358974358997</v>
      </c>
      <c r="AB41" s="13">
        <f t="shared" si="7"/>
        <v>0.73842307692307718</v>
      </c>
      <c r="AC41" s="13">
        <f t="shared" si="7"/>
        <v>0.48866666666666669</v>
      </c>
      <c r="AD41" s="13">
        <f t="shared" si="7"/>
        <v>0.39748717948717965</v>
      </c>
      <c r="AE41" s="13">
        <f t="shared" si="7"/>
        <v>0.28327948717948714</v>
      </c>
      <c r="AF41" s="13">
        <f>IF(($D41*AF$3+$E41)&lt;0,0,$D41*AF$3+$E41)</f>
        <v>0.25158205128205124</v>
      </c>
      <c r="AG41" s="13">
        <f>IF(($D41*AG$3+$E41)&lt;0,0,$D41*AG$3+$E41)</f>
        <v>0.40556410256410258</v>
      </c>
      <c r="AH41" s="13">
        <f>IF(($D41*AH$3+$E41)&lt;0,0,$D41*AH$3+$E41)</f>
        <v>0.74578205128205133</v>
      </c>
      <c r="AI41" s="16">
        <f>IF(($D41*AI$3+$E41)&lt;0,0,$D41*AI$3+$E41)</f>
        <v>0.41633333333333333</v>
      </c>
      <c r="AJ41" s="22"/>
      <c r="AK41" s="44">
        <f t="shared" si="10"/>
        <v>0.38546869256218608</v>
      </c>
      <c r="AL41" s="13">
        <f t="shared" si="10"/>
        <v>0.31103884327900994</v>
      </c>
      <c r="AM41" s="13">
        <f t="shared" si="10"/>
        <v>0.64875627986766338</v>
      </c>
      <c r="AN41" s="13">
        <f t="shared" si="10"/>
        <v>1.6521553731160403</v>
      </c>
      <c r="AO41" s="13">
        <f t="shared" si="10"/>
        <v>1.0807548094596253</v>
      </c>
      <c r="AP41" s="13">
        <f t="shared" si="10"/>
        <v>1.1728685210145819</v>
      </c>
      <c r="AQ41" s="13">
        <f t="shared" si="10"/>
        <v>0.61821590491361378</v>
      </c>
      <c r="AR41" s="13">
        <f t="shared" si="10"/>
        <v>0.62161475309398373</v>
      </c>
      <c r="AS41" s="13">
        <f t="shared" si="10"/>
        <v>0.57723269207205008</v>
      </c>
      <c r="AT41" s="13">
        <f t="shared" si="10"/>
        <v>0.46590809949761069</v>
      </c>
      <c r="AU41" s="13">
        <f t="shared" si="10"/>
        <v>0.98740963117265068</v>
      </c>
      <c r="AV41" s="13">
        <f t="shared" si="10"/>
        <v>1.2525690479107956</v>
      </c>
      <c r="AW41" s="13">
        <f t="shared" si="10"/>
        <v>0.54900747457419441</v>
      </c>
      <c r="AX41" s="13">
        <f t="shared" si="10"/>
        <v>0.44930792795000618</v>
      </c>
      <c r="AY41" s="13">
        <f t="shared" si="10"/>
        <v>0.45920892047543205</v>
      </c>
      <c r="AZ41" s="13">
        <f t="shared" si="10"/>
        <v>0.75224874402646758</v>
      </c>
      <c r="BA41" s="13">
        <f t="shared" si="8"/>
        <v>0.98736037250337028</v>
      </c>
      <c r="BB41" s="13">
        <f t="shared" si="8"/>
        <v>0.57999117755177076</v>
      </c>
      <c r="BC41" s="13">
        <f t="shared" si="8"/>
        <v>0.37867099620144595</v>
      </c>
      <c r="BD41" s="13">
        <f t="shared" si="8"/>
        <v>0.39458154637912024</v>
      </c>
      <c r="BE41" s="13">
        <f t="shared" si="6"/>
        <v>0.3469484131846588</v>
      </c>
      <c r="BF41" s="13">
        <f t="shared" si="6"/>
        <v>0.46975027570150729</v>
      </c>
      <c r="BG41" s="13">
        <f t="shared" si="6"/>
        <v>1.2379392231344202</v>
      </c>
      <c r="BH41" s="16">
        <f t="shared" si="6"/>
        <v>0.61555593677245457</v>
      </c>
    </row>
    <row r="42" spans="1:60" x14ac:dyDescent="0.3">
      <c r="A42" s="66" t="s">
        <v>12</v>
      </c>
      <c r="B42" s="55">
        <v>22</v>
      </c>
      <c r="C42" s="3">
        <v>1</v>
      </c>
      <c r="D42" s="8">
        <v>6.3335491179802528E-2</v>
      </c>
      <c r="E42" s="8">
        <v>-0.31342126557695382</v>
      </c>
      <c r="F42" s="8">
        <v>0.74353834460128276</v>
      </c>
      <c r="G42" s="13">
        <v>0.17774234907654601</v>
      </c>
      <c r="H42" s="13">
        <v>0.22549689502622255</v>
      </c>
      <c r="I42" s="8">
        <v>0.77418300028603337</v>
      </c>
      <c r="J42" s="59" t="s">
        <v>6</v>
      </c>
      <c r="L42" s="44">
        <f t="shared" si="9"/>
        <v>0.39762518206829589</v>
      </c>
      <c r="M42" s="13">
        <f t="shared" si="9"/>
        <v>0.40649215083346824</v>
      </c>
      <c r="N42" s="13">
        <f t="shared" si="9"/>
        <v>0.75694853536170881</v>
      </c>
      <c r="O42" s="13">
        <f t="shared" si="9"/>
        <v>1.6394230458002905</v>
      </c>
      <c r="P42" s="13">
        <f t="shared" si="9"/>
        <v>1.1010713707719693</v>
      </c>
      <c r="Q42" s="13">
        <f t="shared" si="9"/>
        <v>1.1200720181259101</v>
      </c>
      <c r="R42" s="13">
        <f t="shared" si="9"/>
        <v>0.63449991908075731</v>
      </c>
      <c r="S42" s="13">
        <f t="shared" si="9"/>
        <v>0.735414468360576</v>
      </c>
      <c r="T42" s="13">
        <f t="shared" si="9"/>
        <v>0.77109346172519821</v>
      </c>
      <c r="U42" s="13">
        <f t="shared" si="9"/>
        <v>0.5996653989318661</v>
      </c>
      <c r="V42" s="13">
        <f t="shared" si="9"/>
        <v>1.2488541835248421</v>
      </c>
      <c r="W42" s="13">
        <f t="shared" si="9"/>
        <v>1.5144410098721472</v>
      </c>
      <c r="X42" s="13">
        <f t="shared" si="9"/>
        <v>0.48608375141608684</v>
      </c>
      <c r="Y42" s="13">
        <f t="shared" si="9"/>
        <v>0.41472576468684252</v>
      </c>
      <c r="Z42" s="13">
        <f t="shared" si="9"/>
        <v>0.44449344554134962</v>
      </c>
      <c r="AA42" s="13">
        <f t="shared" si="9"/>
        <v>0.72802532772293282</v>
      </c>
      <c r="AB42" s="13">
        <f t="shared" si="7"/>
        <v>1.2553988509467549</v>
      </c>
      <c r="AC42" s="13">
        <f t="shared" si="7"/>
        <v>0.6678566111021198</v>
      </c>
      <c r="AD42" s="13">
        <f t="shared" si="7"/>
        <v>0.45336041430652241</v>
      </c>
      <c r="AE42" s="13">
        <f t="shared" si="7"/>
        <v>0.1846912607217997</v>
      </c>
      <c r="AF42" s="13">
        <f>IF(($D42*AF$3+$E42)&lt;0,0,$D42*AF$3+$E42)</f>
        <v>0.11012427577277889</v>
      </c>
      <c r="AG42" s="13">
        <f>IF(($D42*AG$3+$E42)&lt;0,0,$D42*AG$3+$E42)</f>
        <v>0.47236106166046288</v>
      </c>
      <c r="AH42" s="13">
        <f>IF(($D42*AH$3+$E42)&lt;0,0,$D42*AH$3+$E42)</f>
        <v>1.2727105518692339</v>
      </c>
      <c r="AI42" s="16">
        <f>IF(($D42*AI$3+$E42)&lt;0,0,$D42*AI$3+$E42)</f>
        <v>0.4976952581323838</v>
      </c>
      <c r="AJ42" s="22"/>
      <c r="AK42" s="44">
        <f t="shared" si="10"/>
        <v>0.32532884775754922</v>
      </c>
      <c r="AL42" s="13">
        <f t="shared" si="10"/>
        <v>0.23580595127266221</v>
      </c>
      <c r="AM42" s="13">
        <f t="shared" si="10"/>
        <v>0.642006466362262</v>
      </c>
      <c r="AN42" s="13">
        <f t="shared" si="10"/>
        <v>1.8488770165920094</v>
      </c>
      <c r="AO42" s="13">
        <f t="shared" si="10"/>
        <v>1.1616066001626981</v>
      </c>
      <c r="AP42" s="13">
        <f t="shared" si="10"/>
        <v>1.2723993310870785</v>
      </c>
      <c r="AQ42" s="13">
        <f t="shared" si="10"/>
        <v>0.60527304755310929</v>
      </c>
      <c r="AR42" s="13">
        <f t="shared" si="10"/>
        <v>0.60936112158186972</v>
      </c>
      <c r="AS42" s="13">
        <f t="shared" si="10"/>
        <v>0.55597916940921377</v>
      </c>
      <c r="AT42" s="13">
        <f t="shared" si="10"/>
        <v>0.42207993310488251</v>
      </c>
      <c r="AU42" s="13">
        <f t="shared" si="10"/>
        <v>1.0493326829960132</v>
      </c>
      <c r="AV42" s="13">
        <f t="shared" si="10"/>
        <v>1.3682617046890293</v>
      </c>
      <c r="AW42" s="13">
        <f t="shared" si="10"/>
        <v>0.52203038073559349</v>
      </c>
      <c r="AX42" s="13">
        <f t="shared" si="10"/>
        <v>0.40211354255861709</v>
      </c>
      <c r="AY42" s="13">
        <f t="shared" si="10"/>
        <v>0.41402227994674567</v>
      </c>
      <c r="AZ42" s="13">
        <f t="shared" si="10"/>
        <v>0.76648535816553642</v>
      </c>
      <c r="BA42" s="13">
        <f t="shared" si="8"/>
        <v>1.0492734355463216</v>
      </c>
      <c r="BB42" s="13">
        <f t="shared" si="8"/>
        <v>0.55929702659197589</v>
      </c>
      <c r="BC42" s="13">
        <f t="shared" si="8"/>
        <v>0.31715269970002813</v>
      </c>
      <c r="BD42" s="13">
        <f t="shared" si="8"/>
        <v>0.33628962595060291</v>
      </c>
      <c r="BE42" s="13">
        <f t="shared" si="6"/>
        <v>0.27899734209826293</v>
      </c>
      <c r="BF42" s="13">
        <f t="shared" si="6"/>
        <v>0.42670123418087269</v>
      </c>
      <c r="BG42" s="13">
        <f t="shared" si="6"/>
        <v>1.3506652121304512</v>
      </c>
      <c r="BH42" s="16">
        <f t="shared" si="6"/>
        <v>0.60207368526973148</v>
      </c>
    </row>
    <row r="43" spans="1:60" x14ac:dyDescent="0.3">
      <c r="A43" s="66" t="s">
        <v>59</v>
      </c>
      <c r="B43" s="55">
        <v>60</v>
      </c>
      <c r="C43" s="3">
        <v>30</v>
      </c>
      <c r="D43" s="8">
        <v>0.24681746468147914</v>
      </c>
      <c r="E43" s="8">
        <v>-0.99761475547792466</v>
      </c>
      <c r="F43" s="8">
        <v>0.75969827646220467</v>
      </c>
      <c r="G43" s="13">
        <v>0.66982563068665568</v>
      </c>
      <c r="H43" s="13">
        <v>0.48865803856216772</v>
      </c>
      <c r="I43" s="8">
        <v>0.63710897982352555</v>
      </c>
      <c r="J43" s="58" t="s">
        <v>6</v>
      </c>
      <c r="L43" s="44">
        <f t="shared" si="9"/>
        <v>1.7733226480128144</v>
      </c>
      <c r="M43" s="13">
        <f t="shared" si="9"/>
        <v>1.8078770930682215</v>
      </c>
      <c r="N43" s="13">
        <f t="shared" si="9"/>
        <v>3.1736003976390728</v>
      </c>
      <c r="O43" s="13">
        <f t="shared" si="9"/>
        <v>6.6125904055343483</v>
      </c>
      <c r="P43" s="13">
        <f t="shared" si="9"/>
        <v>4.5146419557417765</v>
      </c>
      <c r="Q43" s="13">
        <f t="shared" si="9"/>
        <v>4.5886871951462194</v>
      </c>
      <c r="R43" s="13">
        <f t="shared" si="9"/>
        <v>2.6964199659215464</v>
      </c>
      <c r="S43" s="13">
        <f t="shared" si="9"/>
        <v>3.0896824596473693</v>
      </c>
      <c r="T43" s="13">
        <f t="shared" si="9"/>
        <v>3.2287229647512699</v>
      </c>
      <c r="U43" s="13">
        <f t="shared" si="9"/>
        <v>2.5606703603467338</v>
      </c>
      <c r="V43" s="13">
        <f t="shared" si="9"/>
        <v>5.0905493733318945</v>
      </c>
      <c r="W43" s="13">
        <f t="shared" si="9"/>
        <v>6.1255372752295631</v>
      </c>
      <c r="X43" s="13">
        <f t="shared" si="9"/>
        <v>2.1180443736846142</v>
      </c>
      <c r="Y43" s="13">
        <f t="shared" si="9"/>
        <v>1.8399633634768136</v>
      </c>
      <c r="Z43" s="13">
        <f t="shared" si="9"/>
        <v>1.9559675718771086</v>
      </c>
      <c r="AA43" s="13">
        <f t="shared" si="9"/>
        <v>3.0608870887678656</v>
      </c>
      <c r="AB43" s="13">
        <f t="shared" si="7"/>
        <v>5.1160538446823143</v>
      </c>
      <c r="AC43" s="13">
        <f t="shared" si="7"/>
        <v>2.8264104973204582</v>
      </c>
      <c r="AD43" s="13">
        <f t="shared" si="7"/>
        <v>1.9905220169325171</v>
      </c>
      <c r="AE43" s="13">
        <f t="shared" si="7"/>
        <v>0.94352233175368139</v>
      </c>
      <c r="AF43" s="13">
        <f>IF(($D43*AF$3+$E43)&lt;0,0,$D43*AF$3+$E43)</f>
        <v>0.65293590333535323</v>
      </c>
      <c r="AG43" s="13">
        <f>IF(($D43*AG$3+$E43)&lt;0,0,$D43*AG$3+$E43)</f>
        <v>2.0645672563369599</v>
      </c>
      <c r="AH43" s="13">
        <f>IF(($D43*AH$3+$E43)&lt;0,0,$D43*AH$3+$E43)</f>
        <v>5.183517285028584</v>
      </c>
      <c r="AI43" s="16">
        <f>IF(($D43*AI$3+$E43)&lt;0,0,$D43*AI$3+$E43)</f>
        <v>2.1632942422095511</v>
      </c>
      <c r="AJ43" s="22"/>
      <c r="AK43" s="44">
        <f t="shared" si="10"/>
        <v>0.86487676779783929</v>
      </c>
      <c r="AL43" s="13">
        <f t="shared" si="10"/>
        <v>0.52750792514199374</v>
      </c>
      <c r="AM43" s="13">
        <f t="shared" si="10"/>
        <v>2.0582827664712307</v>
      </c>
      <c r="AN43" s="13">
        <f t="shared" si="10"/>
        <v>6.6063987988336228</v>
      </c>
      <c r="AO43" s="13">
        <f t="shared" si="10"/>
        <v>4.0164063601785545</v>
      </c>
      <c r="AP43" s="13">
        <f t="shared" si="10"/>
        <v>4.4339310033065695</v>
      </c>
      <c r="AQ43" s="13">
        <f t="shared" si="10"/>
        <v>1.9198521361293224</v>
      </c>
      <c r="AR43" s="13">
        <f t="shared" si="10"/>
        <v>1.9352581256351149</v>
      </c>
      <c r="AS43" s="13">
        <f t="shared" si="10"/>
        <v>1.7340871612188897</v>
      </c>
      <c r="AT43" s="13">
        <f t="shared" si="10"/>
        <v>1.2294851861016092</v>
      </c>
      <c r="AU43" s="13">
        <f t="shared" si="10"/>
        <v>3.5932998367948166</v>
      </c>
      <c r="AV43" s="13">
        <f t="shared" si="10"/>
        <v>4.7951902934569066</v>
      </c>
      <c r="AW43" s="13">
        <f t="shared" si="10"/>
        <v>1.6061504657577383</v>
      </c>
      <c r="AX43" s="13">
        <f t="shared" si="10"/>
        <v>1.1542414402544745</v>
      </c>
      <c r="AY43" s="13">
        <f t="shared" si="10"/>
        <v>1.1991197575104806</v>
      </c>
      <c r="AZ43" s="13">
        <f t="shared" si="10"/>
        <v>2.5273839831621188</v>
      </c>
      <c r="BA43" s="13">
        <f t="shared" si="8"/>
        <v>3.5930765615845894</v>
      </c>
      <c r="BB43" s="13">
        <f t="shared" si="8"/>
        <v>1.7465905729917071</v>
      </c>
      <c r="BC43" s="13">
        <f t="shared" si="8"/>
        <v>0.83406478878625312</v>
      </c>
      <c r="BD43" s="13">
        <f t="shared" si="8"/>
        <v>0.90618268169018312</v>
      </c>
      <c r="BE43" s="13">
        <f t="shared" si="6"/>
        <v>0.69027555339885116</v>
      </c>
      <c r="BF43" s="13">
        <f t="shared" si="6"/>
        <v>1.2469006524994621</v>
      </c>
      <c r="BG43" s="13">
        <f t="shared" si="6"/>
        <v>4.7288775560189276</v>
      </c>
      <c r="BH43" s="16">
        <f t="shared" si="6"/>
        <v>1.9077952747769624</v>
      </c>
    </row>
    <row r="44" spans="1:60" x14ac:dyDescent="0.3">
      <c r="A44" s="66" t="s">
        <v>60</v>
      </c>
      <c r="B44" s="55">
        <v>60</v>
      </c>
      <c r="C44" s="3">
        <v>30</v>
      </c>
      <c r="D44" s="8">
        <v>0.20580000000000001</v>
      </c>
      <c r="E44" s="8">
        <v>-0.50490000000000002</v>
      </c>
      <c r="F44" s="8">
        <v>0.88849999999999996</v>
      </c>
      <c r="G44" s="13">
        <v>0.53049999999999997</v>
      </c>
      <c r="H44" s="13">
        <v>1.2125999999999999</v>
      </c>
      <c r="I44" s="8">
        <v>0.14499999999999999</v>
      </c>
      <c r="J44" s="58" t="s">
        <v>6</v>
      </c>
      <c r="L44" s="44">
        <f t="shared" si="9"/>
        <v>1.8055479999999999</v>
      </c>
      <c r="M44" s="13">
        <f t="shared" si="9"/>
        <v>1.8343600000000002</v>
      </c>
      <c r="N44" s="13">
        <f t="shared" si="9"/>
        <v>2.9731199999999998</v>
      </c>
      <c r="O44" s="13">
        <f t="shared" si="9"/>
        <v>5.8406000000000002</v>
      </c>
      <c r="P44" s="13">
        <f t="shared" si="9"/>
        <v>4.0912999999999995</v>
      </c>
      <c r="Q44" s="13">
        <f t="shared" si="9"/>
        <v>4.1530399999999998</v>
      </c>
      <c r="R44" s="13">
        <f t="shared" si="9"/>
        <v>2.57524</v>
      </c>
      <c r="S44" s="13">
        <f t="shared" si="9"/>
        <v>2.9031479999999998</v>
      </c>
      <c r="T44" s="13">
        <f t="shared" si="9"/>
        <v>3.0190820000000005</v>
      </c>
      <c r="U44" s="13">
        <f t="shared" si="9"/>
        <v>2.4620500000000005</v>
      </c>
      <c r="V44" s="13">
        <f t="shared" si="9"/>
        <v>4.5715000000000003</v>
      </c>
      <c r="W44" s="13">
        <f t="shared" si="9"/>
        <v>5.4344880000000009</v>
      </c>
      <c r="X44" s="13">
        <f t="shared" si="9"/>
        <v>2.0929820000000001</v>
      </c>
      <c r="Y44" s="13">
        <f t="shared" si="9"/>
        <v>1.8611139999999997</v>
      </c>
      <c r="Z44" s="13">
        <f t="shared" si="9"/>
        <v>1.9578399999999996</v>
      </c>
      <c r="AA44" s="13">
        <f t="shared" si="9"/>
        <v>2.8791380000000011</v>
      </c>
      <c r="AB44" s="13">
        <f t="shared" si="7"/>
        <v>4.592766000000001</v>
      </c>
      <c r="AC44" s="13">
        <f t="shared" si="7"/>
        <v>2.6836279999999997</v>
      </c>
      <c r="AD44" s="13">
        <f t="shared" si="7"/>
        <v>1.9866520000000008</v>
      </c>
      <c r="AE44" s="13">
        <f t="shared" si="7"/>
        <v>1.1136483999999998</v>
      </c>
      <c r="AF44" s="13">
        <f>IF(($D44*AF$3+$E44)&lt;0,0,$D44*AF$3+$E44)</f>
        <v>0.87135319999999983</v>
      </c>
      <c r="AG44" s="13">
        <f>IF(($D44*AG$3+$E44)&lt;0,0,$D44*AG$3+$E44)</f>
        <v>2.0483919999999998</v>
      </c>
      <c r="AH44" s="13">
        <f>IF(($D44*AH$3+$E44)&lt;0,0,$D44*AH$3+$E44)</f>
        <v>4.649017999999999</v>
      </c>
      <c r="AI44" s="16">
        <f>IF(($D44*AI$3+$E44)&lt;0,0,$D44*AI$3+$E44)</f>
        <v>2.1307119999999995</v>
      </c>
      <c r="AJ44" s="22"/>
      <c r="AK44" s="44">
        <f t="shared" si="10"/>
        <v>1.5105641666666665</v>
      </c>
      <c r="AL44" s="13">
        <f t="shared" si="10"/>
        <v>1.2433689999999999</v>
      </c>
      <c r="AM44" s="13">
        <f t="shared" si="10"/>
        <v>2.4557383333333331</v>
      </c>
      <c r="AN44" s="13">
        <f t="shared" si="10"/>
        <v>6.057833333333333</v>
      </c>
      <c r="AO44" s="13">
        <f t="shared" si="10"/>
        <v>4.0065666666666662</v>
      </c>
      <c r="AP44" s="13">
        <f t="shared" si="10"/>
        <v>4.3372449999999994</v>
      </c>
      <c r="AQ44" s="13">
        <f t="shared" si="10"/>
        <v>2.3461016666666668</v>
      </c>
      <c r="AR44" s="13">
        <f t="shared" si="10"/>
        <v>2.3583031666666665</v>
      </c>
      <c r="AS44" s="13">
        <f t="shared" si="10"/>
        <v>2.1989763333333334</v>
      </c>
      <c r="AT44" s="13">
        <f t="shared" si="10"/>
        <v>1.7993330000000001</v>
      </c>
      <c r="AU44" s="13">
        <f t="shared" si="10"/>
        <v>3.6714674999999994</v>
      </c>
      <c r="AV44" s="13">
        <f t="shared" si="10"/>
        <v>4.6233613333333334</v>
      </c>
      <c r="AW44" s="13">
        <f t="shared" si="10"/>
        <v>2.0976508333333332</v>
      </c>
      <c r="AX44" s="13">
        <f t="shared" si="10"/>
        <v>1.7397401666666665</v>
      </c>
      <c r="AY44" s="13">
        <f t="shared" si="10"/>
        <v>1.7752836666666665</v>
      </c>
      <c r="AZ44" s="13">
        <f t="shared" si="10"/>
        <v>2.8272651666666668</v>
      </c>
      <c r="BA44" s="13">
        <f t="shared" si="8"/>
        <v>3.6712906666666676</v>
      </c>
      <c r="BB44" s="13">
        <f t="shared" si="8"/>
        <v>2.2088789999999996</v>
      </c>
      <c r="BC44" s="13">
        <f t="shared" si="8"/>
        <v>1.4861611666666665</v>
      </c>
      <c r="BD44" s="13">
        <f t="shared" si="8"/>
        <v>1.5432783333333333</v>
      </c>
      <c r="BE44" s="13">
        <f t="shared" si="6"/>
        <v>1.3722805</v>
      </c>
      <c r="BF44" s="13">
        <f t="shared" si="6"/>
        <v>1.813126</v>
      </c>
      <c r="BG44" s="13">
        <f t="shared" si="6"/>
        <v>4.5708418333333336</v>
      </c>
      <c r="BH44" s="16">
        <f t="shared" si="6"/>
        <v>2.3365526666666669</v>
      </c>
    </row>
    <row r="45" spans="1:60" x14ac:dyDescent="0.3">
      <c r="A45" s="66" t="s">
        <v>61</v>
      </c>
      <c r="B45" s="55">
        <v>57</v>
      </c>
      <c r="C45" s="3">
        <v>30</v>
      </c>
      <c r="D45" s="8">
        <v>0.15440000000000001</v>
      </c>
      <c r="E45" s="8">
        <v>-0.76219999999999999</v>
      </c>
      <c r="F45" s="8">
        <v>0.86380000000000001</v>
      </c>
      <c r="G45" s="13">
        <v>0.40060000000000001</v>
      </c>
      <c r="H45" s="13">
        <v>0.1762</v>
      </c>
      <c r="I45" s="8">
        <v>0.66300000000000003</v>
      </c>
      <c r="J45" s="58" t="s">
        <v>6</v>
      </c>
      <c r="L45" s="44">
        <f t="shared" si="9"/>
        <v>0.97119733333333347</v>
      </c>
      <c r="M45" s="13">
        <f t="shared" si="9"/>
        <v>0.99281333333333355</v>
      </c>
      <c r="N45" s="13">
        <f t="shared" si="9"/>
        <v>1.8471600000000001</v>
      </c>
      <c r="O45" s="13">
        <f t="shared" si="9"/>
        <v>3.9984666666666664</v>
      </c>
      <c r="P45" s="13">
        <f t="shared" si="9"/>
        <v>2.6860666666666666</v>
      </c>
      <c r="Q45" s="13">
        <f t="shared" si="9"/>
        <v>2.7323866666666667</v>
      </c>
      <c r="R45" s="13">
        <f t="shared" si="9"/>
        <v>1.5486533333333337</v>
      </c>
      <c r="S45" s="13">
        <f t="shared" si="9"/>
        <v>1.794664</v>
      </c>
      <c r="T45" s="13">
        <f t="shared" si="9"/>
        <v>1.881642666666667</v>
      </c>
      <c r="U45" s="13">
        <f t="shared" si="9"/>
        <v>1.4637333333333338</v>
      </c>
      <c r="V45" s="13">
        <f t="shared" si="9"/>
        <v>3.0463333333333336</v>
      </c>
      <c r="W45" s="13">
        <f t="shared" si="9"/>
        <v>3.6937840000000008</v>
      </c>
      <c r="X45" s="13">
        <f t="shared" si="9"/>
        <v>1.1868426666666669</v>
      </c>
      <c r="Y45" s="13">
        <f t="shared" si="9"/>
        <v>1.0128853333333334</v>
      </c>
      <c r="Z45" s="13">
        <f t="shared" si="9"/>
        <v>1.0854533333333332</v>
      </c>
      <c r="AA45" s="13">
        <f t="shared" si="9"/>
        <v>1.7766506666666677</v>
      </c>
      <c r="AB45" s="13">
        <f t="shared" si="7"/>
        <v>3.0622880000000006</v>
      </c>
      <c r="AC45" s="13">
        <f t="shared" si="7"/>
        <v>1.6299706666666665</v>
      </c>
      <c r="AD45" s="13">
        <f t="shared" si="7"/>
        <v>1.1070693333333341</v>
      </c>
      <c r="AE45" s="13">
        <f t="shared" si="7"/>
        <v>0.45210453333333334</v>
      </c>
      <c r="AF45" s="13">
        <f>IF(($D45*AF$3+$E45)&lt;0,0,$D45*AF$3+$E45)</f>
        <v>0.27032426666666654</v>
      </c>
      <c r="AG45" s="13">
        <f>IF(($D45*AG$3+$E45)&lt;0,0,$D45*AG$3+$E45)</f>
        <v>1.1533893333333334</v>
      </c>
      <c r="AH45" s="13">
        <f>IF(($D45*AH$3+$E45)&lt;0,0,$D45*AH$3+$E45)</f>
        <v>3.1044906666666665</v>
      </c>
      <c r="AI45" s="16">
        <f>IF(($D45*AI$3+$E45)&lt;0,0,$D45*AI$3+$E45)</f>
        <v>1.2151493333333332</v>
      </c>
      <c r="AJ45" s="22"/>
      <c r="AK45" s="44">
        <f t="shared" si="10"/>
        <v>0.40120366666666663</v>
      </c>
      <c r="AL45" s="13">
        <f t="shared" si="10"/>
        <v>0.1994348</v>
      </c>
      <c r="AM45" s="13">
        <f t="shared" si="10"/>
        <v>1.1149393333333333</v>
      </c>
      <c r="AN45" s="13">
        <f t="shared" si="10"/>
        <v>3.8350133333333334</v>
      </c>
      <c r="AO45" s="13">
        <f t="shared" si="10"/>
        <v>2.2860266666666669</v>
      </c>
      <c r="AP45" s="13">
        <f t="shared" si="10"/>
        <v>2.5357340000000002</v>
      </c>
      <c r="AQ45" s="13">
        <f t="shared" si="10"/>
        <v>1.0321486666666668</v>
      </c>
      <c r="AR45" s="13">
        <f t="shared" si="10"/>
        <v>1.0413624666666665</v>
      </c>
      <c r="AS45" s="13">
        <f t="shared" si="10"/>
        <v>0.92104893333333349</v>
      </c>
      <c r="AT45" s="13">
        <f t="shared" si="10"/>
        <v>0.61926360000000014</v>
      </c>
      <c r="AU45" s="13">
        <f t="shared" si="10"/>
        <v>2.0329809999999999</v>
      </c>
      <c r="AV45" s="13">
        <f t="shared" si="10"/>
        <v>2.7517909333333339</v>
      </c>
      <c r="AW45" s="13">
        <f t="shared" si="10"/>
        <v>0.84453433333333339</v>
      </c>
      <c r="AX45" s="13">
        <f t="shared" si="10"/>
        <v>0.57426286666666659</v>
      </c>
      <c r="AY45" s="13">
        <f t="shared" si="10"/>
        <v>0.60110306666666669</v>
      </c>
      <c r="AZ45" s="13">
        <f t="shared" si="10"/>
        <v>1.3954928666666666</v>
      </c>
      <c r="BA45" s="13">
        <f t="shared" si="8"/>
        <v>2.0328474666666674</v>
      </c>
      <c r="BB45" s="13">
        <f t="shared" si="8"/>
        <v>0.92852679999999999</v>
      </c>
      <c r="BC45" s="13">
        <f t="shared" si="8"/>
        <v>0.38277606666666669</v>
      </c>
      <c r="BD45" s="13">
        <f t="shared" si="8"/>
        <v>0.42590733333333336</v>
      </c>
      <c r="BE45" s="13">
        <f t="shared" si="6"/>
        <v>0.29678060000000001</v>
      </c>
      <c r="BF45" s="13">
        <f t="shared" si="6"/>
        <v>0.62967920000000011</v>
      </c>
      <c r="BG45" s="13">
        <f t="shared" si="6"/>
        <v>2.7121315333333338</v>
      </c>
      <c r="BH45" s="16">
        <f t="shared" si="6"/>
        <v>1.0249378666666669</v>
      </c>
    </row>
    <row r="46" spans="1:60" x14ac:dyDescent="0.3">
      <c r="A46" s="66" t="s">
        <v>62</v>
      </c>
      <c r="B46" s="55">
        <v>60</v>
      </c>
      <c r="C46" s="3">
        <v>30</v>
      </c>
      <c r="D46" s="8">
        <v>8.7232285122195493E-3</v>
      </c>
      <c r="E46" s="8">
        <v>-4.2235709059290166E-2</v>
      </c>
      <c r="F46" s="8">
        <v>0.15910722877502026</v>
      </c>
      <c r="G46" s="13">
        <v>2.9776365478175037E-2</v>
      </c>
      <c r="H46" s="13">
        <v>7.472858017122691E-3</v>
      </c>
      <c r="I46" s="8">
        <v>0.21109581399446178</v>
      </c>
      <c r="J46" s="58" t="s">
        <v>6</v>
      </c>
      <c r="L46" s="44">
        <f t="shared" si="9"/>
        <v>5.56970697045613E-2</v>
      </c>
      <c r="M46" s="13">
        <f t="shared" si="9"/>
        <v>5.6918321696272048E-2</v>
      </c>
      <c r="N46" s="13">
        <f t="shared" si="9"/>
        <v>0.1051868527972202</v>
      </c>
      <c r="O46" s="13">
        <f t="shared" si="9"/>
        <v>0.22673050340081261</v>
      </c>
      <c r="P46" s="13">
        <f t="shared" si="9"/>
        <v>0.15258306104694641</v>
      </c>
      <c r="Q46" s="13">
        <f t="shared" si="9"/>
        <v>0.1552000296006123</v>
      </c>
      <c r="R46" s="13">
        <f t="shared" si="9"/>
        <v>8.8321944340262415E-2</v>
      </c>
      <c r="S46" s="13">
        <f t="shared" si="9"/>
        <v>0.10222095510306556</v>
      </c>
      <c r="T46" s="13">
        <f t="shared" si="9"/>
        <v>0.1071350404982826</v>
      </c>
      <c r="U46" s="13">
        <f t="shared" si="9"/>
        <v>8.3524168658541703E-2</v>
      </c>
      <c r="V46" s="13">
        <f t="shared" si="9"/>
        <v>0.17293726090879205</v>
      </c>
      <c r="W46" s="13">
        <f t="shared" si="9"/>
        <v>0.20951666580336606</v>
      </c>
      <c r="X46" s="13">
        <f t="shared" si="9"/>
        <v>6.788051219329462E-2</v>
      </c>
      <c r="Y46" s="13">
        <f t="shared" si="9"/>
        <v>5.8052341402860586E-2</v>
      </c>
      <c r="Z46" s="13">
        <f t="shared" si="9"/>
        <v>6.2152258803603755E-2</v>
      </c>
      <c r="AA46" s="13">
        <f t="shared" si="9"/>
        <v>0.10120324510997333</v>
      </c>
      <c r="AB46" s="13">
        <f t="shared" si="7"/>
        <v>0.17383866118838809</v>
      </c>
      <c r="AC46" s="13">
        <f t="shared" si="7"/>
        <v>9.2916178023364687E-2</v>
      </c>
      <c r="AD46" s="13">
        <f t="shared" si="7"/>
        <v>6.3373510795314544E-2</v>
      </c>
      <c r="AE46" s="13">
        <f t="shared" si="7"/>
        <v>2.6369575446479179E-2</v>
      </c>
      <c r="AF46" s="13">
        <f>IF(($D46*AF$3+$E46)&lt;0,0,$D46*AF$3+$E46)</f>
        <v>1.6099427744759358E-2</v>
      </c>
      <c r="AG46" s="13">
        <f>IF(($D46*AG$3+$E46)&lt;0,0,$D46*AG$3+$E46)</f>
        <v>6.5990479348980377E-2</v>
      </c>
      <c r="AH46" s="13">
        <f>IF(($D46*AH$3+$E46)&lt;0,0,$D46*AH$3+$E46)</f>
        <v>0.17622301031506138</v>
      </c>
      <c r="AI46" s="16">
        <f>IF(($D46*AI$3+$E46)&lt;0,0,$D46*AI$3+$E46)</f>
        <v>6.9479770753868172E-2</v>
      </c>
      <c r="AJ46" s="22"/>
      <c r="AK46" s="44">
        <f t="shared" si="10"/>
        <v>2.4197249960697668E-2</v>
      </c>
      <c r="AL46" s="13">
        <f t="shared" si="10"/>
        <v>9.1998872148568427E-3</v>
      </c>
      <c r="AM46" s="13">
        <f t="shared" si="10"/>
        <v>7.7248807787646187E-2</v>
      </c>
      <c r="AN46" s="13">
        <f t="shared" si="10"/>
        <v>0.27943032938445467</v>
      </c>
      <c r="AO46" s="13">
        <f t="shared" si="10"/>
        <v>0.16429504953551122</v>
      </c>
      <c r="AP46" s="13">
        <f t="shared" si="10"/>
        <v>0.18285565068357365</v>
      </c>
      <c r="AQ46" s="13">
        <f t="shared" si="10"/>
        <v>7.1095025588823371E-2</v>
      </c>
      <c r="AR46" s="13">
        <f t="shared" si="10"/>
        <v>7.1779881994821368E-2</v>
      </c>
      <c r="AS46" s="13">
        <f t="shared" si="10"/>
        <v>6.2837046896209475E-2</v>
      </c>
      <c r="AT46" s="13">
        <f t="shared" si="10"/>
        <v>4.0405518235984289E-2</v>
      </c>
      <c r="AU46" s="13">
        <f t="shared" si="10"/>
        <v>0.14548631200846399</v>
      </c>
      <c r="AV46" s="13">
        <f t="shared" si="10"/>
        <v>0.19891503713146941</v>
      </c>
      <c r="AW46" s="13">
        <f t="shared" si="10"/>
        <v>5.714976108987805E-2</v>
      </c>
      <c r="AX46" s="13">
        <f t="shared" si="10"/>
        <v>3.7060639847269282E-2</v>
      </c>
      <c r="AY46" s="13">
        <f t="shared" si="10"/>
        <v>3.9055656334307014E-2</v>
      </c>
      <c r="AZ46" s="13">
        <f t="shared" si="10"/>
        <v>9.8102189077528115E-2</v>
      </c>
      <c r="BA46" s="13">
        <f t="shared" si="8"/>
        <v>0.14547638655330467</v>
      </c>
      <c r="BB46" s="13">
        <f t="shared" si="8"/>
        <v>6.3392872385135413E-2</v>
      </c>
      <c r="BC46" s="13">
        <f t="shared" si="8"/>
        <v>2.2827537148701622E-2</v>
      </c>
      <c r="BD46" s="13">
        <f t="shared" si="8"/>
        <v>2.6033459165185131E-2</v>
      </c>
      <c r="BE46" s="13">
        <f t="shared" si="6"/>
        <v>1.6435544026053378E-2</v>
      </c>
      <c r="BF46" s="13">
        <f t="shared" si="6"/>
        <v>4.117970373841684E-2</v>
      </c>
      <c r="BG46" s="13">
        <f t="shared" si="6"/>
        <v>0.19596717694913007</v>
      </c>
      <c r="BH46" s="16">
        <f t="shared" si="6"/>
        <v>7.0559051010216214E-2</v>
      </c>
    </row>
    <row r="47" spans="1:60" x14ac:dyDescent="0.3">
      <c r="A47" s="67" t="s">
        <v>63</v>
      </c>
      <c r="B47" s="39">
        <v>60</v>
      </c>
      <c r="C47" s="5">
        <v>30</v>
      </c>
      <c r="D47" s="60">
        <v>7.6944084197086204E-2</v>
      </c>
      <c r="E47" s="60">
        <v>-0.25935102802976245</v>
      </c>
      <c r="F47" s="60">
        <v>0.50670431353322831</v>
      </c>
      <c r="G47" s="28">
        <v>0.24866140555860339</v>
      </c>
      <c r="H47" s="28">
        <v>0.18557111565256873</v>
      </c>
      <c r="I47" s="60">
        <v>0.60258974368827534</v>
      </c>
      <c r="J47" s="61" t="s">
        <v>6</v>
      </c>
      <c r="L47" s="42">
        <f t="shared" si="9"/>
        <v>0.6044745572228587</v>
      </c>
      <c r="M47" s="28">
        <f t="shared" si="9"/>
        <v>0.61524672901045085</v>
      </c>
      <c r="N47" s="28">
        <f t="shared" si="9"/>
        <v>1.0410039949009944</v>
      </c>
      <c r="O47" s="28">
        <f t="shared" si="9"/>
        <v>2.1130915680470621</v>
      </c>
      <c r="P47" s="28">
        <f t="shared" si="9"/>
        <v>1.4590668523718293</v>
      </c>
      <c r="Q47" s="28">
        <f t="shared" si="9"/>
        <v>1.4821500776309553</v>
      </c>
      <c r="R47" s="28">
        <f t="shared" si="9"/>
        <v>0.8922454321199611</v>
      </c>
      <c r="S47" s="28">
        <f t="shared" si="9"/>
        <v>1.014843006273985</v>
      </c>
      <c r="T47" s="28">
        <f t="shared" si="9"/>
        <v>1.0581881737050105</v>
      </c>
      <c r="U47" s="28">
        <f t="shared" si="9"/>
        <v>0.84992618581156387</v>
      </c>
      <c r="V47" s="28">
        <f t="shared" si="9"/>
        <v>1.6386030488316974</v>
      </c>
      <c r="W47" s="28">
        <f t="shared" si="9"/>
        <v>1.9612552418981457</v>
      </c>
      <c r="X47" s="28">
        <f t="shared" si="9"/>
        <v>0.71193979481812253</v>
      </c>
      <c r="Y47" s="28">
        <f t="shared" si="9"/>
        <v>0.62524945995607184</v>
      </c>
      <c r="Z47" s="28">
        <f t="shared" si="9"/>
        <v>0.66141317952870238</v>
      </c>
      <c r="AA47" s="28">
        <f t="shared" si="9"/>
        <v>1.0058661964509921</v>
      </c>
      <c r="AB47" s="28">
        <f t="shared" si="7"/>
        <v>1.646553937532063</v>
      </c>
      <c r="AC47" s="28">
        <f t="shared" si="7"/>
        <v>0.9327693164637596</v>
      </c>
      <c r="AD47" s="28">
        <f t="shared" si="7"/>
        <v>0.67218535131629475</v>
      </c>
      <c r="AE47" s="28">
        <f t="shared" si="7"/>
        <v>0.34578854615225479</v>
      </c>
      <c r="AF47" s="28">
        <f>IF(($D47*AF$3+$E47)&lt;0,0,$D47*AF$3+$E47)</f>
        <v>0.25519971102421862</v>
      </c>
      <c r="AG47" s="28">
        <f>IF(($D47*AG$3+$E47)&lt;0,0,$D47*AG$3+$E47)</f>
        <v>0.69526857657542029</v>
      </c>
      <c r="AH47" s="28">
        <f>IF(($D47*AH$3+$E47)&lt;0,0,$D47*AH$3+$E47)</f>
        <v>1.6675853205459328</v>
      </c>
      <c r="AI47" s="43">
        <f>IF(($D47*AI$3+$E47)&lt;0,0,$D47*AI$3+$E47)</f>
        <v>0.72604621025425464</v>
      </c>
      <c r="AJ47" s="22"/>
      <c r="AK47" s="42">
        <f t="shared" si="10"/>
        <v>0.3252359384413176</v>
      </c>
      <c r="AL47" s="28">
        <f t="shared" si="10"/>
        <v>0.19999347717496774</v>
      </c>
      <c r="AM47" s="28">
        <f t="shared" si="10"/>
        <v>0.76826767601156276</v>
      </c>
      <c r="AN47" s="28">
        <f t="shared" si="10"/>
        <v>2.4566786197544794</v>
      </c>
      <c r="AO47" s="28">
        <f t="shared" si="10"/>
        <v>1.4951878515945467</v>
      </c>
      <c r="AP47" s="28">
        <f t="shared" si="10"/>
        <v>1.6501867943927426</v>
      </c>
      <c r="AQ47" s="28">
        <f t="shared" si="10"/>
        <v>0.71687765219611799</v>
      </c>
      <c r="AR47" s="28">
        <f t="shared" si="10"/>
        <v>0.72259686452396577</v>
      </c>
      <c r="AS47" s="28">
        <f t="shared" si="10"/>
        <v>0.64791555572119863</v>
      </c>
      <c r="AT47" s="28">
        <f t="shared" si="10"/>
        <v>0.46059063020038415</v>
      </c>
      <c r="AU47" s="28">
        <f t="shared" si="10"/>
        <v>1.3381167304166954</v>
      </c>
      <c r="AV47" s="28">
        <f t="shared" si="10"/>
        <v>1.7842981791240162</v>
      </c>
      <c r="AW47" s="28">
        <f t="shared" si="10"/>
        <v>0.60042122725950542</v>
      </c>
      <c r="AX47" s="28">
        <f t="shared" si="10"/>
        <v>0.4326576656426343</v>
      </c>
      <c r="AY47" s="28">
        <f t="shared" si="10"/>
        <v>0.44931797981506072</v>
      </c>
      <c r="AZ47" s="28">
        <f t="shared" si="10"/>
        <v>0.94241354703777125</v>
      </c>
      <c r="BA47" s="28">
        <f t="shared" si="8"/>
        <v>1.3380338432815098</v>
      </c>
      <c r="BB47" s="28">
        <f t="shared" si="8"/>
        <v>0.65255723529162579</v>
      </c>
      <c r="BC47" s="28">
        <f t="shared" si="8"/>
        <v>0.31379751378562193</v>
      </c>
      <c r="BD47" s="28">
        <f t="shared" si="8"/>
        <v>0.34057005845076482</v>
      </c>
      <c r="BE47" s="28">
        <f t="shared" si="6"/>
        <v>0.26041819872570837</v>
      </c>
      <c r="BF47" s="28">
        <f t="shared" si="6"/>
        <v>0.46705582674490781</v>
      </c>
      <c r="BG47" s="28">
        <f t="shared" si="6"/>
        <v>1.7596806999737145</v>
      </c>
      <c r="BH47" s="43">
        <f t="shared" si="6"/>
        <v>0.71240174689606328</v>
      </c>
    </row>
    <row r="49" spans="1:1" x14ac:dyDescent="0.3">
      <c r="A49" s="33" t="s">
        <v>79</v>
      </c>
    </row>
    <row r="50" spans="1:1" x14ac:dyDescent="0.3">
      <c r="A50" s="1" t="s">
        <v>5</v>
      </c>
    </row>
    <row r="51" spans="1:1" x14ac:dyDescent="0.3">
      <c r="A51" s="9" t="s">
        <v>32</v>
      </c>
    </row>
    <row r="52" spans="1:1" x14ac:dyDescent="0.3">
      <c r="A52" s="7" t="s">
        <v>30</v>
      </c>
    </row>
    <row r="53" spans="1:1" x14ac:dyDescent="0.3">
      <c r="A53" t="s">
        <v>80</v>
      </c>
    </row>
  </sheetData>
  <mergeCells count="4">
    <mergeCell ref="A1:A2"/>
    <mergeCell ref="L1:AI1"/>
    <mergeCell ref="AK1:BH1"/>
    <mergeCell ref="B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2F37-FA62-4100-A3BD-E23FFF92CA0B}">
  <dimension ref="A1:E782"/>
  <sheetViews>
    <sheetView tabSelected="1" topLeftCell="L837" workbookViewId="0">
      <selection activeCell="E363" sqref="E363"/>
    </sheetView>
    <sheetView workbookViewId="1">
      <selection sqref="A1:B1"/>
    </sheetView>
  </sheetViews>
  <sheetFormatPr defaultRowHeight="14.4" x14ac:dyDescent="0.3"/>
  <cols>
    <col min="1" max="1" width="9.5546875" style="10" bestFit="1" customWidth="1"/>
    <col min="2" max="2" width="21.5546875" bestFit="1" customWidth="1"/>
    <col min="4" max="4" width="9.5546875" bestFit="1" customWidth="1"/>
    <col min="5" max="5" width="22.33203125" bestFit="1" customWidth="1"/>
  </cols>
  <sheetData>
    <row r="1" spans="1:5" x14ac:dyDescent="0.3">
      <c r="A1" s="14" t="s">
        <v>68</v>
      </c>
      <c r="B1" s="14"/>
      <c r="D1" s="15" t="s">
        <v>69</v>
      </c>
      <c r="E1" s="15"/>
    </row>
    <row r="2" spans="1:5" x14ac:dyDescent="0.3">
      <c r="A2" s="11" t="s">
        <v>67</v>
      </c>
      <c r="B2" s="2" t="s">
        <v>66</v>
      </c>
      <c r="D2" s="11" t="s">
        <v>67</v>
      </c>
      <c r="E2" s="2" t="s">
        <v>66</v>
      </c>
    </row>
    <row r="3" spans="1:5" x14ac:dyDescent="0.3">
      <c r="A3" s="10">
        <v>29738</v>
      </c>
      <c r="B3">
        <v>24</v>
      </c>
      <c r="D3" s="10">
        <v>29830</v>
      </c>
      <c r="E3">
        <v>9.8000000000000007</v>
      </c>
    </row>
    <row r="4" spans="1:5" x14ac:dyDescent="0.3">
      <c r="A4" s="10">
        <v>29739</v>
      </c>
      <c r="B4">
        <v>23</v>
      </c>
      <c r="D4" s="10">
        <v>29831</v>
      </c>
      <c r="E4">
        <v>9.6999999999999993</v>
      </c>
    </row>
    <row r="5" spans="1:5" x14ac:dyDescent="0.3">
      <c r="A5" s="10">
        <v>29740</v>
      </c>
      <c r="B5">
        <v>22</v>
      </c>
      <c r="D5" s="10">
        <v>29832</v>
      </c>
      <c r="E5">
        <v>10</v>
      </c>
    </row>
    <row r="6" spans="1:5" x14ac:dyDescent="0.3">
      <c r="A6" s="10">
        <v>29741</v>
      </c>
      <c r="B6">
        <v>21</v>
      </c>
      <c r="D6" s="10">
        <v>29833</v>
      </c>
      <c r="E6">
        <v>9.6999999999999993</v>
      </c>
    </row>
    <row r="7" spans="1:5" x14ac:dyDescent="0.3">
      <c r="A7" s="10">
        <v>29742</v>
      </c>
      <c r="B7">
        <v>20</v>
      </c>
      <c r="D7" s="10">
        <v>29834</v>
      </c>
      <c r="E7">
        <v>11</v>
      </c>
    </row>
    <row r="8" spans="1:5" x14ac:dyDescent="0.3">
      <c r="A8" s="10">
        <v>29743</v>
      </c>
      <c r="B8">
        <v>18</v>
      </c>
      <c r="D8" s="10">
        <v>29835</v>
      </c>
      <c r="E8">
        <v>12</v>
      </c>
    </row>
    <row r="9" spans="1:5" x14ac:dyDescent="0.3">
      <c r="A9" s="10">
        <v>29744</v>
      </c>
      <c r="B9">
        <v>18</v>
      </c>
      <c r="D9" s="10">
        <v>29836</v>
      </c>
      <c r="E9">
        <v>12</v>
      </c>
    </row>
    <row r="10" spans="1:5" x14ac:dyDescent="0.3">
      <c r="A10" s="10">
        <v>29745</v>
      </c>
      <c r="B10">
        <v>19</v>
      </c>
      <c r="D10" s="10">
        <v>29837</v>
      </c>
      <c r="E10">
        <v>14</v>
      </c>
    </row>
    <row r="11" spans="1:5" x14ac:dyDescent="0.3">
      <c r="A11" s="10">
        <v>29746</v>
      </c>
      <c r="B11">
        <v>18</v>
      </c>
      <c r="D11" s="10">
        <v>29838</v>
      </c>
      <c r="E11">
        <v>11</v>
      </c>
    </row>
    <row r="12" spans="1:5" x14ac:dyDescent="0.3">
      <c r="A12" s="10">
        <v>29747</v>
      </c>
      <c r="B12">
        <v>18</v>
      </c>
      <c r="D12" s="10">
        <v>29839</v>
      </c>
      <c r="E12">
        <v>11</v>
      </c>
    </row>
    <row r="13" spans="1:5" x14ac:dyDescent="0.3">
      <c r="A13" s="10">
        <v>29748</v>
      </c>
      <c r="B13">
        <v>18</v>
      </c>
      <c r="D13" s="10">
        <v>29840</v>
      </c>
      <c r="E13">
        <v>11</v>
      </c>
    </row>
    <row r="14" spans="1:5" x14ac:dyDescent="0.3">
      <c r="A14" s="10">
        <v>29749</v>
      </c>
      <c r="B14">
        <v>17</v>
      </c>
      <c r="D14" s="10">
        <v>29841</v>
      </c>
      <c r="E14">
        <v>12</v>
      </c>
    </row>
    <row r="15" spans="1:5" x14ac:dyDescent="0.3">
      <c r="A15" s="10">
        <v>29750</v>
      </c>
      <c r="B15">
        <v>18</v>
      </c>
      <c r="D15" s="10">
        <v>29842</v>
      </c>
      <c r="E15">
        <v>12</v>
      </c>
    </row>
    <row r="16" spans="1:5" x14ac:dyDescent="0.3">
      <c r="A16" s="10">
        <v>29751</v>
      </c>
      <c r="B16">
        <v>18</v>
      </c>
      <c r="D16" s="10">
        <v>29843</v>
      </c>
      <c r="E16">
        <v>16</v>
      </c>
    </row>
    <row r="17" spans="1:5" x14ac:dyDescent="0.3">
      <c r="A17" s="10">
        <v>29752</v>
      </c>
      <c r="B17">
        <v>17</v>
      </c>
      <c r="D17" s="10">
        <v>29844</v>
      </c>
      <c r="E17">
        <v>12</v>
      </c>
    </row>
    <row r="18" spans="1:5" x14ac:dyDescent="0.3">
      <c r="A18" s="10">
        <v>29753</v>
      </c>
      <c r="B18">
        <v>16</v>
      </c>
      <c r="D18" s="10">
        <v>29845</v>
      </c>
      <c r="E18">
        <v>11</v>
      </c>
    </row>
    <row r="19" spans="1:5" x14ac:dyDescent="0.3">
      <c r="A19" s="10">
        <v>29754</v>
      </c>
      <c r="B19">
        <v>15</v>
      </c>
      <c r="D19" s="10">
        <v>29846</v>
      </c>
      <c r="E19">
        <v>11</v>
      </c>
    </row>
    <row r="20" spans="1:5" x14ac:dyDescent="0.3">
      <c r="A20" s="10">
        <v>29755</v>
      </c>
      <c r="B20">
        <v>16</v>
      </c>
      <c r="D20" s="10">
        <v>29847</v>
      </c>
      <c r="E20">
        <v>11</v>
      </c>
    </row>
    <row r="21" spans="1:5" x14ac:dyDescent="0.3">
      <c r="A21" s="10">
        <v>29756</v>
      </c>
      <c r="B21">
        <v>16</v>
      </c>
      <c r="D21" s="10">
        <v>29848</v>
      </c>
      <c r="E21">
        <v>11</v>
      </c>
    </row>
    <row r="22" spans="1:5" x14ac:dyDescent="0.3">
      <c r="A22" s="10">
        <v>29757</v>
      </c>
      <c r="B22">
        <v>16</v>
      </c>
      <c r="D22" s="10">
        <v>29849</v>
      </c>
      <c r="E22">
        <v>11</v>
      </c>
    </row>
    <row r="23" spans="1:5" x14ac:dyDescent="0.3">
      <c r="A23" s="10">
        <v>29758</v>
      </c>
      <c r="B23">
        <v>15</v>
      </c>
      <c r="D23" s="10">
        <v>29850</v>
      </c>
      <c r="E23">
        <v>10</v>
      </c>
    </row>
    <row r="24" spans="1:5" x14ac:dyDescent="0.3">
      <c r="A24" s="10">
        <v>29759</v>
      </c>
      <c r="B24">
        <v>15</v>
      </c>
      <c r="D24" s="10">
        <v>29851</v>
      </c>
      <c r="E24">
        <v>9.9</v>
      </c>
    </row>
    <row r="25" spans="1:5" x14ac:dyDescent="0.3">
      <c r="A25" s="10">
        <v>29760</v>
      </c>
      <c r="B25">
        <v>14</v>
      </c>
      <c r="D25" s="10">
        <v>29852</v>
      </c>
      <c r="E25">
        <v>9.6999999999999993</v>
      </c>
    </row>
    <row r="26" spans="1:5" x14ac:dyDescent="0.3">
      <c r="A26" s="10">
        <v>29761</v>
      </c>
      <c r="B26">
        <v>14</v>
      </c>
      <c r="D26" s="10">
        <v>29853</v>
      </c>
      <c r="E26">
        <v>10</v>
      </c>
    </row>
    <row r="27" spans="1:5" x14ac:dyDescent="0.3">
      <c r="A27" s="10">
        <v>29762</v>
      </c>
      <c r="B27">
        <v>15</v>
      </c>
      <c r="D27" s="10">
        <v>29854</v>
      </c>
      <c r="E27">
        <v>12</v>
      </c>
    </row>
    <row r="28" spans="1:5" x14ac:dyDescent="0.3">
      <c r="A28" s="10">
        <v>29763</v>
      </c>
      <c r="B28">
        <v>15</v>
      </c>
      <c r="D28" s="10">
        <v>29855</v>
      </c>
      <c r="E28">
        <v>12</v>
      </c>
    </row>
    <row r="29" spans="1:5" x14ac:dyDescent="0.3">
      <c r="A29" s="10">
        <v>29764</v>
      </c>
      <c r="B29">
        <v>15</v>
      </c>
      <c r="D29" s="10">
        <v>29856</v>
      </c>
      <c r="E29">
        <v>12</v>
      </c>
    </row>
    <row r="30" spans="1:5" x14ac:dyDescent="0.3">
      <c r="A30" s="10">
        <v>29765</v>
      </c>
      <c r="B30">
        <v>15</v>
      </c>
      <c r="D30" s="10">
        <v>29857</v>
      </c>
      <c r="E30">
        <v>12</v>
      </c>
    </row>
    <row r="31" spans="1:5" x14ac:dyDescent="0.3">
      <c r="A31" s="10">
        <v>29766</v>
      </c>
      <c r="B31">
        <v>16</v>
      </c>
      <c r="D31" s="10">
        <v>29858</v>
      </c>
      <c r="E31">
        <v>11</v>
      </c>
    </row>
    <row r="32" spans="1:5" x14ac:dyDescent="0.3">
      <c r="A32" s="10">
        <v>29767</v>
      </c>
      <c r="B32">
        <v>15</v>
      </c>
      <c r="D32" s="10">
        <v>29859</v>
      </c>
      <c r="E32">
        <v>10</v>
      </c>
    </row>
    <row r="33" spans="1:5" x14ac:dyDescent="0.3">
      <c r="A33" s="10">
        <v>34486</v>
      </c>
      <c r="B33">
        <v>21</v>
      </c>
      <c r="D33" s="10">
        <v>34578</v>
      </c>
      <c r="E33">
        <v>10</v>
      </c>
    </row>
    <row r="34" spans="1:5" x14ac:dyDescent="0.3">
      <c r="A34" s="10">
        <v>34487</v>
      </c>
      <c r="B34">
        <v>21</v>
      </c>
      <c r="D34" s="10">
        <v>34579</v>
      </c>
      <c r="E34">
        <v>10</v>
      </c>
    </row>
    <row r="35" spans="1:5" x14ac:dyDescent="0.3">
      <c r="A35" s="10">
        <v>34488</v>
      </c>
      <c r="B35">
        <v>20</v>
      </c>
      <c r="D35" s="10">
        <v>34580</v>
      </c>
      <c r="E35">
        <v>11</v>
      </c>
    </row>
    <row r="36" spans="1:5" x14ac:dyDescent="0.3">
      <c r="A36" s="10">
        <v>34489</v>
      </c>
      <c r="B36">
        <v>21</v>
      </c>
      <c r="D36" s="10">
        <v>34581</v>
      </c>
      <c r="E36">
        <v>11</v>
      </c>
    </row>
    <row r="37" spans="1:5" x14ac:dyDescent="0.3">
      <c r="A37" s="10">
        <v>34490</v>
      </c>
      <c r="B37">
        <v>20</v>
      </c>
      <c r="D37" s="10">
        <v>34582</v>
      </c>
      <c r="E37">
        <v>11</v>
      </c>
    </row>
    <row r="38" spans="1:5" x14ac:dyDescent="0.3">
      <c r="A38" s="10">
        <v>34491</v>
      </c>
      <c r="B38">
        <v>20</v>
      </c>
      <c r="D38" s="10">
        <v>34583</v>
      </c>
      <c r="E38">
        <v>18</v>
      </c>
    </row>
    <row r="39" spans="1:5" x14ac:dyDescent="0.3">
      <c r="A39" s="10">
        <v>34492</v>
      </c>
      <c r="B39">
        <v>20</v>
      </c>
      <c r="D39" s="10">
        <v>34584</v>
      </c>
      <c r="E39">
        <v>12</v>
      </c>
    </row>
    <row r="40" spans="1:5" x14ac:dyDescent="0.3">
      <c r="A40" s="10">
        <v>34493</v>
      </c>
      <c r="B40">
        <v>20</v>
      </c>
      <c r="D40" s="10">
        <v>34585</v>
      </c>
      <c r="E40">
        <v>11</v>
      </c>
    </row>
    <row r="41" spans="1:5" x14ac:dyDescent="0.3">
      <c r="A41" s="10">
        <v>34494</v>
      </c>
      <c r="B41">
        <v>20</v>
      </c>
      <c r="D41" s="10">
        <v>34586</v>
      </c>
      <c r="E41">
        <v>11</v>
      </c>
    </row>
    <row r="42" spans="1:5" x14ac:dyDescent="0.3">
      <c r="A42" s="10">
        <v>34495</v>
      </c>
      <c r="B42">
        <v>18</v>
      </c>
      <c r="D42" s="10">
        <v>34587</v>
      </c>
      <c r="E42">
        <v>11</v>
      </c>
    </row>
    <row r="43" spans="1:5" x14ac:dyDescent="0.3">
      <c r="A43" s="10">
        <v>34496</v>
      </c>
      <c r="B43">
        <v>18</v>
      </c>
      <c r="D43" s="10">
        <v>34588</v>
      </c>
      <c r="E43">
        <v>11</v>
      </c>
    </row>
    <row r="44" spans="1:5" x14ac:dyDescent="0.3">
      <c r="A44" s="10">
        <v>34497</v>
      </c>
      <c r="B44">
        <v>18</v>
      </c>
      <c r="D44" s="10">
        <v>34589</v>
      </c>
      <c r="E44">
        <v>11</v>
      </c>
    </row>
    <row r="45" spans="1:5" x14ac:dyDescent="0.3">
      <c r="A45" s="10">
        <v>34498</v>
      </c>
      <c r="B45">
        <v>18</v>
      </c>
      <c r="D45" s="10">
        <v>34590</v>
      </c>
      <c r="E45">
        <v>11</v>
      </c>
    </row>
    <row r="46" spans="1:5" x14ac:dyDescent="0.3">
      <c r="A46" s="10">
        <v>34499</v>
      </c>
      <c r="B46">
        <v>18</v>
      </c>
      <c r="D46" s="10">
        <v>34591</v>
      </c>
      <c r="E46">
        <v>11</v>
      </c>
    </row>
    <row r="47" spans="1:5" x14ac:dyDescent="0.3">
      <c r="A47" s="10">
        <v>34500</v>
      </c>
      <c r="B47">
        <v>17</v>
      </c>
      <c r="D47" s="10">
        <v>34592</v>
      </c>
      <c r="E47">
        <v>12</v>
      </c>
    </row>
    <row r="48" spans="1:5" x14ac:dyDescent="0.3">
      <c r="A48" s="10">
        <v>34501</v>
      </c>
      <c r="B48">
        <v>17</v>
      </c>
      <c r="D48" s="10">
        <v>34593</v>
      </c>
      <c r="E48">
        <v>11</v>
      </c>
    </row>
    <row r="49" spans="1:5" x14ac:dyDescent="0.3">
      <c r="A49" s="10">
        <v>34502</v>
      </c>
      <c r="B49">
        <v>15</v>
      </c>
      <c r="D49" s="10">
        <v>34594</v>
      </c>
      <c r="E49">
        <v>11</v>
      </c>
    </row>
    <row r="50" spans="1:5" x14ac:dyDescent="0.3">
      <c r="A50" s="10">
        <v>34503</v>
      </c>
      <c r="B50">
        <v>16</v>
      </c>
      <c r="D50" s="10">
        <v>34595</v>
      </c>
      <c r="E50">
        <v>11</v>
      </c>
    </row>
    <row r="51" spans="1:5" x14ac:dyDescent="0.3">
      <c r="A51" s="10">
        <v>34504</v>
      </c>
      <c r="B51">
        <v>17</v>
      </c>
      <c r="D51" s="10">
        <v>34596</v>
      </c>
      <c r="E51">
        <v>11</v>
      </c>
    </row>
    <row r="52" spans="1:5" x14ac:dyDescent="0.3">
      <c r="A52" s="10">
        <v>34505</v>
      </c>
      <c r="B52">
        <v>17</v>
      </c>
      <c r="D52" s="10">
        <v>34597</v>
      </c>
      <c r="E52">
        <v>11</v>
      </c>
    </row>
    <row r="53" spans="1:5" x14ac:dyDescent="0.3">
      <c r="A53" s="10">
        <v>34506</v>
      </c>
      <c r="B53">
        <v>16</v>
      </c>
      <c r="D53" s="10">
        <v>34598</v>
      </c>
      <c r="E53">
        <v>11</v>
      </c>
    </row>
    <row r="54" spans="1:5" x14ac:dyDescent="0.3">
      <c r="A54" s="10">
        <v>34507</v>
      </c>
      <c r="B54">
        <v>17</v>
      </c>
      <c r="D54" s="10">
        <v>34599</v>
      </c>
      <c r="E54">
        <v>11</v>
      </c>
    </row>
    <row r="55" spans="1:5" x14ac:dyDescent="0.3">
      <c r="A55" s="10">
        <v>34508</v>
      </c>
      <c r="B55">
        <v>16</v>
      </c>
      <c r="D55" s="10">
        <v>34600</v>
      </c>
      <c r="E55">
        <v>11</v>
      </c>
    </row>
    <row r="56" spans="1:5" x14ac:dyDescent="0.3">
      <c r="A56" s="10">
        <v>34509</v>
      </c>
      <c r="B56">
        <v>16</v>
      </c>
      <c r="D56" s="10">
        <v>34601</v>
      </c>
      <c r="E56">
        <v>12</v>
      </c>
    </row>
    <row r="57" spans="1:5" x14ac:dyDescent="0.3">
      <c r="A57" s="10">
        <v>34510</v>
      </c>
      <c r="B57">
        <v>16</v>
      </c>
      <c r="D57" s="10">
        <v>34602</v>
      </c>
      <c r="E57">
        <v>12</v>
      </c>
    </row>
    <row r="58" spans="1:5" x14ac:dyDescent="0.3">
      <c r="A58" s="10">
        <v>34511</v>
      </c>
      <c r="B58">
        <v>15</v>
      </c>
      <c r="D58" s="10">
        <v>34603</v>
      </c>
      <c r="E58">
        <v>12</v>
      </c>
    </row>
    <row r="59" spans="1:5" x14ac:dyDescent="0.3">
      <c r="A59" s="10">
        <v>34512</v>
      </c>
      <c r="B59">
        <v>14</v>
      </c>
      <c r="D59" s="10">
        <v>34604</v>
      </c>
      <c r="E59">
        <v>12</v>
      </c>
    </row>
    <row r="60" spans="1:5" x14ac:dyDescent="0.3">
      <c r="A60" s="10">
        <v>34513</v>
      </c>
      <c r="B60">
        <v>14</v>
      </c>
      <c r="D60" s="10">
        <v>34605</v>
      </c>
      <c r="E60">
        <v>11</v>
      </c>
    </row>
    <row r="61" spans="1:5" x14ac:dyDescent="0.3">
      <c r="A61" s="10">
        <v>34514</v>
      </c>
      <c r="B61">
        <v>14</v>
      </c>
      <c r="D61" s="10">
        <v>34606</v>
      </c>
      <c r="E61">
        <v>11</v>
      </c>
    </row>
    <row r="62" spans="1:5" x14ac:dyDescent="0.3">
      <c r="A62" s="10">
        <v>34515</v>
      </c>
      <c r="B62">
        <v>14</v>
      </c>
      <c r="D62" s="10">
        <v>34607</v>
      </c>
      <c r="E62">
        <v>11</v>
      </c>
    </row>
    <row r="63" spans="1:5" x14ac:dyDescent="0.3">
      <c r="A63" s="10">
        <v>34851</v>
      </c>
      <c r="B63">
        <v>100</v>
      </c>
      <c r="D63" s="10">
        <v>34943</v>
      </c>
      <c r="E63">
        <v>25</v>
      </c>
    </row>
    <row r="64" spans="1:5" x14ac:dyDescent="0.3">
      <c r="A64" s="10">
        <v>34852</v>
      </c>
      <c r="B64">
        <v>97</v>
      </c>
      <c r="D64" s="10">
        <v>34944</v>
      </c>
      <c r="E64">
        <v>25</v>
      </c>
    </row>
    <row r="65" spans="1:5" x14ac:dyDescent="0.3">
      <c r="A65" s="10">
        <v>34853</v>
      </c>
      <c r="B65">
        <v>98</v>
      </c>
      <c r="D65" s="10">
        <v>34945</v>
      </c>
      <c r="E65">
        <v>25</v>
      </c>
    </row>
    <row r="66" spans="1:5" x14ac:dyDescent="0.3">
      <c r="A66" s="10">
        <v>34854</v>
      </c>
      <c r="B66">
        <v>92</v>
      </c>
      <c r="D66" s="10">
        <v>34946</v>
      </c>
      <c r="E66">
        <v>25</v>
      </c>
    </row>
    <row r="67" spans="1:5" x14ac:dyDescent="0.3">
      <c r="A67" s="10">
        <v>34855</v>
      </c>
      <c r="B67">
        <v>88</v>
      </c>
      <c r="D67" s="10">
        <v>34947</v>
      </c>
      <c r="E67">
        <v>24</v>
      </c>
    </row>
    <row r="68" spans="1:5" x14ac:dyDescent="0.3">
      <c r="A68" s="10">
        <v>34856</v>
      </c>
      <c r="B68">
        <v>86</v>
      </c>
      <c r="D68" s="10">
        <v>34948</v>
      </c>
      <c r="E68">
        <v>24</v>
      </c>
    </row>
    <row r="69" spans="1:5" x14ac:dyDescent="0.3">
      <c r="A69" s="10">
        <v>34857</v>
      </c>
      <c r="B69">
        <v>82</v>
      </c>
      <c r="D69" s="10">
        <v>34949</v>
      </c>
      <c r="E69">
        <v>23</v>
      </c>
    </row>
    <row r="70" spans="1:5" x14ac:dyDescent="0.3">
      <c r="A70" s="10">
        <v>34858</v>
      </c>
      <c r="B70">
        <v>83</v>
      </c>
      <c r="D70" s="10">
        <v>34950</v>
      </c>
      <c r="E70">
        <v>24</v>
      </c>
    </row>
    <row r="71" spans="1:5" x14ac:dyDescent="0.3">
      <c r="A71" s="10">
        <v>34859</v>
      </c>
      <c r="B71">
        <v>82</v>
      </c>
      <c r="D71" s="10">
        <v>34951</v>
      </c>
      <c r="E71">
        <v>24</v>
      </c>
    </row>
    <row r="72" spans="1:5" x14ac:dyDescent="0.3">
      <c r="A72" s="10">
        <v>34860</v>
      </c>
      <c r="B72">
        <v>79</v>
      </c>
      <c r="D72" s="10">
        <v>34952</v>
      </c>
      <c r="E72">
        <v>24</v>
      </c>
    </row>
    <row r="73" spans="1:5" x14ac:dyDescent="0.3">
      <c r="A73" s="10">
        <v>34861</v>
      </c>
      <c r="B73">
        <v>80</v>
      </c>
      <c r="D73" s="10">
        <v>34953</v>
      </c>
      <c r="E73">
        <v>25</v>
      </c>
    </row>
    <row r="74" spans="1:5" x14ac:dyDescent="0.3">
      <c r="A74" s="10">
        <v>34862</v>
      </c>
      <c r="B74">
        <v>78</v>
      </c>
      <c r="D74" s="10">
        <v>34954</v>
      </c>
      <c r="E74">
        <v>24</v>
      </c>
    </row>
    <row r="75" spans="1:5" x14ac:dyDescent="0.3">
      <c r="A75" s="10">
        <v>34863</v>
      </c>
      <c r="B75">
        <v>76</v>
      </c>
      <c r="D75" s="10">
        <v>34955</v>
      </c>
      <c r="E75">
        <v>24</v>
      </c>
    </row>
    <row r="76" spans="1:5" x14ac:dyDescent="0.3">
      <c r="A76" s="10">
        <v>34864</v>
      </c>
      <c r="B76">
        <v>78</v>
      </c>
      <c r="D76" s="10">
        <v>34956</v>
      </c>
      <c r="E76">
        <v>24</v>
      </c>
    </row>
    <row r="77" spans="1:5" x14ac:dyDescent="0.3">
      <c r="A77" s="10">
        <v>34865</v>
      </c>
      <c r="B77">
        <v>84</v>
      </c>
      <c r="D77" s="10">
        <v>34957</v>
      </c>
      <c r="E77">
        <v>23</v>
      </c>
    </row>
    <row r="78" spans="1:5" x14ac:dyDescent="0.3">
      <c r="A78" s="10">
        <v>34866</v>
      </c>
      <c r="B78">
        <v>125</v>
      </c>
      <c r="D78" s="10">
        <v>34958</v>
      </c>
      <c r="E78">
        <v>24</v>
      </c>
    </row>
    <row r="79" spans="1:5" x14ac:dyDescent="0.3">
      <c r="A79" s="10">
        <v>34867</v>
      </c>
      <c r="B79">
        <v>88</v>
      </c>
      <c r="D79" s="10">
        <v>34959</v>
      </c>
      <c r="E79">
        <v>23</v>
      </c>
    </row>
    <row r="80" spans="1:5" x14ac:dyDescent="0.3">
      <c r="A80" s="10">
        <v>34868</v>
      </c>
      <c r="B80">
        <v>80</v>
      </c>
      <c r="D80" s="10">
        <v>34960</v>
      </c>
      <c r="E80">
        <v>23</v>
      </c>
    </row>
    <row r="81" spans="1:5" x14ac:dyDescent="0.3">
      <c r="A81" s="10">
        <v>34869</v>
      </c>
      <c r="B81">
        <v>77</v>
      </c>
      <c r="D81" s="10">
        <v>34961</v>
      </c>
      <c r="E81">
        <v>23</v>
      </c>
    </row>
    <row r="82" spans="1:5" x14ac:dyDescent="0.3">
      <c r="A82" s="10">
        <v>34870</v>
      </c>
      <c r="B82">
        <v>74</v>
      </c>
      <c r="D82" s="10">
        <v>34962</v>
      </c>
      <c r="E82">
        <v>23</v>
      </c>
    </row>
    <row r="83" spans="1:5" x14ac:dyDescent="0.3">
      <c r="A83" s="10">
        <v>34871</v>
      </c>
      <c r="B83">
        <v>71</v>
      </c>
      <c r="D83" s="10">
        <v>34963</v>
      </c>
      <c r="E83">
        <v>22</v>
      </c>
    </row>
    <row r="84" spans="1:5" x14ac:dyDescent="0.3">
      <c r="A84" s="10">
        <v>34872</v>
      </c>
      <c r="B84">
        <v>69</v>
      </c>
      <c r="D84" s="10">
        <v>34964</v>
      </c>
      <c r="E84">
        <v>22</v>
      </c>
    </row>
    <row r="85" spans="1:5" x14ac:dyDescent="0.3">
      <c r="A85" s="10">
        <v>34873</v>
      </c>
      <c r="B85">
        <v>67</v>
      </c>
      <c r="D85" s="10">
        <v>34965</v>
      </c>
      <c r="E85">
        <v>22</v>
      </c>
    </row>
    <row r="86" spans="1:5" x14ac:dyDescent="0.3">
      <c r="A86" s="10">
        <v>34874</v>
      </c>
      <c r="B86">
        <v>65</v>
      </c>
      <c r="D86" s="10">
        <v>34966</v>
      </c>
      <c r="E86">
        <v>25</v>
      </c>
    </row>
    <row r="87" spans="1:5" x14ac:dyDescent="0.3">
      <c r="A87" s="10">
        <v>34875</v>
      </c>
      <c r="B87">
        <v>64</v>
      </c>
      <c r="D87" s="10">
        <v>34967</v>
      </c>
      <c r="E87">
        <v>22</v>
      </c>
    </row>
    <row r="88" spans="1:5" x14ac:dyDescent="0.3">
      <c r="A88" s="10">
        <v>34876</v>
      </c>
      <c r="B88">
        <v>62</v>
      </c>
      <c r="D88" s="10">
        <v>34968</v>
      </c>
      <c r="E88">
        <v>22</v>
      </c>
    </row>
    <row r="89" spans="1:5" x14ac:dyDescent="0.3">
      <c r="A89" s="10">
        <v>34877</v>
      </c>
      <c r="B89">
        <v>61</v>
      </c>
      <c r="D89" s="10">
        <v>34969</v>
      </c>
      <c r="E89">
        <v>22</v>
      </c>
    </row>
    <row r="90" spans="1:5" x14ac:dyDescent="0.3">
      <c r="A90" s="10">
        <v>34878</v>
      </c>
      <c r="B90">
        <v>60</v>
      </c>
      <c r="D90" s="10">
        <v>34970</v>
      </c>
      <c r="E90">
        <v>22</v>
      </c>
    </row>
    <row r="91" spans="1:5" x14ac:dyDescent="0.3">
      <c r="A91" s="10">
        <v>34879</v>
      </c>
      <c r="B91">
        <v>60</v>
      </c>
      <c r="D91" s="10">
        <v>34971</v>
      </c>
      <c r="E91">
        <v>22</v>
      </c>
    </row>
    <row r="92" spans="1:5" x14ac:dyDescent="0.3">
      <c r="A92" s="10">
        <v>34880</v>
      </c>
      <c r="B92">
        <v>59</v>
      </c>
      <c r="D92" s="10">
        <v>34972</v>
      </c>
      <c r="E92">
        <v>21</v>
      </c>
    </row>
    <row r="93" spans="1:5" x14ac:dyDescent="0.3">
      <c r="A93" s="10">
        <v>35217</v>
      </c>
      <c r="B93">
        <v>87</v>
      </c>
      <c r="D93" s="10">
        <v>35309</v>
      </c>
      <c r="E93">
        <v>23</v>
      </c>
    </row>
    <row r="94" spans="1:5" x14ac:dyDescent="0.3">
      <c r="A94" s="10">
        <v>35218</v>
      </c>
      <c r="B94">
        <v>82</v>
      </c>
      <c r="D94" s="10">
        <v>35310</v>
      </c>
      <c r="E94">
        <v>23</v>
      </c>
    </row>
    <row r="95" spans="1:5" x14ac:dyDescent="0.3">
      <c r="A95" s="10">
        <v>35219</v>
      </c>
      <c r="B95">
        <v>80</v>
      </c>
      <c r="D95" s="10">
        <v>35311</v>
      </c>
      <c r="E95">
        <v>23</v>
      </c>
    </row>
    <row r="96" spans="1:5" x14ac:dyDescent="0.3">
      <c r="A96" s="10">
        <v>35220</v>
      </c>
      <c r="B96">
        <v>77</v>
      </c>
      <c r="D96" s="10">
        <v>35312</v>
      </c>
      <c r="E96">
        <v>23</v>
      </c>
    </row>
    <row r="97" spans="1:5" x14ac:dyDescent="0.3">
      <c r="A97" s="10">
        <v>35221</v>
      </c>
      <c r="B97">
        <v>75</v>
      </c>
      <c r="D97" s="10">
        <v>35313</v>
      </c>
      <c r="E97">
        <v>24</v>
      </c>
    </row>
    <row r="98" spans="1:5" x14ac:dyDescent="0.3">
      <c r="A98" s="10">
        <v>35222</v>
      </c>
      <c r="B98">
        <v>74</v>
      </c>
      <c r="D98" s="10">
        <v>35314</v>
      </c>
      <c r="E98">
        <v>23</v>
      </c>
    </row>
    <row r="99" spans="1:5" x14ac:dyDescent="0.3">
      <c r="A99" s="10">
        <v>35223</v>
      </c>
      <c r="B99">
        <v>73</v>
      </c>
      <c r="D99" s="10">
        <v>35315</v>
      </c>
      <c r="E99">
        <v>23</v>
      </c>
    </row>
    <row r="100" spans="1:5" x14ac:dyDescent="0.3">
      <c r="A100" s="10">
        <v>35224</v>
      </c>
      <c r="B100">
        <v>70</v>
      </c>
      <c r="D100" s="10">
        <v>35316</v>
      </c>
      <c r="E100">
        <v>23</v>
      </c>
    </row>
    <row r="101" spans="1:5" x14ac:dyDescent="0.3">
      <c r="A101" s="10">
        <v>35225</v>
      </c>
      <c r="B101">
        <v>69</v>
      </c>
      <c r="D101" s="10">
        <v>35317</v>
      </c>
      <c r="E101">
        <v>23</v>
      </c>
    </row>
    <row r="102" spans="1:5" x14ac:dyDescent="0.3">
      <c r="A102" s="10">
        <v>35226</v>
      </c>
      <c r="B102">
        <v>67</v>
      </c>
      <c r="D102" s="10">
        <v>35318</v>
      </c>
      <c r="E102">
        <v>22</v>
      </c>
    </row>
    <row r="103" spans="1:5" x14ac:dyDescent="0.3">
      <c r="A103" s="10">
        <v>35227</v>
      </c>
      <c r="B103">
        <v>67</v>
      </c>
      <c r="D103" s="10">
        <v>35319</v>
      </c>
      <c r="E103">
        <v>23</v>
      </c>
    </row>
    <row r="104" spans="1:5" x14ac:dyDescent="0.3">
      <c r="A104" s="10">
        <v>35228</v>
      </c>
      <c r="B104">
        <v>68</v>
      </c>
      <c r="D104" s="10">
        <v>35320</v>
      </c>
      <c r="E104">
        <v>23</v>
      </c>
    </row>
    <row r="105" spans="1:5" x14ac:dyDescent="0.3">
      <c r="A105" s="10">
        <v>35229</v>
      </c>
      <c r="B105">
        <v>67</v>
      </c>
      <c r="D105" s="10">
        <v>35321</v>
      </c>
      <c r="E105">
        <v>23</v>
      </c>
    </row>
    <row r="106" spans="1:5" x14ac:dyDescent="0.3">
      <c r="A106" s="10">
        <v>35230</v>
      </c>
      <c r="B106">
        <v>66</v>
      </c>
      <c r="D106" s="10">
        <v>35322</v>
      </c>
      <c r="E106">
        <v>23</v>
      </c>
    </row>
    <row r="107" spans="1:5" x14ac:dyDescent="0.3">
      <c r="A107" s="10">
        <v>35231</v>
      </c>
      <c r="B107">
        <v>65</v>
      </c>
      <c r="D107" s="10">
        <v>35323</v>
      </c>
      <c r="E107">
        <v>24</v>
      </c>
    </row>
    <row r="108" spans="1:5" x14ac:dyDescent="0.3">
      <c r="A108" s="10">
        <v>35232</v>
      </c>
      <c r="B108">
        <v>64</v>
      </c>
      <c r="D108" s="10">
        <v>35324</v>
      </c>
      <c r="E108">
        <v>23</v>
      </c>
    </row>
    <row r="109" spans="1:5" x14ac:dyDescent="0.3">
      <c r="A109" s="10">
        <v>35233</v>
      </c>
      <c r="B109">
        <v>62</v>
      </c>
      <c r="D109" s="10">
        <v>35325</v>
      </c>
      <c r="E109">
        <v>23</v>
      </c>
    </row>
    <row r="110" spans="1:5" x14ac:dyDescent="0.3">
      <c r="A110" s="10">
        <v>35234</v>
      </c>
      <c r="B110">
        <v>61</v>
      </c>
      <c r="D110" s="10">
        <v>35326</v>
      </c>
      <c r="E110">
        <v>22</v>
      </c>
    </row>
    <row r="111" spans="1:5" x14ac:dyDescent="0.3">
      <c r="A111" s="10">
        <v>35235</v>
      </c>
      <c r="B111">
        <v>59</v>
      </c>
      <c r="D111" s="10">
        <v>35327</v>
      </c>
      <c r="E111">
        <v>22</v>
      </c>
    </row>
    <row r="112" spans="1:5" x14ac:dyDescent="0.3">
      <c r="A112" s="10">
        <v>35236</v>
      </c>
      <c r="B112">
        <v>57</v>
      </c>
      <c r="D112" s="10">
        <v>35328</v>
      </c>
      <c r="E112">
        <v>22</v>
      </c>
    </row>
    <row r="113" spans="1:5" x14ac:dyDescent="0.3">
      <c r="A113" s="10">
        <v>35237</v>
      </c>
      <c r="B113">
        <v>58</v>
      </c>
      <c r="D113" s="10">
        <v>35329</v>
      </c>
      <c r="E113">
        <v>22</v>
      </c>
    </row>
    <row r="114" spans="1:5" x14ac:dyDescent="0.3">
      <c r="A114" s="10">
        <v>35238</v>
      </c>
      <c r="B114">
        <v>58</v>
      </c>
      <c r="D114" s="10">
        <v>35330</v>
      </c>
      <c r="E114">
        <v>22</v>
      </c>
    </row>
    <row r="115" spans="1:5" x14ac:dyDescent="0.3">
      <c r="A115" s="10">
        <v>35239</v>
      </c>
      <c r="B115">
        <v>57</v>
      </c>
      <c r="D115" s="10">
        <v>35331</v>
      </c>
      <c r="E115">
        <v>22</v>
      </c>
    </row>
    <row r="116" spans="1:5" x14ac:dyDescent="0.3">
      <c r="A116" s="10">
        <v>35240</v>
      </c>
      <c r="B116">
        <v>54</v>
      </c>
      <c r="D116" s="10">
        <v>35332</v>
      </c>
      <c r="E116">
        <v>28</v>
      </c>
    </row>
    <row r="117" spans="1:5" x14ac:dyDescent="0.3">
      <c r="A117" s="10">
        <v>35241</v>
      </c>
      <c r="B117">
        <v>54</v>
      </c>
      <c r="D117" s="10">
        <v>35333</v>
      </c>
      <c r="E117">
        <v>23</v>
      </c>
    </row>
    <row r="118" spans="1:5" x14ac:dyDescent="0.3">
      <c r="A118" s="10">
        <v>35242</v>
      </c>
      <c r="B118">
        <v>56</v>
      </c>
      <c r="D118" s="10">
        <v>35334</v>
      </c>
      <c r="E118">
        <v>22</v>
      </c>
    </row>
    <row r="119" spans="1:5" x14ac:dyDescent="0.3">
      <c r="A119" s="10">
        <v>35243</v>
      </c>
      <c r="B119">
        <v>57</v>
      </c>
      <c r="D119" s="10">
        <v>35335</v>
      </c>
      <c r="E119">
        <v>23</v>
      </c>
    </row>
    <row r="120" spans="1:5" x14ac:dyDescent="0.3">
      <c r="A120" s="10">
        <v>35244</v>
      </c>
      <c r="B120">
        <v>54</v>
      </c>
      <c r="D120" s="10">
        <v>35336</v>
      </c>
      <c r="E120">
        <v>22</v>
      </c>
    </row>
    <row r="121" spans="1:5" x14ac:dyDescent="0.3">
      <c r="A121" s="10">
        <v>35245</v>
      </c>
      <c r="B121">
        <v>52</v>
      </c>
      <c r="D121" s="10">
        <v>35337</v>
      </c>
      <c r="E121">
        <v>22</v>
      </c>
    </row>
    <row r="122" spans="1:5" x14ac:dyDescent="0.3">
      <c r="A122" s="10">
        <v>35246</v>
      </c>
      <c r="B122">
        <v>50</v>
      </c>
      <c r="D122" s="10">
        <v>35338</v>
      </c>
      <c r="E122">
        <v>22</v>
      </c>
    </row>
    <row r="123" spans="1:5" x14ac:dyDescent="0.3">
      <c r="A123" s="10">
        <v>35582</v>
      </c>
      <c r="B123">
        <v>36</v>
      </c>
      <c r="D123" s="10">
        <v>35674</v>
      </c>
      <c r="E123">
        <v>18</v>
      </c>
    </row>
    <row r="124" spans="1:5" x14ac:dyDescent="0.3">
      <c r="A124" s="10">
        <v>35583</v>
      </c>
      <c r="B124">
        <v>36</v>
      </c>
      <c r="D124" s="10">
        <v>35675</v>
      </c>
      <c r="E124">
        <v>23</v>
      </c>
    </row>
    <row r="125" spans="1:5" x14ac:dyDescent="0.3">
      <c r="A125" s="10">
        <v>35584</v>
      </c>
      <c r="B125">
        <v>39</v>
      </c>
      <c r="D125" s="10">
        <v>35676</v>
      </c>
      <c r="E125">
        <v>19</v>
      </c>
    </row>
    <row r="126" spans="1:5" x14ac:dyDescent="0.3">
      <c r="A126" s="10">
        <v>35585</v>
      </c>
      <c r="B126">
        <v>42</v>
      </c>
      <c r="D126" s="10">
        <v>35677</v>
      </c>
      <c r="E126">
        <v>19</v>
      </c>
    </row>
    <row r="127" spans="1:5" x14ac:dyDescent="0.3">
      <c r="A127" s="10">
        <v>35586</v>
      </c>
      <c r="B127">
        <v>38</v>
      </c>
      <c r="D127" s="10">
        <v>35678</v>
      </c>
      <c r="E127">
        <v>18</v>
      </c>
    </row>
    <row r="128" spans="1:5" x14ac:dyDescent="0.3">
      <c r="A128" s="10">
        <v>35587</v>
      </c>
      <c r="B128">
        <v>36</v>
      </c>
      <c r="D128" s="10">
        <v>35679</v>
      </c>
      <c r="E128">
        <v>18</v>
      </c>
    </row>
    <row r="129" spans="1:5" x14ac:dyDescent="0.3">
      <c r="A129" s="10">
        <v>35588</v>
      </c>
      <c r="B129">
        <v>34</v>
      </c>
      <c r="D129" s="10">
        <v>35680</v>
      </c>
      <c r="E129">
        <v>18</v>
      </c>
    </row>
    <row r="130" spans="1:5" x14ac:dyDescent="0.3">
      <c r="A130" s="10">
        <v>35589</v>
      </c>
      <c r="B130">
        <v>35</v>
      </c>
      <c r="D130" s="10">
        <v>35681</v>
      </c>
      <c r="E130">
        <v>18</v>
      </c>
    </row>
    <row r="131" spans="1:5" x14ac:dyDescent="0.3">
      <c r="A131" s="10">
        <v>35590</v>
      </c>
      <c r="B131">
        <v>36</v>
      </c>
      <c r="D131" s="10">
        <v>35682</v>
      </c>
      <c r="E131">
        <v>17</v>
      </c>
    </row>
    <row r="132" spans="1:5" x14ac:dyDescent="0.3">
      <c r="A132" s="10">
        <v>35591</v>
      </c>
      <c r="B132">
        <v>36</v>
      </c>
      <c r="D132" s="10">
        <v>35683</v>
      </c>
      <c r="E132">
        <v>17</v>
      </c>
    </row>
    <row r="133" spans="1:5" x14ac:dyDescent="0.3">
      <c r="A133" s="10">
        <v>35592</v>
      </c>
      <c r="B133">
        <v>36</v>
      </c>
      <c r="D133" s="10">
        <v>35684</v>
      </c>
      <c r="E133">
        <v>17</v>
      </c>
    </row>
    <row r="134" spans="1:5" x14ac:dyDescent="0.3">
      <c r="A134" s="10">
        <v>35593</v>
      </c>
      <c r="B134">
        <v>35</v>
      </c>
      <c r="D134" s="10">
        <v>35685</v>
      </c>
      <c r="E134">
        <v>17</v>
      </c>
    </row>
    <row r="135" spans="1:5" x14ac:dyDescent="0.3">
      <c r="A135" s="10">
        <v>35594</v>
      </c>
      <c r="B135">
        <v>35</v>
      </c>
      <c r="D135" s="10">
        <v>35686</v>
      </c>
      <c r="E135">
        <v>17</v>
      </c>
    </row>
    <row r="136" spans="1:5" x14ac:dyDescent="0.3">
      <c r="A136" s="10">
        <v>35595</v>
      </c>
      <c r="B136">
        <v>35</v>
      </c>
      <c r="D136" s="10">
        <v>35687</v>
      </c>
      <c r="E136">
        <v>17</v>
      </c>
    </row>
    <row r="137" spans="1:5" x14ac:dyDescent="0.3">
      <c r="A137" s="10">
        <v>35596</v>
      </c>
      <c r="B137">
        <v>36</v>
      </c>
      <c r="D137" s="10">
        <v>35688</v>
      </c>
      <c r="E137">
        <v>17</v>
      </c>
    </row>
    <row r="138" spans="1:5" x14ac:dyDescent="0.3">
      <c r="A138" s="10">
        <v>35597</v>
      </c>
      <c r="B138">
        <v>35</v>
      </c>
      <c r="D138" s="10">
        <v>35689</v>
      </c>
      <c r="E138">
        <v>17</v>
      </c>
    </row>
    <row r="139" spans="1:5" x14ac:dyDescent="0.3">
      <c r="A139" s="10">
        <v>35598</v>
      </c>
      <c r="B139">
        <v>34</v>
      </c>
      <c r="D139" s="10">
        <v>35690</v>
      </c>
      <c r="E139">
        <v>17</v>
      </c>
    </row>
    <row r="140" spans="1:5" x14ac:dyDescent="0.3">
      <c r="A140" s="10">
        <v>35599</v>
      </c>
      <c r="B140">
        <v>33</v>
      </c>
      <c r="D140" s="10">
        <v>35691</v>
      </c>
      <c r="E140">
        <v>17</v>
      </c>
    </row>
    <row r="141" spans="1:5" x14ac:dyDescent="0.3">
      <c r="A141" s="10">
        <v>35600</v>
      </c>
      <c r="B141">
        <v>32</v>
      </c>
      <c r="D141" s="10">
        <v>35692</v>
      </c>
      <c r="E141">
        <v>17</v>
      </c>
    </row>
    <row r="142" spans="1:5" x14ac:dyDescent="0.3">
      <c r="A142" s="10">
        <v>35601</v>
      </c>
      <c r="B142">
        <v>32</v>
      </c>
      <c r="D142" s="10">
        <v>35693</v>
      </c>
      <c r="E142">
        <v>16</v>
      </c>
    </row>
    <row r="143" spans="1:5" x14ac:dyDescent="0.3">
      <c r="A143" s="10">
        <v>35602</v>
      </c>
      <c r="B143">
        <v>31</v>
      </c>
      <c r="D143" s="10">
        <v>35694</v>
      </c>
      <c r="E143">
        <v>16</v>
      </c>
    </row>
    <row r="144" spans="1:5" x14ac:dyDescent="0.3">
      <c r="A144" s="10">
        <v>35603</v>
      </c>
      <c r="B144">
        <v>31</v>
      </c>
      <c r="D144" s="10">
        <v>35695</v>
      </c>
      <c r="E144">
        <v>16</v>
      </c>
    </row>
    <row r="145" spans="1:5" x14ac:dyDescent="0.3">
      <c r="A145" s="10">
        <v>35604</v>
      </c>
      <c r="B145">
        <v>31</v>
      </c>
      <c r="D145" s="10">
        <v>35696</v>
      </c>
      <c r="E145">
        <v>16</v>
      </c>
    </row>
    <row r="146" spans="1:5" x14ac:dyDescent="0.3">
      <c r="A146" s="10">
        <v>35605</v>
      </c>
      <c r="B146">
        <v>31</v>
      </c>
      <c r="D146" s="10">
        <v>35697</v>
      </c>
      <c r="E146">
        <v>15</v>
      </c>
    </row>
    <row r="147" spans="1:5" x14ac:dyDescent="0.3">
      <c r="A147" s="10">
        <v>35606</v>
      </c>
      <c r="B147">
        <v>30</v>
      </c>
      <c r="D147" s="10">
        <v>35698</v>
      </c>
      <c r="E147">
        <v>15</v>
      </c>
    </row>
    <row r="148" spans="1:5" x14ac:dyDescent="0.3">
      <c r="A148" s="10">
        <v>35607</v>
      </c>
      <c r="B148">
        <v>29</v>
      </c>
      <c r="D148" s="10">
        <v>35699</v>
      </c>
      <c r="E148">
        <v>15</v>
      </c>
    </row>
    <row r="149" spans="1:5" x14ac:dyDescent="0.3">
      <c r="A149" s="10">
        <v>35608</v>
      </c>
      <c r="B149">
        <v>28</v>
      </c>
      <c r="D149" s="10">
        <v>35700</v>
      </c>
      <c r="E149">
        <v>15</v>
      </c>
    </row>
    <row r="150" spans="1:5" x14ac:dyDescent="0.3">
      <c r="A150" s="10">
        <v>35609</v>
      </c>
      <c r="B150">
        <v>29</v>
      </c>
      <c r="D150" s="10">
        <v>35701</v>
      </c>
      <c r="E150">
        <v>15</v>
      </c>
    </row>
    <row r="151" spans="1:5" x14ac:dyDescent="0.3">
      <c r="A151" s="10">
        <v>35610</v>
      </c>
      <c r="B151">
        <v>29</v>
      </c>
      <c r="D151" s="10">
        <v>35702</v>
      </c>
      <c r="E151">
        <v>15</v>
      </c>
    </row>
    <row r="152" spans="1:5" x14ac:dyDescent="0.3">
      <c r="A152" s="10">
        <v>35611</v>
      </c>
      <c r="B152">
        <v>29</v>
      </c>
      <c r="D152" s="10">
        <v>35703</v>
      </c>
      <c r="E152">
        <v>15</v>
      </c>
    </row>
    <row r="153" spans="1:5" x14ac:dyDescent="0.3">
      <c r="A153" s="10">
        <v>35956</v>
      </c>
      <c r="B153">
        <v>147</v>
      </c>
      <c r="D153" s="10">
        <v>36039</v>
      </c>
      <c r="E153">
        <v>34</v>
      </c>
    </row>
    <row r="154" spans="1:5" x14ac:dyDescent="0.3">
      <c r="A154" s="10">
        <v>35957</v>
      </c>
      <c r="B154">
        <v>148</v>
      </c>
      <c r="D154" s="10">
        <v>36040</v>
      </c>
      <c r="E154">
        <v>34</v>
      </c>
    </row>
    <row r="155" spans="1:5" x14ac:dyDescent="0.3">
      <c r="A155" s="10">
        <v>35958</v>
      </c>
      <c r="B155">
        <v>146</v>
      </c>
      <c r="D155" s="10">
        <v>36041</v>
      </c>
      <c r="E155">
        <v>34</v>
      </c>
    </row>
    <row r="156" spans="1:5" x14ac:dyDescent="0.3">
      <c r="A156" s="10">
        <v>35959</v>
      </c>
      <c r="B156">
        <v>142</v>
      </c>
      <c r="D156" s="10">
        <v>36042</v>
      </c>
      <c r="E156">
        <v>34</v>
      </c>
    </row>
    <row r="157" spans="1:5" x14ac:dyDescent="0.3">
      <c r="A157" s="10">
        <v>35960</v>
      </c>
      <c r="B157">
        <v>137</v>
      </c>
      <c r="D157" s="10">
        <v>36043</v>
      </c>
      <c r="E157">
        <v>33</v>
      </c>
    </row>
    <row r="158" spans="1:5" x14ac:dyDescent="0.3">
      <c r="A158" s="10">
        <v>35961</v>
      </c>
      <c r="B158">
        <v>133</v>
      </c>
      <c r="D158" s="10">
        <v>36044</v>
      </c>
      <c r="E158">
        <v>31</v>
      </c>
    </row>
    <row r="159" spans="1:5" x14ac:dyDescent="0.3">
      <c r="A159" s="10">
        <v>35962</v>
      </c>
      <c r="B159">
        <v>127</v>
      </c>
      <c r="D159" s="10">
        <v>36045</v>
      </c>
      <c r="E159">
        <v>31</v>
      </c>
    </row>
    <row r="160" spans="1:5" x14ac:dyDescent="0.3">
      <c r="A160" s="10">
        <v>35963</v>
      </c>
      <c r="B160">
        <v>118</v>
      </c>
      <c r="D160" s="10">
        <v>36046</v>
      </c>
      <c r="E160">
        <v>31</v>
      </c>
    </row>
    <row r="161" spans="1:5" x14ac:dyDescent="0.3">
      <c r="A161" s="10">
        <v>35964</v>
      </c>
      <c r="B161">
        <v>108</v>
      </c>
      <c r="D161" s="10">
        <v>36047</v>
      </c>
      <c r="E161">
        <v>32</v>
      </c>
    </row>
    <row r="162" spans="1:5" x14ac:dyDescent="0.3">
      <c r="A162" s="10">
        <v>35965</v>
      </c>
      <c r="B162">
        <v>104</v>
      </c>
      <c r="D162" s="10">
        <v>36048</v>
      </c>
      <c r="E162">
        <v>32</v>
      </c>
    </row>
    <row r="163" spans="1:5" x14ac:dyDescent="0.3">
      <c r="A163" s="10">
        <v>35966</v>
      </c>
      <c r="B163">
        <v>103</v>
      </c>
      <c r="D163" s="10">
        <v>36049</v>
      </c>
      <c r="E163">
        <v>31</v>
      </c>
    </row>
    <row r="164" spans="1:5" x14ac:dyDescent="0.3">
      <c r="A164" s="10">
        <v>35967</v>
      </c>
      <c r="B164">
        <v>101</v>
      </c>
      <c r="D164" s="10">
        <v>36050</v>
      </c>
      <c r="E164">
        <v>30</v>
      </c>
    </row>
    <row r="165" spans="1:5" x14ac:dyDescent="0.3">
      <c r="A165" s="10">
        <v>35968</v>
      </c>
      <c r="B165">
        <v>99</v>
      </c>
      <c r="D165" s="10">
        <v>36051</v>
      </c>
      <c r="E165">
        <v>30</v>
      </c>
    </row>
    <row r="166" spans="1:5" x14ac:dyDescent="0.3">
      <c r="A166" s="10">
        <v>35969</v>
      </c>
      <c r="B166">
        <v>97</v>
      </c>
      <c r="D166" s="10">
        <v>36052</v>
      </c>
      <c r="E166">
        <v>30</v>
      </c>
    </row>
    <row r="167" spans="1:5" x14ac:dyDescent="0.3">
      <c r="A167" s="10">
        <v>35970</v>
      </c>
      <c r="B167">
        <v>95</v>
      </c>
      <c r="D167" s="10">
        <v>36053</v>
      </c>
      <c r="E167">
        <v>30</v>
      </c>
    </row>
    <row r="168" spans="1:5" x14ac:dyDescent="0.3">
      <c r="A168" s="10">
        <v>35971</v>
      </c>
      <c r="B168">
        <v>90</v>
      </c>
      <c r="D168" s="10">
        <v>36054</v>
      </c>
      <c r="E168">
        <v>30</v>
      </c>
    </row>
    <row r="169" spans="1:5" x14ac:dyDescent="0.3">
      <c r="A169" s="10">
        <v>35972</v>
      </c>
      <c r="B169">
        <v>98</v>
      </c>
      <c r="D169" s="10">
        <v>36055</v>
      </c>
      <c r="E169">
        <v>30</v>
      </c>
    </row>
    <row r="170" spans="1:5" x14ac:dyDescent="0.3">
      <c r="A170" s="10">
        <v>35973</v>
      </c>
      <c r="B170">
        <v>95</v>
      </c>
      <c r="D170" s="10">
        <v>36056</v>
      </c>
      <c r="E170">
        <v>29</v>
      </c>
    </row>
    <row r="171" spans="1:5" x14ac:dyDescent="0.3">
      <c r="A171" s="10">
        <v>35974</v>
      </c>
      <c r="B171">
        <v>93</v>
      </c>
      <c r="D171" s="10">
        <v>36057</v>
      </c>
      <c r="E171">
        <v>29</v>
      </c>
    </row>
    <row r="172" spans="1:5" x14ac:dyDescent="0.3">
      <c r="A172" s="10">
        <v>35975</v>
      </c>
      <c r="B172">
        <v>89</v>
      </c>
      <c r="D172" s="10">
        <v>36058</v>
      </c>
      <c r="E172">
        <v>29</v>
      </c>
    </row>
    <row r="173" spans="1:5" x14ac:dyDescent="0.3">
      <c r="A173" s="10">
        <v>35976</v>
      </c>
      <c r="B173">
        <v>82</v>
      </c>
      <c r="D173" s="10">
        <v>36059</v>
      </c>
      <c r="E173">
        <v>29</v>
      </c>
    </row>
    <row r="174" spans="1:5" x14ac:dyDescent="0.3">
      <c r="A174" s="10">
        <v>36312</v>
      </c>
      <c r="B174">
        <v>68</v>
      </c>
      <c r="D174" s="10">
        <v>36060</v>
      </c>
      <c r="E174">
        <v>30</v>
      </c>
    </row>
    <row r="175" spans="1:5" x14ac:dyDescent="0.3">
      <c r="A175" s="10">
        <v>36313</v>
      </c>
      <c r="B175">
        <v>69</v>
      </c>
      <c r="D175" s="10">
        <v>36061</v>
      </c>
      <c r="E175">
        <v>30</v>
      </c>
    </row>
    <row r="176" spans="1:5" x14ac:dyDescent="0.3">
      <c r="A176" s="10">
        <v>36314</v>
      </c>
      <c r="B176">
        <v>76</v>
      </c>
      <c r="D176" s="10">
        <v>36062</v>
      </c>
      <c r="E176">
        <v>30</v>
      </c>
    </row>
    <row r="177" spans="1:5" x14ac:dyDescent="0.3">
      <c r="A177" s="10">
        <v>36315</v>
      </c>
      <c r="B177">
        <v>71</v>
      </c>
      <c r="D177" s="10">
        <v>36063</v>
      </c>
      <c r="E177">
        <v>30</v>
      </c>
    </row>
    <row r="178" spans="1:5" x14ac:dyDescent="0.3">
      <c r="A178" s="10">
        <v>36316</v>
      </c>
      <c r="B178">
        <v>68</v>
      </c>
      <c r="D178" s="10">
        <v>36064</v>
      </c>
      <c r="E178">
        <v>30</v>
      </c>
    </row>
    <row r="179" spans="1:5" x14ac:dyDescent="0.3">
      <c r="A179" s="10">
        <v>36317</v>
      </c>
      <c r="B179">
        <v>65</v>
      </c>
      <c r="D179" s="10">
        <v>36065</v>
      </c>
      <c r="E179">
        <v>31</v>
      </c>
    </row>
    <row r="180" spans="1:5" x14ac:dyDescent="0.3">
      <c r="A180" s="10">
        <v>36318</v>
      </c>
      <c r="B180">
        <v>62</v>
      </c>
      <c r="D180" s="10">
        <v>36066</v>
      </c>
      <c r="E180">
        <v>31</v>
      </c>
    </row>
    <row r="181" spans="1:5" x14ac:dyDescent="0.3">
      <c r="A181" s="10">
        <v>36319</v>
      </c>
      <c r="B181">
        <v>60</v>
      </c>
      <c r="D181" s="10">
        <v>36067</v>
      </c>
      <c r="E181">
        <v>30</v>
      </c>
    </row>
    <row r="182" spans="1:5" x14ac:dyDescent="0.3">
      <c r="A182" s="10">
        <v>36320</v>
      </c>
      <c r="B182">
        <v>59</v>
      </c>
      <c r="D182" s="10">
        <v>36068</v>
      </c>
      <c r="E182">
        <v>30</v>
      </c>
    </row>
    <row r="183" spans="1:5" x14ac:dyDescent="0.3">
      <c r="A183" s="10">
        <v>36321</v>
      </c>
      <c r="B183">
        <v>59</v>
      </c>
      <c r="D183" s="10">
        <v>36404</v>
      </c>
      <c r="E183">
        <v>24</v>
      </c>
    </row>
    <row r="184" spans="1:5" x14ac:dyDescent="0.3">
      <c r="A184" s="10">
        <v>36322</v>
      </c>
      <c r="B184">
        <v>57</v>
      </c>
      <c r="D184" s="10">
        <v>36405</v>
      </c>
      <c r="E184">
        <v>24</v>
      </c>
    </row>
    <row r="185" spans="1:5" x14ac:dyDescent="0.3">
      <c r="A185" s="10">
        <v>36323</v>
      </c>
      <c r="B185">
        <v>54</v>
      </c>
      <c r="D185" s="10">
        <v>36406</v>
      </c>
      <c r="E185">
        <v>24</v>
      </c>
    </row>
    <row r="186" spans="1:5" x14ac:dyDescent="0.3">
      <c r="A186" s="10">
        <v>36324</v>
      </c>
      <c r="B186">
        <v>54</v>
      </c>
      <c r="D186" s="10">
        <v>36407</v>
      </c>
      <c r="E186">
        <v>24</v>
      </c>
    </row>
    <row r="187" spans="1:5" x14ac:dyDescent="0.3">
      <c r="A187" s="10">
        <v>36325</v>
      </c>
      <c r="B187">
        <v>54</v>
      </c>
      <c r="D187" s="10">
        <v>36408</v>
      </c>
      <c r="E187">
        <v>24</v>
      </c>
    </row>
    <row r="188" spans="1:5" x14ac:dyDescent="0.3">
      <c r="A188" s="10">
        <v>36326</v>
      </c>
      <c r="B188">
        <v>53</v>
      </c>
      <c r="D188" s="10">
        <v>36409</v>
      </c>
      <c r="E188">
        <v>24</v>
      </c>
    </row>
    <row r="189" spans="1:5" x14ac:dyDescent="0.3">
      <c r="A189" s="10">
        <v>36327</v>
      </c>
      <c r="B189">
        <v>52</v>
      </c>
      <c r="D189" s="10">
        <v>36410</v>
      </c>
      <c r="E189">
        <v>23</v>
      </c>
    </row>
    <row r="190" spans="1:5" x14ac:dyDescent="0.3">
      <c r="A190" s="10">
        <v>36328</v>
      </c>
      <c r="B190">
        <v>52</v>
      </c>
      <c r="D190" s="10">
        <v>36411</v>
      </c>
      <c r="E190">
        <v>29</v>
      </c>
    </row>
    <row r="191" spans="1:5" x14ac:dyDescent="0.3">
      <c r="A191" s="10">
        <v>36329</v>
      </c>
      <c r="B191">
        <v>52</v>
      </c>
      <c r="D191" s="10">
        <v>36412</v>
      </c>
      <c r="E191">
        <v>24</v>
      </c>
    </row>
    <row r="192" spans="1:5" x14ac:dyDescent="0.3">
      <c r="A192" s="10">
        <v>36330</v>
      </c>
      <c r="B192">
        <v>50</v>
      </c>
      <c r="D192" s="10">
        <v>36413</v>
      </c>
      <c r="E192">
        <v>23</v>
      </c>
    </row>
    <row r="193" spans="1:5" x14ac:dyDescent="0.3">
      <c r="A193" s="10">
        <v>36331</v>
      </c>
      <c r="B193">
        <v>50</v>
      </c>
      <c r="D193" s="10">
        <v>36414</v>
      </c>
      <c r="E193">
        <v>23</v>
      </c>
    </row>
    <row r="194" spans="1:5" x14ac:dyDescent="0.3">
      <c r="A194" s="10">
        <v>36332</v>
      </c>
      <c r="B194">
        <v>49</v>
      </c>
      <c r="D194" s="10">
        <v>36415</v>
      </c>
      <c r="E194">
        <v>22</v>
      </c>
    </row>
    <row r="195" spans="1:5" x14ac:dyDescent="0.3">
      <c r="A195" s="10">
        <v>36333</v>
      </c>
      <c r="B195">
        <v>49</v>
      </c>
      <c r="D195" s="10">
        <v>36416</v>
      </c>
      <c r="E195">
        <v>22</v>
      </c>
    </row>
    <row r="196" spans="1:5" x14ac:dyDescent="0.3">
      <c r="A196" s="10">
        <v>36334</v>
      </c>
      <c r="B196">
        <v>48</v>
      </c>
      <c r="D196" s="10">
        <v>36417</v>
      </c>
      <c r="E196">
        <v>22</v>
      </c>
    </row>
    <row r="197" spans="1:5" x14ac:dyDescent="0.3">
      <c r="A197" s="10">
        <v>36335</v>
      </c>
      <c r="B197">
        <v>48</v>
      </c>
      <c r="D197" s="10">
        <v>36418</v>
      </c>
      <c r="E197">
        <v>22</v>
      </c>
    </row>
    <row r="198" spans="1:5" x14ac:dyDescent="0.3">
      <c r="A198" s="10">
        <v>36336</v>
      </c>
      <c r="B198">
        <v>47</v>
      </c>
      <c r="D198" s="10">
        <v>36419</v>
      </c>
      <c r="E198">
        <v>21</v>
      </c>
    </row>
    <row r="199" spans="1:5" x14ac:dyDescent="0.3">
      <c r="A199" s="10">
        <v>36337</v>
      </c>
      <c r="B199">
        <v>45</v>
      </c>
      <c r="D199" s="10">
        <v>36420</v>
      </c>
      <c r="E199">
        <v>22</v>
      </c>
    </row>
    <row r="200" spans="1:5" x14ac:dyDescent="0.3">
      <c r="A200" s="10">
        <v>36338</v>
      </c>
      <c r="B200">
        <v>44</v>
      </c>
      <c r="D200" s="10">
        <v>36421</v>
      </c>
      <c r="E200">
        <v>21</v>
      </c>
    </row>
    <row r="201" spans="1:5" x14ac:dyDescent="0.3">
      <c r="A201" s="10">
        <v>36339</v>
      </c>
      <c r="B201">
        <v>44</v>
      </c>
      <c r="D201" s="10">
        <v>36422</v>
      </c>
      <c r="E201">
        <v>22</v>
      </c>
    </row>
    <row r="202" spans="1:5" x14ac:dyDescent="0.3">
      <c r="A202" s="10">
        <v>36340</v>
      </c>
      <c r="B202">
        <v>43</v>
      </c>
      <c r="D202" s="10">
        <v>36423</v>
      </c>
      <c r="E202">
        <v>22</v>
      </c>
    </row>
    <row r="203" spans="1:5" x14ac:dyDescent="0.3">
      <c r="A203" s="10">
        <v>36341</v>
      </c>
      <c r="B203">
        <v>42</v>
      </c>
      <c r="D203" s="10">
        <v>36424</v>
      </c>
      <c r="E203">
        <v>22</v>
      </c>
    </row>
    <row r="204" spans="1:5" x14ac:dyDescent="0.3">
      <c r="A204" s="10">
        <v>36678</v>
      </c>
      <c r="B204">
        <v>53</v>
      </c>
      <c r="D204" s="10">
        <v>36425</v>
      </c>
      <c r="E204">
        <v>21</v>
      </c>
    </row>
    <row r="205" spans="1:5" x14ac:dyDescent="0.3">
      <c r="A205" s="10">
        <v>36679</v>
      </c>
      <c r="B205">
        <v>52</v>
      </c>
      <c r="D205" s="10">
        <v>36426</v>
      </c>
      <c r="E205">
        <v>22</v>
      </c>
    </row>
    <row r="206" spans="1:5" x14ac:dyDescent="0.3">
      <c r="A206" s="10">
        <v>36680</v>
      </c>
      <c r="B206">
        <v>51</v>
      </c>
      <c r="D206" s="10">
        <v>36427</v>
      </c>
      <c r="E206">
        <v>21</v>
      </c>
    </row>
    <row r="207" spans="1:5" x14ac:dyDescent="0.3">
      <c r="A207" s="10">
        <v>36681</v>
      </c>
      <c r="B207">
        <v>51</v>
      </c>
      <c r="D207" s="10">
        <v>36428</v>
      </c>
      <c r="E207">
        <v>21</v>
      </c>
    </row>
    <row r="208" spans="1:5" x14ac:dyDescent="0.3">
      <c r="A208" s="10">
        <v>36682</v>
      </c>
      <c r="B208">
        <v>50</v>
      </c>
      <c r="D208" s="10">
        <v>36429</v>
      </c>
      <c r="E208">
        <v>21</v>
      </c>
    </row>
    <row r="209" spans="1:5" x14ac:dyDescent="0.3">
      <c r="A209" s="10">
        <v>36683</v>
      </c>
      <c r="B209">
        <v>48</v>
      </c>
      <c r="D209" s="10">
        <v>36430</v>
      </c>
      <c r="E209">
        <v>20</v>
      </c>
    </row>
    <row r="210" spans="1:5" x14ac:dyDescent="0.3">
      <c r="A210" s="10">
        <v>36684</v>
      </c>
      <c r="B210">
        <v>49</v>
      </c>
      <c r="D210" s="10">
        <v>36431</v>
      </c>
      <c r="E210">
        <v>20</v>
      </c>
    </row>
    <row r="211" spans="1:5" x14ac:dyDescent="0.3">
      <c r="A211" s="10">
        <v>36685</v>
      </c>
      <c r="B211">
        <v>52</v>
      </c>
      <c r="D211" s="10">
        <v>36432</v>
      </c>
      <c r="E211">
        <v>20</v>
      </c>
    </row>
    <row r="212" spans="1:5" x14ac:dyDescent="0.3">
      <c r="A212" s="10">
        <v>36686</v>
      </c>
      <c r="B212">
        <v>53</v>
      </c>
      <c r="D212" s="10">
        <v>36433</v>
      </c>
      <c r="E212">
        <v>20</v>
      </c>
    </row>
    <row r="213" spans="1:5" x14ac:dyDescent="0.3">
      <c r="A213" s="10">
        <v>36687</v>
      </c>
      <c r="B213">
        <v>50</v>
      </c>
      <c r="D213" s="10">
        <v>36770</v>
      </c>
      <c r="E213">
        <v>28</v>
      </c>
    </row>
    <row r="214" spans="1:5" x14ac:dyDescent="0.3">
      <c r="A214" s="10">
        <v>36688</v>
      </c>
      <c r="B214">
        <v>48</v>
      </c>
      <c r="D214" s="10">
        <v>36771</v>
      </c>
      <c r="E214">
        <v>29</v>
      </c>
    </row>
    <row r="215" spans="1:5" x14ac:dyDescent="0.3">
      <c r="A215" s="10">
        <v>36689</v>
      </c>
      <c r="B215">
        <v>47</v>
      </c>
      <c r="D215" s="10">
        <v>36772</v>
      </c>
      <c r="E215">
        <v>27</v>
      </c>
    </row>
    <row r="216" spans="1:5" x14ac:dyDescent="0.3">
      <c r="A216" s="10">
        <v>36690</v>
      </c>
      <c r="B216">
        <v>46</v>
      </c>
      <c r="D216" s="10">
        <v>36773</v>
      </c>
      <c r="E216">
        <v>25</v>
      </c>
    </row>
    <row r="217" spans="1:5" x14ac:dyDescent="0.3">
      <c r="A217" s="10">
        <v>36691</v>
      </c>
      <c r="B217">
        <v>45</v>
      </c>
      <c r="D217" s="10">
        <v>36774</v>
      </c>
      <c r="E217">
        <v>24</v>
      </c>
    </row>
    <row r="218" spans="1:5" x14ac:dyDescent="0.3">
      <c r="A218" s="10">
        <v>36692</v>
      </c>
      <c r="B218">
        <v>44</v>
      </c>
      <c r="D218" s="10">
        <v>36775</v>
      </c>
      <c r="E218">
        <v>23</v>
      </c>
    </row>
    <row r="219" spans="1:5" x14ac:dyDescent="0.3">
      <c r="A219" s="10">
        <v>36693</v>
      </c>
      <c r="B219">
        <v>44</v>
      </c>
      <c r="D219" s="10">
        <v>36776</v>
      </c>
      <c r="E219">
        <v>23</v>
      </c>
    </row>
    <row r="220" spans="1:5" x14ac:dyDescent="0.3">
      <c r="A220" s="10">
        <v>36694</v>
      </c>
      <c r="B220">
        <v>44</v>
      </c>
      <c r="D220" s="10">
        <v>36777</v>
      </c>
      <c r="E220">
        <v>23</v>
      </c>
    </row>
    <row r="221" spans="1:5" x14ac:dyDescent="0.3">
      <c r="A221" s="10">
        <v>36695</v>
      </c>
      <c r="B221">
        <v>44</v>
      </c>
      <c r="D221" s="10">
        <v>36778</v>
      </c>
      <c r="E221">
        <v>22</v>
      </c>
    </row>
    <row r="222" spans="1:5" x14ac:dyDescent="0.3">
      <c r="A222" s="10">
        <v>36696</v>
      </c>
      <c r="B222">
        <v>43</v>
      </c>
      <c r="D222" s="10">
        <v>36779</v>
      </c>
      <c r="E222">
        <v>22</v>
      </c>
    </row>
    <row r="223" spans="1:5" x14ac:dyDescent="0.3">
      <c r="A223" s="10">
        <v>36697</v>
      </c>
      <c r="B223">
        <v>43</v>
      </c>
      <c r="D223" s="10">
        <v>36780</v>
      </c>
      <c r="E223">
        <v>22</v>
      </c>
    </row>
    <row r="224" spans="1:5" x14ac:dyDescent="0.3">
      <c r="A224" s="10">
        <v>36698</v>
      </c>
      <c r="B224">
        <v>43</v>
      </c>
      <c r="D224" s="10">
        <v>36781</v>
      </c>
      <c r="E224">
        <v>22</v>
      </c>
    </row>
    <row r="225" spans="1:5" x14ac:dyDescent="0.3">
      <c r="A225" s="10">
        <v>36699</v>
      </c>
      <c r="B225">
        <v>42</v>
      </c>
      <c r="D225" s="10">
        <v>36782</v>
      </c>
      <c r="E225">
        <v>22</v>
      </c>
    </row>
    <row r="226" spans="1:5" x14ac:dyDescent="0.3">
      <c r="A226" s="10">
        <v>36700</v>
      </c>
      <c r="B226">
        <v>42</v>
      </c>
      <c r="D226" s="10">
        <v>36783</v>
      </c>
      <c r="E226">
        <v>25</v>
      </c>
    </row>
    <row r="227" spans="1:5" x14ac:dyDescent="0.3">
      <c r="A227" s="10">
        <v>36701</v>
      </c>
      <c r="B227">
        <v>42</v>
      </c>
      <c r="D227" s="10">
        <v>36784</v>
      </c>
      <c r="E227">
        <v>23</v>
      </c>
    </row>
    <row r="228" spans="1:5" x14ac:dyDescent="0.3">
      <c r="A228" s="10">
        <v>36702</v>
      </c>
      <c r="B228">
        <v>41</v>
      </c>
      <c r="D228" s="10">
        <v>36785</v>
      </c>
      <c r="E228">
        <v>21</v>
      </c>
    </row>
    <row r="229" spans="1:5" x14ac:dyDescent="0.3">
      <c r="A229" s="10">
        <v>36703</v>
      </c>
      <c r="B229">
        <v>40</v>
      </c>
      <c r="D229" s="10">
        <v>36786</v>
      </c>
      <c r="E229">
        <v>21</v>
      </c>
    </row>
    <row r="230" spans="1:5" x14ac:dyDescent="0.3">
      <c r="A230" s="10">
        <v>36704</v>
      </c>
      <c r="B230">
        <v>39</v>
      </c>
      <c r="D230" s="10">
        <v>36787</v>
      </c>
      <c r="E230">
        <v>20</v>
      </c>
    </row>
    <row r="231" spans="1:5" x14ac:dyDescent="0.3">
      <c r="A231" s="10">
        <v>36705</v>
      </c>
      <c r="B231">
        <v>39</v>
      </c>
      <c r="D231" s="10">
        <v>36788</v>
      </c>
      <c r="E231">
        <v>22</v>
      </c>
    </row>
    <row r="232" spans="1:5" x14ac:dyDescent="0.3">
      <c r="A232" s="10">
        <v>36706</v>
      </c>
      <c r="B232">
        <v>39</v>
      </c>
      <c r="D232" s="10">
        <v>36789</v>
      </c>
      <c r="E232">
        <v>22</v>
      </c>
    </row>
    <row r="233" spans="1:5" x14ac:dyDescent="0.3">
      <c r="A233" s="10">
        <v>36707</v>
      </c>
      <c r="B233">
        <v>38</v>
      </c>
      <c r="D233" s="10">
        <v>36790</v>
      </c>
      <c r="E233">
        <v>21</v>
      </c>
    </row>
    <row r="234" spans="1:5" x14ac:dyDescent="0.3">
      <c r="A234" s="10">
        <v>37043</v>
      </c>
      <c r="B234">
        <v>31</v>
      </c>
      <c r="D234" s="10">
        <v>36791</v>
      </c>
      <c r="E234">
        <v>22</v>
      </c>
    </row>
    <row r="235" spans="1:5" x14ac:dyDescent="0.3">
      <c r="A235" s="10">
        <v>37044</v>
      </c>
      <c r="B235">
        <v>31</v>
      </c>
      <c r="D235" s="10">
        <v>36792</v>
      </c>
      <c r="E235">
        <v>22</v>
      </c>
    </row>
    <row r="236" spans="1:5" x14ac:dyDescent="0.3">
      <c r="A236" s="10">
        <v>37045</v>
      </c>
      <c r="B236">
        <v>30</v>
      </c>
      <c r="D236" s="10">
        <v>36793</v>
      </c>
      <c r="E236">
        <v>22</v>
      </c>
    </row>
    <row r="237" spans="1:5" x14ac:dyDescent="0.3">
      <c r="A237" s="10">
        <v>37046</v>
      </c>
      <c r="B237">
        <v>30</v>
      </c>
      <c r="D237" s="10">
        <v>36794</v>
      </c>
      <c r="E237">
        <v>21</v>
      </c>
    </row>
    <row r="238" spans="1:5" x14ac:dyDescent="0.3">
      <c r="A238" s="10">
        <v>37047</v>
      </c>
      <c r="B238">
        <v>30</v>
      </c>
      <c r="D238" s="10">
        <v>36795</v>
      </c>
      <c r="E238">
        <v>21</v>
      </c>
    </row>
    <row r="239" spans="1:5" x14ac:dyDescent="0.3">
      <c r="A239" s="10">
        <v>37048</v>
      </c>
      <c r="B239">
        <v>29</v>
      </c>
      <c r="D239" s="10">
        <v>36796</v>
      </c>
      <c r="E239">
        <v>21</v>
      </c>
    </row>
    <row r="240" spans="1:5" x14ac:dyDescent="0.3">
      <c r="A240" s="10">
        <v>37049</v>
      </c>
      <c r="B240">
        <v>28</v>
      </c>
      <c r="D240" s="10">
        <v>36797</v>
      </c>
      <c r="E240">
        <v>21</v>
      </c>
    </row>
    <row r="241" spans="1:5" x14ac:dyDescent="0.3">
      <c r="A241" s="10">
        <v>37050</v>
      </c>
      <c r="B241">
        <v>27</v>
      </c>
      <c r="D241" s="10">
        <v>36798</v>
      </c>
      <c r="E241">
        <v>21</v>
      </c>
    </row>
    <row r="242" spans="1:5" x14ac:dyDescent="0.3">
      <c r="A242" s="10">
        <v>37051</v>
      </c>
      <c r="B242">
        <v>27</v>
      </c>
      <c r="D242" s="10">
        <v>36799</v>
      </c>
      <c r="E242">
        <v>21</v>
      </c>
    </row>
    <row r="243" spans="1:5" x14ac:dyDescent="0.3">
      <c r="A243" s="10">
        <v>37052</v>
      </c>
      <c r="B243">
        <v>27</v>
      </c>
      <c r="D243" s="10">
        <v>37135</v>
      </c>
      <c r="E243">
        <v>16</v>
      </c>
    </row>
    <row r="244" spans="1:5" x14ac:dyDescent="0.3">
      <c r="A244" s="10">
        <v>37053</v>
      </c>
      <c r="B244">
        <v>27</v>
      </c>
      <c r="D244" s="10">
        <v>37136</v>
      </c>
      <c r="E244">
        <v>15</v>
      </c>
    </row>
    <row r="245" spans="1:5" x14ac:dyDescent="0.3">
      <c r="A245" s="10">
        <v>37054</v>
      </c>
      <c r="B245">
        <v>27</v>
      </c>
      <c r="D245" s="10">
        <v>37137</v>
      </c>
      <c r="E245">
        <v>15</v>
      </c>
    </row>
    <row r="246" spans="1:5" x14ac:dyDescent="0.3">
      <c r="A246" s="10">
        <v>37055</v>
      </c>
      <c r="B246">
        <v>27</v>
      </c>
      <c r="D246" s="10">
        <v>37138</v>
      </c>
      <c r="E246">
        <v>15</v>
      </c>
    </row>
    <row r="247" spans="1:5" x14ac:dyDescent="0.3">
      <c r="A247" s="10">
        <v>37056</v>
      </c>
      <c r="B247">
        <v>27</v>
      </c>
      <c r="D247" s="10">
        <v>37139</v>
      </c>
      <c r="E247">
        <v>15</v>
      </c>
    </row>
    <row r="248" spans="1:5" x14ac:dyDescent="0.3">
      <c r="A248" s="10">
        <v>37057</v>
      </c>
      <c r="B248">
        <v>26</v>
      </c>
      <c r="D248" s="10">
        <v>37140</v>
      </c>
      <c r="E248">
        <v>14</v>
      </c>
    </row>
    <row r="249" spans="1:5" x14ac:dyDescent="0.3">
      <c r="A249" s="10">
        <v>37058</v>
      </c>
      <c r="B249">
        <v>26</v>
      </c>
      <c r="D249" s="10">
        <v>37141</v>
      </c>
      <c r="E249">
        <v>14</v>
      </c>
    </row>
    <row r="250" spans="1:5" x14ac:dyDescent="0.3">
      <c r="A250" s="10">
        <v>37059</v>
      </c>
      <c r="B250">
        <v>25</v>
      </c>
      <c r="D250" s="10">
        <v>37142</v>
      </c>
      <c r="E250">
        <v>15</v>
      </c>
    </row>
    <row r="251" spans="1:5" x14ac:dyDescent="0.3">
      <c r="A251" s="10">
        <v>37060</v>
      </c>
      <c r="B251">
        <v>25</v>
      </c>
      <c r="D251" s="10">
        <v>37143</v>
      </c>
      <c r="E251">
        <v>15</v>
      </c>
    </row>
    <row r="252" spans="1:5" x14ac:dyDescent="0.3">
      <c r="A252" s="10">
        <v>37061</v>
      </c>
      <c r="B252">
        <v>24</v>
      </c>
      <c r="D252" s="10">
        <v>37144</v>
      </c>
      <c r="E252">
        <v>15</v>
      </c>
    </row>
    <row r="253" spans="1:5" x14ac:dyDescent="0.3">
      <c r="A253" s="10">
        <v>37062</v>
      </c>
      <c r="B253">
        <v>20</v>
      </c>
      <c r="D253" s="10">
        <v>37145</v>
      </c>
      <c r="E253">
        <v>16</v>
      </c>
    </row>
    <row r="254" spans="1:5" x14ac:dyDescent="0.3">
      <c r="A254" s="10">
        <v>37063</v>
      </c>
      <c r="B254">
        <v>25</v>
      </c>
      <c r="D254" s="10">
        <v>37146</v>
      </c>
      <c r="E254">
        <v>18</v>
      </c>
    </row>
    <row r="255" spans="1:5" x14ac:dyDescent="0.3">
      <c r="A255" s="10">
        <v>37064</v>
      </c>
      <c r="B255">
        <v>22</v>
      </c>
      <c r="D255" s="10">
        <v>37147</v>
      </c>
      <c r="E255">
        <v>15</v>
      </c>
    </row>
    <row r="256" spans="1:5" x14ac:dyDescent="0.3">
      <c r="A256" s="10">
        <v>37065</v>
      </c>
      <c r="B256">
        <v>24</v>
      </c>
      <c r="D256" s="10">
        <v>37148</v>
      </c>
      <c r="E256">
        <v>15</v>
      </c>
    </row>
    <row r="257" spans="1:5" x14ac:dyDescent="0.3">
      <c r="A257" s="10">
        <v>37066</v>
      </c>
      <c r="B257">
        <v>24</v>
      </c>
      <c r="D257" s="10">
        <v>37149</v>
      </c>
      <c r="E257">
        <v>15</v>
      </c>
    </row>
    <row r="258" spans="1:5" x14ac:dyDescent="0.3">
      <c r="A258" s="10">
        <v>37067</v>
      </c>
      <c r="B258">
        <v>23</v>
      </c>
      <c r="D258" s="10">
        <v>37150</v>
      </c>
      <c r="E258">
        <v>15</v>
      </c>
    </row>
    <row r="259" spans="1:5" x14ac:dyDescent="0.3">
      <c r="A259" s="10">
        <v>37068</v>
      </c>
      <c r="B259">
        <v>24</v>
      </c>
      <c r="D259" s="10">
        <v>37151</v>
      </c>
      <c r="E259">
        <v>15</v>
      </c>
    </row>
    <row r="260" spans="1:5" x14ac:dyDescent="0.3">
      <c r="A260" s="10">
        <v>37069</v>
      </c>
      <c r="B260">
        <v>25</v>
      </c>
      <c r="D260" s="10">
        <v>37152</v>
      </c>
      <c r="E260">
        <v>15</v>
      </c>
    </row>
    <row r="261" spans="1:5" x14ac:dyDescent="0.3">
      <c r="A261" s="10">
        <v>37070</v>
      </c>
      <c r="B261">
        <v>25</v>
      </c>
      <c r="D261" s="10">
        <v>37153</v>
      </c>
      <c r="E261">
        <v>15</v>
      </c>
    </row>
    <row r="262" spans="1:5" x14ac:dyDescent="0.3">
      <c r="A262" s="10">
        <v>37071</v>
      </c>
      <c r="B262">
        <v>24</v>
      </c>
      <c r="D262" s="10">
        <v>37154</v>
      </c>
      <c r="E262">
        <v>15</v>
      </c>
    </row>
    <row r="263" spans="1:5" x14ac:dyDescent="0.3">
      <c r="A263" s="10">
        <v>37072</v>
      </c>
      <c r="B263">
        <v>24</v>
      </c>
      <c r="D263" s="10">
        <v>37155</v>
      </c>
      <c r="E263">
        <v>16</v>
      </c>
    </row>
    <row r="264" spans="1:5" x14ac:dyDescent="0.3">
      <c r="A264" s="10">
        <v>37408</v>
      </c>
      <c r="B264">
        <v>35.1</v>
      </c>
      <c r="D264" s="10">
        <v>37156</v>
      </c>
      <c r="E264">
        <v>16</v>
      </c>
    </row>
    <row r="265" spans="1:5" x14ac:dyDescent="0.3">
      <c r="A265" s="10">
        <v>37409</v>
      </c>
      <c r="B265">
        <v>34.700000000000003</v>
      </c>
      <c r="D265" s="10">
        <v>37157</v>
      </c>
      <c r="E265">
        <v>14</v>
      </c>
    </row>
    <row r="266" spans="1:5" x14ac:dyDescent="0.3">
      <c r="A266" s="10">
        <v>37410</v>
      </c>
      <c r="B266">
        <v>34.6</v>
      </c>
      <c r="D266" s="10">
        <v>37158</v>
      </c>
      <c r="E266">
        <v>14</v>
      </c>
    </row>
    <row r="267" spans="1:5" x14ac:dyDescent="0.3">
      <c r="A267" s="10">
        <v>37411</v>
      </c>
      <c r="B267">
        <v>34</v>
      </c>
      <c r="D267" s="10">
        <v>37159</v>
      </c>
      <c r="E267">
        <v>15</v>
      </c>
    </row>
    <row r="268" spans="1:5" x14ac:dyDescent="0.3">
      <c r="A268" s="10">
        <v>37412</v>
      </c>
      <c r="B268">
        <v>33.299999999999997</v>
      </c>
      <c r="D268" s="10">
        <v>37160</v>
      </c>
      <c r="E268">
        <v>15</v>
      </c>
    </row>
    <row r="269" spans="1:5" x14ac:dyDescent="0.3">
      <c r="A269" s="10">
        <v>37413</v>
      </c>
      <c r="B269">
        <v>31.8</v>
      </c>
      <c r="D269" s="10">
        <v>37161</v>
      </c>
      <c r="E269">
        <v>14</v>
      </c>
    </row>
    <row r="270" spans="1:5" x14ac:dyDescent="0.3">
      <c r="A270" s="10">
        <v>37414</v>
      </c>
      <c r="B270">
        <v>31.7</v>
      </c>
      <c r="D270" s="10">
        <v>37162</v>
      </c>
      <c r="E270">
        <v>14</v>
      </c>
    </row>
    <row r="271" spans="1:5" x14ac:dyDescent="0.3">
      <c r="A271" s="10">
        <v>37415</v>
      </c>
      <c r="B271">
        <v>31</v>
      </c>
      <c r="D271" s="10">
        <v>37163</v>
      </c>
      <c r="E271">
        <v>14</v>
      </c>
    </row>
    <row r="272" spans="1:5" x14ac:dyDescent="0.3">
      <c r="A272" s="10">
        <v>37416</v>
      </c>
      <c r="B272">
        <v>30.5</v>
      </c>
      <c r="D272" s="10">
        <v>37164</v>
      </c>
      <c r="E272">
        <v>14</v>
      </c>
    </row>
    <row r="273" spans="1:5" x14ac:dyDescent="0.3">
      <c r="A273" s="10">
        <v>37417</v>
      </c>
      <c r="B273">
        <v>30</v>
      </c>
      <c r="D273" s="10">
        <v>37500</v>
      </c>
      <c r="E273">
        <v>17.399999999999999</v>
      </c>
    </row>
    <row r="274" spans="1:5" x14ac:dyDescent="0.3">
      <c r="A274" s="10">
        <v>37418</v>
      </c>
      <c r="B274">
        <v>28</v>
      </c>
      <c r="D274" s="10">
        <v>37501</v>
      </c>
      <c r="E274">
        <v>16.8</v>
      </c>
    </row>
    <row r="275" spans="1:5" x14ac:dyDescent="0.3">
      <c r="A275" s="10">
        <v>37419</v>
      </c>
      <c r="B275">
        <v>29.1</v>
      </c>
      <c r="D275" s="10">
        <v>37502</v>
      </c>
      <c r="E275">
        <v>16</v>
      </c>
    </row>
    <row r="276" spans="1:5" x14ac:dyDescent="0.3">
      <c r="A276" s="10">
        <v>37420</v>
      </c>
      <c r="B276">
        <v>30</v>
      </c>
      <c r="D276" s="10">
        <v>37503</v>
      </c>
      <c r="E276">
        <v>16.2</v>
      </c>
    </row>
    <row r="277" spans="1:5" x14ac:dyDescent="0.3">
      <c r="A277" s="10">
        <v>37421</v>
      </c>
      <c r="B277">
        <v>30</v>
      </c>
      <c r="D277" s="10">
        <v>37504</v>
      </c>
      <c r="E277">
        <v>15.5</v>
      </c>
    </row>
    <row r="278" spans="1:5" x14ac:dyDescent="0.3">
      <c r="A278" s="10">
        <v>37422</v>
      </c>
      <c r="B278">
        <v>29.1</v>
      </c>
      <c r="D278" s="10">
        <v>37505</v>
      </c>
      <c r="E278">
        <v>15.7</v>
      </c>
    </row>
    <row r="279" spans="1:5" x14ac:dyDescent="0.3">
      <c r="A279" s="10">
        <v>37423</v>
      </c>
      <c r="B279">
        <v>28.5</v>
      </c>
      <c r="D279" s="10">
        <v>37506</v>
      </c>
      <c r="E279">
        <v>16.100000000000001</v>
      </c>
    </row>
    <row r="280" spans="1:5" x14ac:dyDescent="0.3">
      <c r="A280" s="10">
        <v>37424</v>
      </c>
      <c r="B280">
        <v>28.4</v>
      </c>
      <c r="D280" s="10">
        <v>37507</v>
      </c>
      <c r="E280">
        <v>16.3</v>
      </c>
    </row>
    <row r="281" spans="1:5" x14ac:dyDescent="0.3">
      <c r="A281" s="10">
        <v>37425</v>
      </c>
      <c r="B281">
        <v>26.3</v>
      </c>
      <c r="D281" s="10">
        <v>37508</v>
      </c>
      <c r="E281">
        <v>15.9</v>
      </c>
    </row>
    <row r="282" spans="1:5" x14ac:dyDescent="0.3">
      <c r="A282" s="10">
        <v>37426</v>
      </c>
      <c r="B282">
        <v>24</v>
      </c>
      <c r="D282" s="10">
        <v>37509</v>
      </c>
      <c r="E282">
        <v>16.2</v>
      </c>
    </row>
    <row r="283" spans="1:5" x14ac:dyDescent="0.3">
      <c r="A283" s="10">
        <v>37427</v>
      </c>
      <c r="B283">
        <v>27.6</v>
      </c>
      <c r="D283" s="10">
        <v>37510</v>
      </c>
      <c r="E283">
        <v>17.2</v>
      </c>
    </row>
    <row r="284" spans="1:5" x14ac:dyDescent="0.3">
      <c r="A284" s="10">
        <v>37428</v>
      </c>
      <c r="B284">
        <v>26.9</v>
      </c>
      <c r="D284" s="10">
        <v>37511</v>
      </c>
      <c r="E284">
        <v>17.5</v>
      </c>
    </row>
    <row r="285" spans="1:5" x14ac:dyDescent="0.3">
      <c r="A285" s="10">
        <v>37429</v>
      </c>
      <c r="B285">
        <v>27.7</v>
      </c>
      <c r="D285" s="10">
        <v>37512</v>
      </c>
      <c r="E285">
        <v>18.899999999999999</v>
      </c>
    </row>
    <row r="286" spans="1:5" x14ac:dyDescent="0.3">
      <c r="A286" s="10">
        <v>37430</v>
      </c>
      <c r="B286">
        <v>27.4</v>
      </c>
      <c r="D286" s="10">
        <v>37513</v>
      </c>
      <c r="E286">
        <v>20.5</v>
      </c>
    </row>
    <row r="287" spans="1:5" x14ac:dyDescent="0.3">
      <c r="A287" s="10">
        <v>37431</v>
      </c>
      <c r="B287">
        <v>27.3</v>
      </c>
      <c r="D287" s="10">
        <v>37514</v>
      </c>
      <c r="E287">
        <v>20.8</v>
      </c>
    </row>
    <row r="288" spans="1:5" x14ac:dyDescent="0.3">
      <c r="A288" s="10">
        <v>37432</v>
      </c>
      <c r="B288">
        <v>26.4</v>
      </c>
      <c r="D288" s="10">
        <v>37515</v>
      </c>
      <c r="E288">
        <v>18.8</v>
      </c>
    </row>
    <row r="289" spans="1:5" x14ac:dyDescent="0.3">
      <c r="A289" s="10">
        <v>37433</v>
      </c>
      <c r="B289">
        <v>26.4</v>
      </c>
      <c r="D289" s="10">
        <v>37516</v>
      </c>
      <c r="E289">
        <v>16.3</v>
      </c>
    </row>
    <row r="290" spans="1:5" x14ac:dyDescent="0.3">
      <c r="A290" s="10">
        <v>37434</v>
      </c>
      <c r="B290">
        <v>26.4</v>
      </c>
      <c r="D290" s="10">
        <v>37517</v>
      </c>
      <c r="E290">
        <v>18.899999999999999</v>
      </c>
    </row>
    <row r="291" spans="1:5" x14ac:dyDescent="0.3">
      <c r="A291" s="10">
        <v>37435</v>
      </c>
      <c r="B291">
        <v>26.4</v>
      </c>
      <c r="D291" s="10">
        <v>37518</v>
      </c>
      <c r="E291">
        <v>17.899999999999999</v>
      </c>
    </row>
    <row r="292" spans="1:5" x14ac:dyDescent="0.3">
      <c r="A292" s="10">
        <v>37436</v>
      </c>
      <c r="B292">
        <v>26.5</v>
      </c>
      <c r="D292" s="10">
        <v>37519</v>
      </c>
      <c r="E292">
        <v>15</v>
      </c>
    </row>
    <row r="293" spans="1:5" x14ac:dyDescent="0.3">
      <c r="A293" s="10">
        <v>37437</v>
      </c>
      <c r="B293">
        <v>26.1</v>
      </c>
      <c r="D293" s="10">
        <v>37520</v>
      </c>
      <c r="E293">
        <v>14.9</v>
      </c>
    </row>
    <row r="294" spans="1:5" x14ac:dyDescent="0.3">
      <c r="A294" s="10">
        <v>37773</v>
      </c>
      <c r="B294">
        <v>57</v>
      </c>
      <c r="D294" s="10">
        <v>37521</v>
      </c>
      <c r="E294">
        <v>14.7</v>
      </c>
    </row>
    <row r="295" spans="1:5" x14ac:dyDescent="0.3">
      <c r="A295" s="10">
        <v>37774</v>
      </c>
      <c r="B295">
        <v>54.6</v>
      </c>
      <c r="D295" s="10">
        <v>37522</v>
      </c>
      <c r="E295">
        <v>15</v>
      </c>
    </row>
    <row r="296" spans="1:5" x14ac:dyDescent="0.3">
      <c r="A296" s="10">
        <v>37775</v>
      </c>
      <c r="B296">
        <v>53.5</v>
      </c>
      <c r="D296" s="10">
        <v>37523</v>
      </c>
      <c r="E296">
        <v>14.5</v>
      </c>
    </row>
    <row r="297" spans="1:5" x14ac:dyDescent="0.3">
      <c r="A297" s="10">
        <v>37776</v>
      </c>
      <c r="B297">
        <v>54</v>
      </c>
      <c r="D297" s="10">
        <v>37524</v>
      </c>
      <c r="E297">
        <v>14.3</v>
      </c>
    </row>
    <row r="298" spans="1:5" x14ac:dyDescent="0.3">
      <c r="A298" s="10">
        <v>37777</v>
      </c>
      <c r="B298">
        <v>54</v>
      </c>
      <c r="D298" s="10">
        <v>37525</v>
      </c>
      <c r="E298">
        <v>15</v>
      </c>
    </row>
    <row r="299" spans="1:5" x14ac:dyDescent="0.3">
      <c r="A299" s="10">
        <v>37778</v>
      </c>
      <c r="B299">
        <v>53.6</v>
      </c>
      <c r="D299" s="10">
        <v>37526</v>
      </c>
      <c r="E299">
        <v>16</v>
      </c>
    </row>
    <row r="300" spans="1:5" x14ac:dyDescent="0.3">
      <c r="A300" s="10">
        <v>37779</v>
      </c>
      <c r="B300">
        <v>52</v>
      </c>
      <c r="D300" s="10">
        <v>37527</v>
      </c>
      <c r="E300">
        <v>16.5</v>
      </c>
    </row>
    <row r="301" spans="1:5" x14ac:dyDescent="0.3">
      <c r="A301" s="10">
        <v>37780</v>
      </c>
      <c r="B301">
        <v>50.3</v>
      </c>
      <c r="D301" s="10">
        <v>37528</v>
      </c>
      <c r="E301">
        <v>16.3</v>
      </c>
    </row>
    <row r="302" spans="1:5" x14ac:dyDescent="0.3">
      <c r="A302" s="10">
        <v>37781</v>
      </c>
      <c r="B302">
        <v>49.8</v>
      </c>
      <c r="D302" s="10">
        <v>37529</v>
      </c>
      <c r="E302">
        <v>15.7</v>
      </c>
    </row>
    <row r="303" spans="1:5" x14ac:dyDescent="0.3">
      <c r="A303" s="10">
        <v>37782</v>
      </c>
      <c r="B303">
        <v>50.8</v>
      </c>
      <c r="D303" s="10">
        <v>37865</v>
      </c>
      <c r="E303">
        <v>19.7</v>
      </c>
    </row>
    <row r="304" spans="1:5" x14ac:dyDescent="0.3">
      <c r="A304" s="10">
        <v>37783</v>
      </c>
      <c r="B304">
        <v>51.1</v>
      </c>
      <c r="D304" s="10">
        <v>37866</v>
      </c>
      <c r="E304">
        <v>19.399999999999999</v>
      </c>
    </row>
    <row r="305" spans="1:5" x14ac:dyDescent="0.3">
      <c r="A305" s="10">
        <v>37784</v>
      </c>
      <c r="B305">
        <v>50.2</v>
      </c>
      <c r="D305" s="10">
        <v>37867</v>
      </c>
      <c r="E305">
        <v>18.899999999999999</v>
      </c>
    </row>
    <row r="306" spans="1:5" x14ac:dyDescent="0.3">
      <c r="A306" s="10">
        <v>37785</v>
      </c>
      <c r="B306">
        <v>48.4</v>
      </c>
      <c r="D306" s="10">
        <v>37868</v>
      </c>
      <c r="E306">
        <v>18.5</v>
      </c>
    </row>
    <row r="307" spans="1:5" x14ac:dyDescent="0.3">
      <c r="A307" s="10">
        <v>37786</v>
      </c>
      <c r="B307">
        <v>46.9</v>
      </c>
      <c r="D307" s="10">
        <v>37869</v>
      </c>
      <c r="E307">
        <v>18.600000000000001</v>
      </c>
    </row>
    <row r="308" spans="1:5" x14ac:dyDescent="0.3">
      <c r="A308" s="10">
        <v>37787</v>
      </c>
      <c r="B308">
        <v>45.7</v>
      </c>
      <c r="D308" s="10">
        <v>37870</v>
      </c>
      <c r="E308">
        <v>18.3</v>
      </c>
    </row>
    <row r="309" spans="1:5" x14ac:dyDescent="0.3">
      <c r="A309" s="10">
        <v>37788</v>
      </c>
      <c r="B309">
        <v>44.4</v>
      </c>
      <c r="D309" s="10">
        <v>37871</v>
      </c>
      <c r="E309">
        <v>17.8</v>
      </c>
    </row>
    <row r="310" spans="1:5" x14ac:dyDescent="0.3">
      <c r="A310" s="10">
        <v>37789</v>
      </c>
      <c r="B310">
        <v>43.5</v>
      </c>
      <c r="D310" s="10">
        <v>37872</v>
      </c>
      <c r="E310">
        <v>17.7</v>
      </c>
    </row>
    <row r="311" spans="1:5" x14ac:dyDescent="0.3">
      <c r="A311" s="10">
        <v>37790</v>
      </c>
      <c r="B311">
        <v>41.8</v>
      </c>
      <c r="D311" s="10">
        <v>37873</v>
      </c>
      <c r="E311">
        <v>17.8</v>
      </c>
    </row>
    <row r="312" spans="1:5" x14ac:dyDescent="0.3">
      <c r="A312" s="10">
        <v>37791</v>
      </c>
      <c r="B312">
        <v>41.7</v>
      </c>
      <c r="D312" s="10">
        <v>37874</v>
      </c>
      <c r="E312">
        <v>18.2</v>
      </c>
    </row>
    <row r="313" spans="1:5" x14ac:dyDescent="0.3">
      <c r="A313" s="10">
        <v>37792</v>
      </c>
      <c r="B313">
        <v>41.4</v>
      </c>
      <c r="D313" s="10">
        <v>37875</v>
      </c>
      <c r="E313">
        <v>17.899999999999999</v>
      </c>
    </row>
    <row r="314" spans="1:5" x14ac:dyDescent="0.3">
      <c r="A314" s="10">
        <v>37793</v>
      </c>
      <c r="B314">
        <v>40.1</v>
      </c>
      <c r="D314" s="10">
        <v>37876</v>
      </c>
      <c r="E314">
        <v>17.600000000000001</v>
      </c>
    </row>
    <row r="315" spans="1:5" x14ac:dyDescent="0.3">
      <c r="A315" s="10">
        <v>37794</v>
      </c>
      <c r="B315">
        <v>40.1</v>
      </c>
      <c r="D315" s="10">
        <v>37877</v>
      </c>
      <c r="E315">
        <v>17.2</v>
      </c>
    </row>
    <row r="316" spans="1:5" x14ac:dyDescent="0.3">
      <c r="A316" s="10">
        <v>37795</v>
      </c>
      <c r="B316">
        <v>39</v>
      </c>
      <c r="D316" s="10">
        <v>37878</v>
      </c>
      <c r="E316">
        <v>16.600000000000001</v>
      </c>
    </row>
    <row r="317" spans="1:5" x14ac:dyDescent="0.3">
      <c r="A317" s="10">
        <v>37796</v>
      </c>
      <c r="B317">
        <v>38.9</v>
      </c>
      <c r="D317" s="10">
        <v>37879</v>
      </c>
      <c r="E317">
        <v>16.7</v>
      </c>
    </row>
    <row r="318" spans="1:5" x14ac:dyDescent="0.3">
      <c r="A318" s="10">
        <v>37797</v>
      </c>
      <c r="B318">
        <v>37.799999999999997</v>
      </c>
      <c r="D318" s="10">
        <v>37880</v>
      </c>
      <c r="E318">
        <v>17</v>
      </c>
    </row>
    <row r="319" spans="1:5" x14ac:dyDescent="0.3">
      <c r="A319" s="10">
        <v>37798</v>
      </c>
      <c r="B319">
        <v>35.9</v>
      </c>
      <c r="D319" s="10">
        <v>37881</v>
      </c>
      <c r="E319">
        <v>16.8</v>
      </c>
    </row>
    <row r="320" spans="1:5" x14ac:dyDescent="0.3">
      <c r="A320" s="10">
        <v>37799</v>
      </c>
      <c r="B320">
        <v>34.700000000000003</v>
      </c>
      <c r="D320" s="10">
        <v>37882</v>
      </c>
      <c r="E320">
        <v>16.600000000000001</v>
      </c>
    </row>
    <row r="321" spans="1:5" x14ac:dyDescent="0.3">
      <c r="A321" s="10">
        <v>37800</v>
      </c>
      <c r="B321">
        <v>33.4</v>
      </c>
      <c r="D321" s="10">
        <v>37883</v>
      </c>
      <c r="E321">
        <v>16.3</v>
      </c>
    </row>
    <row r="322" spans="1:5" x14ac:dyDescent="0.3">
      <c r="A322" s="10">
        <v>37801</v>
      </c>
      <c r="B322">
        <v>32.9</v>
      </c>
      <c r="D322" s="10">
        <v>37884</v>
      </c>
      <c r="E322">
        <v>16.2</v>
      </c>
    </row>
    <row r="323" spans="1:5" x14ac:dyDescent="0.3">
      <c r="A323" s="10">
        <v>37802</v>
      </c>
      <c r="B323">
        <v>32.4</v>
      </c>
      <c r="D323" s="10">
        <v>37885</v>
      </c>
      <c r="E323">
        <v>15.6</v>
      </c>
    </row>
    <row r="324" spans="1:5" x14ac:dyDescent="0.3">
      <c r="A324" s="10">
        <v>38139</v>
      </c>
      <c r="B324">
        <v>31.5</v>
      </c>
      <c r="D324" s="10">
        <v>37886</v>
      </c>
      <c r="E324">
        <v>15.4</v>
      </c>
    </row>
    <row r="325" spans="1:5" x14ac:dyDescent="0.3">
      <c r="A325" s="10">
        <v>38140</v>
      </c>
      <c r="B325">
        <v>31.2</v>
      </c>
      <c r="D325" s="10">
        <v>37887</v>
      </c>
      <c r="E325">
        <v>15.8</v>
      </c>
    </row>
    <row r="326" spans="1:5" x14ac:dyDescent="0.3">
      <c r="A326" s="10">
        <v>38141</v>
      </c>
      <c r="B326">
        <v>31</v>
      </c>
      <c r="D326" s="10">
        <v>37888</v>
      </c>
      <c r="E326">
        <v>16</v>
      </c>
    </row>
    <row r="327" spans="1:5" x14ac:dyDescent="0.3">
      <c r="A327" s="10">
        <v>38142</v>
      </c>
      <c r="B327">
        <v>30.6</v>
      </c>
      <c r="D327" s="10">
        <v>37889</v>
      </c>
      <c r="E327">
        <v>16.2</v>
      </c>
    </row>
    <row r="328" spans="1:5" x14ac:dyDescent="0.3">
      <c r="A328" s="10">
        <v>38143</v>
      </c>
      <c r="B328">
        <v>30</v>
      </c>
      <c r="D328" s="10">
        <v>37890</v>
      </c>
      <c r="E328">
        <v>16.3</v>
      </c>
    </row>
    <row r="329" spans="1:5" x14ac:dyDescent="0.3">
      <c r="A329" s="10">
        <v>38144</v>
      </c>
      <c r="B329">
        <v>29.5</v>
      </c>
      <c r="D329" s="10">
        <v>37891</v>
      </c>
      <c r="E329">
        <v>16.7</v>
      </c>
    </row>
    <row r="330" spans="1:5" x14ac:dyDescent="0.3">
      <c r="A330" s="10">
        <v>38145</v>
      </c>
      <c r="B330">
        <v>29.2</v>
      </c>
      <c r="D330" s="10">
        <v>37892</v>
      </c>
      <c r="E330">
        <v>16.399999999999999</v>
      </c>
    </row>
    <row r="331" spans="1:5" x14ac:dyDescent="0.3">
      <c r="A331" s="10">
        <v>38146</v>
      </c>
      <c r="B331">
        <v>29.4</v>
      </c>
      <c r="D331" s="10">
        <v>37893</v>
      </c>
      <c r="E331">
        <v>15.8</v>
      </c>
    </row>
    <row r="332" spans="1:5" x14ac:dyDescent="0.3">
      <c r="A332" s="10">
        <v>38147</v>
      </c>
      <c r="B332">
        <v>29.5</v>
      </c>
      <c r="D332" s="10">
        <v>37894</v>
      </c>
      <c r="E332">
        <v>15.7</v>
      </c>
    </row>
    <row r="333" spans="1:5" x14ac:dyDescent="0.3">
      <c r="A333" s="10">
        <v>38148</v>
      </c>
      <c r="B333">
        <v>29.5</v>
      </c>
      <c r="D333" s="10">
        <v>38231</v>
      </c>
      <c r="E333">
        <v>14.6</v>
      </c>
    </row>
    <row r="334" spans="1:5" x14ac:dyDescent="0.3">
      <c r="A334" s="10">
        <v>38149</v>
      </c>
      <c r="B334">
        <v>29.4</v>
      </c>
      <c r="D334" s="10">
        <v>38232</v>
      </c>
      <c r="E334">
        <v>14.8</v>
      </c>
    </row>
    <row r="335" spans="1:5" x14ac:dyDescent="0.3">
      <c r="A335" s="10">
        <v>38150</v>
      </c>
      <c r="B335">
        <v>28.9</v>
      </c>
      <c r="D335" s="10">
        <v>38233</v>
      </c>
      <c r="E335">
        <v>14.5</v>
      </c>
    </row>
    <row r="336" spans="1:5" x14ac:dyDescent="0.3">
      <c r="A336" s="10">
        <v>38151</v>
      </c>
      <c r="B336">
        <v>27.5</v>
      </c>
      <c r="D336" s="10">
        <v>38234</v>
      </c>
      <c r="E336">
        <v>14.1</v>
      </c>
    </row>
    <row r="337" spans="1:5" x14ac:dyDescent="0.3">
      <c r="A337" s="10">
        <v>38152</v>
      </c>
      <c r="B337">
        <v>27.2</v>
      </c>
      <c r="D337" s="10">
        <v>38235</v>
      </c>
      <c r="E337">
        <v>14</v>
      </c>
    </row>
    <row r="338" spans="1:5" x14ac:dyDescent="0.3">
      <c r="A338" s="10">
        <v>38153</v>
      </c>
      <c r="B338">
        <v>27</v>
      </c>
      <c r="D338" s="10">
        <v>38236</v>
      </c>
      <c r="E338">
        <v>13.8</v>
      </c>
    </row>
    <row r="339" spans="1:5" x14ac:dyDescent="0.3">
      <c r="A339" s="10">
        <v>38154</v>
      </c>
      <c r="B339">
        <v>26.4</v>
      </c>
      <c r="D339" s="10">
        <v>38237</v>
      </c>
      <c r="E339">
        <v>13.4</v>
      </c>
    </row>
    <row r="340" spans="1:5" x14ac:dyDescent="0.3">
      <c r="A340" s="10">
        <v>38155</v>
      </c>
      <c r="B340">
        <v>26.9</v>
      </c>
      <c r="D340" s="10">
        <v>38238</v>
      </c>
      <c r="E340">
        <v>13.3</v>
      </c>
    </row>
    <row r="341" spans="1:5" x14ac:dyDescent="0.3">
      <c r="A341" s="10">
        <v>38156</v>
      </c>
      <c r="B341">
        <v>27.5</v>
      </c>
      <c r="D341" s="10">
        <v>38239</v>
      </c>
      <c r="E341">
        <v>13.2</v>
      </c>
    </row>
    <row r="342" spans="1:5" x14ac:dyDescent="0.3">
      <c r="A342" s="10">
        <v>38157</v>
      </c>
      <c r="B342">
        <v>27.1</v>
      </c>
      <c r="D342" s="10">
        <v>38240</v>
      </c>
      <c r="E342">
        <v>13.5</v>
      </c>
    </row>
    <row r="343" spans="1:5" x14ac:dyDescent="0.3">
      <c r="A343" s="10">
        <v>38158</v>
      </c>
      <c r="B343">
        <v>26.2</v>
      </c>
      <c r="D343" s="10">
        <v>38241</v>
      </c>
      <c r="E343">
        <v>13.9</v>
      </c>
    </row>
    <row r="344" spans="1:5" x14ac:dyDescent="0.3">
      <c r="A344" s="10">
        <v>38159</v>
      </c>
      <c r="B344">
        <v>25.4</v>
      </c>
      <c r="D344" s="10">
        <v>38242</v>
      </c>
      <c r="E344">
        <v>13.9</v>
      </c>
    </row>
    <row r="345" spans="1:5" x14ac:dyDescent="0.3">
      <c r="A345" s="10">
        <v>38160</v>
      </c>
      <c r="B345">
        <v>25.2</v>
      </c>
      <c r="D345" s="10">
        <v>38243</v>
      </c>
      <c r="E345">
        <v>13.9</v>
      </c>
    </row>
    <row r="346" spans="1:5" x14ac:dyDescent="0.3">
      <c r="A346" s="10">
        <v>38161</v>
      </c>
      <c r="B346">
        <v>24.9</v>
      </c>
      <c r="D346" s="10">
        <v>38244</v>
      </c>
      <c r="E346">
        <v>13.8</v>
      </c>
    </row>
    <row r="347" spans="1:5" x14ac:dyDescent="0.3">
      <c r="A347" s="10">
        <v>38162</v>
      </c>
      <c r="B347">
        <v>24.5</v>
      </c>
      <c r="D347" s="10">
        <v>38245</v>
      </c>
      <c r="E347">
        <v>13.9</v>
      </c>
    </row>
    <row r="348" spans="1:5" x14ac:dyDescent="0.3">
      <c r="A348" s="10">
        <v>38163</v>
      </c>
      <c r="B348">
        <v>23.6</v>
      </c>
      <c r="D348" s="10">
        <v>38246</v>
      </c>
      <c r="E348">
        <v>14.4</v>
      </c>
    </row>
    <row r="349" spans="1:5" x14ac:dyDescent="0.3">
      <c r="A349" s="10">
        <v>38164</v>
      </c>
      <c r="B349">
        <v>23.2</v>
      </c>
      <c r="D349" s="10">
        <v>38247</v>
      </c>
      <c r="E349">
        <v>14.3</v>
      </c>
    </row>
    <row r="350" spans="1:5" x14ac:dyDescent="0.3">
      <c r="A350" s="10">
        <v>38165</v>
      </c>
      <c r="B350">
        <v>23.5</v>
      </c>
      <c r="D350" s="10">
        <v>38248</v>
      </c>
      <c r="E350">
        <v>14.5</v>
      </c>
    </row>
    <row r="351" spans="1:5" x14ac:dyDescent="0.3">
      <c r="A351" s="10">
        <v>38166</v>
      </c>
      <c r="B351">
        <v>24</v>
      </c>
      <c r="D351" s="10">
        <v>38249</v>
      </c>
      <c r="E351">
        <v>16.100000000000001</v>
      </c>
    </row>
    <row r="352" spans="1:5" x14ac:dyDescent="0.3">
      <c r="A352" s="10">
        <v>38167</v>
      </c>
      <c r="B352">
        <v>24.2</v>
      </c>
      <c r="D352" s="10">
        <v>38250</v>
      </c>
      <c r="E352">
        <v>16.600000000000001</v>
      </c>
    </row>
    <row r="353" spans="1:5" x14ac:dyDescent="0.3">
      <c r="A353" s="10">
        <v>38168</v>
      </c>
      <c r="B353">
        <v>24.1</v>
      </c>
      <c r="D353" s="10">
        <v>38251</v>
      </c>
      <c r="E353">
        <v>15.9</v>
      </c>
    </row>
    <row r="354" spans="1:5" x14ac:dyDescent="0.3">
      <c r="A354" s="10">
        <v>38504</v>
      </c>
      <c r="B354">
        <v>79</v>
      </c>
      <c r="D354" s="10">
        <v>38252</v>
      </c>
      <c r="E354">
        <v>15.3</v>
      </c>
    </row>
    <row r="355" spans="1:5" x14ac:dyDescent="0.3">
      <c r="A355" s="10">
        <v>38505</v>
      </c>
      <c r="B355">
        <v>77</v>
      </c>
      <c r="D355" s="10">
        <v>38253</v>
      </c>
      <c r="E355">
        <v>14.8</v>
      </c>
    </row>
    <row r="356" spans="1:5" x14ac:dyDescent="0.3">
      <c r="A356" s="10">
        <v>38506</v>
      </c>
      <c r="B356">
        <v>75</v>
      </c>
      <c r="D356" s="10">
        <v>38254</v>
      </c>
      <c r="E356">
        <v>14.6</v>
      </c>
    </row>
    <row r="357" spans="1:5" x14ac:dyDescent="0.3">
      <c r="A357" s="10">
        <v>38507</v>
      </c>
      <c r="B357">
        <v>73</v>
      </c>
      <c r="D357" s="10">
        <v>38255</v>
      </c>
      <c r="E357">
        <v>14.3</v>
      </c>
    </row>
    <row r="358" spans="1:5" x14ac:dyDescent="0.3">
      <c r="A358" s="10">
        <v>38508</v>
      </c>
      <c r="B358">
        <v>71</v>
      </c>
      <c r="D358" s="10">
        <v>38256</v>
      </c>
      <c r="E358">
        <v>14.3</v>
      </c>
    </row>
    <row r="359" spans="1:5" x14ac:dyDescent="0.3">
      <c r="A359" s="10">
        <v>38509</v>
      </c>
      <c r="B359">
        <v>70</v>
      </c>
      <c r="D359" s="10">
        <v>38257</v>
      </c>
      <c r="E359">
        <v>14.2</v>
      </c>
    </row>
    <row r="360" spans="1:5" x14ac:dyDescent="0.3">
      <c r="A360" s="10">
        <v>38510</v>
      </c>
      <c r="B360">
        <v>70</v>
      </c>
      <c r="D360" s="10">
        <v>38258</v>
      </c>
      <c r="E360">
        <v>14.8</v>
      </c>
    </row>
    <row r="361" spans="1:5" x14ac:dyDescent="0.3">
      <c r="A361" s="10">
        <v>38511</v>
      </c>
      <c r="B361">
        <v>70</v>
      </c>
      <c r="D361" s="10">
        <v>38259</v>
      </c>
      <c r="E361">
        <v>14.6</v>
      </c>
    </row>
    <row r="362" spans="1:5" x14ac:dyDescent="0.3">
      <c r="A362" s="10">
        <v>38512</v>
      </c>
      <c r="B362">
        <v>75</v>
      </c>
      <c r="D362" s="10">
        <v>38260</v>
      </c>
      <c r="E362">
        <v>15.2</v>
      </c>
    </row>
    <row r="363" spans="1:5" x14ac:dyDescent="0.3">
      <c r="A363" s="10">
        <v>38513</v>
      </c>
      <c r="B363">
        <v>71</v>
      </c>
      <c r="D363" s="10">
        <v>38596</v>
      </c>
      <c r="E363">
        <v>25</v>
      </c>
    </row>
    <row r="364" spans="1:5" x14ac:dyDescent="0.3">
      <c r="A364" s="10">
        <v>38514</v>
      </c>
      <c r="B364">
        <v>67</v>
      </c>
      <c r="D364" s="10">
        <v>38597</v>
      </c>
      <c r="E364">
        <v>25</v>
      </c>
    </row>
    <row r="365" spans="1:5" x14ac:dyDescent="0.3">
      <c r="A365" s="10">
        <v>38515</v>
      </c>
      <c r="B365">
        <v>66</v>
      </c>
      <c r="D365" s="10">
        <v>38598</v>
      </c>
      <c r="E365">
        <v>25</v>
      </c>
    </row>
    <row r="366" spans="1:5" x14ac:dyDescent="0.3">
      <c r="A366" s="10">
        <v>38516</v>
      </c>
      <c r="B366">
        <v>64</v>
      </c>
      <c r="D366" s="10">
        <v>38599</v>
      </c>
      <c r="E366">
        <v>25</v>
      </c>
    </row>
    <row r="367" spans="1:5" x14ac:dyDescent="0.3">
      <c r="A367" s="10">
        <v>38517</v>
      </c>
      <c r="B367">
        <v>62</v>
      </c>
      <c r="D367" s="10">
        <v>38600</v>
      </c>
      <c r="E367">
        <v>25</v>
      </c>
    </row>
    <row r="368" spans="1:5" x14ac:dyDescent="0.3">
      <c r="A368" s="10">
        <v>38518</v>
      </c>
      <c r="B368">
        <v>60</v>
      </c>
      <c r="D368" s="10">
        <v>38601</v>
      </c>
      <c r="E368">
        <v>25</v>
      </c>
    </row>
    <row r="369" spans="1:5" x14ac:dyDescent="0.3">
      <c r="A369" s="10">
        <v>38519</v>
      </c>
      <c r="B369">
        <v>66</v>
      </c>
      <c r="D369" s="10">
        <v>38602</v>
      </c>
      <c r="E369">
        <v>25</v>
      </c>
    </row>
    <row r="370" spans="1:5" x14ac:dyDescent="0.3">
      <c r="A370" s="10">
        <v>38520</v>
      </c>
      <c r="B370">
        <v>79</v>
      </c>
      <c r="D370" s="10">
        <v>38603</v>
      </c>
      <c r="E370">
        <v>25</v>
      </c>
    </row>
    <row r="371" spans="1:5" x14ac:dyDescent="0.3">
      <c r="A371" s="10">
        <v>38521</v>
      </c>
      <c r="B371">
        <v>66</v>
      </c>
      <c r="D371" s="10">
        <v>38604</v>
      </c>
      <c r="E371">
        <v>27</v>
      </c>
    </row>
    <row r="372" spans="1:5" x14ac:dyDescent="0.3">
      <c r="A372" s="10">
        <v>38522</v>
      </c>
      <c r="B372">
        <v>63</v>
      </c>
      <c r="D372" s="10">
        <v>38605</v>
      </c>
      <c r="E372">
        <v>27</v>
      </c>
    </row>
    <row r="373" spans="1:5" x14ac:dyDescent="0.3">
      <c r="A373" s="10">
        <v>38523</v>
      </c>
      <c r="B373">
        <v>61</v>
      </c>
      <c r="D373" s="10">
        <v>38606</v>
      </c>
      <c r="E373">
        <v>26</v>
      </c>
    </row>
    <row r="374" spans="1:5" x14ac:dyDescent="0.3">
      <c r="A374" s="10">
        <v>38524</v>
      </c>
      <c r="B374">
        <v>59</v>
      </c>
      <c r="D374" s="10">
        <v>38607</v>
      </c>
      <c r="E374">
        <v>26</v>
      </c>
    </row>
    <row r="375" spans="1:5" x14ac:dyDescent="0.3">
      <c r="A375" s="10">
        <v>38525</v>
      </c>
      <c r="B375">
        <v>58</v>
      </c>
      <c r="D375" s="10">
        <v>38608</v>
      </c>
      <c r="E375">
        <v>25</v>
      </c>
    </row>
    <row r="376" spans="1:5" x14ac:dyDescent="0.3">
      <c r="A376" s="10">
        <v>38526</v>
      </c>
      <c r="B376">
        <v>57</v>
      </c>
      <c r="D376" s="10">
        <v>38609</v>
      </c>
      <c r="E376">
        <v>26</v>
      </c>
    </row>
    <row r="377" spans="1:5" x14ac:dyDescent="0.3">
      <c r="A377" s="10">
        <v>38527</v>
      </c>
      <c r="B377">
        <v>57</v>
      </c>
      <c r="D377" s="10">
        <v>38610</v>
      </c>
      <c r="E377">
        <v>26</v>
      </c>
    </row>
    <row r="378" spans="1:5" x14ac:dyDescent="0.3">
      <c r="A378" s="10">
        <v>38528</v>
      </c>
      <c r="B378">
        <v>56</v>
      </c>
      <c r="D378" s="10">
        <v>38611</v>
      </c>
      <c r="E378">
        <v>25</v>
      </c>
    </row>
    <row r="379" spans="1:5" x14ac:dyDescent="0.3">
      <c r="A379" s="10">
        <v>38529</v>
      </c>
      <c r="B379">
        <v>56</v>
      </c>
      <c r="D379" s="10">
        <v>38612</v>
      </c>
      <c r="E379">
        <v>25</v>
      </c>
    </row>
    <row r="380" spans="1:5" x14ac:dyDescent="0.3">
      <c r="A380" s="10">
        <v>38530</v>
      </c>
      <c r="B380">
        <v>55</v>
      </c>
      <c r="D380" s="10">
        <v>38613</v>
      </c>
      <c r="E380">
        <v>24</v>
      </c>
    </row>
    <row r="381" spans="1:5" x14ac:dyDescent="0.3">
      <c r="A381" s="10">
        <v>38531</v>
      </c>
      <c r="B381">
        <v>54</v>
      </c>
      <c r="D381" s="10">
        <v>38614</v>
      </c>
      <c r="E381">
        <v>24</v>
      </c>
    </row>
    <row r="382" spans="1:5" x14ac:dyDescent="0.3">
      <c r="A382" s="10">
        <v>38532</v>
      </c>
      <c r="B382">
        <v>54</v>
      </c>
      <c r="D382" s="10">
        <v>38615</v>
      </c>
      <c r="E382">
        <v>25</v>
      </c>
    </row>
    <row r="383" spans="1:5" x14ac:dyDescent="0.3">
      <c r="A383" s="10">
        <v>38533</v>
      </c>
      <c r="B383">
        <v>52</v>
      </c>
      <c r="D383" s="10">
        <v>38616</v>
      </c>
      <c r="E383">
        <v>25</v>
      </c>
    </row>
    <row r="384" spans="1:5" x14ac:dyDescent="0.3">
      <c r="A384" s="10">
        <v>38869</v>
      </c>
      <c r="B384">
        <v>106</v>
      </c>
      <c r="D384" s="10">
        <v>38617</v>
      </c>
      <c r="E384">
        <v>26</v>
      </c>
    </row>
    <row r="385" spans="1:5" x14ac:dyDescent="0.3">
      <c r="A385" s="10">
        <v>38870</v>
      </c>
      <c r="B385">
        <v>103</v>
      </c>
      <c r="D385" s="10">
        <v>38618</v>
      </c>
      <c r="E385">
        <v>24</v>
      </c>
    </row>
    <row r="386" spans="1:5" x14ac:dyDescent="0.3">
      <c r="A386" s="10">
        <v>38871</v>
      </c>
      <c r="B386">
        <v>101</v>
      </c>
      <c r="D386" s="10">
        <v>38619</v>
      </c>
      <c r="E386">
        <v>23</v>
      </c>
    </row>
    <row r="387" spans="1:5" x14ac:dyDescent="0.3">
      <c r="A387" s="10">
        <v>38872</v>
      </c>
      <c r="B387">
        <v>99.3</v>
      </c>
      <c r="D387" s="10">
        <v>38620</v>
      </c>
      <c r="E387">
        <v>23</v>
      </c>
    </row>
    <row r="388" spans="1:5" x14ac:dyDescent="0.3">
      <c r="A388" s="10">
        <v>38873</v>
      </c>
      <c r="B388">
        <v>97.5</v>
      </c>
      <c r="D388" s="10">
        <v>38621</v>
      </c>
      <c r="E388">
        <v>23</v>
      </c>
    </row>
    <row r="389" spans="1:5" x14ac:dyDescent="0.3">
      <c r="A389" s="10">
        <v>38874</v>
      </c>
      <c r="B389">
        <v>95.7</v>
      </c>
      <c r="D389" s="10">
        <v>38622</v>
      </c>
      <c r="E389">
        <v>23</v>
      </c>
    </row>
    <row r="390" spans="1:5" x14ac:dyDescent="0.3">
      <c r="A390" s="10">
        <v>38875</v>
      </c>
      <c r="B390">
        <v>93.8</v>
      </c>
      <c r="D390" s="10">
        <v>38623</v>
      </c>
      <c r="E390">
        <v>23</v>
      </c>
    </row>
    <row r="391" spans="1:5" x14ac:dyDescent="0.3">
      <c r="A391" s="10">
        <v>38876</v>
      </c>
      <c r="B391">
        <v>94.3</v>
      </c>
      <c r="D391" s="10">
        <v>38624</v>
      </c>
      <c r="E391">
        <v>22</v>
      </c>
    </row>
    <row r="392" spans="1:5" x14ac:dyDescent="0.3">
      <c r="A392" s="10">
        <v>38877</v>
      </c>
      <c r="B392">
        <v>93.6</v>
      </c>
      <c r="D392" s="10">
        <v>38625</v>
      </c>
      <c r="E392">
        <v>22</v>
      </c>
    </row>
    <row r="393" spans="1:5" x14ac:dyDescent="0.3">
      <c r="A393" s="10">
        <v>38878</v>
      </c>
      <c r="B393">
        <v>92.6</v>
      </c>
      <c r="D393" s="10">
        <v>38961</v>
      </c>
      <c r="E393">
        <v>31.5</v>
      </c>
    </row>
    <row r="394" spans="1:5" x14ac:dyDescent="0.3">
      <c r="A394" s="10">
        <v>38879</v>
      </c>
      <c r="B394">
        <v>91.6</v>
      </c>
      <c r="D394" s="10">
        <v>38962</v>
      </c>
      <c r="E394">
        <v>31.2</v>
      </c>
    </row>
    <row r="395" spans="1:5" x14ac:dyDescent="0.3">
      <c r="A395" s="10">
        <v>38880</v>
      </c>
      <c r="B395">
        <v>90.8</v>
      </c>
      <c r="D395" s="10">
        <v>38963</v>
      </c>
      <c r="E395">
        <v>30.9</v>
      </c>
    </row>
    <row r="396" spans="1:5" x14ac:dyDescent="0.3">
      <c r="A396" s="10">
        <v>38881</v>
      </c>
      <c r="B396">
        <v>92.2</v>
      </c>
      <c r="D396" s="10">
        <v>38964</v>
      </c>
      <c r="E396">
        <v>30.9</v>
      </c>
    </row>
    <row r="397" spans="1:5" x14ac:dyDescent="0.3">
      <c r="A397" s="10">
        <v>38882</v>
      </c>
      <c r="B397">
        <v>93.4</v>
      </c>
      <c r="D397" s="10">
        <v>38965</v>
      </c>
      <c r="E397">
        <v>30.6</v>
      </c>
    </row>
    <row r="398" spans="1:5" x14ac:dyDescent="0.3">
      <c r="A398" s="10">
        <v>38883</v>
      </c>
      <c r="B398">
        <v>88.6</v>
      </c>
      <c r="D398" s="10">
        <v>38966</v>
      </c>
      <c r="E398">
        <v>30.6</v>
      </c>
    </row>
    <row r="399" spans="1:5" x14ac:dyDescent="0.3">
      <c r="A399" s="10">
        <v>38884</v>
      </c>
      <c r="B399">
        <v>85.2</v>
      </c>
      <c r="D399" s="10">
        <v>38967</v>
      </c>
      <c r="E399">
        <v>30.2</v>
      </c>
    </row>
    <row r="400" spans="1:5" x14ac:dyDescent="0.3">
      <c r="A400" s="10">
        <v>38885</v>
      </c>
      <c r="B400">
        <v>81.8</v>
      </c>
      <c r="D400" s="10">
        <v>38968</v>
      </c>
      <c r="E400">
        <v>29.9</v>
      </c>
    </row>
    <row r="401" spans="1:5" x14ac:dyDescent="0.3">
      <c r="A401" s="10">
        <v>38886</v>
      </c>
      <c r="B401">
        <v>78.5</v>
      </c>
      <c r="D401" s="10">
        <v>38969</v>
      </c>
      <c r="E401">
        <v>29.9</v>
      </c>
    </row>
    <row r="402" spans="1:5" x14ac:dyDescent="0.3">
      <c r="A402" s="10">
        <v>38887</v>
      </c>
      <c r="B402">
        <v>77.2</v>
      </c>
      <c r="D402" s="10">
        <v>38970</v>
      </c>
      <c r="E402">
        <v>30</v>
      </c>
    </row>
    <row r="403" spans="1:5" x14ac:dyDescent="0.3">
      <c r="A403" s="10">
        <v>38888</v>
      </c>
      <c r="B403">
        <v>76.3</v>
      </c>
      <c r="D403" s="10">
        <v>38971</v>
      </c>
      <c r="E403">
        <v>29.6</v>
      </c>
    </row>
    <row r="404" spans="1:5" x14ac:dyDescent="0.3">
      <c r="A404" s="10">
        <v>38889</v>
      </c>
      <c r="B404">
        <v>75</v>
      </c>
      <c r="D404" s="10">
        <v>38972</v>
      </c>
      <c r="E404">
        <v>29</v>
      </c>
    </row>
    <row r="405" spans="1:5" x14ac:dyDescent="0.3">
      <c r="A405" s="10">
        <v>38890</v>
      </c>
      <c r="B405">
        <v>74.3</v>
      </c>
      <c r="D405" s="10">
        <v>38973</v>
      </c>
      <c r="E405">
        <v>28.5</v>
      </c>
    </row>
    <row r="406" spans="1:5" x14ac:dyDescent="0.3">
      <c r="A406" s="10">
        <v>38891</v>
      </c>
      <c r="B406">
        <v>73.8</v>
      </c>
      <c r="D406" s="10">
        <v>38974</v>
      </c>
      <c r="E406">
        <v>28.3</v>
      </c>
    </row>
    <row r="407" spans="1:5" x14ac:dyDescent="0.3">
      <c r="A407" s="10">
        <v>38892</v>
      </c>
      <c r="B407">
        <v>71.7</v>
      </c>
      <c r="D407" s="10">
        <v>38975</v>
      </c>
      <c r="E407">
        <v>28.4</v>
      </c>
    </row>
    <row r="408" spans="1:5" x14ac:dyDescent="0.3">
      <c r="A408" s="10">
        <v>38893</v>
      </c>
      <c r="B408">
        <v>71.099999999999994</v>
      </c>
      <c r="D408" s="10">
        <v>38976</v>
      </c>
      <c r="E408">
        <v>28.3</v>
      </c>
    </row>
    <row r="409" spans="1:5" x14ac:dyDescent="0.3">
      <c r="A409" s="10">
        <v>38894</v>
      </c>
      <c r="B409">
        <v>70.099999999999994</v>
      </c>
      <c r="D409" s="10">
        <v>38977</v>
      </c>
      <c r="E409">
        <v>28.3</v>
      </c>
    </row>
    <row r="410" spans="1:5" x14ac:dyDescent="0.3">
      <c r="A410" s="10">
        <v>38895</v>
      </c>
      <c r="B410">
        <v>69</v>
      </c>
      <c r="D410" s="10">
        <v>38978</v>
      </c>
      <c r="E410">
        <v>27.8</v>
      </c>
    </row>
    <row r="411" spans="1:5" x14ac:dyDescent="0.3">
      <c r="A411" s="10">
        <v>38896</v>
      </c>
      <c r="B411">
        <v>68.8</v>
      </c>
      <c r="D411" s="10">
        <v>38979</v>
      </c>
      <c r="E411">
        <v>27.7</v>
      </c>
    </row>
    <row r="412" spans="1:5" x14ac:dyDescent="0.3">
      <c r="A412" s="10">
        <v>38897</v>
      </c>
      <c r="B412">
        <v>66.900000000000006</v>
      </c>
      <c r="D412" s="10">
        <v>38980</v>
      </c>
      <c r="E412">
        <v>27.7</v>
      </c>
    </row>
    <row r="413" spans="1:5" x14ac:dyDescent="0.3">
      <c r="A413" s="10">
        <v>38898</v>
      </c>
      <c r="B413">
        <v>64.900000000000006</v>
      </c>
      <c r="D413" s="10">
        <v>38981</v>
      </c>
      <c r="E413">
        <v>27.9</v>
      </c>
    </row>
    <row r="414" spans="1:5" x14ac:dyDescent="0.3">
      <c r="A414" s="10">
        <v>39234</v>
      </c>
      <c r="B414">
        <v>22.5</v>
      </c>
      <c r="D414" s="10">
        <v>38982</v>
      </c>
      <c r="E414">
        <v>27.6</v>
      </c>
    </row>
    <row r="415" spans="1:5" x14ac:dyDescent="0.3">
      <c r="A415" s="10">
        <v>39235</v>
      </c>
      <c r="B415">
        <v>22.3</v>
      </c>
      <c r="D415" s="10">
        <v>38983</v>
      </c>
      <c r="E415">
        <v>26.8</v>
      </c>
    </row>
    <row r="416" spans="1:5" x14ac:dyDescent="0.3">
      <c r="A416" s="10">
        <v>39236</v>
      </c>
      <c r="B416">
        <v>21.9</v>
      </c>
      <c r="D416" s="10">
        <v>38984</v>
      </c>
      <c r="E416">
        <v>26.7</v>
      </c>
    </row>
    <row r="417" spans="1:5" x14ac:dyDescent="0.3">
      <c r="A417" s="10">
        <v>39237</v>
      </c>
      <c r="B417">
        <v>21.6</v>
      </c>
      <c r="D417" s="10">
        <v>38985</v>
      </c>
      <c r="E417">
        <v>26.8</v>
      </c>
    </row>
    <row r="418" spans="1:5" x14ac:dyDescent="0.3">
      <c r="A418" s="10">
        <v>39238</v>
      </c>
      <c r="B418">
        <v>21.2</v>
      </c>
      <c r="D418" s="10">
        <v>38986</v>
      </c>
      <c r="E418">
        <v>27.5</v>
      </c>
    </row>
    <row r="419" spans="1:5" x14ac:dyDescent="0.3">
      <c r="A419" s="10">
        <v>39239</v>
      </c>
      <c r="B419">
        <v>20.7</v>
      </c>
      <c r="D419" s="10">
        <v>38987</v>
      </c>
      <c r="E419">
        <v>28.2</v>
      </c>
    </row>
    <row r="420" spans="1:5" x14ac:dyDescent="0.3">
      <c r="A420" s="10">
        <v>39240</v>
      </c>
      <c r="B420">
        <v>20.9</v>
      </c>
      <c r="D420" s="10">
        <v>38988</v>
      </c>
      <c r="E420">
        <v>28.4</v>
      </c>
    </row>
    <row r="421" spans="1:5" x14ac:dyDescent="0.3">
      <c r="A421" s="10">
        <v>39241</v>
      </c>
      <c r="B421">
        <v>20.7</v>
      </c>
      <c r="D421" s="10">
        <v>38989</v>
      </c>
      <c r="E421">
        <v>28.4</v>
      </c>
    </row>
    <row r="422" spans="1:5" x14ac:dyDescent="0.3">
      <c r="A422" s="10">
        <v>39242</v>
      </c>
      <c r="B422">
        <v>20.100000000000001</v>
      </c>
      <c r="D422" s="10">
        <v>38990</v>
      </c>
      <c r="E422">
        <v>28.2</v>
      </c>
    </row>
    <row r="423" spans="1:5" x14ac:dyDescent="0.3">
      <c r="A423" s="10">
        <v>39243</v>
      </c>
      <c r="B423">
        <v>20.2</v>
      </c>
      <c r="D423" s="10">
        <v>39326</v>
      </c>
      <c r="E423">
        <v>11.5</v>
      </c>
    </row>
    <row r="424" spans="1:5" x14ac:dyDescent="0.3">
      <c r="A424" s="10">
        <v>39244</v>
      </c>
      <c r="B424">
        <v>20</v>
      </c>
      <c r="D424" s="10">
        <v>39327</v>
      </c>
      <c r="E424">
        <v>11.2</v>
      </c>
    </row>
    <row r="425" spans="1:5" x14ac:dyDescent="0.3">
      <c r="A425" s="10">
        <v>39245</v>
      </c>
      <c r="B425">
        <v>19.7</v>
      </c>
      <c r="D425" s="10">
        <v>39328</v>
      </c>
      <c r="E425">
        <v>11</v>
      </c>
    </row>
    <row r="426" spans="1:5" x14ac:dyDescent="0.3">
      <c r="A426" s="10">
        <v>39246</v>
      </c>
      <c r="B426">
        <v>18.899999999999999</v>
      </c>
      <c r="D426" s="10">
        <v>39329</v>
      </c>
      <c r="E426">
        <v>10.9</v>
      </c>
    </row>
    <row r="427" spans="1:5" x14ac:dyDescent="0.3">
      <c r="A427" s="10">
        <v>39247</v>
      </c>
      <c r="B427">
        <v>19.2</v>
      </c>
      <c r="D427" s="10">
        <v>39330</v>
      </c>
      <c r="E427">
        <v>11.2</v>
      </c>
    </row>
    <row r="428" spans="1:5" x14ac:dyDescent="0.3">
      <c r="A428" s="10">
        <v>39248</v>
      </c>
      <c r="B428">
        <v>18.5</v>
      </c>
      <c r="D428" s="10">
        <v>39331</v>
      </c>
      <c r="E428">
        <v>11.7</v>
      </c>
    </row>
    <row r="429" spans="1:5" x14ac:dyDescent="0.3">
      <c r="A429" s="10">
        <v>39249</v>
      </c>
      <c r="B429">
        <v>18.399999999999999</v>
      </c>
      <c r="D429" s="10">
        <v>39332</v>
      </c>
      <c r="E429">
        <v>12.1</v>
      </c>
    </row>
    <row r="430" spans="1:5" x14ac:dyDescent="0.3">
      <c r="A430" s="10">
        <v>39250</v>
      </c>
      <c r="B430">
        <v>18.600000000000001</v>
      </c>
      <c r="D430" s="10">
        <v>39333</v>
      </c>
      <c r="E430">
        <v>12.5</v>
      </c>
    </row>
    <row r="431" spans="1:5" x14ac:dyDescent="0.3">
      <c r="A431" s="10">
        <v>39251</v>
      </c>
      <c r="B431">
        <v>18.5</v>
      </c>
      <c r="D431" s="10">
        <v>39334</v>
      </c>
      <c r="E431">
        <v>12.7</v>
      </c>
    </row>
    <row r="432" spans="1:5" x14ac:dyDescent="0.3">
      <c r="A432" s="10">
        <v>39252</v>
      </c>
      <c r="B432">
        <v>18.899999999999999</v>
      </c>
      <c r="D432" s="10">
        <v>39335</v>
      </c>
      <c r="E432">
        <v>12.4</v>
      </c>
    </row>
    <row r="433" spans="1:5" x14ac:dyDescent="0.3">
      <c r="A433" s="10">
        <v>39253</v>
      </c>
      <c r="B433">
        <v>19</v>
      </c>
      <c r="D433" s="10">
        <v>39336</v>
      </c>
      <c r="E433">
        <v>12.5</v>
      </c>
    </row>
    <row r="434" spans="1:5" x14ac:dyDescent="0.3">
      <c r="A434" s="10">
        <v>39254</v>
      </c>
      <c r="B434">
        <v>18.399999999999999</v>
      </c>
      <c r="D434" s="10">
        <v>39337</v>
      </c>
      <c r="E434">
        <v>12.5</v>
      </c>
    </row>
    <row r="435" spans="1:5" x14ac:dyDescent="0.3">
      <c r="A435" s="10">
        <v>39255</v>
      </c>
      <c r="B435">
        <v>18.100000000000001</v>
      </c>
      <c r="D435" s="10">
        <v>39338</v>
      </c>
      <c r="E435">
        <v>12.9</v>
      </c>
    </row>
    <row r="436" spans="1:5" x14ac:dyDescent="0.3">
      <c r="A436" s="10">
        <v>39256</v>
      </c>
      <c r="B436">
        <v>17.5</v>
      </c>
      <c r="D436" s="10">
        <v>39339</v>
      </c>
      <c r="E436">
        <v>12.5</v>
      </c>
    </row>
    <row r="437" spans="1:5" x14ac:dyDescent="0.3">
      <c r="A437" s="10">
        <v>39257</v>
      </c>
      <c r="B437">
        <v>17.2</v>
      </c>
      <c r="D437" s="10">
        <v>39340</v>
      </c>
      <c r="E437">
        <v>12.5</v>
      </c>
    </row>
    <row r="438" spans="1:5" x14ac:dyDescent="0.3">
      <c r="A438" s="10">
        <v>39258</v>
      </c>
      <c r="B438">
        <v>17.2</v>
      </c>
      <c r="D438" s="10">
        <v>39341</v>
      </c>
      <c r="E438">
        <v>12.4</v>
      </c>
    </row>
    <row r="439" spans="1:5" x14ac:dyDescent="0.3">
      <c r="A439" s="10">
        <v>39259</v>
      </c>
      <c r="B439">
        <v>16.899999999999999</v>
      </c>
      <c r="D439" s="10">
        <v>39342</v>
      </c>
      <c r="E439">
        <v>12.5</v>
      </c>
    </row>
    <row r="440" spans="1:5" x14ac:dyDescent="0.3">
      <c r="A440" s="10">
        <v>39260</v>
      </c>
      <c r="B440">
        <v>16.899999999999999</v>
      </c>
      <c r="D440" s="10">
        <v>39343</v>
      </c>
      <c r="E440">
        <v>12.5</v>
      </c>
    </row>
    <row r="441" spans="1:5" x14ac:dyDescent="0.3">
      <c r="A441" s="10">
        <v>39261</v>
      </c>
      <c r="B441">
        <v>16.899999999999999</v>
      </c>
      <c r="D441" s="10">
        <v>39344</v>
      </c>
      <c r="E441">
        <v>12.4</v>
      </c>
    </row>
    <row r="442" spans="1:5" x14ac:dyDescent="0.3">
      <c r="A442" s="10">
        <v>39262</v>
      </c>
      <c r="B442">
        <v>16.8</v>
      </c>
      <c r="D442" s="10">
        <v>39345</v>
      </c>
      <c r="E442">
        <v>12.4</v>
      </c>
    </row>
    <row r="443" spans="1:5" x14ac:dyDescent="0.3">
      <c r="A443" s="10">
        <v>39263</v>
      </c>
      <c r="B443">
        <v>16.600000000000001</v>
      </c>
      <c r="D443" s="10">
        <v>39346</v>
      </c>
      <c r="E443">
        <v>12.5</v>
      </c>
    </row>
    <row r="444" spans="1:5" x14ac:dyDescent="0.3">
      <c r="A444" s="10">
        <v>39600</v>
      </c>
      <c r="B444">
        <v>22.6</v>
      </c>
      <c r="D444" s="10">
        <v>39347</v>
      </c>
      <c r="E444">
        <v>16</v>
      </c>
    </row>
    <row r="445" spans="1:5" x14ac:dyDescent="0.3">
      <c r="A445" s="10">
        <v>39601</v>
      </c>
      <c r="B445">
        <v>22.2</v>
      </c>
      <c r="D445" s="10">
        <v>39348</v>
      </c>
      <c r="E445">
        <v>15.9</v>
      </c>
    </row>
    <row r="446" spans="1:5" x14ac:dyDescent="0.3">
      <c r="A446" s="10">
        <v>39602</v>
      </c>
      <c r="B446">
        <v>21.8</v>
      </c>
      <c r="D446" s="10">
        <v>39349</v>
      </c>
      <c r="E446">
        <v>15.8</v>
      </c>
    </row>
    <row r="447" spans="1:5" x14ac:dyDescent="0.3">
      <c r="A447" s="10">
        <v>39603</v>
      </c>
      <c r="B447">
        <v>21.6</v>
      </c>
      <c r="D447" s="10">
        <v>39350</v>
      </c>
      <c r="E447">
        <v>14.6</v>
      </c>
    </row>
    <row r="448" spans="1:5" x14ac:dyDescent="0.3">
      <c r="A448" s="10">
        <v>39604</v>
      </c>
      <c r="B448">
        <v>21.4</v>
      </c>
      <c r="D448" s="10">
        <v>39351</v>
      </c>
      <c r="E448">
        <v>12.8</v>
      </c>
    </row>
    <row r="449" spans="1:5" x14ac:dyDescent="0.3">
      <c r="A449" s="10">
        <v>39605</v>
      </c>
      <c r="B449">
        <v>20.8</v>
      </c>
      <c r="D449" s="10">
        <v>39352</v>
      </c>
      <c r="E449">
        <v>12.2</v>
      </c>
    </row>
    <row r="450" spans="1:5" x14ac:dyDescent="0.3">
      <c r="A450" s="10">
        <v>39606</v>
      </c>
      <c r="B450">
        <v>20.3</v>
      </c>
      <c r="D450" s="10">
        <v>39353</v>
      </c>
      <c r="E450">
        <v>12.3</v>
      </c>
    </row>
    <row r="451" spans="1:5" x14ac:dyDescent="0.3">
      <c r="A451" s="10">
        <v>39607</v>
      </c>
      <c r="B451">
        <v>19.5</v>
      </c>
      <c r="D451" s="10">
        <v>39354</v>
      </c>
      <c r="E451">
        <v>12.3</v>
      </c>
    </row>
    <row r="452" spans="1:5" x14ac:dyDescent="0.3">
      <c r="A452" s="10">
        <v>39608</v>
      </c>
      <c r="B452">
        <v>19.3</v>
      </c>
      <c r="D452" s="10">
        <v>39355</v>
      </c>
      <c r="E452">
        <v>12</v>
      </c>
    </row>
    <row r="453" spans="1:5" x14ac:dyDescent="0.3">
      <c r="A453" s="10">
        <v>39609</v>
      </c>
      <c r="B453">
        <v>18.7</v>
      </c>
      <c r="D453" s="10">
        <v>39692</v>
      </c>
      <c r="E453">
        <v>10.9</v>
      </c>
    </row>
    <row r="454" spans="1:5" x14ac:dyDescent="0.3">
      <c r="A454" s="10">
        <v>39610</v>
      </c>
      <c r="B454">
        <v>18.2</v>
      </c>
      <c r="D454" s="10">
        <v>39693</v>
      </c>
      <c r="E454">
        <v>10.7</v>
      </c>
    </row>
    <row r="455" spans="1:5" x14ac:dyDescent="0.3">
      <c r="A455" s="10">
        <v>39611</v>
      </c>
      <c r="B455">
        <v>17.7</v>
      </c>
      <c r="D455" s="10">
        <v>39694</v>
      </c>
      <c r="E455">
        <v>10.7</v>
      </c>
    </row>
    <row r="456" spans="1:5" x14ac:dyDescent="0.3">
      <c r="A456" s="10">
        <v>39612</v>
      </c>
      <c r="B456">
        <v>17.600000000000001</v>
      </c>
      <c r="D456" s="10">
        <v>39695</v>
      </c>
      <c r="E456">
        <v>10.7</v>
      </c>
    </row>
    <row r="457" spans="1:5" x14ac:dyDescent="0.3">
      <c r="A457" s="10">
        <v>39613</v>
      </c>
      <c r="B457">
        <v>18.100000000000001</v>
      </c>
      <c r="D457" s="10">
        <v>39696</v>
      </c>
      <c r="E457">
        <v>11</v>
      </c>
    </row>
    <row r="458" spans="1:5" x14ac:dyDescent="0.3">
      <c r="A458" s="10">
        <v>39614</v>
      </c>
      <c r="B458">
        <v>18.100000000000001</v>
      </c>
      <c r="D458" s="10">
        <v>39697</v>
      </c>
      <c r="E458">
        <v>10.9</v>
      </c>
    </row>
    <row r="459" spans="1:5" x14ac:dyDescent="0.3">
      <c r="A459" s="10">
        <v>39615</v>
      </c>
      <c r="B459">
        <v>17.5</v>
      </c>
      <c r="D459" s="10">
        <v>39698</v>
      </c>
      <c r="E459">
        <v>10.8</v>
      </c>
    </row>
    <row r="460" spans="1:5" x14ac:dyDescent="0.3">
      <c r="A460" s="10">
        <v>39616</v>
      </c>
      <c r="B460">
        <v>16.7</v>
      </c>
      <c r="D460" s="10">
        <v>39699</v>
      </c>
      <c r="E460">
        <v>10.6</v>
      </c>
    </row>
    <row r="461" spans="1:5" x14ac:dyDescent="0.3">
      <c r="A461" s="10">
        <v>39617</v>
      </c>
      <c r="B461">
        <v>16.7</v>
      </c>
      <c r="D461" s="10">
        <v>39700</v>
      </c>
      <c r="E461">
        <v>11.6</v>
      </c>
    </row>
    <row r="462" spans="1:5" x14ac:dyDescent="0.3">
      <c r="A462" s="10">
        <v>39618</v>
      </c>
      <c r="B462">
        <v>16.7</v>
      </c>
      <c r="D462" s="10">
        <v>39701</v>
      </c>
      <c r="E462">
        <v>12.1</v>
      </c>
    </row>
    <row r="463" spans="1:5" x14ac:dyDescent="0.3">
      <c r="A463" s="10">
        <v>39619</v>
      </c>
      <c r="B463">
        <v>15.3</v>
      </c>
      <c r="D463" s="10">
        <v>39702</v>
      </c>
      <c r="E463">
        <v>12.1</v>
      </c>
    </row>
    <row r="464" spans="1:5" x14ac:dyDescent="0.3">
      <c r="A464" s="10">
        <v>39620</v>
      </c>
      <c r="B464">
        <v>15.1</v>
      </c>
      <c r="D464" s="10">
        <v>39703</v>
      </c>
      <c r="E464">
        <v>11.9</v>
      </c>
    </row>
    <row r="465" spans="1:5" x14ac:dyDescent="0.3">
      <c r="A465" s="10">
        <v>39621</v>
      </c>
      <c r="B465">
        <v>15.4</v>
      </c>
      <c r="D465" s="10">
        <v>39704</v>
      </c>
      <c r="E465">
        <v>12.2</v>
      </c>
    </row>
    <row r="466" spans="1:5" x14ac:dyDescent="0.3">
      <c r="A466" s="10">
        <v>39622</v>
      </c>
      <c r="B466">
        <v>16</v>
      </c>
      <c r="D466" s="10">
        <v>39705</v>
      </c>
      <c r="E466">
        <v>12.1</v>
      </c>
    </row>
    <row r="467" spans="1:5" x14ac:dyDescent="0.3">
      <c r="A467" s="10">
        <v>39623</v>
      </c>
      <c r="B467">
        <v>16.2</v>
      </c>
      <c r="D467" s="10">
        <v>39706</v>
      </c>
      <c r="E467">
        <v>12.4</v>
      </c>
    </row>
    <row r="468" spans="1:5" x14ac:dyDescent="0.3">
      <c r="A468" s="10">
        <v>39624</v>
      </c>
      <c r="B468">
        <v>16.399999999999999</v>
      </c>
      <c r="D468" s="10">
        <v>39707</v>
      </c>
      <c r="E468">
        <v>12.6</v>
      </c>
    </row>
    <row r="469" spans="1:5" x14ac:dyDescent="0.3">
      <c r="A469" s="10">
        <v>39625</v>
      </c>
      <c r="B469">
        <v>16.8</v>
      </c>
      <c r="D469" s="10">
        <v>39708</v>
      </c>
      <c r="E469">
        <v>12.2</v>
      </c>
    </row>
    <row r="470" spans="1:5" x14ac:dyDescent="0.3">
      <c r="A470" s="10">
        <v>39626</v>
      </c>
      <c r="B470">
        <v>17</v>
      </c>
      <c r="D470" s="10">
        <v>39709</v>
      </c>
      <c r="E470">
        <v>12</v>
      </c>
    </row>
    <row r="471" spans="1:5" x14ac:dyDescent="0.3">
      <c r="A471" s="10">
        <v>39627</v>
      </c>
      <c r="B471">
        <v>17</v>
      </c>
      <c r="D471" s="10">
        <v>39710</v>
      </c>
      <c r="E471">
        <v>11.9</v>
      </c>
    </row>
    <row r="472" spans="1:5" x14ac:dyDescent="0.3">
      <c r="A472" s="10">
        <v>39628</v>
      </c>
      <c r="B472">
        <v>16.899999999999999</v>
      </c>
      <c r="D472" s="10">
        <v>39711</v>
      </c>
      <c r="E472">
        <v>12</v>
      </c>
    </row>
    <row r="473" spans="1:5" x14ac:dyDescent="0.3">
      <c r="A473" s="10">
        <v>39629</v>
      </c>
      <c r="B473">
        <v>16.5</v>
      </c>
      <c r="D473" s="10">
        <v>39712</v>
      </c>
      <c r="E473">
        <v>11.9</v>
      </c>
    </row>
    <row r="474" spans="1:5" x14ac:dyDescent="0.3">
      <c r="A474" s="10">
        <v>39965</v>
      </c>
      <c r="B474">
        <v>24.8</v>
      </c>
      <c r="D474" s="10">
        <v>39713</v>
      </c>
      <c r="E474">
        <v>11.6</v>
      </c>
    </row>
    <row r="475" spans="1:5" x14ac:dyDescent="0.3">
      <c r="A475" s="10">
        <v>39966</v>
      </c>
      <c r="B475">
        <v>24.5</v>
      </c>
      <c r="D475" s="10">
        <v>39714</v>
      </c>
      <c r="E475">
        <v>11.4</v>
      </c>
    </row>
    <row r="476" spans="1:5" x14ac:dyDescent="0.3">
      <c r="A476" s="10">
        <v>39967</v>
      </c>
      <c r="B476">
        <v>24.5</v>
      </c>
      <c r="D476" s="10">
        <v>39715</v>
      </c>
      <c r="E476">
        <v>11.3</v>
      </c>
    </row>
    <row r="477" spans="1:5" x14ac:dyDescent="0.3">
      <c r="A477" s="10">
        <v>39968</v>
      </c>
      <c r="B477">
        <v>24.1</v>
      </c>
      <c r="D477" s="10">
        <v>39716</v>
      </c>
      <c r="E477">
        <v>11.3</v>
      </c>
    </row>
    <row r="478" spans="1:5" x14ac:dyDescent="0.3">
      <c r="A478" s="10">
        <v>39969</v>
      </c>
      <c r="B478">
        <v>23.6</v>
      </c>
      <c r="D478" s="10">
        <v>39717</v>
      </c>
      <c r="E478">
        <v>11.2</v>
      </c>
    </row>
    <row r="479" spans="1:5" x14ac:dyDescent="0.3">
      <c r="A479" s="10">
        <v>39970</v>
      </c>
      <c r="B479">
        <v>23.3</v>
      </c>
      <c r="D479" s="10">
        <v>39718</v>
      </c>
      <c r="E479">
        <v>11.1</v>
      </c>
    </row>
    <row r="480" spans="1:5" x14ac:dyDescent="0.3">
      <c r="A480" s="10">
        <v>39971</v>
      </c>
      <c r="B480">
        <v>22.9</v>
      </c>
      <c r="D480" s="10">
        <v>39719</v>
      </c>
      <c r="E480">
        <v>11.1</v>
      </c>
    </row>
    <row r="481" spans="1:5" x14ac:dyDescent="0.3">
      <c r="A481" s="10">
        <v>39972</v>
      </c>
      <c r="B481">
        <v>22.6</v>
      </c>
      <c r="D481" s="10">
        <v>39720</v>
      </c>
      <c r="E481">
        <v>11.2</v>
      </c>
    </row>
    <row r="482" spans="1:5" x14ac:dyDescent="0.3">
      <c r="A482" s="10">
        <v>39973</v>
      </c>
      <c r="B482">
        <v>22.3</v>
      </c>
      <c r="D482" s="10">
        <v>39721</v>
      </c>
      <c r="E482">
        <v>11.4</v>
      </c>
    </row>
    <row r="483" spans="1:5" x14ac:dyDescent="0.3">
      <c r="A483" s="10">
        <v>39974</v>
      </c>
      <c r="B483">
        <v>22.2</v>
      </c>
      <c r="D483" s="10">
        <v>40057</v>
      </c>
      <c r="E483">
        <v>12.6</v>
      </c>
    </row>
    <row r="484" spans="1:5" x14ac:dyDescent="0.3">
      <c r="A484" s="10">
        <v>39975</v>
      </c>
      <c r="B484">
        <v>22.4</v>
      </c>
      <c r="D484" s="10">
        <v>40058</v>
      </c>
      <c r="E484">
        <v>12.5</v>
      </c>
    </row>
    <row r="485" spans="1:5" x14ac:dyDescent="0.3">
      <c r="A485" s="10">
        <v>39976</v>
      </c>
      <c r="B485">
        <v>22.2</v>
      </c>
      <c r="D485" s="10">
        <v>40059</v>
      </c>
      <c r="E485">
        <v>12.4</v>
      </c>
    </row>
    <row r="486" spans="1:5" x14ac:dyDescent="0.3">
      <c r="A486" s="10">
        <v>39977</v>
      </c>
      <c r="B486">
        <v>22.1</v>
      </c>
      <c r="D486" s="10">
        <v>40060</v>
      </c>
      <c r="E486">
        <v>12</v>
      </c>
    </row>
    <row r="487" spans="1:5" x14ac:dyDescent="0.3">
      <c r="A487" s="10">
        <v>39978</v>
      </c>
      <c r="B487">
        <v>21.7</v>
      </c>
      <c r="D487" s="10">
        <v>40061</v>
      </c>
      <c r="E487">
        <v>12.3</v>
      </c>
    </row>
    <row r="488" spans="1:5" x14ac:dyDescent="0.3">
      <c r="A488" s="10">
        <v>39979</v>
      </c>
      <c r="B488">
        <v>21.1</v>
      </c>
      <c r="D488" s="10">
        <v>40062</v>
      </c>
      <c r="E488">
        <v>12.5</v>
      </c>
    </row>
    <row r="489" spans="1:5" x14ac:dyDescent="0.3">
      <c r="A489" s="10">
        <v>39980</v>
      </c>
      <c r="B489">
        <v>20.5</v>
      </c>
      <c r="D489" s="10">
        <v>40063</v>
      </c>
      <c r="E489">
        <v>12.5</v>
      </c>
    </row>
    <row r="490" spans="1:5" x14ac:dyDescent="0.3">
      <c r="A490" s="10">
        <v>39981</v>
      </c>
      <c r="B490">
        <v>21.2</v>
      </c>
      <c r="D490" s="10">
        <v>40064</v>
      </c>
      <c r="E490">
        <v>12.6</v>
      </c>
    </row>
    <row r="491" spans="1:5" x14ac:dyDescent="0.3">
      <c r="A491" s="10">
        <v>39982</v>
      </c>
      <c r="B491">
        <v>20.6</v>
      </c>
      <c r="D491" s="10">
        <v>40065</v>
      </c>
      <c r="E491">
        <v>12.4</v>
      </c>
    </row>
    <row r="492" spans="1:5" x14ac:dyDescent="0.3">
      <c r="A492" s="10">
        <v>39983</v>
      </c>
      <c r="B492">
        <v>20.3</v>
      </c>
      <c r="D492" s="10">
        <v>40066</v>
      </c>
      <c r="E492">
        <v>12.3</v>
      </c>
    </row>
    <row r="493" spans="1:5" x14ac:dyDescent="0.3">
      <c r="A493" s="10">
        <v>39984</v>
      </c>
      <c r="B493">
        <v>19.7</v>
      </c>
      <c r="D493" s="10">
        <v>40067</v>
      </c>
      <c r="E493">
        <v>12.1</v>
      </c>
    </row>
    <row r="494" spans="1:5" x14ac:dyDescent="0.3">
      <c r="A494" s="10">
        <v>39985</v>
      </c>
      <c r="B494">
        <v>19.600000000000001</v>
      </c>
      <c r="D494" s="10">
        <v>40068</v>
      </c>
      <c r="E494">
        <v>12.3</v>
      </c>
    </row>
    <row r="495" spans="1:5" x14ac:dyDescent="0.3">
      <c r="A495" s="10">
        <v>39986</v>
      </c>
      <c r="B495">
        <v>19.7</v>
      </c>
      <c r="D495" s="10">
        <v>40069</v>
      </c>
      <c r="E495">
        <v>12.8</v>
      </c>
    </row>
    <row r="496" spans="1:5" x14ac:dyDescent="0.3">
      <c r="A496" s="10">
        <v>39987</v>
      </c>
      <c r="B496">
        <v>19.100000000000001</v>
      </c>
      <c r="D496" s="10">
        <v>40070</v>
      </c>
      <c r="E496">
        <v>13.7</v>
      </c>
    </row>
    <row r="497" spans="1:5" x14ac:dyDescent="0.3">
      <c r="A497" s="10">
        <v>39988</v>
      </c>
      <c r="B497">
        <v>19</v>
      </c>
      <c r="D497" s="10">
        <v>40071</v>
      </c>
      <c r="E497">
        <v>12.2</v>
      </c>
    </row>
    <row r="498" spans="1:5" x14ac:dyDescent="0.3">
      <c r="A498" s="10">
        <v>39989</v>
      </c>
      <c r="B498">
        <v>19.2</v>
      </c>
      <c r="D498" s="10">
        <v>40072</v>
      </c>
      <c r="E498">
        <v>12</v>
      </c>
    </row>
    <row r="499" spans="1:5" x14ac:dyDescent="0.3">
      <c r="A499" s="10">
        <v>39990</v>
      </c>
      <c r="B499">
        <v>19</v>
      </c>
      <c r="D499" s="10">
        <v>40073</v>
      </c>
      <c r="E499">
        <v>11.8</v>
      </c>
    </row>
    <row r="500" spans="1:5" x14ac:dyDescent="0.3">
      <c r="A500" s="10">
        <v>39991</v>
      </c>
      <c r="B500">
        <v>18.600000000000001</v>
      </c>
      <c r="D500" s="10">
        <v>40074</v>
      </c>
      <c r="E500">
        <v>11.9</v>
      </c>
    </row>
    <row r="501" spans="1:5" x14ac:dyDescent="0.3">
      <c r="A501" s="10">
        <v>39992</v>
      </c>
      <c r="B501">
        <v>18.100000000000001</v>
      </c>
      <c r="D501" s="10">
        <v>40075</v>
      </c>
      <c r="E501">
        <v>11.7</v>
      </c>
    </row>
    <row r="502" spans="1:5" x14ac:dyDescent="0.3">
      <c r="A502" s="10">
        <v>39993</v>
      </c>
      <c r="B502">
        <v>17.8</v>
      </c>
      <c r="D502" s="10">
        <v>40076</v>
      </c>
      <c r="E502">
        <v>11.3</v>
      </c>
    </row>
    <row r="503" spans="1:5" x14ac:dyDescent="0.3">
      <c r="A503" s="10">
        <v>39994</v>
      </c>
      <c r="B503">
        <v>17.5</v>
      </c>
      <c r="D503" s="10">
        <v>40077</v>
      </c>
      <c r="E503">
        <v>11.5</v>
      </c>
    </row>
    <row r="504" spans="1:5" x14ac:dyDescent="0.3">
      <c r="A504" s="10">
        <v>40330</v>
      </c>
      <c r="B504">
        <v>52.6</v>
      </c>
      <c r="D504" s="10">
        <v>40078</v>
      </c>
      <c r="E504">
        <v>11.7</v>
      </c>
    </row>
    <row r="505" spans="1:5" x14ac:dyDescent="0.3">
      <c r="A505" s="10">
        <v>40331</v>
      </c>
      <c r="B505">
        <v>51.2</v>
      </c>
      <c r="D505" s="10">
        <v>40079</v>
      </c>
      <c r="E505">
        <v>11.6</v>
      </c>
    </row>
    <row r="506" spans="1:5" x14ac:dyDescent="0.3">
      <c r="A506" s="10">
        <v>40332</v>
      </c>
      <c r="B506">
        <v>49.9</v>
      </c>
      <c r="D506" s="10">
        <v>40080</v>
      </c>
      <c r="E506">
        <v>11.4</v>
      </c>
    </row>
    <row r="507" spans="1:5" x14ac:dyDescent="0.3">
      <c r="A507" s="10">
        <v>40333</v>
      </c>
      <c r="B507">
        <v>48.8</v>
      </c>
      <c r="D507" s="10">
        <v>40081</v>
      </c>
      <c r="E507">
        <v>11.2</v>
      </c>
    </row>
    <row r="508" spans="1:5" x14ac:dyDescent="0.3">
      <c r="A508" s="10">
        <v>40334</v>
      </c>
      <c r="B508">
        <v>47.5</v>
      </c>
      <c r="D508" s="10">
        <v>40082</v>
      </c>
      <c r="E508">
        <v>11</v>
      </c>
    </row>
    <row r="509" spans="1:5" x14ac:dyDescent="0.3">
      <c r="A509" s="10">
        <v>40335</v>
      </c>
      <c r="B509">
        <v>45.9</v>
      </c>
      <c r="D509" s="10">
        <v>40083</v>
      </c>
      <c r="E509">
        <v>11</v>
      </c>
    </row>
    <row r="510" spans="1:5" x14ac:dyDescent="0.3">
      <c r="A510" s="10">
        <v>40336</v>
      </c>
      <c r="B510">
        <v>44.9</v>
      </c>
      <c r="D510" s="10">
        <v>40084</v>
      </c>
      <c r="E510">
        <v>11.2</v>
      </c>
    </row>
    <row r="511" spans="1:5" x14ac:dyDescent="0.3">
      <c r="A511" s="10">
        <v>40337</v>
      </c>
      <c r="B511">
        <v>44.3</v>
      </c>
      <c r="D511" s="10">
        <v>40085</v>
      </c>
      <c r="E511">
        <v>11.3</v>
      </c>
    </row>
    <row r="512" spans="1:5" x14ac:dyDescent="0.3">
      <c r="A512" s="10">
        <v>40338</v>
      </c>
      <c r="B512">
        <v>43.6</v>
      </c>
      <c r="D512" s="10">
        <v>40086</v>
      </c>
      <c r="E512">
        <v>11.2</v>
      </c>
    </row>
    <row r="513" spans="1:5" x14ac:dyDescent="0.3">
      <c r="A513" s="10">
        <v>40339</v>
      </c>
      <c r="B513">
        <v>43.2</v>
      </c>
      <c r="D513" s="10">
        <v>40422</v>
      </c>
      <c r="E513">
        <v>17.399999999999999</v>
      </c>
    </row>
    <row r="514" spans="1:5" x14ac:dyDescent="0.3">
      <c r="A514" s="10">
        <v>40340</v>
      </c>
      <c r="B514">
        <v>42.4</v>
      </c>
      <c r="D514" s="10">
        <v>40423</v>
      </c>
      <c r="E514">
        <v>17.2</v>
      </c>
    </row>
    <row r="515" spans="1:5" x14ac:dyDescent="0.3">
      <c r="A515" s="10">
        <v>40341</v>
      </c>
      <c r="B515">
        <v>41.1</v>
      </c>
      <c r="D515" s="10">
        <v>40424</v>
      </c>
      <c r="E515">
        <v>17</v>
      </c>
    </row>
    <row r="516" spans="1:5" x14ac:dyDescent="0.3">
      <c r="A516" s="10">
        <v>40342</v>
      </c>
      <c r="B516">
        <v>39.700000000000003</v>
      </c>
      <c r="D516" s="10">
        <v>40425</v>
      </c>
      <c r="E516">
        <v>16.8</v>
      </c>
    </row>
    <row r="517" spans="1:5" x14ac:dyDescent="0.3">
      <c r="A517" s="10">
        <v>40343</v>
      </c>
      <c r="B517">
        <v>39.299999999999997</v>
      </c>
      <c r="D517" s="10">
        <v>40426</v>
      </c>
      <c r="E517">
        <v>16.899999999999999</v>
      </c>
    </row>
    <row r="518" spans="1:5" x14ac:dyDescent="0.3">
      <c r="A518" s="10">
        <v>40344</v>
      </c>
      <c r="B518">
        <v>37.700000000000003</v>
      </c>
      <c r="D518" s="10">
        <v>40427</v>
      </c>
      <c r="E518">
        <v>16.7</v>
      </c>
    </row>
    <row r="519" spans="1:5" x14ac:dyDescent="0.3">
      <c r="A519" s="10">
        <v>40345</v>
      </c>
      <c r="B519">
        <v>38.1</v>
      </c>
      <c r="D519" s="10">
        <v>40428</v>
      </c>
      <c r="E519">
        <v>16.7</v>
      </c>
    </row>
    <row r="520" spans="1:5" x14ac:dyDescent="0.3">
      <c r="A520" s="10">
        <v>40346</v>
      </c>
      <c r="B520">
        <v>37.6</v>
      </c>
      <c r="D520" s="10">
        <v>40429</v>
      </c>
      <c r="E520">
        <v>17.3</v>
      </c>
    </row>
    <row r="521" spans="1:5" x14ac:dyDescent="0.3">
      <c r="A521" s="10">
        <v>40347</v>
      </c>
      <c r="B521">
        <v>37</v>
      </c>
      <c r="D521" s="10">
        <v>40430</v>
      </c>
      <c r="E521">
        <v>17.100000000000001</v>
      </c>
    </row>
    <row r="522" spans="1:5" x14ac:dyDescent="0.3">
      <c r="A522" s="10">
        <v>40348</v>
      </c>
      <c r="B522">
        <v>37.4</v>
      </c>
      <c r="D522" s="10">
        <v>40431</v>
      </c>
      <c r="E522">
        <v>17.5</v>
      </c>
    </row>
    <row r="523" spans="1:5" x14ac:dyDescent="0.3">
      <c r="A523" s="10">
        <v>40349</v>
      </c>
      <c r="B523">
        <v>37.200000000000003</v>
      </c>
      <c r="D523" s="10">
        <v>40432</v>
      </c>
      <c r="E523">
        <v>17</v>
      </c>
    </row>
    <row r="524" spans="1:5" x14ac:dyDescent="0.3">
      <c r="A524" s="10">
        <v>40350</v>
      </c>
      <c r="B524">
        <v>36.700000000000003</v>
      </c>
      <c r="D524" s="10">
        <v>40433</v>
      </c>
      <c r="E524">
        <v>17</v>
      </c>
    </row>
    <row r="525" spans="1:5" x14ac:dyDescent="0.3">
      <c r="A525" s="10">
        <v>40351</v>
      </c>
      <c r="B525">
        <v>36</v>
      </c>
      <c r="D525" s="10">
        <v>40434</v>
      </c>
      <c r="E525">
        <v>17.3</v>
      </c>
    </row>
    <row r="526" spans="1:5" x14ac:dyDescent="0.3">
      <c r="A526" s="10">
        <v>40352</v>
      </c>
      <c r="B526">
        <v>35.5</v>
      </c>
      <c r="D526" s="10">
        <v>40435</v>
      </c>
      <c r="E526">
        <v>17.2</v>
      </c>
    </row>
    <row r="527" spans="1:5" x14ac:dyDescent="0.3">
      <c r="A527" s="10">
        <v>40353</v>
      </c>
      <c r="B527">
        <v>34.700000000000003</v>
      </c>
      <c r="D527" s="10">
        <v>40436</v>
      </c>
      <c r="E527">
        <v>16.8</v>
      </c>
    </row>
    <row r="528" spans="1:5" x14ac:dyDescent="0.3">
      <c r="A528" s="10">
        <v>40354</v>
      </c>
      <c r="B528">
        <v>33.799999999999997</v>
      </c>
      <c r="D528" s="10">
        <v>40437</v>
      </c>
      <c r="E528">
        <v>16.7</v>
      </c>
    </row>
    <row r="529" spans="1:5" x14ac:dyDescent="0.3">
      <c r="A529" s="10">
        <v>40355</v>
      </c>
      <c r="B529">
        <v>34</v>
      </c>
      <c r="D529" s="10">
        <v>40438</v>
      </c>
      <c r="E529">
        <v>16.600000000000001</v>
      </c>
    </row>
    <row r="530" spans="1:5" x14ac:dyDescent="0.3">
      <c r="A530" s="10">
        <v>40356</v>
      </c>
      <c r="B530">
        <v>33.6</v>
      </c>
      <c r="D530" s="10">
        <v>40439</v>
      </c>
      <c r="E530">
        <v>16.600000000000001</v>
      </c>
    </row>
    <row r="531" spans="1:5" x14ac:dyDescent="0.3">
      <c r="A531" s="10">
        <v>40357</v>
      </c>
      <c r="B531">
        <v>32.9</v>
      </c>
      <c r="D531" s="10">
        <v>40440</v>
      </c>
      <c r="E531">
        <v>16.7</v>
      </c>
    </row>
    <row r="532" spans="1:5" x14ac:dyDescent="0.3">
      <c r="A532" s="10">
        <v>40358</v>
      </c>
      <c r="B532">
        <v>32.4</v>
      </c>
      <c r="D532" s="10">
        <v>40441</v>
      </c>
      <c r="E532">
        <v>16.600000000000001</v>
      </c>
    </row>
    <row r="533" spans="1:5" x14ac:dyDescent="0.3">
      <c r="A533" s="10">
        <v>40359</v>
      </c>
      <c r="B533">
        <v>31.8</v>
      </c>
      <c r="D533" s="10">
        <v>40442</v>
      </c>
      <c r="E533">
        <v>16.3</v>
      </c>
    </row>
    <row r="534" spans="1:5" x14ac:dyDescent="0.3">
      <c r="A534" s="10">
        <v>40695</v>
      </c>
      <c r="B534">
        <v>77.599999999999994</v>
      </c>
      <c r="D534" s="10">
        <v>40443</v>
      </c>
      <c r="E534">
        <v>16.2</v>
      </c>
    </row>
    <row r="535" spans="1:5" x14ac:dyDescent="0.3">
      <c r="A535" s="10">
        <v>40696</v>
      </c>
      <c r="B535">
        <v>75.099999999999994</v>
      </c>
      <c r="D535" s="10">
        <v>40444</v>
      </c>
      <c r="E535">
        <v>16</v>
      </c>
    </row>
    <row r="536" spans="1:5" x14ac:dyDescent="0.3">
      <c r="A536" s="10">
        <v>40697</v>
      </c>
      <c r="B536">
        <v>73.099999999999994</v>
      </c>
      <c r="D536" s="10">
        <v>40445</v>
      </c>
      <c r="E536">
        <v>15.8</v>
      </c>
    </row>
    <row r="537" spans="1:5" x14ac:dyDescent="0.3">
      <c r="A537" s="10">
        <v>40701</v>
      </c>
      <c r="B537">
        <v>111</v>
      </c>
      <c r="D537" s="10">
        <v>40446</v>
      </c>
      <c r="E537">
        <v>15.6</v>
      </c>
    </row>
    <row r="538" spans="1:5" x14ac:dyDescent="0.3">
      <c r="A538" s="10">
        <v>40702</v>
      </c>
      <c r="B538">
        <v>101</v>
      </c>
      <c r="D538" s="10">
        <v>40447</v>
      </c>
      <c r="E538">
        <v>15.4</v>
      </c>
    </row>
    <row r="539" spans="1:5" x14ac:dyDescent="0.3">
      <c r="A539" s="10">
        <v>40703</v>
      </c>
      <c r="B539">
        <v>95.3</v>
      </c>
      <c r="D539" s="10">
        <v>40448</v>
      </c>
      <c r="E539">
        <v>15</v>
      </c>
    </row>
    <row r="540" spans="1:5" x14ac:dyDescent="0.3">
      <c r="A540" s="10">
        <v>40704</v>
      </c>
      <c r="B540">
        <v>91.1</v>
      </c>
      <c r="D540" s="10">
        <v>40449</v>
      </c>
      <c r="E540">
        <v>14.8</v>
      </c>
    </row>
    <row r="541" spans="1:5" x14ac:dyDescent="0.3">
      <c r="A541" s="10">
        <v>40705</v>
      </c>
      <c r="B541">
        <v>87.6</v>
      </c>
      <c r="D541" s="10">
        <v>40450</v>
      </c>
      <c r="E541">
        <v>14.5</v>
      </c>
    </row>
    <row r="542" spans="1:5" x14ac:dyDescent="0.3">
      <c r="A542" s="10">
        <v>40706</v>
      </c>
      <c r="B542">
        <v>85.1</v>
      </c>
      <c r="D542" s="10">
        <v>40451</v>
      </c>
      <c r="E542">
        <v>14.6</v>
      </c>
    </row>
    <row r="543" spans="1:5" x14ac:dyDescent="0.3">
      <c r="A543" s="10">
        <v>40707</v>
      </c>
      <c r="B543">
        <v>82.3</v>
      </c>
      <c r="D543" s="10">
        <v>40787</v>
      </c>
      <c r="E543">
        <v>29.6</v>
      </c>
    </row>
    <row r="544" spans="1:5" x14ac:dyDescent="0.3">
      <c r="A544" s="10">
        <v>40708</v>
      </c>
      <c r="B544">
        <v>79.8</v>
      </c>
      <c r="D544" s="10">
        <v>40788</v>
      </c>
      <c r="E544">
        <v>28.7</v>
      </c>
    </row>
    <row r="545" spans="1:5" x14ac:dyDescent="0.3">
      <c r="A545" s="10">
        <v>40709</v>
      </c>
      <c r="B545">
        <v>76.900000000000006</v>
      </c>
      <c r="D545" s="10">
        <v>40789</v>
      </c>
      <c r="E545">
        <v>28.1</v>
      </c>
    </row>
    <row r="546" spans="1:5" x14ac:dyDescent="0.3">
      <c r="A546" s="10">
        <v>40710</v>
      </c>
      <c r="B546">
        <v>75.5</v>
      </c>
      <c r="D546" s="10">
        <v>40790</v>
      </c>
      <c r="E546">
        <v>27.7</v>
      </c>
    </row>
    <row r="547" spans="1:5" x14ac:dyDescent="0.3">
      <c r="A547" s="10">
        <v>40711</v>
      </c>
      <c r="B547">
        <v>74.900000000000006</v>
      </c>
      <c r="D547" s="10">
        <v>40791</v>
      </c>
      <c r="E547">
        <v>27.6</v>
      </c>
    </row>
    <row r="548" spans="1:5" x14ac:dyDescent="0.3">
      <c r="A548" s="10">
        <v>40712</v>
      </c>
      <c r="B548">
        <v>74</v>
      </c>
      <c r="D548" s="10">
        <v>40792</v>
      </c>
      <c r="E548">
        <v>27.2</v>
      </c>
    </row>
    <row r="549" spans="1:5" x14ac:dyDescent="0.3">
      <c r="A549" s="10">
        <v>40713</v>
      </c>
      <c r="B549">
        <v>72.8</v>
      </c>
      <c r="D549" s="10">
        <v>40793</v>
      </c>
      <c r="E549">
        <v>26.8</v>
      </c>
    </row>
    <row r="550" spans="1:5" x14ac:dyDescent="0.3">
      <c r="A550" s="10">
        <v>40714</v>
      </c>
      <c r="B550">
        <v>70.2</v>
      </c>
      <c r="D550" s="10">
        <v>40794</v>
      </c>
      <c r="E550">
        <v>26.1</v>
      </c>
    </row>
    <row r="551" spans="1:5" x14ac:dyDescent="0.3">
      <c r="A551" s="10">
        <v>40715</v>
      </c>
      <c r="B551">
        <v>67.7</v>
      </c>
      <c r="D551" s="10">
        <v>40795</v>
      </c>
      <c r="E551">
        <v>25.5</v>
      </c>
    </row>
    <row r="552" spans="1:5" x14ac:dyDescent="0.3">
      <c r="A552" s="10">
        <v>40716</v>
      </c>
      <c r="B552">
        <v>66.3</v>
      </c>
      <c r="D552" s="10">
        <v>40796</v>
      </c>
      <c r="E552">
        <v>25.6</v>
      </c>
    </row>
    <row r="553" spans="1:5" x14ac:dyDescent="0.3">
      <c r="A553" s="10">
        <v>40717</v>
      </c>
      <c r="B553">
        <v>64.7</v>
      </c>
      <c r="D553" s="10">
        <v>40797</v>
      </c>
      <c r="E553">
        <v>25.1</v>
      </c>
    </row>
    <row r="554" spans="1:5" x14ac:dyDescent="0.3">
      <c r="A554" s="10">
        <v>40718</v>
      </c>
      <c r="B554">
        <v>63</v>
      </c>
      <c r="D554" s="10">
        <v>40798</v>
      </c>
      <c r="E554">
        <v>26.6</v>
      </c>
    </row>
    <row r="555" spans="1:5" x14ac:dyDescent="0.3">
      <c r="A555" s="10">
        <v>40719</v>
      </c>
      <c r="B555">
        <v>62.5</v>
      </c>
      <c r="D555" s="10">
        <v>40799</v>
      </c>
      <c r="E555">
        <v>25.7</v>
      </c>
    </row>
    <row r="556" spans="1:5" x14ac:dyDescent="0.3">
      <c r="A556" s="10">
        <v>40720</v>
      </c>
      <c r="B556">
        <v>61.3</v>
      </c>
      <c r="D556" s="10">
        <v>40800</v>
      </c>
      <c r="E556">
        <v>25.5</v>
      </c>
    </row>
    <row r="557" spans="1:5" x14ac:dyDescent="0.3">
      <c r="A557" s="10">
        <v>40721</v>
      </c>
      <c r="B557">
        <v>60.5</v>
      </c>
      <c r="D557" s="10">
        <v>40801</v>
      </c>
      <c r="E557">
        <v>25.5</v>
      </c>
    </row>
    <row r="558" spans="1:5" x14ac:dyDescent="0.3">
      <c r="A558" s="10">
        <v>40722</v>
      </c>
      <c r="B558">
        <v>66.599999999999994</v>
      </c>
      <c r="D558" s="10">
        <v>40802</v>
      </c>
      <c r="E558">
        <v>24.8</v>
      </c>
    </row>
    <row r="559" spans="1:5" x14ac:dyDescent="0.3">
      <c r="A559" s="10">
        <v>40723</v>
      </c>
      <c r="B559">
        <v>72.099999999999994</v>
      </c>
      <c r="D559" s="10">
        <v>40803</v>
      </c>
      <c r="E559">
        <v>24.2</v>
      </c>
    </row>
    <row r="560" spans="1:5" x14ac:dyDescent="0.3">
      <c r="A560" s="10">
        <v>40724</v>
      </c>
      <c r="B560">
        <v>63.9</v>
      </c>
      <c r="D560" s="10">
        <v>40804</v>
      </c>
      <c r="E560">
        <v>23.8</v>
      </c>
    </row>
    <row r="561" spans="1:5" x14ac:dyDescent="0.3">
      <c r="A561" s="10">
        <v>41061</v>
      </c>
      <c r="B561">
        <v>39</v>
      </c>
      <c r="D561" s="10">
        <v>40805</v>
      </c>
      <c r="E561">
        <v>23.4</v>
      </c>
    </row>
    <row r="562" spans="1:5" x14ac:dyDescent="0.3">
      <c r="A562" s="10">
        <v>41062</v>
      </c>
      <c r="B562">
        <v>38.1</v>
      </c>
      <c r="D562" s="10">
        <v>40806</v>
      </c>
      <c r="E562">
        <v>23.1</v>
      </c>
    </row>
    <row r="563" spans="1:5" x14ac:dyDescent="0.3">
      <c r="A563" s="10">
        <v>41063</v>
      </c>
      <c r="B563">
        <v>37.299999999999997</v>
      </c>
      <c r="D563" s="10">
        <v>40807</v>
      </c>
      <c r="E563">
        <v>22.8</v>
      </c>
    </row>
    <row r="564" spans="1:5" x14ac:dyDescent="0.3">
      <c r="A564" s="10">
        <v>41064</v>
      </c>
      <c r="B564">
        <v>38.700000000000003</v>
      </c>
      <c r="D564" s="10">
        <v>40808</v>
      </c>
      <c r="E564">
        <v>22.3</v>
      </c>
    </row>
    <row r="565" spans="1:5" x14ac:dyDescent="0.3">
      <c r="A565" s="10">
        <v>41065</v>
      </c>
      <c r="B565">
        <v>39.9</v>
      </c>
      <c r="D565" s="10">
        <v>40809</v>
      </c>
      <c r="E565">
        <v>21.7</v>
      </c>
    </row>
    <row r="566" spans="1:5" x14ac:dyDescent="0.3">
      <c r="A566" s="10">
        <v>41066</v>
      </c>
      <c r="B566">
        <v>37.799999999999997</v>
      </c>
      <c r="D566" s="10">
        <v>40810</v>
      </c>
      <c r="E566">
        <v>21.6</v>
      </c>
    </row>
    <row r="567" spans="1:5" x14ac:dyDescent="0.3">
      <c r="A567" s="10">
        <v>41067</v>
      </c>
      <c r="B567">
        <v>37.1</v>
      </c>
      <c r="D567" s="10">
        <v>40811</v>
      </c>
      <c r="E567">
        <v>22.1</v>
      </c>
    </row>
    <row r="568" spans="1:5" x14ac:dyDescent="0.3">
      <c r="A568" s="10">
        <v>41068</v>
      </c>
      <c r="B568">
        <v>36.799999999999997</v>
      </c>
      <c r="D568" s="10">
        <v>40812</v>
      </c>
      <c r="E568">
        <v>22.2</v>
      </c>
    </row>
    <row r="569" spans="1:5" x14ac:dyDescent="0.3">
      <c r="A569" s="10">
        <v>41069</v>
      </c>
      <c r="B569">
        <v>35.799999999999997</v>
      </c>
      <c r="D569" s="10">
        <v>40813</v>
      </c>
      <c r="E569">
        <v>22.5</v>
      </c>
    </row>
    <row r="570" spans="1:5" x14ac:dyDescent="0.3">
      <c r="A570" s="10">
        <v>41070</v>
      </c>
      <c r="B570">
        <v>34.4</v>
      </c>
      <c r="D570" s="10">
        <v>40814</v>
      </c>
      <c r="E570">
        <v>23.1</v>
      </c>
    </row>
    <row r="571" spans="1:5" x14ac:dyDescent="0.3">
      <c r="A571" s="10">
        <v>41071</v>
      </c>
      <c r="B571">
        <v>33.4</v>
      </c>
      <c r="D571" s="10">
        <v>40815</v>
      </c>
      <c r="E571">
        <v>22.7</v>
      </c>
    </row>
    <row r="572" spans="1:5" x14ac:dyDescent="0.3">
      <c r="A572" s="10">
        <v>41072</v>
      </c>
      <c r="B572">
        <v>32.799999999999997</v>
      </c>
      <c r="D572" s="10">
        <v>40816</v>
      </c>
      <c r="E572">
        <v>21.5</v>
      </c>
    </row>
    <row r="573" spans="1:5" x14ac:dyDescent="0.3">
      <c r="A573" s="10">
        <v>41073</v>
      </c>
      <c r="B573">
        <v>32.6</v>
      </c>
      <c r="D573" s="10">
        <v>41153</v>
      </c>
      <c r="E573">
        <v>16.3</v>
      </c>
    </row>
    <row r="574" spans="1:5" x14ac:dyDescent="0.3">
      <c r="A574" s="10">
        <v>41074</v>
      </c>
      <c r="B574">
        <v>33.200000000000003</v>
      </c>
      <c r="D574" s="10">
        <v>41154</v>
      </c>
      <c r="E574">
        <v>16.399999999999999</v>
      </c>
    </row>
    <row r="575" spans="1:5" x14ac:dyDescent="0.3">
      <c r="A575" s="10">
        <v>41075</v>
      </c>
      <c r="B575">
        <v>32.5</v>
      </c>
      <c r="D575" s="10">
        <v>41155</v>
      </c>
      <c r="E575">
        <v>15.8</v>
      </c>
    </row>
    <row r="576" spans="1:5" x14ac:dyDescent="0.3">
      <c r="A576" s="10">
        <v>41076</v>
      </c>
      <c r="B576">
        <v>31.1</v>
      </c>
      <c r="D576" s="10">
        <v>41156</v>
      </c>
      <c r="E576">
        <v>15.7</v>
      </c>
    </row>
    <row r="577" spans="1:5" x14ac:dyDescent="0.3">
      <c r="A577" s="10">
        <v>41077</v>
      </c>
      <c r="B577">
        <v>30.5</v>
      </c>
      <c r="D577" s="10">
        <v>41157</v>
      </c>
      <c r="E577">
        <v>15.8</v>
      </c>
    </row>
    <row r="578" spans="1:5" x14ac:dyDescent="0.3">
      <c r="A578" s="10">
        <v>41078</v>
      </c>
      <c r="B578">
        <v>30.6</v>
      </c>
      <c r="D578" s="10">
        <v>41158</v>
      </c>
      <c r="E578">
        <v>15.8</v>
      </c>
    </row>
    <row r="579" spans="1:5" x14ac:dyDescent="0.3">
      <c r="A579" s="10">
        <v>41079</v>
      </c>
      <c r="B579">
        <v>30.2</v>
      </c>
      <c r="D579" s="10">
        <v>41159</v>
      </c>
      <c r="E579">
        <v>15.5</v>
      </c>
    </row>
    <row r="580" spans="1:5" x14ac:dyDescent="0.3">
      <c r="A580" s="10">
        <v>41080</v>
      </c>
      <c r="B580">
        <v>30.7</v>
      </c>
      <c r="D580" s="10">
        <v>41160</v>
      </c>
      <c r="E580">
        <v>15.3</v>
      </c>
    </row>
    <row r="581" spans="1:5" x14ac:dyDescent="0.3">
      <c r="A581" s="10">
        <v>41081</v>
      </c>
      <c r="B581">
        <v>30.4</v>
      </c>
      <c r="D581" s="10">
        <v>41161</v>
      </c>
      <c r="E581">
        <v>15.1</v>
      </c>
    </row>
    <row r="582" spans="1:5" x14ac:dyDescent="0.3">
      <c r="A582" s="10">
        <v>41082</v>
      </c>
      <c r="B582">
        <v>30</v>
      </c>
      <c r="D582" s="10">
        <v>41162</v>
      </c>
      <c r="E582">
        <v>16.100000000000001</v>
      </c>
    </row>
    <row r="583" spans="1:5" x14ac:dyDescent="0.3">
      <c r="A583" s="10">
        <v>41083</v>
      </c>
      <c r="B583">
        <v>29.9</v>
      </c>
      <c r="D583" s="10">
        <v>41163</v>
      </c>
      <c r="E583">
        <v>16.3</v>
      </c>
    </row>
    <row r="584" spans="1:5" x14ac:dyDescent="0.3">
      <c r="A584" s="10">
        <v>41084</v>
      </c>
      <c r="B584">
        <v>29.5</v>
      </c>
      <c r="D584" s="10">
        <v>41164</v>
      </c>
      <c r="E584">
        <v>15.7</v>
      </c>
    </row>
    <row r="585" spans="1:5" x14ac:dyDescent="0.3">
      <c r="A585" s="10">
        <v>41085</v>
      </c>
      <c r="B585">
        <v>29</v>
      </c>
      <c r="D585" s="10">
        <v>41165</v>
      </c>
      <c r="E585">
        <v>15.5</v>
      </c>
    </row>
    <row r="586" spans="1:5" x14ac:dyDescent="0.3">
      <c r="A586" s="10">
        <v>41086</v>
      </c>
      <c r="B586">
        <v>29.3</v>
      </c>
      <c r="D586" s="10">
        <v>41166</v>
      </c>
      <c r="E586">
        <v>15.6</v>
      </c>
    </row>
    <row r="587" spans="1:5" x14ac:dyDescent="0.3">
      <c r="A587" s="10">
        <v>41087</v>
      </c>
      <c r="B587">
        <v>28.9</v>
      </c>
      <c r="D587" s="10">
        <v>41167</v>
      </c>
      <c r="E587">
        <v>15.3</v>
      </c>
    </row>
    <row r="588" spans="1:5" x14ac:dyDescent="0.3">
      <c r="A588" s="10">
        <v>41088</v>
      </c>
      <c r="B588">
        <v>28.3</v>
      </c>
      <c r="D588" s="10">
        <v>41168</v>
      </c>
      <c r="E588">
        <v>15.3</v>
      </c>
    </row>
    <row r="589" spans="1:5" x14ac:dyDescent="0.3">
      <c r="A589" s="10">
        <v>41089</v>
      </c>
      <c r="B589">
        <v>27.5</v>
      </c>
      <c r="D589" s="10">
        <v>41169</v>
      </c>
      <c r="E589">
        <v>15.2</v>
      </c>
    </row>
    <row r="590" spans="1:5" x14ac:dyDescent="0.3">
      <c r="A590" s="10">
        <v>41090</v>
      </c>
      <c r="B590">
        <v>28</v>
      </c>
      <c r="D590" s="10">
        <v>41170</v>
      </c>
      <c r="E590">
        <v>15.2</v>
      </c>
    </row>
    <row r="591" spans="1:5" x14ac:dyDescent="0.3">
      <c r="A591" s="10">
        <v>41426</v>
      </c>
      <c r="B591">
        <v>18.3</v>
      </c>
      <c r="D591" s="10">
        <v>41171</v>
      </c>
      <c r="E591">
        <v>15.3</v>
      </c>
    </row>
    <row r="592" spans="1:5" x14ac:dyDescent="0.3">
      <c r="A592" s="10">
        <v>41427</v>
      </c>
      <c r="B592">
        <v>18.2</v>
      </c>
      <c r="D592" s="10">
        <v>41172</v>
      </c>
      <c r="E592">
        <v>15.2</v>
      </c>
    </row>
    <row r="593" spans="1:5" x14ac:dyDescent="0.3">
      <c r="A593" s="10">
        <v>41428</v>
      </c>
      <c r="B593">
        <v>18.2</v>
      </c>
      <c r="D593" s="10">
        <v>41173</v>
      </c>
      <c r="E593">
        <v>15.2</v>
      </c>
    </row>
    <row r="594" spans="1:5" x14ac:dyDescent="0.3">
      <c r="A594" s="10">
        <v>41429</v>
      </c>
      <c r="B594">
        <v>18.600000000000001</v>
      </c>
      <c r="D594" s="10">
        <v>41174</v>
      </c>
      <c r="E594">
        <v>15.1</v>
      </c>
    </row>
    <row r="595" spans="1:5" x14ac:dyDescent="0.3">
      <c r="A595" s="10">
        <v>41430</v>
      </c>
      <c r="B595">
        <v>18.3</v>
      </c>
      <c r="D595" s="10">
        <v>41175</v>
      </c>
      <c r="E595">
        <v>14.9</v>
      </c>
    </row>
    <row r="596" spans="1:5" x14ac:dyDescent="0.3">
      <c r="A596" s="10">
        <v>41431</v>
      </c>
      <c r="B596">
        <v>18.600000000000001</v>
      </c>
      <c r="D596" s="10">
        <v>41176</v>
      </c>
      <c r="E596">
        <v>15</v>
      </c>
    </row>
    <row r="597" spans="1:5" x14ac:dyDescent="0.3">
      <c r="A597" s="10">
        <v>41432</v>
      </c>
      <c r="B597">
        <v>18.3</v>
      </c>
      <c r="D597" s="10">
        <v>41177</v>
      </c>
      <c r="E597">
        <v>15.2</v>
      </c>
    </row>
    <row r="598" spans="1:5" x14ac:dyDescent="0.3">
      <c r="A598" s="10">
        <v>41433</v>
      </c>
      <c r="B598">
        <v>18</v>
      </c>
      <c r="D598" s="10">
        <v>41178</v>
      </c>
      <c r="E598">
        <v>15.4</v>
      </c>
    </row>
    <row r="599" spans="1:5" x14ac:dyDescent="0.3">
      <c r="A599" s="10">
        <v>41434</v>
      </c>
      <c r="B599">
        <v>18.2</v>
      </c>
      <c r="D599" s="10">
        <v>41179</v>
      </c>
      <c r="E599">
        <v>15.5</v>
      </c>
    </row>
    <row r="600" spans="1:5" x14ac:dyDescent="0.3">
      <c r="A600" s="10">
        <v>41435</v>
      </c>
      <c r="B600">
        <v>18.100000000000001</v>
      </c>
      <c r="D600" s="10">
        <v>41180</v>
      </c>
      <c r="E600">
        <v>15.5</v>
      </c>
    </row>
    <row r="601" spans="1:5" x14ac:dyDescent="0.3">
      <c r="A601" s="10">
        <v>41436</v>
      </c>
      <c r="B601">
        <v>17.600000000000001</v>
      </c>
      <c r="D601" s="10">
        <v>41181</v>
      </c>
      <c r="E601">
        <v>15.4</v>
      </c>
    </row>
    <row r="602" spans="1:5" x14ac:dyDescent="0.3">
      <c r="A602" s="10">
        <v>41437</v>
      </c>
      <c r="B602">
        <v>17.5</v>
      </c>
      <c r="D602" s="10">
        <v>41182</v>
      </c>
      <c r="E602">
        <v>15.2</v>
      </c>
    </row>
    <row r="603" spans="1:5" x14ac:dyDescent="0.3">
      <c r="A603" s="10">
        <v>41438</v>
      </c>
      <c r="B603">
        <v>17.2</v>
      </c>
      <c r="D603" s="10">
        <v>41518</v>
      </c>
      <c r="E603">
        <v>10.8</v>
      </c>
    </row>
    <row r="604" spans="1:5" x14ac:dyDescent="0.3">
      <c r="A604" s="10">
        <v>41439</v>
      </c>
      <c r="B604">
        <v>16.8</v>
      </c>
      <c r="D604" s="10">
        <v>41519</v>
      </c>
      <c r="E604">
        <v>10.8</v>
      </c>
    </row>
    <row r="605" spans="1:5" x14ac:dyDescent="0.3">
      <c r="A605" s="10">
        <v>41440</v>
      </c>
      <c r="B605">
        <v>16.8</v>
      </c>
      <c r="D605" s="10">
        <v>41520</v>
      </c>
      <c r="E605">
        <v>11.2</v>
      </c>
    </row>
    <row r="606" spans="1:5" x14ac:dyDescent="0.3">
      <c r="A606" s="10">
        <v>41441</v>
      </c>
      <c r="B606">
        <v>16.7</v>
      </c>
      <c r="D606" s="10">
        <v>41521</v>
      </c>
      <c r="E606">
        <v>11.4</v>
      </c>
    </row>
    <row r="607" spans="1:5" x14ac:dyDescent="0.3">
      <c r="A607" s="10">
        <v>41442</v>
      </c>
      <c r="B607">
        <v>16</v>
      </c>
      <c r="D607" s="10">
        <v>41522</v>
      </c>
      <c r="E607">
        <v>11.6</v>
      </c>
    </row>
    <row r="608" spans="1:5" x14ac:dyDescent="0.3">
      <c r="A608" s="10">
        <v>41443</v>
      </c>
      <c r="B608">
        <v>15.4</v>
      </c>
      <c r="D608" s="10">
        <v>41523</v>
      </c>
      <c r="E608">
        <v>12</v>
      </c>
    </row>
    <row r="609" spans="1:5" x14ac:dyDescent="0.3">
      <c r="A609" s="10">
        <v>41444</v>
      </c>
      <c r="B609">
        <v>15.6</v>
      </c>
      <c r="D609" s="10">
        <v>41524</v>
      </c>
      <c r="E609">
        <v>11.4</v>
      </c>
    </row>
    <row r="610" spans="1:5" x14ac:dyDescent="0.3">
      <c r="A610" s="10">
        <v>41445</v>
      </c>
      <c r="B610">
        <v>16</v>
      </c>
      <c r="D610" s="10">
        <v>41525</v>
      </c>
      <c r="E610">
        <v>11.9</v>
      </c>
    </row>
    <row r="611" spans="1:5" x14ac:dyDescent="0.3">
      <c r="A611" s="10">
        <v>41446</v>
      </c>
      <c r="B611">
        <v>16</v>
      </c>
      <c r="D611" s="10">
        <v>41526</v>
      </c>
      <c r="E611">
        <v>12.2</v>
      </c>
    </row>
    <row r="612" spans="1:5" x14ac:dyDescent="0.3">
      <c r="A612" s="10">
        <v>41447</v>
      </c>
      <c r="B612">
        <v>15.9</v>
      </c>
      <c r="D612" s="10">
        <v>41527</v>
      </c>
      <c r="E612">
        <v>12.5</v>
      </c>
    </row>
    <row r="613" spans="1:5" x14ac:dyDescent="0.3">
      <c r="A613" s="10">
        <v>41448</v>
      </c>
      <c r="B613">
        <v>16.3</v>
      </c>
      <c r="D613" s="10">
        <v>41528</v>
      </c>
      <c r="E613">
        <v>12.3</v>
      </c>
    </row>
    <row r="614" spans="1:5" x14ac:dyDescent="0.3">
      <c r="A614" s="10">
        <v>41449</v>
      </c>
      <c r="B614">
        <v>17.3</v>
      </c>
      <c r="D614" s="10">
        <v>41529</v>
      </c>
      <c r="E614">
        <v>12.3</v>
      </c>
    </row>
    <row r="615" spans="1:5" x14ac:dyDescent="0.3">
      <c r="A615" s="10">
        <v>41450</v>
      </c>
      <c r="B615">
        <v>18.399999999999999</v>
      </c>
      <c r="D615" s="10">
        <v>41530</v>
      </c>
      <c r="E615">
        <v>12.3</v>
      </c>
    </row>
    <row r="616" spans="1:5" x14ac:dyDescent="0.3">
      <c r="A616" s="10">
        <v>41451</v>
      </c>
      <c r="B616">
        <v>18.7</v>
      </c>
      <c r="D616" s="10">
        <v>41531</v>
      </c>
      <c r="E616">
        <v>12.2</v>
      </c>
    </row>
    <row r="617" spans="1:5" x14ac:dyDescent="0.3">
      <c r="A617" s="10">
        <v>41452</v>
      </c>
      <c r="B617">
        <v>17.600000000000001</v>
      </c>
      <c r="D617" s="10">
        <v>41532</v>
      </c>
      <c r="E617">
        <v>12</v>
      </c>
    </row>
    <row r="618" spans="1:5" x14ac:dyDescent="0.3">
      <c r="A618" s="10">
        <v>41453</v>
      </c>
      <c r="B618">
        <v>16.5</v>
      </c>
      <c r="D618" s="10">
        <v>41533</v>
      </c>
      <c r="E618">
        <v>12.6</v>
      </c>
    </row>
    <row r="619" spans="1:5" x14ac:dyDescent="0.3">
      <c r="A619" s="10">
        <v>41454</v>
      </c>
      <c r="B619">
        <v>15.6</v>
      </c>
      <c r="D619" s="10">
        <v>41534</v>
      </c>
      <c r="E619">
        <v>12.6</v>
      </c>
    </row>
    <row r="620" spans="1:5" x14ac:dyDescent="0.3">
      <c r="A620" s="10">
        <v>41455</v>
      </c>
      <c r="B620">
        <v>16</v>
      </c>
      <c r="D620" s="10">
        <v>41535</v>
      </c>
      <c r="E620">
        <v>11.8</v>
      </c>
    </row>
    <row r="621" spans="1:5" x14ac:dyDescent="0.3">
      <c r="A621" s="10">
        <v>41791</v>
      </c>
      <c r="B621">
        <v>12</v>
      </c>
      <c r="D621" s="10">
        <v>41536</v>
      </c>
      <c r="E621">
        <v>11.9</v>
      </c>
    </row>
    <row r="622" spans="1:5" x14ac:dyDescent="0.3">
      <c r="A622" s="10">
        <v>41792</v>
      </c>
      <c r="B622">
        <v>12.1</v>
      </c>
      <c r="D622" s="10">
        <v>41537</v>
      </c>
      <c r="E622">
        <v>11.9</v>
      </c>
    </row>
    <row r="623" spans="1:5" x14ac:dyDescent="0.3">
      <c r="A623" s="10">
        <v>41793</v>
      </c>
      <c r="B623">
        <v>12.3</v>
      </c>
      <c r="D623" s="10">
        <v>41538</v>
      </c>
      <c r="E623">
        <v>15.7</v>
      </c>
    </row>
    <row r="624" spans="1:5" x14ac:dyDescent="0.3">
      <c r="A624" s="10">
        <v>41794</v>
      </c>
      <c r="B624">
        <v>12.1</v>
      </c>
      <c r="D624" s="10">
        <v>41539</v>
      </c>
      <c r="E624">
        <v>15.3</v>
      </c>
    </row>
    <row r="625" spans="1:5" x14ac:dyDescent="0.3">
      <c r="A625" s="10">
        <v>41795</v>
      </c>
      <c r="B625">
        <v>11.6</v>
      </c>
      <c r="D625" s="10">
        <v>41540</v>
      </c>
      <c r="E625">
        <v>14.3</v>
      </c>
    </row>
    <row r="626" spans="1:5" x14ac:dyDescent="0.3">
      <c r="A626" s="10">
        <v>41796</v>
      </c>
      <c r="B626">
        <v>11.6</v>
      </c>
      <c r="D626" s="10">
        <v>41541</v>
      </c>
      <c r="E626">
        <v>12.8</v>
      </c>
    </row>
    <row r="627" spans="1:5" x14ac:dyDescent="0.3">
      <c r="A627" s="10">
        <v>41797</v>
      </c>
      <c r="B627">
        <v>11.5</v>
      </c>
      <c r="D627" s="10">
        <v>41542</v>
      </c>
      <c r="E627">
        <v>11.8</v>
      </c>
    </row>
    <row r="628" spans="1:5" x14ac:dyDescent="0.3">
      <c r="A628" s="10">
        <v>41798</v>
      </c>
      <c r="B628">
        <v>11.3</v>
      </c>
      <c r="D628" s="10">
        <v>41543</v>
      </c>
      <c r="E628">
        <v>11.4</v>
      </c>
    </row>
    <row r="629" spans="1:5" x14ac:dyDescent="0.3">
      <c r="A629" s="10">
        <v>41799</v>
      </c>
      <c r="B629">
        <v>11.1</v>
      </c>
      <c r="D629" s="10">
        <v>41544</v>
      </c>
      <c r="E629">
        <v>11.1</v>
      </c>
    </row>
    <row r="630" spans="1:5" x14ac:dyDescent="0.3">
      <c r="A630" s="10">
        <v>41800</v>
      </c>
      <c r="B630">
        <v>10.8</v>
      </c>
      <c r="D630" s="10">
        <v>41545</v>
      </c>
      <c r="E630">
        <v>10.9</v>
      </c>
    </row>
    <row r="631" spans="1:5" x14ac:dyDescent="0.3">
      <c r="A631" s="10">
        <v>41801</v>
      </c>
      <c r="B631">
        <v>10.9</v>
      </c>
      <c r="D631" s="10">
        <v>41546</v>
      </c>
      <c r="E631">
        <v>11.1</v>
      </c>
    </row>
    <row r="632" spans="1:5" x14ac:dyDescent="0.3">
      <c r="A632" s="10">
        <v>41802</v>
      </c>
      <c r="B632">
        <v>10.9</v>
      </c>
      <c r="D632" s="10">
        <v>41547</v>
      </c>
      <c r="E632">
        <v>11.1</v>
      </c>
    </row>
    <row r="633" spans="1:5" x14ac:dyDescent="0.3">
      <c r="A633" s="10">
        <v>41803</v>
      </c>
      <c r="B633">
        <v>10.4</v>
      </c>
      <c r="D633" s="10">
        <v>41883</v>
      </c>
      <c r="E633">
        <v>7</v>
      </c>
    </row>
    <row r="634" spans="1:5" x14ac:dyDescent="0.3">
      <c r="A634" s="10">
        <v>41804</v>
      </c>
      <c r="B634">
        <v>10.1</v>
      </c>
      <c r="D634" s="10">
        <v>41884</v>
      </c>
      <c r="E634">
        <v>7.3</v>
      </c>
    </row>
    <row r="635" spans="1:5" x14ac:dyDescent="0.3">
      <c r="A635" s="10">
        <v>41805</v>
      </c>
      <c r="B635">
        <v>9.7100000000000009</v>
      </c>
      <c r="D635" s="10">
        <v>41885</v>
      </c>
      <c r="E635">
        <v>7.55</v>
      </c>
    </row>
    <row r="636" spans="1:5" x14ac:dyDescent="0.3">
      <c r="A636" s="10">
        <v>41806</v>
      </c>
      <c r="B636">
        <v>9.61</v>
      </c>
      <c r="D636" s="10">
        <v>41886</v>
      </c>
      <c r="E636">
        <v>7.99</v>
      </c>
    </row>
    <row r="637" spans="1:5" x14ac:dyDescent="0.3">
      <c r="A637" s="10">
        <v>41807</v>
      </c>
      <c r="B637">
        <v>9.57</v>
      </c>
      <c r="D637" s="10">
        <v>41887</v>
      </c>
      <c r="E637">
        <v>7.94</v>
      </c>
    </row>
    <row r="638" spans="1:5" x14ac:dyDescent="0.3">
      <c r="A638" s="10">
        <v>41808</v>
      </c>
      <c r="B638">
        <v>9.32</v>
      </c>
      <c r="D638" s="10">
        <v>41888</v>
      </c>
      <c r="E638">
        <v>7.65</v>
      </c>
    </row>
    <row r="639" spans="1:5" x14ac:dyDescent="0.3">
      <c r="A639" s="10">
        <v>41809</v>
      </c>
      <c r="B639">
        <v>8.99</v>
      </c>
      <c r="D639" s="10">
        <v>41889</v>
      </c>
      <c r="E639">
        <v>7.45</v>
      </c>
    </row>
    <row r="640" spans="1:5" x14ac:dyDescent="0.3">
      <c r="A640" s="10">
        <v>41810</v>
      </c>
      <c r="B640">
        <v>8.9</v>
      </c>
      <c r="D640" s="10">
        <v>41890</v>
      </c>
      <c r="E640">
        <v>7.53</v>
      </c>
    </row>
    <row r="641" spans="1:5" x14ac:dyDescent="0.3">
      <c r="A641" s="10">
        <v>41811</v>
      </c>
      <c r="B641">
        <v>9.0500000000000007</v>
      </c>
      <c r="D641" s="10">
        <v>41891</v>
      </c>
      <c r="E641">
        <v>7.68</v>
      </c>
    </row>
    <row r="642" spans="1:5" x14ac:dyDescent="0.3">
      <c r="A642" s="10">
        <v>41812</v>
      </c>
      <c r="B642">
        <v>9.33</v>
      </c>
      <c r="D642" s="10">
        <v>41892</v>
      </c>
      <c r="E642">
        <v>7.47</v>
      </c>
    </row>
    <row r="643" spans="1:5" x14ac:dyDescent="0.3">
      <c r="A643" s="10">
        <v>41813</v>
      </c>
      <c r="B643">
        <v>9.3000000000000007</v>
      </c>
      <c r="D643" s="10">
        <v>41893</v>
      </c>
      <c r="E643">
        <v>7.25</v>
      </c>
    </row>
    <row r="644" spans="1:5" x14ac:dyDescent="0.3">
      <c r="A644" s="10">
        <v>41814</v>
      </c>
      <c r="B644">
        <v>9.2799999999999994</v>
      </c>
      <c r="D644" s="10">
        <v>41894</v>
      </c>
      <c r="E644">
        <v>7.15</v>
      </c>
    </row>
    <row r="645" spans="1:5" x14ac:dyDescent="0.3">
      <c r="A645" s="10">
        <v>41815</v>
      </c>
      <c r="B645">
        <v>9.2899999999999991</v>
      </c>
      <c r="D645" s="10">
        <v>41895</v>
      </c>
      <c r="E645">
        <v>7.13</v>
      </c>
    </row>
    <row r="646" spans="1:5" x14ac:dyDescent="0.3">
      <c r="A646" s="10">
        <v>41816</v>
      </c>
      <c r="B646">
        <v>9.24</v>
      </c>
      <c r="D646" s="10">
        <v>41896</v>
      </c>
      <c r="E646">
        <v>7.17</v>
      </c>
    </row>
    <row r="647" spans="1:5" x14ac:dyDescent="0.3">
      <c r="A647" s="10">
        <v>41817</v>
      </c>
      <c r="B647">
        <v>8.85</v>
      </c>
      <c r="D647" s="10">
        <v>41897</v>
      </c>
      <c r="E647">
        <v>7.34</v>
      </c>
    </row>
    <row r="648" spans="1:5" x14ac:dyDescent="0.3">
      <c r="A648" s="10">
        <v>41818</v>
      </c>
      <c r="B648">
        <v>8.6199999999999992</v>
      </c>
      <c r="D648" s="10">
        <v>41898</v>
      </c>
      <c r="E648">
        <v>7.23</v>
      </c>
    </row>
    <row r="649" spans="1:5" x14ac:dyDescent="0.3">
      <c r="A649" s="10">
        <v>41819</v>
      </c>
      <c r="B649">
        <v>9.26</v>
      </c>
      <c r="D649" s="10">
        <v>41899</v>
      </c>
      <c r="E649">
        <v>7.08</v>
      </c>
    </row>
    <row r="650" spans="1:5" x14ac:dyDescent="0.3">
      <c r="A650" s="10">
        <v>41820</v>
      </c>
      <c r="B650">
        <v>10.199999999999999</v>
      </c>
      <c r="D650" s="10">
        <v>41900</v>
      </c>
      <c r="E650">
        <v>9.77</v>
      </c>
    </row>
    <row r="651" spans="1:5" x14ac:dyDescent="0.3">
      <c r="A651" s="10">
        <v>42156</v>
      </c>
      <c r="B651">
        <v>15.3</v>
      </c>
      <c r="D651" s="10">
        <v>41901</v>
      </c>
      <c r="E651">
        <v>8.65</v>
      </c>
    </row>
    <row r="652" spans="1:5" x14ac:dyDescent="0.3">
      <c r="A652" s="10">
        <v>42157</v>
      </c>
      <c r="B652">
        <v>15</v>
      </c>
      <c r="D652" s="10">
        <v>41902</v>
      </c>
      <c r="E652">
        <v>8.61</v>
      </c>
    </row>
    <row r="653" spans="1:5" x14ac:dyDescent="0.3">
      <c r="A653" s="10">
        <v>42158</v>
      </c>
      <c r="B653">
        <v>14.8</v>
      </c>
      <c r="D653" s="10">
        <v>41903</v>
      </c>
      <c r="E653">
        <v>8.44</v>
      </c>
    </row>
    <row r="654" spans="1:5" x14ac:dyDescent="0.3">
      <c r="A654" s="10">
        <v>42159</v>
      </c>
      <c r="B654">
        <v>14.9</v>
      </c>
      <c r="D654" s="10">
        <v>41904</v>
      </c>
      <c r="E654">
        <v>8.26</v>
      </c>
    </row>
    <row r="655" spans="1:5" x14ac:dyDescent="0.3">
      <c r="A655" s="10">
        <v>42160</v>
      </c>
      <c r="B655">
        <v>15</v>
      </c>
      <c r="D655" s="10">
        <v>41905</v>
      </c>
      <c r="E655">
        <v>8.2200000000000006</v>
      </c>
    </row>
    <row r="656" spans="1:5" x14ac:dyDescent="0.3">
      <c r="A656" s="10">
        <v>42161</v>
      </c>
      <c r="B656">
        <v>15</v>
      </c>
      <c r="D656" s="10">
        <v>41906</v>
      </c>
      <c r="E656">
        <v>8.09</v>
      </c>
    </row>
    <row r="657" spans="1:5" x14ac:dyDescent="0.3">
      <c r="A657" s="10">
        <v>42162</v>
      </c>
      <c r="B657">
        <v>14.5</v>
      </c>
      <c r="D657" s="10">
        <v>41907</v>
      </c>
      <c r="E657">
        <v>10.7</v>
      </c>
    </row>
    <row r="658" spans="1:5" x14ac:dyDescent="0.3">
      <c r="A658" s="10">
        <v>42163</v>
      </c>
      <c r="B658">
        <v>14</v>
      </c>
      <c r="D658" s="10">
        <v>41908</v>
      </c>
      <c r="E658">
        <v>8.76</v>
      </c>
    </row>
    <row r="659" spans="1:5" x14ac:dyDescent="0.3">
      <c r="A659" s="10">
        <v>42164</v>
      </c>
      <c r="B659">
        <v>13.8</v>
      </c>
      <c r="D659" s="10">
        <v>41909</v>
      </c>
      <c r="E659">
        <v>7.97</v>
      </c>
    </row>
    <row r="660" spans="1:5" x14ac:dyDescent="0.3">
      <c r="A660" s="10">
        <v>42165</v>
      </c>
      <c r="B660">
        <v>13.8</v>
      </c>
      <c r="D660" s="10">
        <v>41910</v>
      </c>
      <c r="E660">
        <v>7.57</v>
      </c>
    </row>
    <row r="661" spans="1:5" x14ac:dyDescent="0.3">
      <c r="A661" s="10">
        <v>42166</v>
      </c>
      <c r="B661">
        <v>13.5</v>
      </c>
      <c r="D661" s="10">
        <v>41911</v>
      </c>
      <c r="E661">
        <v>7.68</v>
      </c>
    </row>
    <row r="662" spans="1:5" x14ac:dyDescent="0.3">
      <c r="A662" s="10">
        <v>42167</v>
      </c>
      <c r="B662">
        <v>13.3</v>
      </c>
      <c r="D662" s="10">
        <v>41912</v>
      </c>
      <c r="E662">
        <v>7.31</v>
      </c>
    </row>
    <row r="663" spans="1:5" x14ac:dyDescent="0.3">
      <c r="A663" s="10">
        <v>42168</v>
      </c>
      <c r="B663">
        <v>13.1</v>
      </c>
      <c r="D663" s="10">
        <v>42248</v>
      </c>
      <c r="E663">
        <v>6.82</v>
      </c>
    </row>
    <row r="664" spans="1:5" x14ac:dyDescent="0.3">
      <c r="A664" s="10">
        <v>42169</v>
      </c>
      <c r="B664">
        <v>12.8</v>
      </c>
      <c r="D664" s="10">
        <v>42249</v>
      </c>
      <c r="E664">
        <v>7.03</v>
      </c>
    </row>
    <row r="665" spans="1:5" x14ac:dyDescent="0.3">
      <c r="A665" s="10">
        <v>42170</v>
      </c>
      <c r="B665">
        <v>12.5</v>
      </c>
      <c r="D665" s="10">
        <v>42250</v>
      </c>
      <c r="E665">
        <v>7</v>
      </c>
    </row>
    <row r="666" spans="1:5" x14ac:dyDescent="0.3">
      <c r="A666" s="10">
        <v>42171</v>
      </c>
      <c r="B666">
        <v>11.6</v>
      </c>
      <c r="D666" s="10">
        <v>42251</v>
      </c>
      <c r="E666">
        <v>7.02</v>
      </c>
    </row>
    <row r="667" spans="1:5" x14ac:dyDescent="0.3">
      <c r="A667" s="10">
        <v>42172</v>
      </c>
      <c r="B667">
        <v>11</v>
      </c>
      <c r="D667" s="10">
        <v>42252</v>
      </c>
      <c r="E667">
        <v>7.34</v>
      </c>
    </row>
    <row r="668" spans="1:5" x14ac:dyDescent="0.3">
      <c r="A668" s="10">
        <v>42173</v>
      </c>
      <c r="B668">
        <v>11</v>
      </c>
      <c r="D668" s="10">
        <v>42253</v>
      </c>
      <c r="E668">
        <v>6.59</v>
      </c>
    </row>
    <row r="669" spans="1:5" x14ac:dyDescent="0.3">
      <c r="A669" s="10">
        <v>42174</v>
      </c>
      <c r="B669">
        <v>11.1</v>
      </c>
      <c r="D669" s="10">
        <v>42254</v>
      </c>
      <c r="E669">
        <v>6.51</v>
      </c>
    </row>
    <row r="670" spans="1:5" x14ac:dyDescent="0.3">
      <c r="A670" s="10">
        <v>42175</v>
      </c>
      <c r="B670">
        <v>10.8</v>
      </c>
      <c r="D670" s="10">
        <v>42255</v>
      </c>
      <c r="E670">
        <v>6.44</v>
      </c>
    </row>
    <row r="671" spans="1:5" x14ac:dyDescent="0.3">
      <c r="A671" s="10">
        <v>42176</v>
      </c>
      <c r="B671">
        <v>10.7</v>
      </c>
      <c r="D671" s="10">
        <v>42256</v>
      </c>
      <c r="E671">
        <v>6.21</v>
      </c>
    </row>
    <row r="672" spans="1:5" x14ac:dyDescent="0.3">
      <c r="A672" s="10">
        <v>42177</v>
      </c>
      <c r="B672">
        <v>10.6</v>
      </c>
      <c r="D672" s="10">
        <v>42257</v>
      </c>
      <c r="E672">
        <v>6.22</v>
      </c>
    </row>
    <row r="673" spans="1:5" x14ac:dyDescent="0.3">
      <c r="A673" s="10">
        <v>42178</v>
      </c>
      <c r="B673">
        <v>10.7</v>
      </c>
      <c r="D673" s="10">
        <v>42258</v>
      </c>
      <c r="E673">
        <v>6.77</v>
      </c>
    </row>
    <row r="674" spans="1:5" x14ac:dyDescent="0.3">
      <c r="A674" s="10">
        <v>42179</v>
      </c>
      <c r="B674">
        <v>10.5</v>
      </c>
      <c r="D674" s="10">
        <v>42259</v>
      </c>
      <c r="E674">
        <v>6.92</v>
      </c>
    </row>
    <row r="675" spans="1:5" x14ac:dyDescent="0.3">
      <c r="A675" s="10">
        <v>42180</v>
      </c>
      <c r="B675">
        <v>10.3</v>
      </c>
      <c r="D675" s="10">
        <v>42260</v>
      </c>
      <c r="E675">
        <v>6.58</v>
      </c>
    </row>
    <row r="676" spans="1:5" x14ac:dyDescent="0.3">
      <c r="A676" s="10">
        <v>42181</v>
      </c>
      <c r="B676">
        <v>10.3</v>
      </c>
      <c r="D676" s="10">
        <v>42261</v>
      </c>
      <c r="E676">
        <v>6.74</v>
      </c>
    </row>
    <row r="677" spans="1:5" x14ac:dyDescent="0.3">
      <c r="A677" s="10">
        <v>42182</v>
      </c>
      <c r="B677">
        <v>10.3</v>
      </c>
      <c r="D677" s="10">
        <v>42262</v>
      </c>
      <c r="E677">
        <v>7.23</v>
      </c>
    </row>
    <row r="678" spans="1:5" x14ac:dyDescent="0.3">
      <c r="A678" s="10">
        <v>42183</v>
      </c>
      <c r="B678">
        <v>10.3</v>
      </c>
      <c r="D678" s="10">
        <v>42263</v>
      </c>
      <c r="E678">
        <v>7.08</v>
      </c>
    </row>
    <row r="679" spans="1:5" x14ac:dyDescent="0.3">
      <c r="A679" s="10">
        <v>42184</v>
      </c>
      <c r="B679">
        <v>10.1</v>
      </c>
      <c r="D679" s="10">
        <v>42264</v>
      </c>
      <c r="E679">
        <v>7.09</v>
      </c>
    </row>
    <row r="680" spans="1:5" x14ac:dyDescent="0.3">
      <c r="A680" s="10">
        <v>42185</v>
      </c>
      <c r="B680">
        <v>9.8800000000000008</v>
      </c>
      <c r="D680" s="10">
        <v>42265</v>
      </c>
      <c r="E680">
        <v>7.02</v>
      </c>
    </row>
    <row r="681" spans="1:5" x14ac:dyDescent="0.3">
      <c r="A681" s="10">
        <v>42522</v>
      </c>
      <c r="B681">
        <v>31.6</v>
      </c>
      <c r="D681" s="10">
        <v>42266</v>
      </c>
      <c r="E681">
        <v>6.71</v>
      </c>
    </row>
    <row r="682" spans="1:5" x14ac:dyDescent="0.3">
      <c r="A682" s="10">
        <v>42523</v>
      </c>
      <c r="B682">
        <v>30.8</v>
      </c>
      <c r="D682" s="10">
        <v>42267</v>
      </c>
      <c r="E682">
        <v>6.55</v>
      </c>
    </row>
    <row r="683" spans="1:5" x14ac:dyDescent="0.3">
      <c r="A683" s="10">
        <v>42524</v>
      </c>
      <c r="B683">
        <v>30</v>
      </c>
      <c r="D683" s="10">
        <v>42268</v>
      </c>
      <c r="E683">
        <v>6.64</v>
      </c>
    </row>
    <row r="684" spans="1:5" x14ac:dyDescent="0.3">
      <c r="A684" s="10">
        <v>42525</v>
      </c>
      <c r="B684">
        <v>29.1</v>
      </c>
      <c r="D684" s="10">
        <v>42269</v>
      </c>
      <c r="E684">
        <v>6.55</v>
      </c>
    </row>
    <row r="685" spans="1:5" x14ac:dyDescent="0.3">
      <c r="A685" s="10">
        <v>42526</v>
      </c>
      <c r="B685">
        <v>28.8</v>
      </c>
      <c r="D685" s="10">
        <v>42270</v>
      </c>
      <c r="E685">
        <v>6.58</v>
      </c>
    </row>
    <row r="686" spans="1:5" x14ac:dyDescent="0.3">
      <c r="A686" s="10">
        <v>42527</v>
      </c>
      <c r="B686">
        <v>28.6</v>
      </c>
      <c r="D686" s="10">
        <v>42271</v>
      </c>
      <c r="E686">
        <v>6.35</v>
      </c>
    </row>
    <row r="687" spans="1:5" x14ac:dyDescent="0.3">
      <c r="A687" s="10">
        <v>42528</v>
      </c>
      <c r="B687">
        <v>28.5</v>
      </c>
      <c r="D687" s="10">
        <v>42272</v>
      </c>
      <c r="E687">
        <v>6.13</v>
      </c>
    </row>
    <row r="688" spans="1:5" x14ac:dyDescent="0.3">
      <c r="A688" s="10">
        <v>42529</v>
      </c>
      <c r="B688">
        <v>28.2</v>
      </c>
      <c r="D688" s="10">
        <v>42273</v>
      </c>
      <c r="E688">
        <v>6.13</v>
      </c>
    </row>
    <row r="689" spans="1:5" x14ac:dyDescent="0.3">
      <c r="A689" s="10">
        <v>42530</v>
      </c>
      <c r="B689">
        <v>27.6</v>
      </c>
      <c r="D689" s="10">
        <v>42274</v>
      </c>
      <c r="E689">
        <v>6.16</v>
      </c>
    </row>
    <row r="690" spans="1:5" x14ac:dyDescent="0.3">
      <c r="A690" s="10">
        <v>42531</v>
      </c>
      <c r="B690">
        <v>27.4</v>
      </c>
      <c r="D690" s="10">
        <v>42275</v>
      </c>
      <c r="E690">
        <v>6.42</v>
      </c>
    </row>
    <row r="691" spans="1:5" x14ac:dyDescent="0.3">
      <c r="A691" s="10">
        <v>42532</v>
      </c>
      <c r="B691">
        <v>26.6</v>
      </c>
      <c r="D691" s="10">
        <v>42276</v>
      </c>
      <c r="E691">
        <v>6.73</v>
      </c>
    </row>
    <row r="692" spans="1:5" x14ac:dyDescent="0.3">
      <c r="A692" s="10">
        <v>42533</v>
      </c>
      <c r="B692">
        <v>26.3</v>
      </c>
      <c r="D692" s="10">
        <v>42277</v>
      </c>
      <c r="E692">
        <v>7.06</v>
      </c>
    </row>
    <row r="693" spans="1:5" x14ac:dyDescent="0.3">
      <c r="A693" s="10">
        <v>42534</v>
      </c>
      <c r="B693">
        <v>26.3</v>
      </c>
      <c r="D693" s="10">
        <v>42614</v>
      </c>
      <c r="E693">
        <v>13.1</v>
      </c>
    </row>
    <row r="694" spans="1:5" x14ac:dyDescent="0.3">
      <c r="A694" s="10">
        <v>42535</v>
      </c>
      <c r="B694">
        <v>25.9</v>
      </c>
      <c r="D694" s="10">
        <v>42615</v>
      </c>
      <c r="E694">
        <v>13.3</v>
      </c>
    </row>
    <row r="695" spans="1:5" x14ac:dyDescent="0.3">
      <c r="A695" s="10">
        <v>42536</v>
      </c>
      <c r="B695">
        <v>25.1</v>
      </c>
      <c r="D695" s="10">
        <v>42616</v>
      </c>
      <c r="E695">
        <v>13.1</v>
      </c>
    </row>
    <row r="696" spans="1:5" x14ac:dyDescent="0.3">
      <c r="A696" s="10">
        <v>42537</v>
      </c>
      <c r="B696">
        <v>24.5</v>
      </c>
      <c r="D696" s="10">
        <v>42617</v>
      </c>
      <c r="E696">
        <v>13.1</v>
      </c>
    </row>
    <row r="697" spans="1:5" x14ac:dyDescent="0.3">
      <c r="A697" s="10">
        <v>42538</v>
      </c>
      <c r="B697">
        <v>25.4</v>
      </c>
      <c r="D697" s="10">
        <v>42618</v>
      </c>
      <c r="E697">
        <v>13</v>
      </c>
    </row>
    <row r="698" spans="1:5" x14ac:dyDescent="0.3">
      <c r="A698" s="10">
        <v>42539</v>
      </c>
      <c r="B698">
        <v>25.3</v>
      </c>
      <c r="D698" s="10">
        <v>42619</v>
      </c>
      <c r="E698">
        <v>13.3</v>
      </c>
    </row>
    <row r="699" spans="1:5" x14ac:dyDescent="0.3">
      <c r="A699" s="10">
        <v>42540</v>
      </c>
      <c r="B699">
        <v>24.4</v>
      </c>
      <c r="D699" s="10">
        <v>42620</v>
      </c>
      <c r="E699">
        <v>13.4</v>
      </c>
    </row>
    <row r="700" spans="1:5" x14ac:dyDescent="0.3">
      <c r="A700" s="10">
        <v>42541</v>
      </c>
      <c r="B700">
        <v>23.5</v>
      </c>
      <c r="D700" s="10">
        <v>42621</v>
      </c>
      <c r="E700">
        <v>13.9</v>
      </c>
    </row>
    <row r="701" spans="1:5" x14ac:dyDescent="0.3">
      <c r="A701" s="10">
        <v>42542</v>
      </c>
      <c r="B701">
        <v>22.7</v>
      </c>
      <c r="D701" s="10">
        <v>42622</v>
      </c>
      <c r="E701">
        <v>13.5</v>
      </c>
    </row>
    <row r="702" spans="1:5" x14ac:dyDescent="0.3">
      <c r="A702" s="10">
        <v>42543</v>
      </c>
      <c r="B702">
        <v>22.4</v>
      </c>
      <c r="D702" s="10">
        <v>42623</v>
      </c>
      <c r="E702">
        <v>13</v>
      </c>
    </row>
    <row r="703" spans="1:5" x14ac:dyDescent="0.3">
      <c r="A703" s="10">
        <v>42544</v>
      </c>
      <c r="B703">
        <v>22.2</v>
      </c>
      <c r="D703" s="10">
        <v>42624</v>
      </c>
      <c r="E703">
        <v>12.9</v>
      </c>
    </row>
    <row r="704" spans="1:5" x14ac:dyDescent="0.3">
      <c r="A704" s="10">
        <v>42545</v>
      </c>
      <c r="B704">
        <v>22</v>
      </c>
      <c r="D704" s="10">
        <v>42625</v>
      </c>
      <c r="E704">
        <v>12.8</v>
      </c>
    </row>
    <row r="705" spans="1:5" x14ac:dyDescent="0.3">
      <c r="A705" s="10">
        <v>42546</v>
      </c>
      <c r="B705">
        <v>21.7</v>
      </c>
      <c r="D705" s="10">
        <v>42626</v>
      </c>
      <c r="E705">
        <v>13.2</v>
      </c>
    </row>
    <row r="706" spans="1:5" x14ac:dyDescent="0.3">
      <c r="A706" s="10">
        <v>42547</v>
      </c>
      <c r="B706">
        <v>21.5</v>
      </c>
      <c r="D706" s="10">
        <v>42627</v>
      </c>
      <c r="E706">
        <v>13.1</v>
      </c>
    </row>
    <row r="707" spans="1:5" x14ac:dyDescent="0.3">
      <c r="A707" s="10">
        <v>42548</v>
      </c>
      <c r="B707">
        <v>21</v>
      </c>
      <c r="D707" s="10">
        <v>42628</v>
      </c>
      <c r="E707">
        <v>13</v>
      </c>
    </row>
    <row r="708" spans="1:5" x14ac:dyDescent="0.3">
      <c r="A708" s="10">
        <v>42549</v>
      </c>
      <c r="B708">
        <v>20.5</v>
      </c>
      <c r="D708" s="10">
        <v>42629</v>
      </c>
      <c r="E708">
        <v>12.7</v>
      </c>
    </row>
    <row r="709" spans="1:5" x14ac:dyDescent="0.3">
      <c r="A709" s="10">
        <v>42550</v>
      </c>
      <c r="B709">
        <v>20.5</v>
      </c>
      <c r="D709" s="10">
        <v>42630</v>
      </c>
      <c r="E709">
        <v>12.2</v>
      </c>
    </row>
    <row r="710" spans="1:5" x14ac:dyDescent="0.3">
      <c r="A710" s="10">
        <v>42551</v>
      </c>
      <c r="B710">
        <v>20.7</v>
      </c>
      <c r="D710" s="10">
        <v>42631</v>
      </c>
      <c r="E710">
        <v>11.9</v>
      </c>
    </row>
    <row r="711" spans="1:5" x14ac:dyDescent="0.3">
      <c r="A711" s="10">
        <v>42887</v>
      </c>
      <c r="B711">
        <v>96.8</v>
      </c>
      <c r="D711" s="10">
        <v>42632</v>
      </c>
      <c r="E711">
        <v>11.9</v>
      </c>
    </row>
    <row r="712" spans="1:5" x14ac:dyDescent="0.3">
      <c r="A712" s="10">
        <v>42888</v>
      </c>
      <c r="B712">
        <v>94.3</v>
      </c>
      <c r="D712" s="10">
        <v>42633</v>
      </c>
      <c r="E712">
        <v>11.8</v>
      </c>
    </row>
    <row r="713" spans="1:5" x14ac:dyDescent="0.3">
      <c r="A713" s="10">
        <v>42889</v>
      </c>
      <c r="B713">
        <v>90.7</v>
      </c>
      <c r="D713" s="10">
        <v>42634</v>
      </c>
      <c r="E713">
        <v>11.5</v>
      </c>
    </row>
    <row r="714" spans="1:5" x14ac:dyDescent="0.3">
      <c r="A714" s="10">
        <v>42890</v>
      </c>
      <c r="B714">
        <v>88.4</v>
      </c>
      <c r="D714" s="10">
        <v>42635</v>
      </c>
      <c r="E714">
        <v>11.4</v>
      </c>
    </row>
    <row r="715" spans="1:5" x14ac:dyDescent="0.3">
      <c r="A715" s="10">
        <v>42891</v>
      </c>
      <c r="B715">
        <v>87.4</v>
      </c>
      <c r="D715" s="10">
        <v>42636</v>
      </c>
      <c r="E715">
        <v>11.5</v>
      </c>
    </row>
    <row r="716" spans="1:5" x14ac:dyDescent="0.3">
      <c r="A716" s="10">
        <v>42892</v>
      </c>
      <c r="B716">
        <v>86</v>
      </c>
      <c r="D716" s="10">
        <v>42637</v>
      </c>
      <c r="E716">
        <v>11.4</v>
      </c>
    </row>
    <row r="717" spans="1:5" x14ac:dyDescent="0.3">
      <c r="A717" s="10">
        <v>42893</v>
      </c>
      <c r="B717">
        <v>84.9</v>
      </c>
      <c r="D717" s="10">
        <v>42638</v>
      </c>
      <c r="E717">
        <v>11.6</v>
      </c>
    </row>
    <row r="718" spans="1:5" x14ac:dyDescent="0.3">
      <c r="A718" s="10">
        <v>42894</v>
      </c>
      <c r="B718">
        <v>85.3</v>
      </c>
      <c r="D718" s="10">
        <v>42639</v>
      </c>
      <c r="E718">
        <v>11.3</v>
      </c>
    </row>
    <row r="719" spans="1:5" x14ac:dyDescent="0.3">
      <c r="A719" s="10">
        <v>42895</v>
      </c>
      <c r="B719">
        <v>87.5</v>
      </c>
      <c r="D719" s="10">
        <v>42640</v>
      </c>
      <c r="E719">
        <v>11</v>
      </c>
    </row>
    <row r="720" spans="1:5" x14ac:dyDescent="0.3">
      <c r="A720" s="10">
        <v>42896</v>
      </c>
      <c r="B720">
        <v>85.6</v>
      </c>
      <c r="D720" s="10">
        <v>42641</v>
      </c>
      <c r="E720">
        <v>11.3</v>
      </c>
    </row>
    <row r="721" spans="1:5" x14ac:dyDescent="0.3">
      <c r="A721" s="10">
        <v>42897</v>
      </c>
      <c r="B721">
        <v>81.8</v>
      </c>
      <c r="D721" s="10">
        <v>42642</v>
      </c>
      <c r="E721">
        <v>11.5</v>
      </c>
    </row>
    <row r="722" spans="1:5" x14ac:dyDescent="0.3">
      <c r="A722" s="10">
        <v>42898</v>
      </c>
      <c r="B722">
        <v>79.599999999999994</v>
      </c>
      <c r="D722" s="10">
        <v>42643</v>
      </c>
      <c r="E722">
        <v>11.5</v>
      </c>
    </row>
    <row r="723" spans="1:5" x14ac:dyDescent="0.3">
      <c r="A723" s="10">
        <v>42899</v>
      </c>
      <c r="B723">
        <v>78.2</v>
      </c>
      <c r="D723" s="10">
        <v>42979</v>
      </c>
      <c r="E723">
        <v>25.9</v>
      </c>
    </row>
    <row r="724" spans="1:5" x14ac:dyDescent="0.3">
      <c r="A724" s="10">
        <v>42900</v>
      </c>
      <c r="B724">
        <v>75.400000000000006</v>
      </c>
      <c r="D724" s="10">
        <v>42980</v>
      </c>
      <c r="E724">
        <v>25.3</v>
      </c>
    </row>
    <row r="725" spans="1:5" x14ac:dyDescent="0.3">
      <c r="A725" s="10">
        <v>42901</v>
      </c>
      <c r="B725">
        <v>71.400000000000006</v>
      </c>
      <c r="D725" s="10">
        <v>42981</v>
      </c>
      <c r="E725">
        <v>24.5</v>
      </c>
    </row>
    <row r="726" spans="1:5" x14ac:dyDescent="0.3">
      <c r="A726" s="10">
        <v>42902</v>
      </c>
      <c r="B726">
        <v>69.900000000000006</v>
      </c>
      <c r="D726" s="10">
        <v>42982</v>
      </c>
      <c r="E726">
        <v>25.1</v>
      </c>
    </row>
    <row r="727" spans="1:5" x14ac:dyDescent="0.3">
      <c r="A727" s="10">
        <v>42903</v>
      </c>
      <c r="B727">
        <v>67.8</v>
      </c>
      <c r="D727" s="10">
        <v>42983</v>
      </c>
      <c r="E727">
        <v>27.2</v>
      </c>
    </row>
    <row r="728" spans="1:5" x14ac:dyDescent="0.3">
      <c r="A728" s="10">
        <v>42904</v>
      </c>
      <c r="B728">
        <v>66.599999999999994</v>
      </c>
      <c r="D728" s="10">
        <v>42984</v>
      </c>
      <c r="E728">
        <v>26.5</v>
      </c>
    </row>
    <row r="729" spans="1:5" x14ac:dyDescent="0.3">
      <c r="A729" s="10">
        <v>42905</v>
      </c>
      <c r="B729">
        <v>65</v>
      </c>
      <c r="D729" s="10">
        <v>42985</v>
      </c>
      <c r="E729">
        <v>26.7</v>
      </c>
    </row>
    <row r="730" spans="1:5" x14ac:dyDescent="0.3">
      <c r="A730" s="10">
        <v>42906</v>
      </c>
      <c r="B730">
        <v>63.9</v>
      </c>
      <c r="D730" s="10">
        <v>42986</v>
      </c>
      <c r="E730">
        <v>27</v>
      </c>
    </row>
    <row r="731" spans="1:5" x14ac:dyDescent="0.3">
      <c r="A731" s="10">
        <v>42907</v>
      </c>
      <c r="B731">
        <v>62</v>
      </c>
      <c r="D731" s="10">
        <v>42987</v>
      </c>
      <c r="E731">
        <v>26.6</v>
      </c>
    </row>
    <row r="732" spans="1:5" x14ac:dyDescent="0.3">
      <c r="A732" s="10">
        <v>42908</v>
      </c>
      <c r="B732">
        <v>60.7</v>
      </c>
      <c r="D732" s="10">
        <v>42988</v>
      </c>
      <c r="E732">
        <v>26.4</v>
      </c>
    </row>
    <row r="733" spans="1:5" x14ac:dyDescent="0.3">
      <c r="A733" s="10">
        <v>42909</v>
      </c>
      <c r="B733">
        <v>59.4</v>
      </c>
      <c r="D733" s="10">
        <v>42989</v>
      </c>
      <c r="E733">
        <v>25.3</v>
      </c>
    </row>
    <row r="734" spans="1:5" x14ac:dyDescent="0.3">
      <c r="A734" s="10">
        <v>42910</v>
      </c>
      <c r="B734">
        <v>58.5</v>
      </c>
      <c r="D734" s="10">
        <v>42990</v>
      </c>
      <c r="E734">
        <v>24.9</v>
      </c>
    </row>
    <row r="735" spans="1:5" x14ac:dyDescent="0.3">
      <c r="A735" s="10">
        <v>42911</v>
      </c>
      <c r="B735">
        <v>59.1</v>
      </c>
      <c r="D735" s="10">
        <v>42991</v>
      </c>
      <c r="E735">
        <v>25.3</v>
      </c>
    </row>
    <row r="736" spans="1:5" x14ac:dyDescent="0.3">
      <c r="A736" s="10">
        <v>42912</v>
      </c>
      <c r="B736">
        <v>59</v>
      </c>
      <c r="D736" s="10">
        <v>42992</v>
      </c>
      <c r="E736">
        <v>26.1</v>
      </c>
    </row>
    <row r="737" spans="1:5" x14ac:dyDescent="0.3">
      <c r="A737" s="10">
        <v>42913</v>
      </c>
      <c r="B737">
        <v>58.1</v>
      </c>
      <c r="D737" s="10">
        <v>42993</v>
      </c>
      <c r="E737">
        <v>25.9</v>
      </c>
    </row>
    <row r="738" spans="1:5" x14ac:dyDescent="0.3">
      <c r="A738" s="10">
        <v>42914</v>
      </c>
      <c r="B738">
        <v>57.6</v>
      </c>
      <c r="D738" s="10">
        <v>42994</v>
      </c>
      <c r="E738">
        <v>25.5</v>
      </c>
    </row>
    <row r="739" spans="1:5" x14ac:dyDescent="0.3">
      <c r="A739" s="10">
        <v>42915</v>
      </c>
      <c r="B739">
        <v>57.5</v>
      </c>
      <c r="D739" s="10">
        <v>42995</v>
      </c>
      <c r="E739">
        <v>25.4</v>
      </c>
    </row>
    <row r="740" spans="1:5" x14ac:dyDescent="0.3">
      <c r="A740" s="10">
        <v>42916</v>
      </c>
      <c r="B740">
        <v>56.9</v>
      </c>
      <c r="D740" s="10">
        <v>42996</v>
      </c>
      <c r="E740">
        <v>25.3</v>
      </c>
    </row>
    <row r="741" spans="1:5" x14ac:dyDescent="0.3">
      <c r="A741" s="10">
        <v>43252</v>
      </c>
      <c r="B741">
        <v>27.3</v>
      </c>
      <c r="D741" s="10">
        <v>42997</v>
      </c>
      <c r="E741">
        <v>24.7</v>
      </c>
    </row>
    <row r="742" spans="1:5" x14ac:dyDescent="0.3">
      <c r="A742" s="10">
        <v>43253</v>
      </c>
      <c r="B742">
        <v>26.8</v>
      </c>
      <c r="D742" s="10">
        <v>42998</v>
      </c>
      <c r="E742">
        <v>24.8</v>
      </c>
    </row>
    <row r="743" spans="1:5" x14ac:dyDescent="0.3">
      <c r="A743" s="10">
        <v>43254</v>
      </c>
      <c r="B743">
        <v>26</v>
      </c>
      <c r="D743" s="10">
        <v>42999</v>
      </c>
      <c r="E743">
        <v>24.8</v>
      </c>
    </row>
    <row r="744" spans="1:5" x14ac:dyDescent="0.3">
      <c r="A744" s="10">
        <v>43255</v>
      </c>
      <c r="B744">
        <v>25.3</v>
      </c>
      <c r="D744" s="10">
        <v>43000</v>
      </c>
      <c r="E744">
        <v>24.8</v>
      </c>
    </row>
    <row r="745" spans="1:5" x14ac:dyDescent="0.3">
      <c r="A745" s="10">
        <v>43256</v>
      </c>
      <c r="B745">
        <v>24.9</v>
      </c>
      <c r="D745" s="10">
        <v>43001</v>
      </c>
      <c r="E745">
        <v>24.7</v>
      </c>
    </row>
    <row r="746" spans="1:5" x14ac:dyDescent="0.3">
      <c r="A746" s="10">
        <v>43257</v>
      </c>
      <c r="B746">
        <v>24.5</v>
      </c>
      <c r="D746" s="10">
        <v>43002</v>
      </c>
      <c r="E746">
        <v>24.2</v>
      </c>
    </row>
    <row r="747" spans="1:5" x14ac:dyDescent="0.3">
      <c r="A747" s="10">
        <v>43258</v>
      </c>
      <c r="B747">
        <v>24.9</v>
      </c>
      <c r="D747" s="10">
        <v>43003</v>
      </c>
      <c r="E747">
        <v>23.6</v>
      </c>
    </row>
    <row r="748" spans="1:5" x14ac:dyDescent="0.3">
      <c r="A748" s="10">
        <v>43259</v>
      </c>
      <c r="B748">
        <v>24.9</v>
      </c>
      <c r="D748" s="10">
        <v>43004</v>
      </c>
      <c r="E748">
        <v>23.4</v>
      </c>
    </row>
    <row r="749" spans="1:5" x14ac:dyDescent="0.3">
      <c r="A749" s="10">
        <v>43260</v>
      </c>
      <c r="B749">
        <v>24.5</v>
      </c>
      <c r="D749" s="10">
        <v>43005</v>
      </c>
      <c r="E749">
        <v>23</v>
      </c>
    </row>
    <row r="750" spans="1:5" x14ac:dyDescent="0.3">
      <c r="A750" s="10">
        <v>43261</v>
      </c>
      <c r="B750">
        <v>24</v>
      </c>
      <c r="D750" s="10">
        <v>43006</v>
      </c>
      <c r="E750">
        <v>22.8</v>
      </c>
    </row>
    <row r="751" spans="1:5" x14ac:dyDescent="0.3">
      <c r="A751" s="10">
        <v>43262</v>
      </c>
      <c r="B751">
        <v>24</v>
      </c>
      <c r="D751" s="10">
        <v>43007</v>
      </c>
      <c r="E751">
        <v>22.8</v>
      </c>
    </row>
    <row r="752" spans="1:5" x14ac:dyDescent="0.3">
      <c r="A752" s="10">
        <v>43263</v>
      </c>
      <c r="B752">
        <v>23.7</v>
      </c>
      <c r="D752" s="10">
        <v>43008</v>
      </c>
      <c r="E752">
        <v>22.8</v>
      </c>
    </row>
    <row r="753" spans="1:5" x14ac:dyDescent="0.3">
      <c r="A753" s="10">
        <v>43264</v>
      </c>
      <c r="B753">
        <v>23.2</v>
      </c>
      <c r="D753" s="10">
        <v>43344</v>
      </c>
      <c r="E753">
        <v>13.5</v>
      </c>
    </row>
    <row r="754" spans="1:5" x14ac:dyDescent="0.3">
      <c r="A754" s="10">
        <v>43265</v>
      </c>
      <c r="B754">
        <v>22.9</v>
      </c>
      <c r="D754" s="10">
        <v>43345</v>
      </c>
      <c r="E754">
        <v>13.4</v>
      </c>
    </row>
    <row r="755" spans="1:5" x14ac:dyDescent="0.3">
      <c r="A755" s="10">
        <v>43266</v>
      </c>
      <c r="B755">
        <v>23.1</v>
      </c>
      <c r="D755" s="10">
        <v>43346</v>
      </c>
      <c r="E755">
        <v>13.4</v>
      </c>
    </row>
    <row r="756" spans="1:5" x14ac:dyDescent="0.3">
      <c r="A756" s="10">
        <v>43267</v>
      </c>
      <c r="B756">
        <v>24.1</v>
      </c>
      <c r="D756" s="10">
        <v>43347</v>
      </c>
      <c r="E756">
        <v>13.4</v>
      </c>
    </row>
    <row r="757" spans="1:5" x14ac:dyDescent="0.3">
      <c r="A757" s="10">
        <v>43268</v>
      </c>
      <c r="B757">
        <v>24.8</v>
      </c>
      <c r="D757" s="10">
        <v>43348</v>
      </c>
      <c r="E757">
        <v>13.4</v>
      </c>
    </row>
    <row r="758" spans="1:5" x14ac:dyDescent="0.3">
      <c r="A758" s="10">
        <v>43269</v>
      </c>
      <c r="B758">
        <v>24.6</v>
      </c>
      <c r="D758" s="10">
        <v>43349</v>
      </c>
      <c r="E758">
        <v>13.2</v>
      </c>
    </row>
    <row r="759" spans="1:5" x14ac:dyDescent="0.3">
      <c r="A759" s="10">
        <v>43270</v>
      </c>
      <c r="B759">
        <v>23.7</v>
      </c>
      <c r="D759" s="10">
        <v>43350</v>
      </c>
      <c r="E759">
        <v>13.3</v>
      </c>
    </row>
    <row r="760" spans="1:5" x14ac:dyDescent="0.3">
      <c r="A760" s="10">
        <v>43271</v>
      </c>
      <c r="B760">
        <v>22.7</v>
      </c>
      <c r="D760" s="10">
        <v>43351</v>
      </c>
      <c r="E760">
        <v>12.8</v>
      </c>
    </row>
    <row r="761" spans="1:5" x14ac:dyDescent="0.3">
      <c r="A761" s="10">
        <v>43272</v>
      </c>
      <c r="B761">
        <v>22.1</v>
      </c>
      <c r="D761" s="10">
        <v>43352</v>
      </c>
      <c r="E761">
        <v>12.6</v>
      </c>
    </row>
    <row r="762" spans="1:5" x14ac:dyDescent="0.3">
      <c r="A762" s="10">
        <v>43273</v>
      </c>
      <c r="B762">
        <v>21.6</v>
      </c>
      <c r="D762" s="10">
        <v>43353</v>
      </c>
      <c r="E762">
        <v>12.6</v>
      </c>
    </row>
    <row r="763" spans="1:5" x14ac:dyDescent="0.3">
      <c r="A763" s="10">
        <v>43274</v>
      </c>
      <c r="B763">
        <v>21.3</v>
      </c>
      <c r="D763" s="10">
        <v>43354</v>
      </c>
      <c r="E763">
        <v>13.4</v>
      </c>
    </row>
    <row r="764" spans="1:5" x14ac:dyDescent="0.3">
      <c r="A764" s="10">
        <v>43275</v>
      </c>
      <c r="B764">
        <v>21.4</v>
      </c>
      <c r="D764" s="10">
        <v>43355</v>
      </c>
      <c r="E764">
        <v>13.2</v>
      </c>
    </row>
    <row r="765" spans="1:5" x14ac:dyDescent="0.3">
      <c r="A765" s="10">
        <v>43276</v>
      </c>
      <c r="B765">
        <v>21.1</v>
      </c>
      <c r="D765" s="10">
        <v>43356</v>
      </c>
      <c r="E765">
        <v>12.6</v>
      </c>
    </row>
    <row r="766" spans="1:5" x14ac:dyDescent="0.3">
      <c r="A766" s="10">
        <v>43277</v>
      </c>
      <c r="B766">
        <v>20.399999999999999</v>
      </c>
      <c r="D766" s="10">
        <v>43357</v>
      </c>
      <c r="E766">
        <v>12.7</v>
      </c>
    </row>
    <row r="767" spans="1:5" x14ac:dyDescent="0.3">
      <c r="A767" s="10">
        <v>43278</v>
      </c>
      <c r="B767">
        <v>21</v>
      </c>
      <c r="D767" s="10">
        <v>43358</v>
      </c>
      <c r="E767">
        <v>12.6</v>
      </c>
    </row>
    <row r="768" spans="1:5" x14ac:dyDescent="0.3">
      <c r="A768" s="10">
        <v>43279</v>
      </c>
      <c r="B768">
        <v>21.5</v>
      </c>
      <c r="D768" s="10">
        <v>43359</v>
      </c>
      <c r="E768">
        <v>12.7</v>
      </c>
    </row>
    <row r="769" spans="1:5" x14ac:dyDescent="0.3">
      <c r="A769" s="10">
        <v>43280</v>
      </c>
      <c r="B769">
        <v>20.9</v>
      </c>
      <c r="D769" s="10">
        <v>43360</v>
      </c>
      <c r="E769">
        <v>13</v>
      </c>
    </row>
    <row r="770" spans="1:5" x14ac:dyDescent="0.3">
      <c r="A770" s="10">
        <v>43281</v>
      </c>
      <c r="B770">
        <v>20.8</v>
      </c>
      <c r="D770" s="10">
        <v>43361</v>
      </c>
      <c r="E770">
        <v>12.9</v>
      </c>
    </row>
    <row r="771" spans="1:5" x14ac:dyDescent="0.3">
      <c r="D771" s="10">
        <v>43362</v>
      </c>
      <c r="E771">
        <v>12.7</v>
      </c>
    </row>
    <row r="772" spans="1:5" x14ac:dyDescent="0.3">
      <c r="D772" s="10">
        <v>43363</v>
      </c>
      <c r="E772">
        <v>12.7</v>
      </c>
    </row>
    <row r="773" spans="1:5" x14ac:dyDescent="0.3">
      <c r="D773" s="10">
        <v>43364</v>
      </c>
      <c r="E773">
        <v>12.5</v>
      </c>
    </row>
    <row r="774" spans="1:5" x14ac:dyDescent="0.3">
      <c r="D774" s="10">
        <v>43365</v>
      </c>
      <c r="E774">
        <v>12.6</v>
      </c>
    </row>
    <row r="775" spans="1:5" x14ac:dyDescent="0.3">
      <c r="D775" s="10">
        <v>43366</v>
      </c>
      <c r="E775">
        <v>12.5</v>
      </c>
    </row>
    <row r="776" spans="1:5" x14ac:dyDescent="0.3">
      <c r="D776" s="10">
        <v>43367</v>
      </c>
      <c r="E776">
        <v>12.6</v>
      </c>
    </row>
    <row r="777" spans="1:5" x14ac:dyDescent="0.3">
      <c r="D777" s="10">
        <v>43368</v>
      </c>
      <c r="E777">
        <v>12.4</v>
      </c>
    </row>
    <row r="778" spans="1:5" x14ac:dyDescent="0.3">
      <c r="D778" s="10">
        <v>43369</v>
      </c>
      <c r="E778">
        <v>12.2</v>
      </c>
    </row>
    <row r="779" spans="1:5" x14ac:dyDescent="0.3">
      <c r="D779" s="10">
        <v>43370</v>
      </c>
      <c r="E779">
        <v>12.4</v>
      </c>
    </row>
    <row r="780" spans="1:5" x14ac:dyDescent="0.3">
      <c r="D780" s="10">
        <v>43371</v>
      </c>
      <c r="E780">
        <v>12.4</v>
      </c>
    </row>
    <row r="781" spans="1:5" x14ac:dyDescent="0.3">
      <c r="D781" s="10">
        <v>43372</v>
      </c>
      <c r="E781">
        <v>12.3</v>
      </c>
    </row>
    <row r="782" spans="1:5" x14ac:dyDescent="0.3">
      <c r="D782" s="10">
        <v>43373</v>
      </c>
      <c r="E782">
        <v>12.2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E9BEE-0EE8-4D44-88BB-5CEE37C3ACC6}">
  <dimension ref="A1:E782"/>
  <sheetViews>
    <sheetView zoomScale="85" zoomScaleNormal="85" workbookViewId="0">
      <selection activeCell="I11" sqref="I11"/>
    </sheetView>
    <sheetView workbookViewId="1">
      <selection sqref="A1:B1"/>
    </sheetView>
  </sheetViews>
  <sheetFormatPr defaultRowHeight="14.4" x14ac:dyDescent="0.3"/>
  <cols>
    <col min="1" max="1" width="11" bestFit="1" customWidth="1"/>
    <col min="2" max="2" width="22.33203125" bestFit="1" customWidth="1"/>
    <col min="3" max="3" width="5.77734375" customWidth="1"/>
    <col min="4" max="4" width="9.5546875" bestFit="1" customWidth="1"/>
    <col min="5" max="5" width="22.33203125" bestFit="1" customWidth="1"/>
  </cols>
  <sheetData>
    <row r="1" spans="1:5" x14ac:dyDescent="0.3">
      <c r="A1" s="14" t="s">
        <v>68</v>
      </c>
      <c r="B1" s="14"/>
      <c r="D1" s="15" t="s">
        <v>69</v>
      </c>
      <c r="E1" s="15"/>
    </row>
    <row r="2" spans="1:5" x14ac:dyDescent="0.3">
      <c r="A2" s="11" t="s">
        <v>67</v>
      </c>
      <c r="B2" s="2" t="s">
        <v>74</v>
      </c>
      <c r="D2" s="11" t="s">
        <v>67</v>
      </c>
      <c r="E2" s="2" t="s">
        <v>74</v>
      </c>
    </row>
    <row r="3" spans="1:5" x14ac:dyDescent="0.3">
      <c r="A3" s="10">
        <v>29738</v>
      </c>
      <c r="B3">
        <v>5.0999999999999996</v>
      </c>
      <c r="D3" s="10">
        <v>29830</v>
      </c>
      <c r="E3">
        <v>0.5</v>
      </c>
    </row>
    <row r="4" spans="1:5" x14ac:dyDescent="0.3">
      <c r="A4" s="10">
        <v>29739</v>
      </c>
      <c r="B4">
        <v>5</v>
      </c>
      <c r="D4" s="10">
        <v>29831</v>
      </c>
      <c r="E4">
        <v>0.5</v>
      </c>
    </row>
    <row r="5" spans="1:5" x14ac:dyDescent="0.3">
      <c r="A5" s="10">
        <v>29740</v>
      </c>
      <c r="B5">
        <v>4.5999999999999996</v>
      </c>
      <c r="D5" s="10">
        <v>29832</v>
      </c>
      <c r="E5">
        <v>0.5</v>
      </c>
    </row>
    <row r="6" spans="1:5" x14ac:dyDescent="0.3">
      <c r="A6" s="10">
        <v>29741</v>
      </c>
      <c r="B6">
        <v>4.3</v>
      </c>
      <c r="D6" s="10">
        <v>29833</v>
      </c>
      <c r="E6">
        <v>0.5</v>
      </c>
    </row>
    <row r="7" spans="1:5" x14ac:dyDescent="0.3">
      <c r="A7" s="10">
        <v>29742</v>
      </c>
      <c r="B7">
        <v>4</v>
      </c>
      <c r="D7" s="10">
        <v>29834</v>
      </c>
      <c r="E7">
        <v>0.5</v>
      </c>
    </row>
    <row r="8" spans="1:5" x14ac:dyDescent="0.3">
      <c r="A8" s="10">
        <v>29743</v>
      </c>
      <c r="B8">
        <v>3.7</v>
      </c>
      <c r="D8" s="10">
        <v>29835</v>
      </c>
      <c r="E8">
        <v>0.55000000000000004</v>
      </c>
    </row>
    <row r="9" spans="1:5" x14ac:dyDescent="0.3">
      <c r="A9" s="10">
        <v>29744</v>
      </c>
      <c r="B9">
        <v>3.3</v>
      </c>
      <c r="D9" s="10">
        <v>29836</v>
      </c>
      <c r="E9">
        <v>0.55000000000000004</v>
      </c>
    </row>
    <row r="10" spans="1:5" x14ac:dyDescent="0.3">
      <c r="A10" s="10">
        <v>29745</v>
      </c>
      <c r="B10">
        <v>3</v>
      </c>
      <c r="D10" s="10">
        <v>29837</v>
      </c>
      <c r="E10">
        <v>0.55000000000000004</v>
      </c>
    </row>
    <row r="11" spans="1:5" x14ac:dyDescent="0.3">
      <c r="A11" s="10">
        <v>29746</v>
      </c>
      <c r="B11">
        <v>3</v>
      </c>
      <c r="D11" s="10">
        <v>29838</v>
      </c>
      <c r="E11">
        <v>0.55000000000000004</v>
      </c>
    </row>
    <row r="12" spans="1:5" x14ac:dyDescent="0.3">
      <c r="A12" s="10">
        <v>29747</v>
      </c>
      <c r="B12">
        <v>3</v>
      </c>
      <c r="D12" s="10">
        <v>29839</v>
      </c>
      <c r="E12">
        <v>0.55000000000000004</v>
      </c>
    </row>
    <row r="13" spans="1:5" x14ac:dyDescent="0.3">
      <c r="A13" s="10">
        <v>29748</v>
      </c>
      <c r="B13">
        <v>3</v>
      </c>
      <c r="D13" s="10">
        <v>29840</v>
      </c>
      <c r="E13">
        <v>0.55000000000000004</v>
      </c>
    </row>
    <row r="14" spans="1:5" x14ac:dyDescent="0.3">
      <c r="A14" s="10">
        <v>29749</v>
      </c>
      <c r="B14">
        <v>2.7</v>
      </c>
      <c r="D14" s="10">
        <v>29841</v>
      </c>
      <c r="E14">
        <v>0.55000000000000004</v>
      </c>
    </row>
    <row r="15" spans="1:5" x14ac:dyDescent="0.3">
      <c r="A15" s="10">
        <v>29750</v>
      </c>
      <c r="B15">
        <v>2.5</v>
      </c>
      <c r="D15" s="10">
        <v>29842</v>
      </c>
      <c r="E15">
        <v>0.55000000000000004</v>
      </c>
    </row>
    <row r="16" spans="1:5" x14ac:dyDescent="0.3">
      <c r="A16" s="10">
        <v>29751</v>
      </c>
      <c r="B16">
        <v>2.4</v>
      </c>
      <c r="D16" s="10">
        <v>29843</v>
      </c>
      <c r="E16">
        <v>0.55000000000000004</v>
      </c>
    </row>
    <row r="17" spans="1:5" x14ac:dyDescent="0.3">
      <c r="A17" s="10">
        <v>29752</v>
      </c>
      <c r="B17">
        <v>2.2999999999999998</v>
      </c>
      <c r="D17" s="10">
        <v>29844</v>
      </c>
      <c r="E17">
        <v>0.55000000000000004</v>
      </c>
    </row>
    <row r="18" spans="1:5" x14ac:dyDescent="0.3">
      <c r="A18" s="10">
        <v>29753</v>
      </c>
      <c r="B18">
        <v>2.2000000000000002</v>
      </c>
      <c r="D18" s="10">
        <v>29845</v>
      </c>
      <c r="E18">
        <v>0.55000000000000004</v>
      </c>
    </row>
    <row r="19" spans="1:5" x14ac:dyDescent="0.3">
      <c r="A19" s="10">
        <v>29754</v>
      </c>
      <c r="B19">
        <v>2</v>
      </c>
      <c r="D19" s="10">
        <v>29846</v>
      </c>
      <c r="E19">
        <v>0.55000000000000004</v>
      </c>
    </row>
    <row r="20" spans="1:5" x14ac:dyDescent="0.3">
      <c r="A20" s="10">
        <v>29755</v>
      </c>
      <c r="B20">
        <v>1.9</v>
      </c>
      <c r="D20" s="10">
        <v>29847</v>
      </c>
      <c r="E20">
        <v>0.55000000000000004</v>
      </c>
    </row>
    <row r="21" spans="1:5" x14ac:dyDescent="0.3">
      <c r="A21" s="10">
        <v>29756</v>
      </c>
      <c r="B21">
        <v>1.8</v>
      </c>
      <c r="D21" s="10">
        <v>29848</v>
      </c>
      <c r="E21">
        <v>0.55000000000000004</v>
      </c>
    </row>
    <row r="22" spans="1:5" x14ac:dyDescent="0.3">
      <c r="A22" s="10">
        <v>29757</v>
      </c>
      <c r="B22">
        <v>1.8</v>
      </c>
      <c r="D22" s="10">
        <v>29849</v>
      </c>
      <c r="E22">
        <v>0.55000000000000004</v>
      </c>
    </row>
    <row r="23" spans="1:5" x14ac:dyDescent="0.3">
      <c r="A23" s="10">
        <v>29758</v>
      </c>
      <c r="B23">
        <v>1.7</v>
      </c>
      <c r="D23" s="10">
        <v>29850</v>
      </c>
      <c r="E23">
        <v>0.6</v>
      </c>
    </row>
    <row r="24" spans="1:5" x14ac:dyDescent="0.3">
      <c r="A24" s="10">
        <v>29759</v>
      </c>
      <c r="B24">
        <v>1.6</v>
      </c>
      <c r="D24" s="10">
        <v>29851</v>
      </c>
      <c r="E24">
        <v>0.6</v>
      </c>
    </row>
    <row r="25" spans="1:5" x14ac:dyDescent="0.3">
      <c r="A25" s="10">
        <v>29760</v>
      </c>
      <c r="B25">
        <v>1.5</v>
      </c>
      <c r="D25" s="10">
        <v>29852</v>
      </c>
      <c r="E25">
        <v>0.6</v>
      </c>
    </row>
    <row r="26" spans="1:5" x14ac:dyDescent="0.3">
      <c r="A26" s="10">
        <v>29761</v>
      </c>
      <c r="B26">
        <v>1.4</v>
      </c>
      <c r="D26" s="10">
        <v>29853</v>
      </c>
      <c r="E26">
        <v>0.6</v>
      </c>
    </row>
    <row r="27" spans="1:5" x14ac:dyDescent="0.3">
      <c r="A27" s="10">
        <v>29762</v>
      </c>
      <c r="B27">
        <v>1.4</v>
      </c>
      <c r="D27" s="10">
        <v>29854</v>
      </c>
      <c r="E27">
        <v>0.6</v>
      </c>
    </row>
    <row r="28" spans="1:5" x14ac:dyDescent="0.3">
      <c r="A28" s="10">
        <v>29763</v>
      </c>
      <c r="B28">
        <v>1.3</v>
      </c>
      <c r="D28" s="10">
        <v>29855</v>
      </c>
      <c r="E28">
        <v>0.6</v>
      </c>
    </row>
    <row r="29" spans="1:5" x14ac:dyDescent="0.3">
      <c r="A29" s="10">
        <v>29764</v>
      </c>
      <c r="B29">
        <v>1.3</v>
      </c>
      <c r="D29" s="10">
        <v>29856</v>
      </c>
      <c r="E29">
        <v>0.6</v>
      </c>
    </row>
    <row r="30" spans="1:5" x14ac:dyDescent="0.3">
      <c r="A30" s="10">
        <v>29765</v>
      </c>
      <c r="B30">
        <v>1.2</v>
      </c>
      <c r="D30" s="10">
        <v>29857</v>
      </c>
      <c r="E30">
        <v>0.6</v>
      </c>
    </row>
    <row r="31" spans="1:5" x14ac:dyDescent="0.3">
      <c r="A31" s="10">
        <v>29766</v>
      </c>
      <c r="B31">
        <v>1.2</v>
      </c>
      <c r="D31" s="10">
        <v>29858</v>
      </c>
      <c r="E31">
        <v>0.65</v>
      </c>
    </row>
    <row r="32" spans="1:5" x14ac:dyDescent="0.3">
      <c r="A32" s="10">
        <v>29767</v>
      </c>
      <c r="B32">
        <v>1.1000000000000001</v>
      </c>
      <c r="D32" s="10">
        <v>29859</v>
      </c>
      <c r="E32">
        <v>0.65</v>
      </c>
    </row>
    <row r="33" spans="1:5" x14ac:dyDescent="0.3">
      <c r="A33" s="10">
        <v>34486</v>
      </c>
      <c r="B33">
        <v>4.2</v>
      </c>
      <c r="D33" s="10">
        <v>34578</v>
      </c>
      <c r="E33">
        <v>0.14000000000000001</v>
      </c>
    </row>
    <row r="34" spans="1:5" x14ac:dyDescent="0.3">
      <c r="A34" s="10">
        <v>34487</v>
      </c>
      <c r="B34">
        <v>3.9</v>
      </c>
      <c r="D34" s="10">
        <v>34579</v>
      </c>
      <c r="E34">
        <v>0.22</v>
      </c>
    </row>
    <row r="35" spans="1:5" x14ac:dyDescent="0.3">
      <c r="A35" s="10">
        <v>34488</v>
      </c>
      <c r="B35">
        <v>3.7</v>
      </c>
      <c r="D35" s="10">
        <v>34580</v>
      </c>
      <c r="E35">
        <v>0.01</v>
      </c>
    </row>
    <row r="36" spans="1:5" x14ac:dyDescent="0.3">
      <c r="A36" s="10">
        <v>34489</v>
      </c>
      <c r="B36">
        <v>3.6</v>
      </c>
      <c r="D36" s="10">
        <v>34581</v>
      </c>
      <c r="E36">
        <v>0</v>
      </c>
    </row>
    <row r="37" spans="1:5" x14ac:dyDescent="0.3">
      <c r="A37" s="10">
        <v>34490</v>
      </c>
      <c r="B37">
        <v>3.6</v>
      </c>
      <c r="D37" s="10">
        <v>34582</v>
      </c>
      <c r="E37">
        <v>0</v>
      </c>
    </row>
    <row r="38" spans="1:5" x14ac:dyDescent="0.3">
      <c r="A38" s="10">
        <v>34491</v>
      </c>
      <c r="B38">
        <v>3.5</v>
      </c>
      <c r="D38" s="10">
        <v>34583</v>
      </c>
      <c r="E38">
        <v>0</v>
      </c>
    </row>
    <row r="39" spans="1:5" x14ac:dyDescent="0.3">
      <c r="A39" s="10">
        <v>34492</v>
      </c>
      <c r="B39">
        <v>3.3</v>
      </c>
      <c r="D39" s="10">
        <v>34584</v>
      </c>
      <c r="E39">
        <v>0</v>
      </c>
    </row>
    <row r="40" spans="1:5" x14ac:dyDescent="0.3">
      <c r="A40" s="10">
        <v>34493</v>
      </c>
      <c r="B40">
        <v>3.1</v>
      </c>
      <c r="D40" s="10">
        <v>34585</v>
      </c>
      <c r="E40">
        <v>0</v>
      </c>
    </row>
    <row r="41" spans="1:5" x14ac:dyDescent="0.3">
      <c r="A41" s="10">
        <v>34494</v>
      </c>
      <c r="B41">
        <v>2.8</v>
      </c>
      <c r="D41" s="10">
        <v>34586</v>
      </c>
      <c r="E41">
        <v>0</v>
      </c>
    </row>
    <row r="42" spans="1:5" x14ac:dyDescent="0.3">
      <c r="A42" s="10">
        <v>34495</v>
      </c>
      <c r="B42">
        <v>2.4</v>
      </c>
      <c r="D42" s="10">
        <v>34587</v>
      </c>
      <c r="E42">
        <v>0</v>
      </c>
    </row>
    <row r="43" spans="1:5" x14ac:dyDescent="0.3">
      <c r="A43" s="10">
        <v>34496</v>
      </c>
      <c r="B43">
        <v>2.4</v>
      </c>
      <c r="D43" s="10">
        <v>34588</v>
      </c>
      <c r="E43">
        <v>0</v>
      </c>
    </row>
    <row r="44" spans="1:5" x14ac:dyDescent="0.3">
      <c r="A44" s="10">
        <v>34497</v>
      </c>
      <c r="B44">
        <v>2.5</v>
      </c>
      <c r="D44" s="10">
        <v>34589</v>
      </c>
      <c r="E44">
        <v>0</v>
      </c>
    </row>
    <row r="45" spans="1:5" x14ac:dyDescent="0.3">
      <c r="A45" s="10">
        <v>34498</v>
      </c>
      <c r="B45">
        <v>2.2000000000000002</v>
      </c>
      <c r="D45" s="10">
        <v>34590</v>
      </c>
      <c r="E45">
        <v>0</v>
      </c>
    </row>
    <row r="46" spans="1:5" x14ac:dyDescent="0.3">
      <c r="A46" s="10">
        <v>34499</v>
      </c>
      <c r="B46">
        <v>1.9</v>
      </c>
      <c r="D46" s="10">
        <v>34591</v>
      </c>
      <c r="E46">
        <v>0</v>
      </c>
    </row>
    <row r="47" spans="1:5" x14ac:dyDescent="0.3">
      <c r="A47" s="10">
        <v>34500</v>
      </c>
      <c r="B47">
        <v>1.7</v>
      </c>
      <c r="D47" s="10">
        <v>34592</v>
      </c>
      <c r="E47">
        <v>0</v>
      </c>
    </row>
    <row r="48" spans="1:5" x14ac:dyDescent="0.3">
      <c r="A48" s="10">
        <v>34501</v>
      </c>
      <c r="B48">
        <v>1.7</v>
      </c>
      <c r="D48" s="10">
        <v>34593</v>
      </c>
      <c r="E48">
        <v>0</v>
      </c>
    </row>
    <row r="49" spans="1:5" x14ac:dyDescent="0.3">
      <c r="A49" s="10">
        <v>34502</v>
      </c>
      <c r="B49">
        <v>1.7</v>
      </c>
      <c r="D49" s="10">
        <v>34594</v>
      </c>
      <c r="E49">
        <v>0</v>
      </c>
    </row>
    <row r="50" spans="1:5" x14ac:dyDescent="0.3">
      <c r="A50" s="10">
        <v>34503</v>
      </c>
      <c r="B50">
        <v>1.6</v>
      </c>
      <c r="D50" s="10">
        <v>34595</v>
      </c>
      <c r="E50">
        <v>0</v>
      </c>
    </row>
    <row r="51" spans="1:5" x14ac:dyDescent="0.3">
      <c r="A51" s="10">
        <v>34504</v>
      </c>
      <c r="B51">
        <v>1.8</v>
      </c>
      <c r="D51" s="10">
        <v>34596</v>
      </c>
      <c r="E51">
        <v>0</v>
      </c>
    </row>
    <row r="52" spans="1:5" x14ac:dyDescent="0.3">
      <c r="A52" s="10">
        <v>34505</v>
      </c>
      <c r="B52">
        <v>1.7</v>
      </c>
      <c r="D52" s="10">
        <v>34597</v>
      </c>
      <c r="E52">
        <v>0.13</v>
      </c>
    </row>
    <row r="53" spans="1:5" x14ac:dyDescent="0.3">
      <c r="A53" s="10">
        <v>34506</v>
      </c>
      <c r="B53">
        <v>1.7</v>
      </c>
      <c r="D53" s="10">
        <v>34598</v>
      </c>
      <c r="E53">
        <v>0.21</v>
      </c>
    </row>
    <row r="54" spans="1:5" x14ac:dyDescent="0.3">
      <c r="A54" s="10">
        <v>34507</v>
      </c>
      <c r="B54">
        <v>2</v>
      </c>
      <c r="D54" s="10">
        <v>34599</v>
      </c>
      <c r="E54">
        <v>0.18</v>
      </c>
    </row>
    <row r="55" spans="1:5" x14ac:dyDescent="0.3">
      <c r="A55" s="10">
        <v>34508</v>
      </c>
      <c r="B55">
        <v>1.8</v>
      </c>
      <c r="D55" s="10">
        <v>34600</v>
      </c>
      <c r="E55">
        <v>0.16</v>
      </c>
    </row>
    <row r="56" spans="1:5" x14ac:dyDescent="0.3">
      <c r="A56" s="10">
        <v>34509</v>
      </c>
      <c r="B56">
        <v>1.7</v>
      </c>
      <c r="D56" s="10">
        <v>34601</v>
      </c>
      <c r="E56">
        <v>0.2</v>
      </c>
    </row>
    <row r="57" spans="1:5" x14ac:dyDescent="0.3">
      <c r="A57" s="10">
        <v>34510</v>
      </c>
      <c r="B57">
        <v>1.6</v>
      </c>
      <c r="D57" s="10">
        <v>34602</v>
      </c>
      <c r="E57">
        <v>0.24</v>
      </c>
    </row>
    <row r="58" spans="1:5" x14ac:dyDescent="0.3">
      <c r="A58" s="10">
        <v>34511</v>
      </c>
      <c r="B58">
        <v>1.5</v>
      </c>
      <c r="D58" s="10">
        <v>34603</v>
      </c>
      <c r="E58">
        <v>0.13</v>
      </c>
    </row>
    <row r="59" spans="1:5" x14ac:dyDescent="0.3">
      <c r="A59" s="10">
        <v>34512</v>
      </c>
      <c r="B59">
        <v>1.4</v>
      </c>
      <c r="D59" s="10">
        <v>34604</v>
      </c>
      <c r="E59">
        <v>0.12</v>
      </c>
    </row>
    <row r="60" spans="1:5" x14ac:dyDescent="0.3">
      <c r="A60" s="10">
        <v>34513</v>
      </c>
      <c r="B60">
        <v>1.4</v>
      </c>
      <c r="D60" s="10">
        <v>34605</v>
      </c>
      <c r="E60">
        <v>0</v>
      </c>
    </row>
    <row r="61" spans="1:5" x14ac:dyDescent="0.3">
      <c r="A61" s="10">
        <v>34514</v>
      </c>
      <c r="B61">
        <v>1.3</v>
      </c>
      <c r="D61" s="10">
        <v>34606</v>
      </c>
      <c r="E61">
        <v>0</v>
      </c>
    </row>
    <row r="62" spans="1:5" x14ac:dyDescent="0.3">
      <c r="A62" s="10">
        <v>34515</v>
      </c>
      <c r="B62">
        <v>1.4</v>
      </c>
      <c r="D62" s="10">
        <v>34607</v>
      </c>
      <c r="E62">
        <v>0</v>
      </c>
    </row>
    <row r="63" spans="1:5" x14ac:dyDescent="0.3">
      <c r="A63" s="10">
        <v>34851</v>
      </c>
      <c r="B63">
        <v>23</v>
      </c>
      <c r="D63" s="10">
        <v>34943</v>
      </c>
      <c r="E63">
        <v>4.5999999999999996</v>
      </c>
    </row>
    <row r="64" spans="1:5" x14ac:dyDescent="0.3">
      <c r="A64" s="10">
        <v>34852</v>
      </c>
      <c r="B64">
        <v>23</v>
      </c>
      <c r="D64" s="10">
        <v>34944</v>
      </c>
      <c r="E64">
        <v>4.5999999999999996</v>
      </c>
    </row>
    <row r="65" spans="1:5" x14ac:dyDescent="0.3">
      <c r="A65" s="10">
        <v>34853</v>
      </c>
      <c r="B65">
        <v>23</v>
      </c>
      <c r="D65" s="10">
        <v>34945</v>
      </c>
      <c r="E65">
        <v>4.4000000000000004</v>
      </c>
    </row>
    <row r="66" spans="1:5" x14ac:dyDescent="0.3">
      <c r="A66" s="10">
        <v>34854</v>
      </c>
      <c r="B66">
        <v>23</v>
      </c>
      <c r="D66" s="10">
        <v>34946</v>
      </c>
      <c r="E66">
        <v>4.4000000000000004</v>
      </c>
    </row>
    <row r="67" spans="1:5" x14ac:dyDescent="0.3">
      <c r="A67" s="10">
        <v>34855</v>
      </c>
      <c r="B67">
        <v>22</v>
      </c>
      <c r="D67" s="10">
        <v>34947</v>
      </c>
      <c r="E67">
        <v>4.0999999999999996</v>
      </c>
    </row>
    <row r="68" spans="1:5" x14ac:dyDescent="0.3">
      <c r="A68" s="10">
        <v>34856</v>
      </c>
      <c r="B68">
        <v>21</v>
      </c>
      <c r="D68" s="10">
        <v>34948</v>
      </c>
      <c r="E68">
        <v>4</v>
      </c>
    </row>
    <row r="69" spans="1:5" x14ac:dyDescent="0.3">
      <c r="A69" s="10">
        <v>34857</v>
      </c>
      <c r="B69">
        <v>22</v>
      </c>
      <c r="D69" s="10">
        <v>34949</v>
      </c>
      <c r="E69">
        <v>3.7</v>
      </c>
    </row>
    <row r="70" spans="1:5" x14ac:dyDescent="0.3">
      <c r="A70" s="10">
        <v>34858</v>
      </c>
      <c r="B70">
        <v>21</v>
      </c>
      <c r="D70" s="10">
        <v>34950</v>
      </c>
      <c r="E70">
        <v>3.7</v>
      </c>
    </row>
    <row r="71" spans="1:5" x14ac:dyDescent="0.3">
      <c r="A71" s="10">
        <v>34859</v>
      </c>
      <c r="B71">
        <v>21</v>
      </c>
      <c r="D71" s="10">
        <v>34951</v>
      </c>
      <c r="E71">
        <v>3.8</v>
      </c>
    </row>
    <row r="72" spans="1:5" x14ac:dyDescent="0.3">
      <c r="A72" s="10">
        <v>34860</v>
      </c>
      <c r="B72">
        <v>20</v>
      </c>
      <c r="D72" s="10">
        <v>34952</v>
      </c>
      <c r="E72">
        <v>4.3</v>
      </c>
    </row>
    <row r="73" spans="1:5" x14ac:dyDescent="0.3">
      <c r="A73" s="10">
        <v>34861</v>
      </c>
      <c r="B73">
        <v>19</v>
      </c>
      <c r="D73" s="10">
        <v>34953</v>
      </c>
      <c r="E73">
        <v>4.2</v>
      </c>
    </row>
    <row r="74" spans="1:5" x14ac:dyDescent="0.3">
      <c r="A74" s="10">
        <v>34862</v>
      </c>
      <c r="B74">
        <v>20</v>
      </c>
      <c r="D74" s="10">
        <v>34954</v>
      </c>
      <c r="E74">
        <v>6.9</v>
      </c>
    </row>
    <row r="75" spans="1:5" x14ac:dyDescent="0.3">
      <c r="A75" s="10">
        <v>34863</v>
      </c>
      <c r="B75">
        <v>20</v>
      </c>
      <c r="D75" s="10">
        <v>34955</v>
      </c>
      <c r="E75">
        <v>8.1999999999999993</v>
      </c>
    </row>
    <row r="76" spans="1:5" x14ac:dyDescent="0.3">
      <c r="A76" s="10">
        <v>34864</v>
      </c>
      <c r="B76">
        <v>21</v>
      </c>
      <c r="D76" s="10">
        <v>34956</v>
      </c>
      <c r="E76">
        <v>7.7</v>
      </c>
    </row>
    <row r="77" spans="1:5" x14ac:dyDescent="0.3">
      <c r="A77" s="10">
        <v>34865</v>
      </c>
      <c r="B77">
        <v>24</v>
      </c>
      <c r="D77" s="10">
        <v>34957</v>
      </c>
      <c r="E77">
        <v>8.4</v>
      </c>
    </row>
    <row r="78" spans="1:5" x14ac:dyDescent="0.3">
      <c r="A78" s="10">
        <v>34866</v>
      </c>
      <c r="B78">
        <v>31</v>
      </c>
      <c r="D78" s="10">
        <v>34958</v>
      </c>
      <c r="E78">
        <v>7.7</v>
      </c>
    </row>
    <row r="79" spans="1:5" x14ac:dyDescent="0.3">
      <c r="A79" s="10">
        <v>34867</v>
      </c>
      <c r="B79">
        <v>22</v>
      </c>
      <c r="D79" s="10">
        <v>34959</v>
      </c>
      <c r="E79">
        <v>7.2</v>
      </c>
    </row>
    <row r="80" spans="1:5" x14ac:dyDescent="0.3">
      <c r="A80" s="10">
        <v>34868</v>
      </c>
      <c r="B80">
        <v>21</v>
      </c>
      <c r="D80" s="10">
        <v>34960</v>
      </c>
      <c r="E80">
        <v>6.2</v>
      </c>
    </row>
    <row r="81" spans="1:5" x14ac:dyDescent="0.3">
      <c r="A81" s="10">
        <v>34869</v>
      </c>
      <c r="B81">
        <v>19</v>
      </c>
      <c r="D81" s="10">
        <v>34961</v>
      </c>
      <c r="E81">
        <v>5.4</v>
      </c>
    </row>
    <row r="82" spans="1:5" x14ac:dyDescent="0.3">
      <c r="A82" s="10">
        <v>34870</v>
      </c>
      <c r="B82">
        <v>18</v>
      </c>
      <c r="D82" s="10">
        <v>34962</v>
      </c>
      <c r="E82">
        <v>4.9000000000000004</v>
      </c>
    </row>
    <row r="83" spans="1:5" x14ac:dyDescent="0.3">
      <c r="A83" s="10">
        <v>34871</v>
      </c>
      <c r="B83">
        <v>17</v>
      </c>
      <c r="D83" s="10">
        <v>34963</v>
      </c>
      <c r="E83">
        <v>4.8</v>
      </c>
    </row>
    <row r="84" spans="1:5" x14ac:dyDescent="0.3">
      <c r="A84" s="10">
        <v>34872</v>
      </c>
      <c r="B84">
        <v>17</v>
      </c>
      <c r="D84" s="10">
        <v>34964</v>
      </c>
      <c r="E84">
        <v>4.8</v>
      </c>
    </row>
    <row r="85" spans="1:5" x14ac:dyDescent="0.3">
      <c r="A85" s="10">
        <v>34873</v>
      </c>
      <c r="B85">
        <v>17</v>
      </c>
      <c r="D85" s="10">
        <v>34965</v>
      </c>
      <c r="E85">
        <v>4.8</v>
      </c>
    </row>
    <row r="86" spans="1:5" x14ac:dyDescent="0.3">
      <c r="A86" s="10">
        <v>34874</v>
      </c>
      <c r="B86">
        <v>16</v>
      </c>
      <c r="D86" s="10">
        <v>34966</v>
      </c>
      <c r="E86">
        <v>4.4000000000000004</v>
      </c>
    </row>
    <row r="87" spans="1:5" x14ac:dyDescent="0.3">
      <c r="A87" s="10">
        <v>34875</v>
      </c>
      <c r="B87">
        <v>15</v>
      </c>
      <c r="D87" s="10">
        <v>34967</v>
      </c>
      <c r="E87">
        <v>4.4000000000000004</v>
      </c>
    </row>
    <row r="88" spans="1:5" x14ac:dyDescent="0.3">
      <c r="A88" s="10">
        <v>34876</v>
      </c>
      <c r="B88">
        <v>15</v>
      </c>
      <c r="D88" s="10">
        <v>34968</v>
      </c>
      <c r="E88">
        <v>4.2</v>
      </c>
    </row>
    <row r="89" spans="1:5" x14ac:dyDescent="0.3">
      <c r="A89" s="10">
        <v>34877</v>
      </c>
      <c r="B89">
        <v>15</v>
      </c>
      <c r="D89" s="10">
        <v>34969</v>
      </c>
      <c r="E89">
        <v>4.3</v>
      </c>
    </row>
    <row r="90" spans="1:5" x14ac:dyDescent="0.3">
      <c r="A90" s="10">
        <v>34878</v>
      </c>
      <c r="B90">
        <v>15</v>
      </c>
      <c r="D90" s="10">
        <v>34970</v>
      </c>
      <c r="E90">
        <v>3.8</v>
      </c>
    </row>
    <row r="91" spans="1:5" x14ac:dyDescent="0.3">
      <c r="A91" s="10">
        <v>34879</v>
      </c>
      <c r="B91">
        <v>16</v>
      </c>
      <c r="D91" s="10">
        <v>34971</v>
      </c>
      <c r="E91">
        <v>3.7</v>
      </c>
    </row>
    <row r="92" spans="1:5" x14ac:dyDescent="0.3">
      <c r="A92" s="10">
        <v>34880</v>
      </c>
      <c r="B92">
        <v>16</v>
      </c>
      <c r="D92" s="10">
        <v>34972</v>
      </c>
      <c r="E92">
        <v>3.8</v>
      </c>
    </row>
    <row r="93" spans="1:5" x14ac:dyDescent="0.3">
      <c r="A93" s="10">
        <v>35217</v>
      </c>
      <c r="B93">
        <v>27</v>
      </c>
      <c r="D93" s="10">
        <v>35309</v>
      </c>
      <c r="E93">
        <v>3.3</v>
      </c>
    </row>
    <row r="94" spans="1:5" x14ac:dyDescent="0.3">
      <c r="A94" s="10">
        <v>35218</v>
      </c>
      <c r="B94">
        <v>26</v>
      </c>
      <c r="D94" s="10">
        <v>35310</v>
      </c>
      <c r="E94">
        <v>3.3</v>
      </c>
    </row>
    <row r="95" spans="1:5" x14ac:dyDescent="0.3">
      <c r="A95" s="10">
        <v>35219</v>
      </c>
      <c r="B95">
        <v>24</v>
      </c>
      <c r="D95" s="10">
        <v>35311</v>
      </c>
      <c r="E95">
        <v>3.4</v>
      </c>
    </row>
    <row r="96" spans="1:5" x14ac:dyDescent="0.3">
      <c r="A96" s="10">
        <v>35220</v>
      </c>
      <c r="B96">
        <v>23</v>
      </c>
      <c r="D96" s="10">
        <v>35312</v>
      </c>
      <c r="E96">
        <v>3.5</v>
      </c>
    </row>
    <row r="97" spans="1:5" x14ac:dyDescent="0.3">
      <c r="A97" s="10">
        <v>35221</v>
      </c>
      <c r="B97">
        <v>23</v>
      </c>
      <c r="D97" s="10">
        <v>35313</v>
      </c>
      <c r="E97">
        <v>3.4</v>
      </c>
    </row>
    <row r="98" spans="1:5" x14ac:dyDescent="0.3">
      <c r="A98" s="10">
        <v>35222</v>
      </c>
      <c r="B98">
        <v>22</v>
      </c>
      <c r="D98" s="10">
        <v>35314</v>
      </c>
      <c r="E98">
        <v>3.4</v>
      </c>
    </row>
    <row r="99" spans="1:5" x14ac:dyDescent="0.3">
      <c r="A99" s="10">
        <v>35223</v>
      </c>
      <c r="B99">
        <v>22</v>
      </c>
      <c r="D99" s="10">
        <v>35315</v>
      </c>
      <c r="E99">
        <v>3.3</v>
      </c>
    </row>
    <row r="100" spans="1:5" x14ac:dyDescent="0.3">
      <c r="A100" s="10">
        <v>35224</v>
      </c>
      <c r="B100">
        <v>21</v>
      </c>
      <c r="D100" s="10">
        <v>35316</v>
      </c>
      <c r="E100">
        <v>3.4</v>
      </c>
    </row>
    <row r="101" spans="1:5" x14ac:dyDescent="0.3">
      <c r="A101" s="10">
        <v>35225</v>
      </c>
      <c r="B101">
        <v>20</v>
      </c>
      <c r="D101" s="10">
        <v>35317</v>
      </c>
      <c r="E101">
        <v>3.3</v>
      </c>
    </row>
    <row r="102" spans="1:5" x14ac:dyDescent="0.3">
      <c r="A102" s="10">
        <v>35226</v>
      </c>
      <c r="B102">
        <v>19</v>
      </c>
      <c r="D102" s="10">
        <v>35318</v>
      </c>
      <c r="E102">
        <v>3.2</v>
      </c>
    </row>
    <row r="103" spans="1:5" x14ac:dyDescent="0.3">
      <c r="A103" s="10">
        <v>35227</v>
      </c>
      <c r="B103">
        <v>19</v>
      </c>
      <c r="D103" s="10">
        <v>35319</v>
      </c>
      <c r="E103">
        <v>3.1</v>
      </c>
    </row>
    <row r="104" spans="1:5" x14ac:dyDescent="0.3">
      <c r="A104" s="10">
        <v>35228</v>
      </c>
      <c r="B104">
        <v>19</v>
      </c>
      <c r="D104" s="10">
        <v>35320</v>
      </c>
      <c r="E104">
        <v>3.2</v>
      </c>
    </row>
    <row r="105" spans="1:5" x14ac:dyDescent="0.3">
      <c r="A105" s="10">
        <v>35229</v>
      </c>
      <c r="B105">
        <v>19</v>
      </c>
      <c r="D105" s="10">
        <v>35321</v>
      </c>
      <c r="E105">
        <v>3.4</v>
      </c>
    </row>
    <row r="106" spans="1:5" x14ac:dyDescent="0.3">
      <c r="A106" s="10">
        <v>35230</v>
      </c>
      <c r="B106">
        <v>18</v>
      </c>
      <c r="D106" s="10">
        <v>35322</v>
      </c>
      <c r="E106">
        <v>3.4</v>
      </c>
    </row>
    <row r="107" spans="1:5" x14ac:dyDescent="0.3">
      <c r="A107" s="10">
        <v>35231</v>
      </c>
      <c r="B107">
        <v>18</v>
      </c>
      <c r="D107" s="10">
        <v>35323</v>
      </c>
      <c r="E107">
        <v>3.7</v>
      </c>
    </row>
    <row r="108" spans="1:5" x14ac:dyDescent="0.3">
      <c r="A108" s="10">
        <v>35232</v>
      </c>
      <c r="B108">
        <v>18</v>
      </c>
      <c r="D108" s="10">
        <v>35324</v>
      </c>
      <c r="E108">
        <v>3.7</v>
      </c>
    </row>
    <row r="109" spans="1:5" x14ac:dyDescent="0.3">
      <c r="A109" s="10">
        <v>35233</v>
      </c>
      <c r="B109">
        <v>17</v>
      </c>
      <c r="D109" s="10">
        <v>35325</v>
      </c>
      <c r="E109">
        <v>3.5</v>
      </c>
    </row>
    <row r="110" spans="1:5" x14ac:dyDescent="0.3">
      <c r="A110" s="10">
        <v>35234</v>
      </c>
      <c r="B110">
        <v>17</v>
      </c>
      <c r="D110" s="10">
        <v>35326</v>
      </c>
      <c r="E110">
        <v>3.4</v>
      </c>
    </row>
    <row r="111" spans="1:5" x14ac:dyDescent="0.3">
      <c r="A111" s="10">
        <v>35235</v>
      </c>
      <c r="B111">
        <v>19</v>
      </c>
      <c r="D111" s="10">
        <v>35327</v>
      </c>
      <c r="E111">
        <v>3.1</v>
      </c>
    </row>
    <row r="112" spans="1:5" x14ac:dyDescent="0.3">
      <c r="A112" s="10">
        <v>35236</v>
      </c>
      <c r="B112">
        <v>18</v>
      </c>
      <c r="D112" s="10">
        <v>35328</v>
      </c>
      <c r="E112">
        <v>3.4</v>
      </c>
    </row>
    <row r="113" spans="1:5" x14ac:dyDescent="0.3">
      <c r="A113" s="10">
        <v>35237</v>
      </c>
      <c r="B113">
        <v>18</v>
      </c>
      <c r="D113" s="10">
        <v>35329</v>
      </c>
      <c r="E113">
        <v>3.7</v>
      </c>
    </row>
    <row r="114" spans="1:5" x14ac:dyDescent="0.3">
      <c r="A114" s="10">
        <v>35238</v>
      </c>
      <c r="B114">
        <v>17</v>
      </c>
      <c r="D114" s="10">
        <v>35330</v>
      </c>
      <c r="E114">
        <v>4.0999999999999996</v>
      </c>
    </row>
    <row r="115" spans="1:5" x14ac:dyDescent="0.3">
      <c r="A115" s="10">
        <v>35239</v>
      </c>
      <c r="B115">
        <v>17</v>
      </c>
      <c r="D115" s="10">
        <v>35331</v>
      </c>
      <c r="E115">
        <v>4.0999999999999996</v>
      </c>
    </row>
    <row r="116" spans="1:5" x14ac:dyDescent="0.3">
      <c r="A116" s="10">
        <v>35240</v>
      </c>
      <c r="B116">
        <v>17</v>
      </c>
      <c r="D116" s="10">
        <v>35332</v>
      </c>
      <c r="E116">
        <v>3.8</v>
      </c>
    </row>
    <row r="117" spans="1:5" x14ac:dyDescent="0.3">
      <c r="A117" s="10">
        <v>35241</v>
      </c>
      <c r="B117">
        <v>17</v>
      </c>
      <c r="D117" s="10">
        <v>35333</v>
      </c>
      <c r="E117">
        <v>4.2</v>
      </c>
    </row>
    <row r="118" spans="1:5" x14ac:dyDescent="0.3">
      <c r="A118" s="10">
        <v>35242</v>
      </c>
      <c r="B118">
        <v>17</v>
      </c>
      <c r="D118" s="10">
        <v>35334</v>
      </c>
      <c r="E118">
        <v>4.4000000000000004</v>
      </c>
    </row>
    <row r="119" spans="1:5" x14ac:dyDescent="0.3">
      <c r="A119" s="10">
        <v>35243</v>
      </c>
      <c r="B119">
        <v>17</v>
      </c>
      <c r="D119" s="10">
        <v>35335</v>
      </c>
      <c r="E119">
        <v>4.4000000000000004</v>
      </c>
    </row>
    <row r="120" spans="1:5" x14ac:dyDescent="0.3">
      <c r="A120" s="10">
        <v>35244</v>
      </c>
      <c r="B120">
        <v>17</v>
      </c>
      <c r="D120" s="10">
        <v>35336</v>
      </c>
      <c r="E120">
        <v>4.4000000000000004</v>
      </c>
    </row>
    <row r="121" spans="1:5" x14ac:dyDescent="0.3">
      <c r="A121" s="10">
        <v>35245</v>
      </c>
      <c r="B121">
        <v>15</v>
      </c>
      <c r="D121" s="10">
        <v>35337</v>
      </c>
      <c r="E121">
        <v>4.3</v>
      </c>
    </row>
    <row r="122" spans="1:5" x14ac:dyDescent="0.3">
      <c r="A122" s="10">
        <v>35246</v>
      </c>
      <c r="B122">
        <v>14</v>
      </c>
      <c r="D122" s="10">
        <v>35338</v>
      </c>
      <c r="E122">
        <v>4.0999999999999996</v>
      </c>
    </row>
    <row r="123" spans="1:5" x14ac:dyDescent="0.3">
      <c r="A123" s="10">
        <v>35582</v>
      </c>
      <c r="B123">
        <v>8.9</v>
      </c>
      <c r="D123" s="10">
        <v>35674</v>
      </c>
      <c r="E123">
        <v>2.4</v>
      </c>
    </row>
    <row r="124" spans="1:5" x14ac:dyDescent="0.3">
      <c r="A124" s="10">
        <v>35583</v>
      </c>
      <c r="B124">
        <v>8.9</v>
      </c>
      <c r="D124" s="10">
        <v>35675</v>
      </c>
      <c r="E124">
        <v>2.4</v>
      </c>
    </row>
    <row r="125" spans="1:5" x14ac:dyDescent="0.3">
      <c r="A125" s="10">
        <v>35584</v>
      </c>
      <c r="B125">
        <v>9.3000000000000007</v>
      </c>
      <c r="D125" s="10">
        <v>35676</v>
      </c>
      <c r="E125">
        <v>2.4</v>
      </c>
    </row>
    <row r="126" spans="1:5" x14ac:dyDescent="0.3">
      <c r="A126" s="10">
        <v>35585</v>
      </c>
      <c r="B126">
        <v>10</v>
      </c>
      <c r="D126" s="10">
        <v>35677</v>
      </c>
      <c r="E126">
        <v>2.4</v>
      </c>
    </row>
    <row r="127" spans="1:5" x14ac:dyDescent="0.3">
      <c r="A127" s="10">
        <v>35586</v>
      </c>
      <c r="B127">
        <v>10</v>
      </c>
      <c r="D127" s="10">
        <v>35678</v>
      </c>
      <c r="E127">
        <v>2.4</v>
      </c>
    </row>
    <row r="128" spans="1:5" x14ac:dyDescent="0.3">
      <c r="A128" s="10">
        <v>35587</v>
      </c>
      <c r="B128">
        <v>8.9</v>
      </c>
      <c r="D128" s="10">
        <v>35679</v>
      </c>
      <c r="E128">
        <v>2.4</v>
      </c>
    </row>
    <row r="129" spans="1:5" x14ac:dyDescent="0.3">
      <c r="A129" s="10">
        <v>35588</v>
      </c>
      <c r="B129">
        <v>8.9</v>
      </c>
      <c r="D129" s="10">
        <v>35680</v>
      </c>
      <c r="E129">
        <v>2.4</v>
      </c>
    </row>
    <row r="130" spans="1:5" x14ac:dyDescent="0.3">
      <c r="A130" s="10">
        <v>35589</v>
      </c>
      <c r="B130">
        <v>8.9</v>
      </c>
      <c r="D130" s="10">
        <v>35681</v>
      </c>
      <c r="E130">
        <v>2.4</v>
      </c>
    </row>
    <row r="131" spans="1:5" x14ac:dyDescent="0.3">
      <c r="A131" s="10">
        <v>35590</v>
      </c>
      <c r="B131">
        <v>8.9</v>
      </c>
      <c r="D131" s="10">
        <v>35682</v>
      </c>
      <c r="E131">
        <v>2.2000000000000002</v>
      </c>
    </row>
    <row r="132" spans="1:5" x14ac:dyDescent="0.3">
      <c r="A132" s="10">
        <v>35591</v>
      </c>
      <c r="B132">
        <v>8.9</v>
      </c>
      <c r="D132" s="10">
        <v>35683</v>
      </c>
      <c r="E132">
        <v>2.2000000000000002</v>
      </c>
    </row>
    <row r="133" spans="1:5" x14ac:dyDescent="0.3">
      <c r="A133" s="10">
        <v>35592</v>
      </c>
      <c r="B133">
        <v>8.8000000000000007</v>
      </c>
      <c r="D133" s="10">
        <v>35684</v>
      </c>
      <c r="E133">
        <v>2.2000000000000002</v>
      </c>
    </row>
    <row r="134" spans="1:5" x14ac:dyDescent="0.3">
      <c r="A134" s="10">
        <v>35593</v>
      </c>
      <c r="B134">
        <v>8.8000000000000007</v>
      </c>
      <c r="D134" s="10">
        <v>35685</v>
      </c>
      <c r="E134">
        <v>2.2000000000000002</v>
      </c>
    </row>
    <row r="135" spans="1:5" x14ac:dyDescent="0.3">
      <c r="A135" s="10">
        <v>35594</v>
      </c>
      <c r="B135">
        <v>8.6999999999999993</v>
      </c>
      <c r="D135" s="10">
        <v>35686</v>
      </c>
      <c r="E135">
        <v>2.2999999999999998</v>
      </c>
    </row>
    <row r="136" spans="1:5" x14ac:dyDescent="0.3">
      <c r="A136" s="10">
        <v>35595</v>
      </c>
      <c r="B136">
        <v>8.6</v>
      </c>
      <c r="D136" s="10">
        <v>35687</v>
      </c>
      <c r="E136">
        <v>2.5</v>
      </c>
    </row>
    <row r="137" spans="1:5" x14ac:dyDescent="0.3">
      <c r="A137" s="10">
        <v>35596</v>
      </c>
      <c r="B137">
        <v>8.5</v>
      </c>
      <c r="D137" s="10">
        <v>35688</v>
      </c>
      <c r="E137">
        <v>2.5</v>
      </c>
    </row>
    <row r="138" spans="1:5" x14ac:dyDescent="0.3">
      <c r="A138" s="10">
        <v>35597</v>
      </c>
      <c r="B138">
        <v>8.4</v>
      </c>
      <c r="D138" s="10">
        <v>35689</v>
      </c>
      <c r="E138">
        <v>2.4</v>
      </c>
    </row>
    <row r="139" spans="1:5" x14ac:dyDescent="0.3">
      <c r="A139" s="10">
        <v>35598</v>
      </c>
      <c r="B139">
        <v>8.3000000000000007</v>
      </c>
      <c r="D139" s="10">
        <v>35690</v>
      </c>
      <c r="E139">
        <v>2.2000000000000002</v>
      </c>
    </row>
    <row r="140" spans="1:5" x14ac:dyDescent="0.3">
      <c r="A140" s="10">
        <v>35599</v>
      </c>
      <c r="B140">
        <v>8.1999999999999993</v>
      </c>
      <c r="D140" s="10">
        <v>35691</v>
      </c>
      <c r="E140">
        <v>2.5</v>
      </c>
    </row>
    <row r="141" spans="1:5" x14ac:dyDescent="0.3">
      <c r="A141" s="10">
        <v>35600</v>
      </c>
      <c r="B141">
        <v>8.1</v>
      </c>
      <c r="D141" s="10">
        <v>35692</v>
      </c>
      <c r="E141">
        <v>2.6</v>
      </c>
    </row>
    <row r="142" spans="1:5" x14ac:dyDescent="0.3">
      <c r="A142" s="10">
        <v>35601</v>
      </c>
      <c r="B142">
        <v>8</v>
      </c>
      <c r="D142" s="10">
        <v>35693</v>
      </c>
      <c r="E142">
        <v>2.6</v>
      </c>
    </row>
    <row r="143" spans="1:5" x14ac:dyDescent="0.3">
      <c r="A143" s="10">
        <v>35602</v>
      </c>
      <c r="B143">
        <v>7.9</v>
      </c>
      <c r="D143" s="10">
        <v>35694</v>
      </c>
      <c r="E143">
        <v>2.6</v>
      </c>
    </row>
    <row r="144" spans="1:5" x14ac:dyDescent="0.3">
      <c r="A144" s="10">
        <v>35603</v>
      </c>
      <c r="B144">
        <v>7.9</v>
      </c>
      <c r="D144" s="10">
        <v>35695</v>
      </c>
      <c r="E144">
        <v>2.6</v>
      </c>
    </row>
    <row r="145" spans="1:5" x14ac:dyDescent="0.3">
      <c r="A145" s="10">
        <v>35604</v>
      </c>
      <c r="B145">
        <v>7.8</v>
      </c>
      <c r="D145" s="10">
        <v>35696</v>
      </c>
      <c r="E145">
        <v>2.6</v>
      </c>
    </row>
    <row r="146" spans="1:5" x14ac:dyDescent="0.3">
      <c r="A146" s="10">
        <v>35605</v>
      </c>
      <c r="B146">
        <v>7.8</v>
      </c>
      <c r="D146" s="10">
        <v>35697</v>
      </c>
      <c r="E146">
        <v>2.4</v>
      </c>
    </row>
    <row r="147" spans="1:5" x14ac:dyDescent="0.3">
      <c r="A147" s="10">
        <v>35606</v>
      </c>
      <c r="B147">
        <v>7.7</v>
      </c>
      <c r="D147" s="10">
        <v>35698</v>
      </c>
      <c r="E147">
        <v>2.2999999999999998</v>
      </c>
    </row>
    <row r="148" spans="1:5" x14ac:dyDescent="0.3">
      <c r="A148" s="10">
        <v>35607</v>
      </c>
      <c r="B148">
        <v>7.7</v>
      </c>
      <c r="D148" s="10">
        <v>35699</v>
      </c>
      <c r="E148">
        <v>2</v>
      </c>
    </row>
    <row r="149" spans="1:5" x14ac:dyDescent="0.3">
      <c r="A149" s="10">
        <v>35608</v>
      </c>
      <c r="B149">
        <v>7.6</v>
      </c>
      <c r="D149" s="10">
        <v>35700</v>
      </c>
      <c r="E149">
        <v>2</v>
      </c>
    </row>
    <row r="150" spans="1:5" x14ac:dyDescent="0.3">
      <c r="A150" s="10">
        <v>35609</v>
      </c>
      <c r="B150">
        <v>7.6</v>
      </c>
      <c r="D150" s="10">
        <v>35701</v>
      </c>
      <c r="E150">
        <v>2</v>
      </c>
    </row>
    <row r="151" spans="1:5" x14ac:dyDescent="0.3">
      <c r="A151" s="10">
        <v>35610</v>
      </c>
      <c r="B151">
        <v>7.5</v>
      </c>
      <c r="D151" s="10">
        <v>35702</v>
      </c>
      <c r="E151">
        <v>2</v>
      </c>
    </row>
    <row r="152" spans="1:5" x14ac:dyDescent="0.3">
      <c r="A152" s="10">
        <v>35611</v>
      </c>
      <c r="B152">
        <v>7.5</v>
      </c>
      <c r="D152" s="10">
        <v>35703</v>
      </c>
      <c r="E152">
        <v>2.2000000000000002</v>
      </c>
    </row>
    <row r="153" spans="1:5" x14ac:dyDescent="0.3">
      <c r="A153" s="10">
        <v>35947</v>
      </c>
      <c r="B153">
        <v>57</v>
      </c>
      <c r="D153" s="10">
        <v>36039</v>
      </c>
      <c r="E153">
        <v>9.8000000000000007</v>
      </c>
    </row>
    <row r="154" spans="1:5" x14ac:dyDescent="0.3">
      <c r="A154" s="10">
        <v>35948</v>
      </c>
      <c r="B154">
        <v>51</v>
      </c>
      <c r="D154" s="10">
        <v>36040</v>
      </c>
      <c r="E154">
        <v>9.8000000000000007</v>
      </c>
    </row>
    <row r="155" spans="1:5" x14ac:dyDescent="0.3">
      <c r="A155" s="10">
        <v>35949</v>
      </c>
      <c r="B155">
        <v>48</v>
      </c>
      <c r="D155" s="10">
        <v>36041</v>
      </c>
      <c r="E155">
        <v>9.8000000000000007</v>
      </c>
    </row>
    <row r="156" spans="1:5" x14ac:dyDescent="0.3">
      <c r="A156" s="10">
        <v>35950</v>
      </c>
      <c r="B156">
        <v>46</v>
      </c>
      <c r="D156" s="10">
        <v>36042</v>
      </c>
      <c r="E156">
        <v>9.8000000000000007</v>
      </c>
    </row>
    <row r="157" spans="1:5" x14ac:dyDescent="0.3">
      <c r="A157" s="10">
        <v>35951</v>
      </c>
      <c r="B157">
        <v>44</v>
      </c>
      <c r="D157" s="10">
        <v>36043</v>
      </c>
      <c r="E157">
        <v>9.8000000000000007</v>
      </c>
    </row>
    <row r="158" spans="1:5" x14ac:dyDescent="0.3">
      <c r="A158" s="10">
        <v>35952</v>
      </c>
      <c r="B158">
        <v>42</v>
      </c>
      <c r="D158" s="10">
        <v>36044</v>
      </c>
      <c r="E158">
        <v>9.8000000000000007</v>
      </c>
    </row>
    <row r="159" spans="1:5" x14ac:dyDescent="0.3">
      <c r="A159" s="10">
        <v>35953</v>
      </c>
      <c r="B159">
        <v>43</v>
      </c>
      <c r="D159" s="10">
        <v>36045</v>
      </c>
      <c r="E159">
        <v>9.8000000000000007</v>
      </c>
    </row>
    <row r="160" spans="1:5" x14ac:dyDescent="0.3">
      <c r="A160" s="10">
        <v>35954</v>
      </c>
      <c r="B160">
        <v>42</v>
      </c>
      <c r="D160" s="10">
        <v>36046</v>
      </c>
      <c r="E160">
        <v>9.8000000000000007</v>
      </c>
    </row>
    <row r="161" spans="1:5" x14ac:dyDescent="0.3">
      <c r="A161" s="10">
        <v>35955</v>
      </c>
      <c r="B161">
        <v>40</v>
      </c>
      <c r="D161" s="10">
        <v>36047</v>
      </c>
      <c r="E161">
        <v>9.6999999999999993</v>
      </c>
    </row>
    <row r="162" spans="1:5" x14ac:dyDescent="0.3">
      <c r="A162" s="10">
        <v>35956</v>
      </c>
      <c r="B162">
        <v>39</v>
      </c>
      <c r="D162" s="10">
        <v>36048</v>
      </c>
      <c r="E162">
        <v>9.6999999999999993</v>
      </c>
    </row>
    <row r="163" spans="1:5" x14ac:dyDescent="0.3">
      <c r="A163" s="10">
        <v>35957</v>
      </c>
      <c r="B163">
        <v>38</v>
      </c>
      <c r="D163" s="10">
        <v>36049</v>
      </c>
      <c r="E163">
        <v>9.6999999999999993</v>
      </c>
    </row>
    <row r="164" spans="1:5" x14ac:dyDescent="0.3">
      <c r="A164" s="10">
        <v>35958</v>
      </c>
      <c r="B164">
        <v>37</v>
      </c>
      <c r="D164" s="10">
        <v>36050</v>
      </c>
      <c r="E164">
        <v>9.6</v>
      </c>
    </row>
    <row r="165" spans="1:5" x14ac:dyDescent="0.3">
      <c r="A165" s="10">
        <v>35959</v>
      </c>
      <c r="B165">
        <v>36</v>
      </c>
      <c r="D165" s="10">
        <v>36051</v>
      </c>
      <c r="E165">
        <v>9.6</v>
      </c>
    </row>
    <row r="166" spans="1:5" x14ac:dyDescent="0.3">
      <c r="A166" s="10">
        <v>35960</v>
      </c>
      <c r="B166">
        <v>35</v>
      </c>
      <c r="D166" s="10">
        <v>36052</v>
      </c>
      <c r="E166">
        <v>9.5</v>
      </c>
    </row>
    <row r="167" spans="1:5" x14ac:dyDescent="0.3">
      <c r="A167" s="10">
        <v>35961</v>
      </c>
      <c r="B167">
        <v>33</v>
      </c>
      <c r="D167" s="10">
        <v>36053</v>
      </c>
      <c r="E167">
        <v>9.5</v>
      </c>
    </row>
    <row r="168" spans="1:5" x14ac:dyDescent="0.3">
      <c r="A168" s="10">
        <v>35962</v>
      </c>
      <c r="B168">
        <v>32</v>
      </c>
      <c r="D168" s="10">
        <v>36054</v>
      </c>
      <c r="E168">
        <v>9.3000000000000007</v>
      </c>
    </row>
    <row r="169" spans="1:5" x14ac:dyDescent="0.3">
      <c r="A169" s="10">
        <v>35963</v>
      </c>
      <c r="B169">
        <v>31</v>
      </c>
      <c r="D169" s="10">
        <v>36055</v>
      </c>
      <c r="E169">
        <v>9.1999999999999993</v>
      </c>
    </row>
    <row r="170" spans="1:5" x14ac:dyDescent="0.3">
      <c r="A170" s="10">
        <v>35964</v>
      </c>
      <c r="B170">
        <v>30</v>
      </c>
      <c r="D170" s="10">
        <v>36056</v>
      </c>
      <c r="E170">
        <v>9.1</v>
      </c>
    </row>
    <row r="171" spans="1:5" x14ac:dyDescent="0.3">
      <c r="A171" s="10">
        <v>35965</v>
      </c>
      <c r="B171">
        <v>29</v>
      </c>
      <c r="D171" s="10">
        <v>36057</v>
      </c>
      <c r="E171">
        <v>9</v>
      </c>
    </row>
    <row r="172" spans="1:5" x14ac:dyDescent="0.3">
      <c r="A172" s="10">
        <v>35966</v>
      </c>
      <c r="B172">
        <v>29</v>
      </c>
      <c r="D172" s="10">
        <v>36058</v>
      </c>
      <c r="E172">
        <v>9</v>
      </c>
    </row>
    <row r="173" spans="1:5" x14ac:dyDescent="0.3">
      <c r="A173" s="10">
        <v>35967</v>
      </c>
      <c r="B173">
        <v>29</v>
      </c>
      <c r="D173" s="10">
        <v>36059</v>
      </c>
      <c r="E173">
        <v>9</v>
      </c>
    </row>
    <row r="174" spans="1:5" x14ac:dyDescent="0.3">
      <c r="A174" s="10">
        <v>35968</v>
      </c>
      <c r="B174">
        <v>28</v>
      </c>
      <c r="D174" s="10">
        <v>36060</v>
      </c>
      <c r="E174">
        <v>8.9</v>
      </c>
    </row>
    <row r="175" spans="1:5" x14ac:dyDescent="0.3">
      <c r="A175" s="10">
        <v>35969</v>
      </c>
      <c r="B175">
        <v>28</v>
      </c>
      <c r="D175" s="10">
        <v>36061</v>
      </c>
      <c r="E175">
        <v>8.6999999999999993</v>
      </c>
    </row>
    <row r="176" spans="1:5" x14ac:dyDescent="0.3">
      <c r="A176" s="10">
        <v>35970</v>
      </c>
      <c r="B176">
        <v>28</v>
      </c>
      <c r="D176" s="10">
        <v>36062</v>
      </c>
      <c r="E176">
        <v>8.5</v>
      </c>
    </row>
    <row r="177" spans="1:5" x14ac:dyDescent="0.3">
      <c r="A177" s="10">
        <v>35971</v>
      </c>
      <c r="B177">
        <v>27</v>
      </c>
      <c r="D177" s="10">
        <v>36063</v>
      </c>
      <c r="E177">
        <v>8.3000000000000007</v>
      </c>
    </row>
    <row r="178" spans="1:5" x14ac:dyDescent="0.3">
      <c r="A178" s="10">
        <v>35972</v>
      </c>
      <c r="B178">
        <v>26</v>
      </c>
      <c r="D178" s="10">
        <v>36064</v>
      </c>
      <c r="E178">
        <v>8.1999999999999993</v>
      </c>
    </row>
    <row r="179" spans="1:5" x14ac:dyDescent="0.3">
      <c r="A179" s="10">
        <v>35973</v>
      </c>
      <c r="B179">
        <v>26</v>
      </c>
      <c r="D179" s="10">
        <v>36065</v>
      </c>
      <c r="E179">
        <v>8</v>
      </c>
    </row>
    <row r="180" spans="1:5" x14ac:dyDescent="0.3">
      <c r="A180" s="10">
        <v>35974</v>
      </c>
      <c r="B180">
        <v>25</v>
      </c>
      <c r="D180" s="10">
        <v>36066</v>
      </c>
      <c r="E180">
        <v>7.8</v>
      </c>
    </row>
    <row r="181" spans="1:5" x14ac:dyDescent="0.3">
      <c r="A181" s="10">
        <v>35975</v>
      </c>
      <c r="B181">
        <v>25</v>
      </c>
      <c r="D181" s="10">
        <v>36067</v>
      </c>
      <c r="E181">
        <v>7.7</v>
      </c>
    </row>
    <row r="182" spans="1:5" x14ac:dyDescent="0.3">
      <c r="A182" s="10">
        <v>35976</v>
      </c>
      <c r="B182">
        <v>24</v>
      </c>
      <c r="D182" s="10">
        <v>36068</v>
      </c>
      <c r="E182">
        <v>7.6</v>
      </c>
    </row>
    <row r="183" spans="1:5" x14ac:dyDescent="0.3">
      <c r="A183" s="10">
        <v>36312</v>
      </c>
      <c r="B183">
        <v>16</v>
      </c>
      <c r="D183" s="10">
        <v>36404</v>
      </c>
      <c r="E183">
        <v>5.3</v>
      </c>
    </row>
    <row r="184" spans="1:5" x14ac:dyDescent="0.3">
      <c r="A184" s="10">
        <v>36313</v>
      </c>
      <c r="B184">
        <v>17</v>
      </c>
      <c r="D184" s="10">
        <v>36405</v>
      </c>
      <c r="E184">
        <v>6</v>
      </c>
    </row>
    <row r="185" spans="1:5" x14ac:dyDescent="0.3">
      <c r="A185" s="10">
        <v>36314</v>
      </c>
      <c r="B185">
        <v>18</v>
      </c>
      <c r="D185" s="10">
        <v>36406</v>
      </c>
      <c r="E185">
        <v>5.9</v>
      </c>
    </row>
    <row r="186" spans="1:5" x14ac:dyDescent="0.3">
      <c r="A186" s="10">
        <v>36315</v>
      </c>
      <c r="B186">
        <v>17</v>
      </c>
      <c r="D186" s="10">
        <v>36407</v>
      </c>
      <c r="E186">
        <v>5.3</v>
      </c>
    </row>
    <row r="187" spans="1:5" x14ac:dyDescent="0.3">
      <c r="A187" s="10">
        <v>36316</v>
      </c>
      <c r="B187">
        <v>17</v>
      </c>
      <c r="D187" s="10">
        <v>36408</v>
      </c>
      <c r="E187">
        <v>5.3</v>
      </c>
    </row>
    <row r="188" spans="1:5" x14ac:dyDescent="0.3">
      <c r="A188" s="10">
        <v>36317</v>
      </c>
      <c r="B188">
        <v>16</v>
      </c>
      <c r="D188" s="10">
        <v>36409</v>
      </c>
      <c r="E188">
        <v>5.2</v>
      </c>
    </row>
    <row r="189" spans="1:5" x14ac:dyDescent="0.3">
      <c r="A189" s="10">
        <v>36318</v>
      </c>
      <c r="B189">
        <v>15</v>
      </c>
      <c r="D189" s="10">
        <v>36410</v>
      </c>
      <c r="E189">
        <v>5.2</v>
      </c>
    </row>
    <row r="190" spans="1:5" x14ac:dyDescent="0.3">
      <c r="A190" s="10">
        <v>36319</v>
      </c>
      <c r="B190">
        <v>15</v>
      </c>
      <c r="D190" s="10">
        <v>36411</v>
      </c>
      <c r="E190">
        <v>5.2</v>
      </c>
    </row>
    <row r="191" spans="1:5" x14ac:dyDescent="0.3">
      <c r="A191" s="10">
        <v>36320</v>
      </c>
      <c r="B191">
        <v>15</v>
      </c>
      <c r="D191" s="10">
        <v>36412</v>
      </c>
      <c r="E191">
        <v>5.7</v>
      </c>
    </row>
    <row r="192" spans="1:5" x14ac:dyDescent="0.3">
      <c r="A192" s="10">
        <v>36321</v>
      </c>
      <c r="B192">
        <v>15</v>
      </c>
      <c r="D192" s="10">
        <v>36413</v>
      </c>
      <c r="E192">
        <v>5.5</v>
      </c>
    </row>
    <row r="193" spans="1:5" x14ac:dyDescent="0.3">
      <c r="A193" s="10">
        <v>36322</v>
      </c>
      <c r="B193">
        <v>15</v>
      </c>
      <c r="D193" s="10">
        <v>36414</v>
      </c>
      <c r="E193">
        <v>5.4</v>
      </c>
    </row>
    <row r="194" spans="1:5" x14ac:dyDescent="0.3">
      <c r="A194" s="10">
        <v>36323</v>
      </c>
      <c r="B194">
        <v>14</v>
      </c>
      <c r="D194" s="10">
        <v>36415</v>
      </c>
      <c r="E194">
        <v>5.5</v>
      </c>
    </row>
    <row r="195" spans="1:5" x14ac:dyDescent="0.3">
      <c r="A195" s="10">
        <v>36324</v>
      </c>
      <c r="B195">
        <v>14</v>
      </c>
      <c r="D195" s="10">
        <v>36416</v>
      </c>
      <c r="E195">
        <v>5.4</v>
      </c>
    </row>
    <row r="196" spans="1:5" x14ac:dyDescent="0.3">
      <c r="A196" s="10">
        <v>36325</v>
      </c>
      <c r="B196">
        <v>14</v>
      </c>
      <c r="D196" s="10">
        <v>36417</v>
      </c>
      <c r="E196">
        <v>5.4</v>
      </c>
    </row>
    <row r="197" spans="1:5" x14ac:dyDescent="0.3">
      <c r="A197" s="10">
        <v>36326</v>
      </c>
      <c r="B197">
        <v>13</v>
      </c>
      <c r="D197" s="10">
        <v>36418</v>
      </c>
      <c r="E197">
        <v>5.3</v>
      </c>
    </row>
    <row r="198" spans="1:5" x14ac:dyDescent="0.3">
      <c r="A198" s="10">
        <v>36327</v>
      </c>
      <c r="B198">
        <v>13</v>
      </c>
      <c r="D198" s="10">
        <v>36419</v>
      </c>
      <c r="E198">
        <v>5.3</v>
      </c>
    </row>
    <row r="199" spans="1:5" x14ac:dyDescent="0.3">
      <c r="A199" s="10">
        <v>36328</v>
      </c>
      <c r="B199">
        <v>13</v>
      </c>
      <c r="D199" s="10">
        <v>36420</v>
      </c>
      <c r="E199">
        <v>5.3</v>
      </c>
    </row>
    <row r="200" spans="1:5" x14ac:dyDescent="0.3">
      <c r="A200" s="10">
        <v>36329</v>
      </c>
      <c r="B200">
        <v>13</v>
      </c>
      <c r="D200" s="10">
        <v>36421</v>
      </c>
      <c r="E200">
        <v>5.5</v>
      </c>
    </row>
    <row r="201" spans="1:5" x14ac:dyDescent="0.3">
      <c r="A201" s="10">
        <v>36330</v>
      </c>
      <c r="B201">
        <v>13</v>
      </c>
      <c r="D201" s="10">
        <v>36422</v>
      </c>
      <c r="E201">
        <v>5.6</v>
      </c>
    </row>
    <row r="202" spans="1:5" x14ac:dyDescent="0.3">
      <c r="A202" s="10">
        <v>36331</v>
      </c>
      <c r="B202">
        <v>12</v>
      </c>
      <c r="D202" s="10">
        <v>36423</v>
      </c>
      <c r="E202">
        <v>5.6</v>
      </c>
    </row>
    <row r="203" spans="1:5" x14ac:dyDescent="0.3">
      <c r="A203" s="10">
        <v>36332</v>
      </c>
      <c r="B203">
        <v>12</v>
      </c>
      <c r="D203" s="10">
        <v>36424</v>
      </c>
      <c r="E203">
        <v>5.5</v>
      </c>
    </row>
    <row r="204" spans="1:5" x14ac:dyDescent="0.3">
      <c r="A204" s="10">
        <v>36333</v>
      </c>
      <c r="B204">
        <v>12</v>
      </c>
      <c r="D204" s="10">
        <v>36425</v>
      </c>
      <c r="E204">
        <v>5.3</v>
      </c>
    </row>
    <row r="205" spans="1:5" x14ac:dyDescent="0.3">
      <c r="A205" s="10">
        <v>36334</v>
      </c>
      <c r="B205">
        <v>12</v>
      </c>
      <c r="D205" s="10">
        <v>36426</v>
      </c>
      <c r="E205">
        <v>5.3</v>
      </c>
    </row>
    <row r="206" spans="1:5" x14ac:dyDescent="0.3">
      <c r="A206" s="10">
        <v>36335</v>
      </c>
      <c r="B206">
        <v>12</v>
      </c>
      <c r="D206" s="10">
        <v>36427</v>
      </c>
      <c r="E206">
        <v>5.2</v>
      </c>
    </row>
    <row r="207" spans="1:5" x14ac:dyDescent="0.3">
      <c r="A207" s="10">
        <v>36336</v>
      </c>
      <c r="B207">
        <v>12</v>
      </c>
      <c r="D207" s="10">
        <v>36428</v>
      </c>
      <c r="E207">
        <v>5</v>
      </c>
    </row>
    <row r="208" spans="1:5" x14ac:dyDescent="0.3">
      <c r="A208" s="10">
        <v>36337</v>
      </c>
      <c r="B208">
        <v>12</v>
      </c>
      <c r="D208" s="10">
        <v>36429</v>
      </c>
      <c r="E208">
        <v>5</v>
      </c>
    </row>
    <row r="209" spans="1:5" x14ac:dyDescent="0.3">
      <c r="A209" s="10">
        <v>36338</v>
      </c>
      <c r="B209">
        <v>11</v>
      </c>
      <c r="D209" s="10">
        <v>36430</v>
      </c>
      <c r="E209">
        <v>4.7</v>
      </c>
    </row>
    <row r="210" spans="1:5" x14ac:dyDescent="0.3">
      <c r="A210" s="10">
        <v>36339</v>
      </c>
      <c r="B210">
        <v>11</v>
      </c>
      <c r="D210" s="10">
        <v>36431</v>
      </c>
      <c r="E210">
        <v>4.3</v>
      </c>
    </row>
    <row r="211" spans="1:5" x14ac:dyDescent="0.3">
      <c r="A211" s="10">
        <v>36340</v>
      </c>
      <c r="B211">
        <v>11</v>
      </c>
      <c r="D211" s="10">
        <v>36432</v>
      </c>
      <c r="E211">
        <v>4.4000000000000004</v>
      </c>
    </row>
    <row r="212" spans="1:5" x14ac:dyDescent="0.3">
      <c r="A212" s="10">
        <v>36341</v>
      </c>
      <c r="B212">
        <v>11</v>
      </c>
      <c r="D212" s="10">
        <v>36433</v>
      </c>
      <c r="E212">
        <v>4.4000000000000004</v>
      </c>
    </row>
    <row r="213" spans="1:5" x14ac:dyDescent="0.3">
      <c r="A213" s="10">
        <v>36678</v>
      </c>
      <c r="B213">
        <v>14</v>
      </c>
      <c r="D213" s="10">
        <v>36770</v>
      </c>
      <c r="E213">
        <v>6.4</v>
      </c>
    </row>
    <row r="214" spans="1:5" x14ac:dyDescent="0.3">
      <c r="A214" s="10">
        <v>36679</v>
      </c>
      <c r="B214">
        <v>14</v>
      </c>
      <c r="D214" s="10">
        <v>36771</v>
      </c>
      <c r="E214">
        <v>8</v>
      </c>
    </row>
    <row r="215" spans="1:5" x14ac:dyDescent="0.3">
      <c r="A215" s="10">
        <v>36680</v>
      </c>
      <c r="B215">
        <v>14</v>
      </c>
      <c r="D215" s="10">
        <v>36772</v>
      </c>
      <c r="E215">
        <v>6.6</v>
      </c>
    </row>
    <row r="216" spans="1:5" x14ac:dyDescent="0.3">
      <c r="A216" s="10">
        <v>36681</v>
      </c>
      <c r="B216">
        <v>14</v>
      </c>
      <c r="D216" s="10">
        <v>36773</v>
      </c>
      <c r="E216">
        <v>5.2</v>
      </c>
    </row>
    <row r="217" spans="1:5" x14ac:dyDescent="0.3">
      <c r="A217" s="10">
        <v>36682</v>
      </c>
      <c r="B217">
        <v>14</v>
      </c>
      <c r="D217" s="10">
        <v>36774</v>
      </c>
      <c r="E217">
        <v>4.8</v>
      </c>
    </row>
    <row r="218" spans="1:5" x14ac:dyDescent="0.3">
      <c r="A218" s="10">
        <v>36683</v>
      </c>
      <c r="B218">
        <v>14</v>
      </c>
      <c r="D218" s="10">
        <v>36775</v>
      </c>
      <c r="E218">
        <v>4.5</v>
      </c>
    </row>
    <row r="219" spans="1:5" x14ac:dyDescent="0.3">
      <c r="A219" s="10">
        <v>36684</v>
      </c>
      <c r="B219">
        <v>13</v>
      </c>
      <c r="D219" s="10">
        <v>36776</v>
      </c>
      <c r="E219">
        <v>4.2</v>
      </c>
    </row>
    <row r="220" spans="1:5" x14ac:dyDescent="0.3">
      <c r="A220" s="10">
        <v>36685</v>
      </c>
      <c r="B220">
        <v>15</v>
      </c>
      <c r="D220" s="10">
        <v>36777</v>
      </c>
      <c r="E220">
        <v>4.2</v>
      </c>
    </row>
    <row r="221" spans="1:5" x14ac:dyDescent="0.3">
      <c r="A221" s="10">
        <v>36686</v>
      </c>
      <c r="B221">
        <v>14</v>
      </c>
      <c r="D221" s="10">
        <v>36778</v>
      </c>
      <c r="E221">
        <v>4.3</v>
      </c>
    </row>
    <row r="222" spans="1:5" x14ac:dyDescent="0.3">
      <c r="A222" s="10">
        <v>36687</v>
      </c>
      <c r="B222">
        <v>13</v>
      </c>
      <c r="D222" s="10">
        <v>36779</v>
      </c>
      <c r="E222">
        <v>4.4000000000000004</v>
      </c>
    </row>
    <row r="223" spans="1:5" x14ac:dyDescent="0.3">
      <c r="A223" s="10">
        <v>36688</v>
      </c>
      <c r="B223">
        <v>13</v>
      </c>
      <c r="D223" s="10">
        <v>36780</v>
      </c>
      <c r="E223">
        <v>4.2</v>
      </c>
    </row>
    <row r="224" spans="1:5" x14ac:dyDescent="0.3">
      <c r="A224" s="10">
        <v>36689</v>
      </c>
      <c r="B224">
        <v>13</v>
      </c>
      <c r="D224" s="10">
        <v>36781</v>
      </c>
      <c r="E224">
        <v>4.0999999999999996</v>
      </c>
    </row>
    <row r="225" spans="1:5" x14ac:dyDescent="0.3">
      <c r="A225" s="10">
        <v>36690</v>
      </c>
      <c r="B225">
        <v>12</v>
      </c>
      <c r="D225" s="10">
        <v>36782</v>
      </c>
      <c r="E225">
        <v>3.9</v>
      </c>
    </row>
    <row r="226" spans="1:5" x14ac:dyDescent="0.3">
      <c r="A226" s="10">
        <v>36691</v>
      </c>
      <c r="B226">
        <v>12</v>
      </c>
      <c r="D226" s="10">
        <v>36783</v>
      </c>
      <c r="E226">
        <v>4</v>
      </c>
    </row>
    <row r="227" spans="1:5" x14ac:dyDescent="0.3">
      <c r="A227" s="10">
        <v>36692</v>
      </c>
      <c r="B227">
        <v>11</v>
      </c>
      <c r="D227" s="10">
        <v>36784</v>
      </c>
      <c r="E227">
        <v>4.2</v>
      </c>
    </row>
    <row r="228" spans="1:5" x14ac:dyDescent="0.3">
      <c r="A228" s="10">
        <v>36693</v>
      </c>
      <c r="B228">
        <v>11</v>
      </c>
      <c r="D228" s="10">
        <v>36785</v>
      </c>
      <c r="E228">
        <v>4.0999999999999996</v>
      </c>
    </row>
    <row r="229" spans="1:5" x14ac:dyDescent="0.3">
      <c r="A229" s="10">
        <v>36694</v>
      </c>
      <c r="B229">
        <v>12</v>
      </c>
      <c r="D229" s="10">
        <v>36786</v>
      </c>
      <c r="E229">
        <v>3.8</v>
      </c>
    </row>
    <row r="230" spans="1:5" x14ac:dyDescent="0.3">
      <c r="A230" s="10">
        <v>36695</v>
      </c>
      <c r="B230">
        <v>11</v>
      </c>
      <c r="D230" s="10">
        <v>36787</v>
      </c>
      <c r="E230">
        <v>4.8</v>
      </c>
    </row>
    <row r="231" spans="1:5" x14ac:dyDescent="0.3">
      <c r="A231" s="10">
        <v>36696</v>
      </c>
      <c r="B231">
        <v>11</v>
      </c>
      <c r="D231" s="10">
        <v>36788</v>
      </c>
      <c r="E231">
        <v>4</v>
      </c>
    </row>
    <row r="232" spans="1:5" x14ac:dyDescent="0.3">
      <c r="A232" s="10">
        <v>36697</v>
      </c>
      <c r="B232">
        <v>11</v>
      </c>
      <c r="D232" s="10">
        <v>36789</v>
      </c>
      <c r="E232">
        <v>4.5999999999999996</v>
      </c>
    </row>
    <row r="233" spans="1:5" x14ac:dyDescent="0.3">
      <c r="A233" s="10">
        <v>36698</v>
      </c>
      <c r="B233">
        <v>11</v>
      </c>
      <c r="D233" s="10">
        <v>36790</v>
      </c>
      <c r="E233">
        <v>8</v>
      </c>
    </row>
    <row r="234" spans="1:5" x14ac:dyDescent="0.3">
      <c r="A234" s="10">
        <v>36699</v>
      </c>
      <c r="B234">
        <v>11</v>
      </c>
      <c r="D234" s="10">
        <v>36791</v>
      </c>
      <c r="E234">
        <v>10</v>
      </c>
    </row>
    <row r="235" spans="1:5" x14ac:dyDescent="0.3">
      <c r="A235" s="10">
        <v>36700</v>
      </c>
      <c r="B235">
        <v>11</v>
      </c>
      <c r="D235" s="10">
        <v>36792</v>
      </c>
      <c r="E235">
        <v>11</v>
      </c>
    </row>
    <row r="236" spans="1:5" x14ac:dyDescent="0.3">
      <c r="A236" s="10">
        <v>36701</v>
      </c>
      <c r="B236">
        <v>11</v>
      </c>
      <c r="D236" s="10">
        <v>36793</v>
      </c>
      <c r="E236">
        <v>8.5</v>
      </c>
    </row>
    <row r="237" spans="1:5" x14ac:dyDescent="0.3">
      <c r="A237" s="10">
        <v>36702</v>
      </c>
      <c r="B237">
        <v>11</v>
      </c>
      <c r="D237" s="10">
        <v>36794</v>
      </c>
      <c r="E237">
        <v>7.6</v>
      </c>
    </row>
    <row r="238" spans="1:5" x14ac:dyDescent="0.3">
      <c r="A238" s="10">
        <v>36703</v>
      </c>
      <c r="B238">
        <v>10</v>
      </c>
      <c r="D238" s="10">
        <v>36795</v>
      </c>
      <c r="E238">
        <v>7.1</v>
      </c>
    </row>
    <row r="239" spans="1:5" x14ac:dyDescent="0.3">
      <c r="A239" s="10">
        <v>36704</v>
      </c>
      <c r="B239">
        <v>10</v>
      </c>
      <c r="D239" s="10">
        <v>36796</v>
      </c>
      <c r="E239">
        <v>7.6</v>
      </c>
    </row>
    <row r="240" spans="1:5" x14ac:dyDescent="0.3">
      <c r="A240" s="10">
        <v>36705</v>
      </c>
      <c r="B240">
        <v>9.8000000000000007</v>
      </c>
      <c r="D240" s="10">
        <v>36797</v>
      </c>
      <c r="E240">
        <v>7.5</v>
      </c>
    </row>
    <row r="241" spans="1:5" x14ac:dyDescent="0.3">
      <c r="A241" s="10">
        <v>36706</v>
      </c>
      <c r="B241">
        <v>9.9</v>
      </c>
      <c r="D241" s="10">
        <v>36798</v>
      </c>
      <c r="E241">
        <v>7.4</v>
      </c>
    </row>
    <row r="242" spans="1:5" x14ac:dyDescent="0.3">
      <c r="A242" s="10">
        <v>36707</v>
      </c>
      <c r="B242">
        <v>9.6999999999999993</v>
      </c>
      <c r="D242" s="10">
        <v>36799</v>
      </c>
      <c r="E242">
        <v>7.7</v>
      </c>
    </row>
    <row r="243" spans="1:5" x14ac:dyDescent="0.3">
      <c r="A243" s="10">
        <v>37043</v>
      </c>
      <c r="B243">
        <v>7.2</v>
      </c>
      <c r="D243" s="10">
        <v>37135</v>
      </c>
      <c r="E243">
        <v>2.4</v>
      </c>
    </row>
    <row r="244" spans="1:5" x14ac:dyDescent="0.3">
      <c r="A244" s="10">
        <v>37044</v>
      </c>
      <c r="B244">
        <v>6.9</v>
      </c>
      <c r="D244" s="10">
        <v>37136</v>
      </c>
      <c r="E244">
        <v>2.4</v>
      </c>
    </row>
    <row r="245" spans="1:5" x14ac:dyDescent="0.3">
      <c r="A245" s="10">
        <v>37045</v>
      </c>
      <c r="B245">
        <v>6.9</v>
      </c>
      <c r="D245" s="10">
        <v>37137</v>
      </c>
      <c r="E245">
        <v>2.1</v>
      </c>
    </row>
    <row r="246" spans="1:5" x14ac:dyDescent="0.3">
      <c r="A246" s="10">
        <v>37046</v>
      </c>
      <c r="B246">
        <v>6.9</v>
      </c>
      <c r="D246" s="10">
        <v>37138</v>
      </c>
      <c r="E246">
        <v>1.9</v>
      </c>
    </row>
    <row r="247" spans="1:5" x14ac:dyDescent="0.3">
      <c r="A247" s="10">
        <v>37047</v>
      </c>
      <c r="B247">
        <v>6.5</v>
      </c>
      <c r="D247" s="10">
        <v>37139</v>
      </c>
      <c r="E247">
        <v>1.9</v>
      </c>
    </row>
    <row r="248" spans="1:5" x14ac:dyDescent="0.3">
      <c r="A248" s="10">
        <v>37048</v>
      </c>
      <c r="B248">
        <v>6</v>
      </c>
      <c r="D248" s="10">
        <v>37140</v>
      </c>
      <c r="E248">
        <v>1.9</v>
      </c>
    </row>
    <row r="249" spans="1:5" x14ac:dyDescent="0.3">
      <c r="A249" s="10">
        <v>37049</v>
      </c>
      <c r="B249">
        <v>5.9</v>
      </c>
      <c r="D249" s="10">
        <v>37141</v>
      </c>
      <c r="E249">
        <v>2</v>
      </c>
    </row>
    <row r="250" spans="1:5" x14ac:dyDescent="0.3">
      <c r="A250" s="10">
        <v>37050</v>
      </c>
      <c r="B250">
        <v>5.6</v>
      </c>
      <c r="D250" s="10">
        <v>37142</v>
      </c>
      <c r="E250">
        <v>2.2000000000000002</v>
      </c>
    </row>
    <row r="251" spans="1:5" x14ac:dyDescent="0.3">
      <c r="A251" s="10">
        <v>37051</v>
      </c>
      <c r="B251">
        <v>5.4</v>
      </c>
      <c r="D251" s="10">
        <v>37143</v>
      </c>
      <c r="E251">
        <v>2.2999999999999998</v>
      </c>
    </row>
    <row r="252" spans="1:5" x14ac:dyDescent="0.3">
      <c r="A252" s="10">
        <v>37052</v>
      </c>
      <c r="B252">
        <v>5.4</v>
      </c>
      <c r="D252" s="10">
        <v>37144</v>
      </c>
      <c r="E252">
        <v>2.2999999999999998</v>
      </c>
    </row>
    <row r="253" spans="1:5" x14ac:dyDescent="0.3">
      <c r="A253" s="10">
        <v>37053</v>
      </c>
      <c r="B253">
        <v>5.6</v>
      </c>
      <c r="D253" s="10">
        <v>37145</v>
      </c>
      <c r="E253">
        <v>2</v>
      </c>
    </row>
    <row r="254" spans="1:5" x14ac:dyDescent="0.3">
      <c r="A254" s="10">
        <v>37054</v>
      </c>
      <c r="B254">
        <v>5.6</v>
      </c>
      <c r="D254" s="10">
        <v>37146</v>
      </c>
      <c r="E254">
        <v>2</v>
      </c>
    </row>
    <row r="255" spans="1:5" x14ac:dyDescent="0.3">
      <c r="A255" s="10">
        <v>37055</v>
      </c>
      <c r="B255">
        <v>5.4</v>
      </c>
      <c r="D255" s="10">
        <v>37147</v>
      </c>
      <c r="E255">
        <v>2.1</v>
      </c>
    </row>
    <row r="256" spans="1:5" x14ac:dyDescent="0.3">
      <c r="A256" s="10">
        <v>37056</v>
      </c>
      <c r="B256">
        <v>4.9000000000000004</v>
      </c>
      <c r="D256" s="10">
        <v>37148</v>
      </c>
      <c r="E256">
        <v>2.1</v>
      </c>
    </row>
    <row r="257" spans="1:5" x14ac:dyDescent="0.3">
      <c r="A257" s="10">
        <v>37057</v>
      </c>
      <c r="B257">
        <v>4.9000000000000004</v>
      </c>
      <c r="D257" s="10">
        <v>37149</v>
      </c>
      <c r="E257">
        <v>2</v>
      </c>
    </row>
    <row r="258" spans="1:5" x14ac:dyDescent="0.3">
      <c r="A258" s="10">
        <v>37058</v>
      </c>
      <c r="B258">
        <v>4.7</v>
      </c>
      <c r="D258" s="10">
        <v>37150</v>
      </c>
      <c r="E258">
        <v>1.9</v>
      </c>
    </row>
    <row r="259" spans="1:5" x14ac:dyDescent="0.3">
      <c r="A259" s="10">
        <v>37059</v>
      </c>
      <c r="B259">
        <v>4.7</v>
      </c>
      <c r="D259" s="10">
        <v>37151</v>
      </c>
      <c r="E259">
        <v>2.1</v>
      </c>
    </row>
    <row r="260" spans="1:5" x14ac:dyDescent="0.3">
      <c r="A260" s="10">
        <v>37060</v>
      </c>
      <c r="B260">
        <v>4.5</v>
      </c>
      <c r="D260" s="10">
        <v>37152</v>
      </c>
      <c r="E260">
        <v>2.1</v>
      </c>
    </row>
    <row r="261" spans="1:5" x14ac:dyDescent="0.3">
      <c r="A261" s="10">
        <v>37061</v>
      </c>
      <c r="B261">
        <v>4.3</v>
      </c>
      <c r="D261" s="10">
        <v>37153</v>
      </c>
      <c r="E261">
        <v>2.2000000000000002</v>
      </c>
    </row>
    <row r="262" spans="1:5" x14ac:dyDescent="0.3">
      <c r="A262" s="10">
        <v>37062</v>
      </c>
      <c r="B262">
        <v>4.2</v>
      </c>
      <c r="D262" s="10">
        <v>37154</v>
      </c>
      <c r="E262">
        <v>2.2999999999999998</v>
      </c>
    </row>
    <row r="263" spans="1:5" x14ac:dyDescent="0.3">
      <c r="A263" s="10">
        <v>37063</v>
      </c>
      <c r="B263">
        <v>4.0999999999999996</v>
      </c>
      <c r="D263" s="10">
        <v>37155</v>
      </c>
      <c r="E263">
        <v>2.2000000000000002</v>
      </c>
    </row>
    <row r="264" spans="1:5" x14ac:dyDescent="0.3">
      <c r="A264" s="10">
        <v>37064</v>
      </c>
      <c r="B264">
        <v>4</v>
      </c>
      <c r="D264" s="10">
        <v>37156</v>
      </c>
      <c r="E264">
        <v>2.2000000000000002</v>
      </c>
    </row>
    <row r="265" spans="1:5" x14ac:dyDescent="0.3">
      <c r="A265" s="10">
        <v>37065</v>
      </c>
      <c r="B265">
        <v>3.9</v>
      </c>
      <c r="D265" s="10">
        <v>37157</v>
      </c>
      <c r="E265">
        <v>2.2999999999999998</v>
      </c>
    </row>
    <row r="266" spans="1:5" x14ac:dyDescent="0.3">
      <c r="A266" s="10">
        <v>37066</v>
      </c>
      <c r="B266">
        <v>4.0999999999999996</v>
      </c>
      <c r="D266" s="10">
        <v>37158</v>
      </c>
      <c r="E266">
        <v>2.5</v>
      </c>
    </row>
    <row r="267" spans="1:5" x14ac:dyDescent="0.3">
      <c r="A267" s="10">
        <v>37067</v>
      </c>
      <c r="B267">
        <v>4</v>
      </c>
      <c r="D267" s="10">
        <v>37159</v>
      </c>
      <c r="E267">
        <v>2.8</v>
      </c>
    </row>
    <row r="268" spans="1:5" x14ac:dyDescent="0.3">
      <c r="A268" s="10">
        <v>37068</v>
      </c>
      <c r="B268">
        <v>4.5</v>
      </c>
      <c r="D268" s="10">
        <v>37160</v>
      </c>
      <c r="E268">
        <v>2.2999999999999998</v>
      </c>
    </row>
    <row r="269" spans="1:5" x14ac:dyDescent="0.3">
      <c r="A269" s="10">
        <v>37069</v>
      </c>
      <c r="B269">
        <v>4.5</v>
      </c>
      <c r="D269" s="10">
        <v>37161</v>
      </c>
      <c r="E269">
        <v>2.1</v>
      </c>
    </row>
    <row r="270" spans="1:5" x14ac:dyDescent="0.3">
      <c r="A270" s="10">
        <v>37070</v>
      </c>
      <c r="B270">
        <v>4.5999999999999996</v>
      </c>
      <c r="D270" s="10">
        <v>37162</v>
      </c>
      <c r="E270">
        <v>1.9</v>
      </c>
    </row>
    <row r="271" spans="1:5" x14ac:dyDescent="0.3">
      <c r="A271" s="10">
        <v>37071</v>
      </c>
      <c r="B271">
        <v>4.2</v>
      </c>
      <c r="D271" s="10">
        <v>37163</v>
      </c>
      <c r="E271">
        <v>1.9</v>
      </c>
    </row>
    <row r="272" spans="1:5" x14ac:dyDescent="0.3">
      <c r="A272" s="10">
        <v>37072</v>
      </c>
      <c r="B272">
        <v>4</v>
      </c>
      <c r="D272" s="10">
        <v>37164</v>
      </c>
      <c r="E272">
        <v>1.7</v>
      </c>
    </row>
    <row r="273" spans="1:5" x14ac:dyDescent="0.3">
      <c r="A273" s="10">
        <v>37408</v>
      </c>
      <c r="B273">
        <v>9.11</v>
      </c>
      <c r="D273" s="10">
        <v>37500</v>
      </c>
      <c r="E273">
        <v>2.64</v>
      </c>
    </row>
    <row r="274" spans="1:5" x14ac:dyDescent="0.3">
      <c r="A274" s="10">
        <v>37409</v>
      </c>
      <c r="B274">
        <v>9.0399999999999991</v>
      </c>
      <c r="D274" s="10">
        <v>37501</v>
      </c>
      <c r="E274">
        <v>2.31</v>
      </c>
    </row>
    <row r="275" spans="1:5" x14ac:dyDescent="0.3">
      <c r="A275" s="10">
        <v>37410</v>
      </c>
      <c r="B275">
        <v>8.8699999999999992</v>
      </c>
      <c r="D275" s="10">
        <v>37502</v>
      </c>
      <c r="E275">
        <v>2.39</v>
      </c>
    </row>
    <row r="276" spans="1:5" x14ac:dyDescent="0.3">
      <c r="A276" s="10">
        <v>37411</v>
      </c>
      <c r="B276">
        <v>8.5399999999999991</v>
      </c>
      <c r="D276" s="10">
        <v>37503</v>
      </c>
      <c r="E276">
        <v>2.1800000000000002</v>
      </c>
    </row>
    <row r="277" spans="1:5" x14ac:dyDescent="0.3">
      <c r="A277" s="10">
        <v>37412</v>
      </c>
      <c r="B277">
        <v>8.17</v>
      </c>
      <c r="D277" s="10">
        <v>37504</v>
      </c>
      <c r="E277">
        <v>1.94</v>
      </c>
    </row>
    <row r="278" spans="1:5" x14ac:dyDescent="0.3">
      <c r="A278" s="10">
        <v>37413</v>
      </c>
      <c r="B278">
        <v>7.83</v>
      </c>
      <c r="D278" s="10">
        <v>37505</v>
      </c>
      <c r="E278">
        <v>1.93</v>
      </c>
    </row>
    <row r="279" spans="1:5" x14ac:dyDescent="0.3">
      <c r="A279" s="10">
        <v>37414</v>
      </c>
      <c r="B279">
        <v>7.64</v>
      </c>
      <c r="D279" s="10">
        <v>37506</v>
      </c>
      <c r="E279">
        <v>1.88</v>
      </c>
    </row>
    <row r="280" spans="1:5" x14ac:dyDescent="0.3">
      <c r="A280" s="10">
        <v>37415</v>
      </c>
      <c r="B280">
        <v>7.71</v>
      </c>
      <c r="D280" s="10">
        <v>37507</v>
      </c>
      <c r="E280">
        <v>2.13</v>
      </c>
    </row>
    <row r="281" spans="1:5" x14ac:dyDescent="0.3">
      <c r="A281" s="10">
        <v>37416</v>
      </c>
      <c r="B281">
        <v>7.43</v>
      </c>
      <c r="D281" s="10">
        <v>37508</v>
      </c>
      <c r="E281">
        <v>2.02</v>
      </c>
    </row>
    <row r="282" spans="1:5" x14ac:dyDescent="0.3">
      <c r="A282" s="10">
        <v>37417</v>
      </c>
      <c r="B282">
        <v>7.61</v>
      </c>
      <c r="D282" s="10">
        <v>37509</v>
      </c>
      <c r="E282">
        <v>1.82</v>
      </c>
    </row>
    <row r="283" spans="1:5" x14ac:dyDescent="0.3">
      <c r="A283" s="10">
        <v>37418</v>
      </c>
      <c r="B283">
        <v>7.72</v>
      </c>
      <c r="D283" s="10">
        <v>37510</v>
      </c>
      <c r="E283">
        <v>1.96</v>
      </c>
    </row>
    <row r="284" spans="1:5" x14ac:dyDescent="0.3">
      <c r="A284" s="10">
        <v>37419</v>
      </c>
      <c r="B284">
        <v>7.89</v>
      </c>
      <c r="D284" s="10">
        <v>37511</v>
      </c>
      <c r="E284">
        <v>2.0499999999999998</v>
      </c>
    </row>
    <row r="285" spans="1:5" x14ac:dyDescent="0.3">
      <c r="A285" s="10">
        <v>37420</v>
      </c>
      <c r="B285">
        <v>7.85</v>
      </c>
      <c r="D285" s="10">
        <v>37512</v>
      </c>
      <c r="E285">
        <v>2.1800000000000002</v>
      </c>
    </row>
    <row r="286" spans="1:5" x14ac:dyDescent="0.3">
      <c r="A286" s="10">
        <v>37421</v>
      </c>
      <c r="B286">
        <v>7.89</v>
      </c>
      <c r="D286" s="10">
        <v>37513</v>
      </c>
      <c r="E286">
        <v>2.23</v>
      </c>
    </row>
    <row r="287" spans="1:5" x14ac:dyDescent="0.3">
      <c r="A287" s="10">
        <v>37422</v>
      </c>
      <c r="B287">
        <v>7.6</v>
      </c>
      <c r="D287" s="10">
        <v>37514</v>
      </c>
      <c r="E287">
        <v>2.41</v>
      </c>
    </row>
    <row r="288" spans="1:5" x14ac:dyDescent="0.3">
      <c r="A288" s="10">
        <v>37423</v>
      </c>
      <c r="B288">
        <v>7.33</v>
      </c>
      <c r="D288" s="10">
        <v>37515</v>
      </c>
      <c r="E288">
        <v>2.29</v>
      </c>
    </row>
    <row r="289" spans="1:5" x14ac:dyDescent="0.3">
      <c r="A289" s="10">
        <v>37424</v>
      </c>
      <c r="B289">
        <v>6.82</v>
      </c>
      <c r="D289" s="10">
        <v>37516</v>
      </c>
      <c r="E289">
        <v>2.15</v>
      </c>
    </row>
    <row r="290" spans="1:5" x14ac:dyDescent="0.3">
      <c r="A290" s="10">
        <v>37425</v>
      </c>
      <c r="B290">
        <v>6.61</v>
      </c>
      <c r="D290" s="10">
        <v>37517</v>
      </c>
      <c r="E290">
        <v>2.2200000000000002</v>
      </c>
    </row>
    <row r="291" spans="1:5" x14ac:dyDescent="0.3">
      <c r="A291" s="10">
        <v>37426</v>
      </c>
      <c r="B291">
        <v>6.44</v>
      </c>
      <c r="D291" s="10">
        <v>37518</v>
      </c>
      <c r="E291">
        <v>2.13</v>
      </c>
    </row>
    <row r="292" spans="1:5" x14ac:dyDescent="0.3">
      <c r="A292" s="10">
        <v>37427</v>
      </c>
      <c r="B292">
        <v>6.48</v>
      </c>
      <c r="D292" s="10">
        <v>37519</v>
      </c>
      <c r="E292">
        <v>2.09</v>
      </c>
    </row>
    <row r="293" spans="1:5" x14ac:dyDescent="0.3">
      <c r="A293" s="10">
        <v>37428</v>
      </c>
      <c r="B293">
        <v>6.38</v>
      </c>
      <c r="D293" s="10">
        <v>37520</v>
      </c>
      <c r="E293">
        <v>2.2200000000000002</v>
      </c>
    </row>
    <row r="294" spans="1:5" x14ac:dyDescent="0.3">
      <c r="A294" s="10">
        <v>37429</v>
      </c>
      <c r="B294">
        <v>6.6</v>
      </c>
      <c r="D294" s="10">
        <v>37521</v>
      </c>
      <c r="E294">
        <v>2.2200000000000002</v>
      </c>
    </row>
    <row r="295" spans="1:5" x14ac:dyDescent="0.3">
      <c r="A295" s="10">
        <v>37430</v>
      </c>
      <c r="B295">
        <v>6.62</v>
      </c>
      <c r="D295" s="10">
        <v>37522</v>
      </c>
      <c r="E295">
        <v>2.04</v>
      </c>
    </row>
    <row r="296" spans="1:5" x14ac:dyDescent="0.3">
      <c r="A296" s="10">
        <v>37431</v>
      </c>
      <c r="B296">
        <v>6.42</v>
      </c>
      <c r="D296" s="10">
        <v>37523</v>
      </c>
      <c r="E296">
        <v>1.8</v>
      </c>
    </row>
    <row r="297" spans="1:5" x14ac:dyDescent="0.3">
      <c r="A297" s="10">
        <v>37432</v>
      </c>
      <c r="B297">
        <v>6.27</v>
      </c>
      <c r="D297" s="10">
        <v>37524</v>
      </c>
      <c r="E297">
        <v>1.73</v>
      </c>
    </row>
    <row r="298" spans="1:5" x14ac:dyDescent="0.3">
      <c r="A298" s="10">
        <v>37433</v>
      </c>
      <c r="B298">
        <v>6.21</v>
      </c>
      <c r="D298" s="10">
        <v>37525</v>
      </c>
      <c r="E298">
        <v>2.0699999999999998</v>
      </c>
    </row>
    <row r="299" spans="1:5" x14ac:dyDescent="0.3">
      <c r="A299" s="10">
        <v>37434</v>
      </c>
      <c r="B299">
        <v>6</v>
      </c>
      <c r="D299" s="10">
        <v>37526</v>
      </c>
      <c r="E299">
        <v>2.42</v>
      </c>
    </row>
    <row r="300" spans="1:5" x14ac:dyDescent="0.3">
      <c r="A300" s="10">
        <v>37435</v>
      </c>
      <c r="B300">
        <v>5.88</v>
      </c>
      <c r="D300" s="10">
        <v>37527</v>
      </c>
      <c r="E300">
        <v>2.68</v>
      </c>
    </row>
    <row r="301" spans="1:5" x14ac:dyDescent="0.3">
      <c r="A301" s="10">
        <v>37436</v>
      </c>
      <c r="B301">
        <v>5.6</v>
      </c>
      <c r="D301" s="10">
        <v>37528</v>
      </c>
      <c r="E301">
        <v>2.35</v>
      </c>
    </row>
    <row r="302" spans="1:5" x14ac:dyDescent="0.3">
      <c r="A302" s="10">
        <v>37437</v>
      </c>
      <c r="B302">
        <v>5.36</v>
      </c>
      <c r="D302" s="10">
        <v>37529</v>
      </c>
      <c r="E302">
        <v>2.31</v>
      </c>
    </row>
    <row r="303" spans="1:5" x14ac:dyDescent="0.3">
      <c r="A303" s="10">
        <v>37773</v>
      </c>
      <c r="B303">
        <v>15.5</v>
      </c>
      <c r="D303" s="10">
        <v>37865</v>
      </c>
      <c r="E303">
        <v>2.34</v>
      </c>
    </row>
    <row r="304" spans="1:5" x14ac:dyDescent="0.3">
      <c r="A304" s="10">
        <v>37774</v>
      </c>
      <c r="B304">
        <v>14.4</v>
      </c>
      <c r="D304" s="10">
        <v>37866</v>
      </c>
      <c r="E304">
        <v>2.37</v>
      </c>
    </row>
    <row r="305" spans="1:5" x14ac:dyDescent="0.3">
      <c r="A305" s="10">
        <v>37775</v>
      </c>
      <c r="B305">
        <v>13.8</v>
      </c>
      <c r="D305" s="10">
        <v>37867</v>
      </c>
      <c r="E305">
        <v>2.2799999999999998</v>
      </c>
    </row>
    <row r="306" spans="1:5" x14ac:dyDescent="0.3">
      <c r="A306" s="10">
        <v>37776</v>
      </c>
      <c r="B306">
        <v>14.1</v>
      </c>
      <c r="D306" s="10">
        <v>37868</v>
      </c>
      <c r="E306">
        <v>2.27</v>
      </c>
    </row>
    <row r="307" spans="1:5" x14ac:dyDescent="0.3">
      <c r="A307" s="10">
        <v>37777</v>
      </c>
      <c r="B307">
        <v>14.3</v>
      </c>
      <c r="D307" s="10">
        <v>37869</v>
      </c>
      <c r="E307">
        <v>2.2599999999999998</v>
      </c>
    </row>
    <row r="308" spans="1:5" x14ac:dyDescent="0.3">
      <c r="A308" s="10">
        <v>37778</v>
      </c>
      <c r="B308">
        <v>15.5</v>
      </c>
      <c r="D308" s="10">
        <v>37870</v>
      </c>
      <c r="E308">
        <v>2.1</v>
      </c>
    </row>
    <row r="309" spans="1:5" x14ac:dyDescent="0.3">
      <c r="A309" s="10">
        <v>37779</v>
      </c>
      <c r="B309">
        <v>15.8</v>
      </c>
      <c r="D309" s="10">
        <v>37871</v>
      </c>
      <c r="E309">
        <v>2.08</v>
      </c>
    </row>
    <row r="310" spans="1:5" x14ac:dyDescent="0.3">
      <c r="A310" s="10">
        <v>37780</v>
      </c>
      <c r="B310">
        <v>15.5</v>
      </c>
      <c r="D310" s="10">
        <v>37872</v>
      </c>
      <c r="E310">
        <v>2.0299999999999998</v>
      </c>
    </row>
    <row r="311" spans="1:5" x14ac:dyDescent="0.3">
      <c r="A311" s="10">
        <v>37781</v>
      </c>
      <c r="B311">
        <v>15.1</v>
      </c>
      <c r="D311" s="10">
        <v>37873</v>
      </c>
      <c r="E311">
        <v>1.98</v>
      </c>
    </row>
    <row r="312" spans="1:5" x14ac:dyDescent="0.3">
      <c r="A312" s="10">
        <v>37782</v>
      </c>
      <c r="B312">
        <v>16.3</v>
      </c>
      <c r="D312" s="10">
        <v>37874</v>
      </c>
      <c r="E312">
        <v>2.0299999999999998</v>
      </c>
    </row>
    <row r="313" spans="1:5" x14ac:dyDescent="0.3">
      <c r="A313" s="10">
        <v>37783</v>
      </c>
      <c r="B313">
        <v>16.2</v>
      </c>
      <c r="D313" s="10">
        <v>37875</v>
      </c>
      <c r="E313">
        <v>1.76</v>
      </c>
    </row>
    <row r="314" spans="1:5" x14ac:dyDescent="0.3">
      <c r="A314" s="10">
        <v>37784</v>
      </c>
      <c r="B314">
        <v>15.8</v>
      </c>
      <c r="D314" s="10">
        <v>37876</v>
      </c>
      <c r="E314">
        <v>1.59</v>
      </c>
    </row>
    <row r="315" spans="1:5" x14ac:dyDescent="0.3">
      <c r="A315" s="10">
        <v>37785</v>
      </c>
      <c r="B315">
        <v>14.8</v>
      </c>
      <c r="D315" s="10">
        <v>37877</v>
      </c>
      <c r="E315">
        <v>1.51</v>
      </c>
    </row>
    <row r="316" spans="1:5" x14ac:dyDescent="0.3">
      <c r="A316" s="10">
        <v>37786</v>
      </c>
      <c r="B316">
        <v>14</v>
      </c>
      <c r="D316" s="10">
        <v>37878</v>
      </c>
      <c r="E316">
        <v>1.66</v>
      </c>
    </row>
    <row r="317" spans="1:5" x14ac:dyDescent="0.3">
      <c r="A317" s="10">
        <v>37787</v>
      </c>
      <c r="B317">
        <v>13.4</v>
      </c>
      <c r="D317" s="10">
        <v>37879</v>
      </c>
      <c r="E317">
        <v>1.76</v>
      </c>
    </row>
    <row r="318" spans="1:5" x14ac:dyDescent="0.3">
      <c r="A318" s="10">
        <v>37788</v>
      </c>
      <c r="B318">
        <v>13.1</v>
      </c>
      <c r="D318" s="10">
        <v>37880</v>
      </c>
      <c r="E318">
        <v>1.79</v>
      </c>
    </row>
    <row r="319" spans="1:5" x14ac:dyDescent="0.3">
      <c r="A319" s="10">
        <v>37789</v>
      </c>
      <c r="B319">
        <v>12.5</v>
      </c>
      <c r="D319" s="10">
        <v>37881</v>
      </c>
      <c r="E319">
        <v>1.73</v>
      </c>
    </row>
    <row r="320" spans="1:5" x14ac:dyDescent="0.3">
      <c r="A320" s="10">
        <v>37790</v>
      </c>
      <c r="B320">
        <v>12.3</v>
      </c>
      <c r="D320" s="10">
        <v>37882</v>
      </c>
      <c r="E320">
        <v>1.59</v>
      </c>
    </row>
    <row r="321" spans="1:5" x14ac:dyDescent="0.3">
      <c r="A321" s="10">
        <v>37791</v>
      </c>
      <c r="B321">
        <v>11.7</v>
      </c>
      <c r="D321" s="10">
        <v>37883</v>
      </c>
      <c r="E321">
        <v>1.46</v>
      </c>
    </row>
    <row r="322" spans="1:5" x14ac:dyDescent="0.3">
      <c r="A322" s="10">
        <v>37792</v>
      </c>
      <c r="B322">
        <v>11.8</v>
      </c>
      <c r="D322" s="10">
        <v>37884</v>
      </c>
      <c r="E322">
        <v>1.55</v>
      </c>
    </row>
    <row r="323" spans="1:5" x14ac:dyDescent="0.3">
      <c r="A323" s="10">
        <v>37793</v>
      </c>
      <c r="B323">
        <v>11.5</v>
      </c>
      <c r="D323" s="10">
        <v>37885</v>
      </c>
      <c r="E323">
        <v>1.58</v>
      </c>
    </row>
    <row r="324" spans="1:5" x14ac:dyDescent="0.3">
      <c r="A324" s="10">
        <v>37794</v>
      </c>
      <c r="B324">
        <v>11.3</v>
      </c>
      <c r="D324" s="10">
        <v>37886</v>
      </c>
      <c r="E324">
        <v>1.49</v>
      </c>
    </row>
    <row r="325" spans="1:5" x14ac:dyDescent="0.3">
      <c r="A325" s="10">
        <v>37795</v>
      </c>
      <c r="B325">
        <v>11.2</v>
      </c>
      <c r="D325" s="10">
        <v>37887</v>
      </c>
      <c r="E325">
        <v>1.63</v>
      </c>
    </row>
    <row r="326" spans="1:5" x14ac:dyDescent="0.3">
      <c r="A326" s="10">
        <v>37796</v>
      </c>
      <c r="B326">
        <v>10.6</v>
      </c>
      <c r="D326" s="10">
        <v>37888</v>
      </c>
      <c r="E326">
        <v>1.85</v>
      </c>
    </row>
    <row r="327" spans="1:5" x14ac:dyDescent="0.3">
      <c r="A327" s="10">
        <v>37797</v>
      </c>
      <c r="B327">
        <v>10</v>
      </c>
      <c r="D327" s="10">
        <v>37889</v>
      </c>
      <c r="E327">
        <v>1.79</v>
      </c>
    </row>
    <row r="328" spans="1:5" x14ac:dyDescent="0.3">
      <c r="A328" s="10">
        <v>37798</v>
      </c>
      <c r="B328">
        <v>9.14</v>
      </c>
      <c r="D328" s="10">
        <v>37890</v>
      </c>
      <c r="E328">
        <v>1.8</v>
      </c>
    </row>
    <row r="329" spans="1:5" x14ac:dyDescent="0.3">
      <c r="A329" s="10">
        <v>37799</v>
      </c>
      <c r="B329">
        <v>8.5500000000000007</v>
      </c>
      <c r="D329" s="10">
        <v>37891</v>
      </c>
      <c r="E329">
        <v>1.85</v>
      </c>
    </row>
    <row r="330" spans="1:5" x14ac:dyDescent="0.3">
      <c r="A330" s="10">
        <v>37800</v>
      </c>
      <c r="B330">
        <v>8.41</v>
      </c>
      <c r="D330" s="10">
        <v>37892</v>
      </c>
      <c r="E330">
        <v>1.95</v>
      </c>
    </row>
    <row r="331" spans="1:5" x14ac:dyDescent="0.3">
      <c r="A331" s="10">
        <v>37801</v>
      </c>
      <c r="B331">
        <v>8.2100000000000009</v>
      </c>
      <c r="D331" s="10">
        <v>37893</v>
      </c>
      <c r="E331">
        <v>1.91</v>
      </c>
    </row>
    <row r="332" spans="1:5" x14ac:dyDescent="0.3">
      <c r="A332" s="10">
        <v>37802</v>
      </c>
      <c r="B332">
        <v>8.11</v>
      </c>
      <c r="D332" s="10">
        <v>37894</v>
      </c>
      <c r="E332">
        <v>1.79</v>
      </c>
    </row>
    <row r="333" spans="1:5" x14ac:dyDescent="0.3">
      <c r="A333" s="10">
        <v>38139</v>
      </c>
      <c r="B333">
        <v>5.25</v>
      </c>
      <c r="D333" s="10">
        <v>38231</v>
      </c>
      <c r="E333">
        <v>1.7</v>
      </c>
    </row>
    <row r="334" spans="1:5" x14ac:dyDescent="0.3">
      <c r="A334" s="10">
        <v>38140</v>
      </c>
      <c r="B334">
        <v>5.12</v>
      </c>
      <c r="D334" s="10">
        <v>38232</v>
      </c>
      <c r="E334">
        <v>1.63</v>
      </c>
    </row>
    <row r="335" spans="1:5" x14ac:dyDescent="0.3">
      <c r="A335" s="10">
        <v>38141</v>
      </c>
      <c r="B335">
        <v>4.95</v>
      </c>
      <c r="D335" s="10">
        <v>38233</v>
      </c>
      <c r="E335">
        <v>1.58</v>
      </c>
    </row>
    <row r="336" spans="1:5" x14ac:dyDescent="0.3">
      <c r="A336" s="10">
        <v>38142</v>
      </c>
      <c r="B336">
        <v>4.84</v>
      </c>
      <c r="D336" s="10">
        <v>38234</v>
      </c>
      <c r="E336">
        <v>1.3</v>
      </c>
    </row>
    <row r="337" spans="1:5" x14ac:dyDescent="0.3">
      <c r="A337" s="10">
        <v>38143</v>
      </c>
      <c r="B337">
        <v>4.6100000000000003</v>
      </c>
      <c r="D337" s="10">
        <v>38235</v>
      </c>
      <c r="E337">
        <v>1.18</v>
      </c>
    </row>
    <row r="338" spans="1:5" x14ac:dyDescent="0.3">
      <c r="A338" s="10">
        <v>38144</v>
      </c>
      <c r="B338">
        <v>4.51</v>
      </c>
      <c r="D338" s="10">
        <v>38236</v>
      </c>
      <c r="E338">
        <v>1.1000000000000001</v>
      </c>
    </row>
    <row r="339" spans="1:5" x14ac:dyDescent="0.3">
      <c r="A339" s="10">
        <v>38145</v>
      </c>
      <c r="B339">
        <v>4.34</v>
      </c>
      <c r="D339" s="10">
        <v>38237</v>
      </c>
      <c r="E339">
        <v>1.03</v>
      </c>
    </row>
    <row r="340" spans="1:5" x14ac:dyDescent="0.3">
      <c r="A340" s="10">
        <v>38146</v>
      </c>
      <c r="B340">
        <v>4.38</v>
      </c>
      <c r="D340" s="10">
        <v>38238</v>
      </c>
      <c r="E340">
        <v>0.99</v>
      </c>
    </row>
    <row r="341" spans="1:5" x14ac:dyDescent="0.3">
      <c r="A341" s="10">
        <v>38147</v>
      </c>
      <c r="B341">
        <v>4.4400000000000004</v>
      </c>
      <c r="D341" s="10">
        <v>38239</v>
      </c>
      <c r="E341">
        <v>0.9</v>
      </c>
    </row>
    <row r="342" spans="1:5" x14ac:dyDescent="0.3">
      <c r="A342" s="10">
        <v>38148</v>
      </c>
      <c r="B342">
        <v>4.43</v>
      </c>
      <c r="D342" s="10">
        <v>38240</v>
      </c>
      <c r="E342">
        <v>0.94</v>
      </c>
    </row>
    <row r="343" spans="1:5" x14ac:dyDescent="0.3">
      <c r="A343" s="10">
        <v>38149</v>
      </c>
      <c r="B343">
        <v>4.43</v>
      </c>
      <c r="D343" s="10">
        <v>38241</v>
      </c>
      <c r="E343">
        <v>1.07</v>
      </c>
    </row>
    <row r="344" spans="1:5" x14ac:dyDescent="0.3">
      <c r="A344" s="10">
        <v>38150</v>
      </c>
      <c r="B344">
        <v>4.4000000000000004</v>
      </c>
      <c r="D344" s="10">
        <v>38242</v>
      </c>
      <c r="E344">
        <v>1.0900000000000001</v>
      </c>
    </row>
    <row r="345" spans="1:5" x14ac:dyDescent="0.3">
      <c r="A345" s="10">
        <v>38151</v>
      </c>
      <c r="B345">
        <v>4.37</v>
      </c>
      <c r="D345" s="10">
        <v>38243</v>
      </c>
      <c r="E345">
        <v>1.03</v>
      </c>
    </row>
    <row r="346" spans="1:5" x14ac:dyDescent="0.3">
      <c r="A346" s="10">
        <v>38152</v>
      </c>
      <c r="B346">
        <v>4.2699999999999996</v>
      </c>
      <c r="D346" s="10">
        <v>38244</v>
      </c>
      <c r="E346">
        <v>0.96</v>
      </c>
    </row>
    <row r="347" spans="1:5" x14ac:dyDescent="0.3">
      <c r="A347" s="10">
        <v>38153</v>
      </c>
      <c r="B347">
        <v>4.18</v>
      </c>
      <c r="D347" s="10">
        <v>38245</v>
      </c>
      <c r="E347">
        <v>0.89</v>
      </c>
    </row>
    <row r="348" spans="1:5" x14ac:dyDescent="0.3">
      <c r="A348" s="10">
        <v>38154</v>
      </c>
      <c r="B348">
        <v>4.12</v>
      </c>
      <c r="D348" s="10">
        <v>38246</v>
      </c>
      <c r="E348">
        <v>0.91</v>
      </c>
    </row>
    <row r="349" spans="1:5" x14ac:dyDescent="0.3">
      <c r="A349" s="10">
        <v>38155</v>
      </c>
      <c r="B349">
        <v>4.37</v>
      </c>
      <c r="D349" s="10">
        <v>38247</v>
      </c>
      <c r="E349">
        <v>1.05</v>
      </c>
    </row>
    <row r="350" spans="1:5" x14ac:dyDescent="0.3">
      <c r="A350" s="10">
        <v>38156</v>
      </c>
      <c r="B350">
        <v>4.45</v>
      </c>
      <c r="D350" s="10">
        <v>38248</v>
      </c>
      <c r="E350">
        <v>0.93</v>
      </c>
    </row>
    <row r="351" spans="1:5" x14ac:dyDescent="0.3">
      <c r="A351" s="10">
        <v>38157</v>
      </c>
      <c r="B351">
        <v>4.29</v>
      </c>
      <c r="D351" s="10">
        <v>38249</v>
      </c>
      <c r="E351">
        <v>1.04</v>
      </c>
    </row>
    <row r="352" spans="1:5" x14ac:dyDescent="0.3">
      <c r="A352" s="10">
        <v>38158</v>
      </c>
      <c r="B352">
        <v>4.0199999999999996</v>
      </c>
      <c r="D352" s="10">
        <v>38250</v>
      </c>
      <c r="E352">
        <v>1.57</v>
      </c>
    </row>
    <row r="353" spans="1:5" x14ac:dyDescent="0.3">
      <c r="A353" s="10">
        <v>38159</v>
      </c>
      <c r="B353">
        <v>3.86</v>
      </c>
      <c r="D353" s="10">
        <v>38251</v>
      </c>
      <c r="E353">
        <v>1.1399999999999999</v>
      </c>
    </row>
    <row r="354" spans="1:5" x14ac:dyDescent="0.3">
      <c r="A354" s="10">
        <v>38160</v>
      </c>
      <c r="B354">
        <v>3.69</v>
      </c>
      <c r="D354" s="10">
        <v>38252</v>
      </c>
      <c r="E354">
        <v>0.98</v>
      </c>
    </row>
    <row r="355" spans="1:5" x14ac:dyDescent="0.3">
      <c r="A355" s="10">
        <v>38161</v>
      </c>
      <c r="B355">
        <v>3.64</v>
      </c>
      <c r="D355" s="10">
        <v>38253</v>
      </c>
      <c r="E355">
        <v>0.87</v>
      </c>
    </row>
    <row r="356" spans="1:5" x14ac:dyDescent="0.3">
      <c r="A356" s="10">
        <v>38162</v>
      </c>
      <c r="B356">
        <v>3.61</v>
      </c>
      <c r="D356" s="10">
        <v>38254</v>
      </c>
      <c r="E356">
        <v>0.83</v>
      </c>
    </row>
    <row r="357" spans="1:5" x14ac:dyDescent="0.3">
      <c r="A357" s="10">
        <v>38163</v>
      </c>
      <c r="B357">
        <v>3.49</v>
      </c>
      <c r="D357" s="10">
        <v>38255</v>
      </c>
      <c r="E357">
        <v>0.9</v>
      </c>
    </row>
    <row r="358" spans="1:5" x14ac:dyDescent="0.3">
      <c r="A358" s="10">
        <v>38164</v>
      </c>
      <c r="B358">
        <v>3.21</v>
      </c>
      <c r="D358" s="10">
        <v>38256</v>
      </c>
      <c r="E358">
        <v>0.96</v>
      </c>
    </row>
    <row r="359" spans="1:5" x14ac:dyDescent="0.3">
      <c r="A359" s="10">
        <v>38165</v>
      </c>
      <c r="B359">
        <v>3.1</v>
      </c>
      <c r="D359" s="10">
        <v>38257</v>
      </c>
      <c r="E359">
        <v>1.03</v>
      </c>
    </row>
    <row r="360" spans="1:5" x14ac:dyDescent="0.3">
      <c r="A360" s="10">
        <v>38166</v>
      </c>
      <c r="B360">
        <v>3.22</v>
      </c>
      <c r="D360" s="10">
        <v>38258</v>
      </c>
      <c r="E360">
        <v>1.07</v>
      </c>
    </row>
    <row r="361" spans="1:5" x14ac:dyDescent="0.3">
      <c r="A361" s="10">
        <v>38167</v>
      </c>
      <c r="B361">
        <v>3.35</v>
      </c>
      <c r="D361" s="10">
        <v>38259</v>
      </c>
      <c r="E361">
        <v>1.17</v>
      </c>
    </row>
    <row r="362" spans="1:5" x14ac:dyDescent="0.3">
      <c r="A362" s="10">
        <v>38168</v>
      </c>
      <c r="B362">
        <v>3.41</v>
      </c>
      <c r="D362" s="10">
        <v>38260</v>
      </c>
      <c r="E362">
        <v>1.34</v>
      </c>
    </row>
    <row r="363" spans="1:5" x14ac:dyDescent="0.3">
      <c r="A363" s="10">
        <v>38504</v>
      </c>
      <c r="B363">
        <v>19.8</v>
      </c>
      <c r="D363" s="10">
        <v>38596</v>
      </c>
      <c r="E363">
        <v>5.0199999999999996</v>
      </c>
    </row>
    <row r="364" spans="1:5" x14ac:dyDescent="0.3">
      <c r="A364" s="10">
        <v>38505</v>
      </c>
      <c r="B364">
        <v>19.2</v>
      </c>
      <c r="D364" s="10">
        <v>38597</v>
      </c>
      <c r="E364">
        <v>5.18</v>
      </c>
    </row>
    <row r="365" spans="1:5" x14ac:dyDescent="0.3">
      <c r="A365" s="10">
        <v>38506</v>
      </c>
      <c r="B365">
        <v>18.899999999999999</v>
      </c>
      <c r="D365" s="10">
        <v>38598</v>
      </c>
      <c r="E365">
        <v>5.33</v>
      </c>
    </row>
    <row r="366" spans="1:5" x14ac:dyDescent="0.3">
      <c r="A366" s="10">
        <v>38507</v>
      </c>
      <c r="B366">
        <v>18.899999999999999</v>
      </c>
      <c r="D366" s="10">
        <v>38599</v>
      </c>
      <c r="E366">
        <v>5.29</v>
      </c>
    </row>
    <row r="367" spans="1:5" x14ac:dyDescent="0.3">
      <c r="A367" s="10">
        <v>38508</v>
      </c>
      <c r="B367">
        <v>19.399999999999999</v>
      </c>
      <c r="D367" s="10">
        <v>38600</v>
      </c>
      <c r="E367">
        <v>4.79</v>
      </c>
    </row>
    <row r="368" spans="1:5" x14ac:dyDescent="0.3">
      <c r="A368" s="10">
        <v>38509</v>
      </c>
      <c r="B368">
        <v>18.899999999999999</v>
      </c>
      <c r="D368" s="10">
        <v>38601</v>
      </c>
      <c r="E368">
        <v>4.83</v>
      </c>
    </row>
    <row r="369" spans="1:5" x14ac:dyDescent="0.3">
      <c r="A369" s="10">
        <v>38510</v>
      </c>
      <c r="B369">
        <v>18.899999999999999</v>
      </c>
      <c r="D369" s="10">
        <v>38602</v>
      </c>
      <c r="E369">
        <v>4.8600000000000003</v>
      </c>
    </row>
    <row r="370" spans="1:5" x14ac:dyDescent="0.3">
      <c r="A370" s="10">
        <v>38511</v>
      </c>
      <c r="B370">
        <v>19.100000000000001</v>
      </c>
      <c r="D370" s="10">
        <v>38603</v>
      </c>
      <c r="E370">
        <v>5.09</v>
      </c>
    </row>
    <row r="371" spans="1:5" x14ac:dyDescent="0.3">
      <c r="A371" s="10">
        <v>38512</v>
      </c>
      <c r="B371">
        <v>20.8</v>
      </c>
      <c r="D371" s="10">
        <v>38604</v>
      </c>
      <c r="E371">
        <v>5.57</v>
      </c>
    </row>
    <row r="372" spans="1:5" x14ac:dyDescent="0.3">
      <c r="A372" s="10">
        <v>38513</v>
      </c>
      <c r="B372">
        <v>19.7</v>
      </c>
      <c r="D372" s="10">
        <v>38605</v>
      </c>
      <c r="E372">
        <v>5.5</v>
      </c>
    </row>
    <row r="373" spans="1:5" x14ac:dyDescent="0.3">
      <c r="A373" s="10">
        <v>38514</v>
      </c>
      <c r="B373">
        <v>18.600000000000001</v>
      </c>
      <c r="D373" s="10">
        <v>38606</v>
      </c>
      <c r="E373">
        <v>5.24</v>
      </c>
    </row>
    <row r="374" spans="1:5" x14ac:dyDescent="0.3">
      <c r="A374" s="10">
        <v>38515</v>
      </c>
      <c r="B374">
        <v>17.7</v>
      </c>
      <c r="D374" s="10">
        <v>38607</v>
      </c>
      <c r="E374">
        <v>5.0999999999999996</v>
      </c>
    </row>
    <row r="375" spans="1:5" x14ac:dyDescent="0.3">
      <c r="A375" s="10">
        <v>38516</v>
      </c>
      <c r="B375">
        <v>17.2</v>
      </c>
      <c r="D375" s="10">
        <v>38608</v>
      </c>
      <c r="E375">
        <v>5.03</v>
      </c>
    </row>
    <row r="376" spans="1:5" x14ac:dyDescent="0.3">
      <c r="A376" s="10">
        <v>38517</v>
      </c>
      <c r="B376">
        <v>17</v>
      </c>
      <c r="D376" s="10">
        <v>38609</v>
      </c>
      <c r="E376">
        <v>5.15</v>
      </c>
    </row>
    <row r="377" spans="1:5" x14ac:dyDescent="0.3">
      <c r="A377" s="10">
        <v>38518</v>
      </c>
      <c r="B377">
        <v>16.600000000000001</v>
      </c>
      <c r="D377" s="10">
        <v>38610</v>
      </c>
      <c r="E377">
        <v>5.08</v>
      </c>
    </row>
    <row r="378" spans="1:5" x14ac:dyDescent="0.3">
      <c r="A378" s="10">
        <v>38519</v>
      </c>
      <c r="B378">
        <v>19.399999999999999</v>
      </c>
      <c r="D378" s="10">
        <v>38611</v>
      </c>
      <c r="E378">
        <v>5.0599999999999996</v>
      </c>
    </row>
    <row r="379" spans="1:5" x14ac:dyDescent="0.3">
      <c r="A379" s="10">
        <v>38520</v>
      </c>
      <c r="B379">
        <v>24.2</v>
      </c>
      <c r="D379" s="10">
        <v>38612</v>
      </c>
      <c r="E379">
        <v>4.8899999999999997</v>
      </c>
    </row>
    <row r="380" spans="1:5" x14ac:dyDescent="0.3">
      <c r="A380" s="10">
        <v>38521</v>
      </c>
      <c r="B380">
        <v>18.2</v>
      </c>
      <c r="D380" s="10">
        <v>38613</v>
      </c>
      <c r="E380">
        <v>4.78</v>
      </c>
    </row>
    <row r="381" spans="1:5" x14ac:dyDescent="0.3">
      <c r="A381" s="10">
        <v>38522</v>
      </c>
      <c r="B381">
        <v>16.600000000000001</v>
      </c>
      <c r="D381" s="10">
        <v>38614</v>
      </c>
      <c r="E381">
        <v>4.45</v>
      </c>
    </row>
    <row r="382" spans="1:5" x14ac:dyDescent="0.3">
      <c r="A382" s="10">
        <v>38523</v>
      </c>
      <c r="B382">
        <v>15.9</v>
      </c>
      <c r="D382" s="10">
        <v>38615</v>
      </c>
      <c r="E382">
        <v>4.42</v>
      </c>
    </row>
    <row r="383" spans="1:5" x14ac:dyDescent="0.3">
      <c r="A383" s="10">
        <v>38524</v>
      </c>
      <c r="B383">
        <v>15.6</v>
      </c>
      <c r="D383" s="10">
        <v>38616</v>
      </c>
      <c r="E383">
        <v>4.71</v>
      </c>
    </row>
    <row r="384" spans="1:5" x14ac:dyDescent="0.3">
      <c r="A384" s="10">
        <v>38525</v>
      </c>
      <c r="B384">
        <v>14.8</v>
      </c>
      <c r="D384" s="10">
        <v>38617</v>
      </c>
      <c r="E384">
        <v>4.28</v>
      </c>
    </row>
    <row r="385" spans="1:5" x14ac:dyDescent="0.3">
      <c r="A385" s="10">
        <v>38526</v>
      </c>
      <c r="B385">
        <v>14.5</v>
      </c>
      <c r="D385" s="10">
        <v>38618</v>
      </c>
      <c r="E385">
        <v>4.03</v>
      </c>
    </row>
    <row r="386" spans="1:5" x14ac:dyDescent="0.3">
      <c r="A386" s="10">
        <v>38527</v>
      </c>
      <c r="B386">
        <v>14.4</v>
      </c>
      <c r="D386" s="10">
        <v>38619</v>
      </c>
      <c r="E386">
        <v>3.91</v>
      </c>
    </row>
    <row r="387" spans="1:5" x14ac:dyDescent="0.3">
      <c r="A387" s="10">
        <v>38528</v>
      </c>
      <c r="B387">
        <v>14.3</v>
      </c>
      <c r="D387" s="10">
        <v>38620</v>
      </c>
      <c r="E387">
        <v>3.91</v>
      </c>
    </row>
    <row r="388" spans="1:5" x14ac:dyDescent="0.3">
      <c r="A388" s="10">
        <v>38529</v>
      </c>
      <c r="B388">
        <v>14.2</v>
      </c>
      <c r="D388" s="10">
        <v>38621</v>
      </c>
      <c r="E388">
        <v>3.75</v>
      </c>
    </row>
    <row r="389" spans="1:5" x14ac:dyDescent="0.3">
      <c r="A389" s="10">
        <v>38530</v>
      </c>
      <c r="B389">
        <v>13.8</v>
      </c>
      <c r="D389" s="10">
        <v>38622</v>
      </c>
      <c r="E389">
        <v>3.64</v>
      </c>
    </row>
    <row r="390" spans="1:5" x14ac:dyDescent="0.3">
      <c r="A390" s="10">
        <v>38531</v>
      </c>
      <c r="B390">
        <v>13.4</v>
      </c>
      <c r="D390" s="10">
        <v>38623</v>
      </c>
      <c r="E390">
        <v>3.48</v>
      </c>
    </row>
    <row r="391" spans="1:5" x14ac:dyDescent="0.3">
      <c r="A391" s="10">
        <v>38532</v>
      </c>
      <c r="B391">
        <v>13.2</v>
      </c>
      <c r="D391" s="10">
        <v>38624</v>
      </c>
      <c r="E391">
        <v>3.49</v>
      </c>
    </row>
    <row r="392" spans="1:5" x14ac:dyDescent="0.3">
      <c r="A392" s="10">
        <v>38533</v>
      </c>
      <c r="B392">
        <v>12.9</v>
      </c>
      <c r="D392" s="10">
        <v>38625</v>
      </c>
      <c r="E392">
        <v>3.19</v>
      </c>
    </row>
    <row r="393" spans="1:5" x14ac:dyDescent="0.3">
      <c r="A393" s="10">
        <v>38869</v>
      </c>
      <c r="B393">
        <v>28.9</v>
      </c>
      <c r="D393" s="10">
        <v>38961</v>
      </c>
      <c r="E393">
        <v>6.75</v>
      </c>
    </row>
    <row r="394" spans="1:5" x14ac:dyDescent="0.3">
      <c r="A394" s="10">
        <v>38870</v>
      </c>
      <c r="B394">
        <v>27.6</v>
      </c>
      <c r="D394" s="10">
        <v>38962</v>
      </c>
      <c r="E394">
        <v>6.68</v>
      </c>
    </row>
    <row r="395" spans="1:5" x14ac:dyDescent="0.3">
      <c r="A395" s="10">
        <v>38871</v>
      </c>
      <c r="B395">
        <v>26.7</v>
      </c>
      <c r="D395" s="10">
        <v>38963</v>
      </c>
      <c r="E395">
        <v>6.79</v>
      </c>
    </row>
    <row r="396" spans="1:5" x14ac:dyDescent="0.3">
      <c r="A396" s="10">
        <v>38872</v>
      </c>
      <c r="B396">
        <v>26</v>
      </c>
      <c r="D396" s="10">
        <v>38964</v>
      </c>
      <c r="E396">
        <v>6.8</v>
      </c>
    </row>
    <row r="397" spans="1:5" x14ac:dyDescent="0.3">
      <c r="A397" s="10">
        <v>38873</v>
      </c>
      <c r="B397">
        <v>25.4</v>
      </c>
      <c r="D397" s="10">
        <v>38965</v>
      </c>
      <c r="E397">
        <v>6.77</v>
      </c>
    </row>
    <row r="398" spans="1:5" x14ac:dyDescent="0.3">
      <c r="A398" s="10">
        <v>38874</v>
      </c>
      <c r="B398">
        <v>23.8</v>
      </c>
      <c r="D398" s="10">
        <v>38966</v>
      </c>
      <c r="E398">
        <v>6.78</v>
      </c>
    </row>
    <row r="399" spans="1:5" x14ac:dyDescent="0.3">
      <c r="A399" s="10">
        <v>38875</v>
      </c>
      <c r="B399">
        <v>23.2</v>
      </c>
      <c r="D399" s="10">
        <v>38967</v>
      </c>
      <c r="E399">
        <v>6.79</v>
      </c>
    </row>
    <row r="400" spans="1:5" x14ac:dyDescent="0.3">
      <c r="A400" s="10">
        <v>38876</v>
      </c>
      <c r="B400">
        <v>23.1</v>
      </c>
      <c r="D400" s="10">
        <v>38968</v>
      </c>
      <c r="E400">
        <v>7.04</v>
      </c>
    </row>
    <row r="401" spans="1:5" x14ac:dyDescent="0.3">
      <c r="A401" s="10">
        <v>38877</v>
      </c>
      <c r="B401">
        <v>23.4</v>
      </c>
      <c r="D401" s="10">
        <v>38969</v>
      </c>
      <c r="E401">
        <v>7.15</v>
      </c>
    </row>
    <row r="402" spans="1:5" x14ac:dyDescent="0.3">
      <c r="A402" s="10">
        <v>38878</v>
      </c>
      <c r="B402">
        <v>23.4</v>
      </c>
      <c r="D402" s="10">
        <v>38970</v>
      </c>
      <c r="E402">
        <v>7.14</v>
      </c>
    </row>
    <row r="403" spans="1:5" x14ac:dyDescent="0.3">
      <c r="A403" s="10">
        <v>38879</v>
      </c>
      <c r="B403">
        <v>23.5</v>
      </c>
      <c r="D403" s="10">
        <v>38971</v>
      </c>
      <c r="E403">
        <v>6.84</v>
      </c>
    </row>
    <row r="404" spans="1:5" x14ac:dyDescent="0.3">
      <c r="A404" s="10">
        <v>38880</v>
      </c>
      <c r="B404">
        <v>23.5</v>
      </c>
      <c r="D404" s="10">
        <v>38972</v>
      </c>
      <c r="E404">
        <v>6.35</v>
      </c>
    </row>
    <row r="405" spans="1:5" x14ac:dyDescent="0.3">
      <c r="A405" s="10">
        <v>38881</v>
      </c>
      <c r="B405">
        <v>23.4</v>
      </c>
      <c r="D405" s="10">
        <v>38973</v>
      </c>
      <c r="E405">
        <v>6.32</v>
      </c>
    </row>
    <row r="406" spans="1:5" x14ac:dyDescent="0.3">
      <c r="A406" s="10">
        <v>38882</v>
      </c>
      <c r="B406">
        <v>22.9</v>
      </c>
      <c r="D406" s="10">
        <v>38974</v>
      </c>
      <c r="E406">
        <v>6.43</v>
      </c>
    </row>
    <row r="407" spans="1:5" x14ac:dyDescent="0.3">
      <c r="A407" s="10">
        <v>38883</v>
      </c>
      <c r="B407">
        <v>21.8</v>
      </c>
      <c r="D407" s="10">
        <v>38975</v>
      </c>
      <c r="E407">
        <v>6.44</v>
      </c>
    </row>
    <row r="408" spans="1:5" x14ac:dyDescent="0.3">
      <c r="A408" s="10">
        <v>38884</v>
      </c>
      <c r="B408">
        <v>21.6</v>
      </c>
      <c r="D408" s="10">
        <v>38976</v>
      </c>
      <c r="E408">
        <v>6.59</v>
      </c>
    </row>
    <row r="409" spans="1:5" x14ac:dyDescent="0.3">
      <c r="A409" s="10">
        <v>38885</v>
      </c>
      <c r="B409">
        <v>20.7</v>
      </c>
      <c r="D409" s="10">
        <v>38977</v>
      </c>
      <c r="E409">
        <v>6.39</v>
      </c>
    </row>
    <row r="410" spans="1:5" x14ac:dyDescent="0.3">
      <c r="A410" s="10">
        <v>38886</v>
      </c>
      <c r="B410">
        <v>20.3</v>
      </c>
      <c r="D410" s="10">
        <v>38978</v>
      </c>
      <c r="E410">
        <v>6.35</v>
      </c>
    </row>
    <row r="411" spans="1:5" x14ac:dyDescent="0.3">
      <c r="A411" s="10">
        <v>38887</v>
      </c>
      <c r="B411">
        <v>20.2</v>
      </c>
      <c r="D411" s="10">
        <v>38979</v>
      </c>
      <c r="E411">
        <v>6.19</v>
      </c>
    </row>
    <row r="412" spans="1:5" x14ac:dyDescent="0.3">
      <c r="A412" s="10">
        <v>38888</v>
      </c>
      <c r="B412">
        <v>20.2</v>
      </c>
      <c r="D412" s="10">
        <v>38980</v>
      </c>
      <c r="E412">
        <v>6.29</v>
      </c>
    </row>
    <row r="413" spans="1:5" x14ac:dyDescent="0.3">
      <c r="A413" s="10">
        <v>38889</v>
      </c>
      <c r="B413">
        <v>19.8</v>
      </c>
      <c r="D413" s="10">
        <v>38981</v>
      </c>
      <c r="E413">
        <v>6.02</v>
      </c>
    </row>
    <row r="414" spans="1:5" x14ac:dyDescent="0.3">
      <c r="A414" s="10">
        <v>38890</v>
      </c>
      <c r="B414">
        <v>19.2</v>
      </c>
      <c r="D414" s="10">
        <v>38982</v>
      </c>
      <c r="E414">
        <v>6.11</v>
      </c>
    </row>
    <row r="415" spans="1:5" x14ac:dyDescent="0.3">
      <c r="A415" s="10">
        <v>38891</v>
      </c>
      <c r="B415">
        <v>18.7</v>
      </c>
      <c r="D415" s="10">
        <v>38983</v>
      </c>
      <c r="E415">
        <v>6.06</v>
      </c>
    </row>
    <row r="416" spans="1:5" x14ac:dyDescent="0.3">
      <c r="A416" s="10">
        <v>38892</v>
      </c>
      <c r="B416">
        <v>18.600000000000001</v>
      </c>
      <c r="D416" s="10">
        <v>38984</v>
      </c>
      <c r="E416">
        <v>6.1</v>
      </c>
    </row>
    <row r="417" spans="1:5" x14ac:dyDescent="0.3">
      <c r="A417" s="10">
        <v>38893</v>
      </c>
      <c r="B417">
        <v>18.3</v>
      </c>
      <c r="D417" s="10">
        <v>38985</v>
      </c>
      <c r="E417">
        <v>6.07</v>
      </c>
    </row>
    <row r="418" spans="1:5" x14ac:dyDescent="0.3">
      <c r="A418" s="10">
        <v>38894</v>
      </c>
      <c r="B418">
        <v>18.100000000000001</v>
      </c>
      <c r="D418" s="10">
        <v>38986</v>
      </c>
      <c r="E418">
        <v>6.11</v>
      </c>
    </row>
    <row r="419" spans="1:5" x14ac:dyDescent="0.3">
      <c r="A419" s="10">
        <v>38895</v>
      </c>
      <c r="B419">
        <v>18.100000000000001</v>
      </c>
      <c r="D419" s="10">
        <v>38987</v>
      </c>
      <c r="E419">
        <v>5.81</v>
      </c>
    </row>
    <row r="420" spans="1:5" x14ac:dyDescent="0.3">
      <c r="A420" s="10">
        <v>38896</v>
      </c>
      <c r="B420">
        <v>17.899999999999999</v>
      </c>
      <c r="D420" s="10">
        <v>38988</v>
      </c>
      <c r="E420">
        <v>5.87</v>
      </c>
    </row>
    <row r="421" spans="1:5" x14ac:dyDescent="0.3">
      <c r="A421" s="10">
        <v>38897</v>
      </c>
      <c r="B421">
        <v>17.399999999999999</v>
      </c>
      <c r="D421" s="10">
        <v>38989</v>
      </c>
      <c r="E421">
        <v>5.85</v>
      </c>
    </row>
    <row r="422" spans="1:5" x14ac:dyDescent="0.3">
      <c r="A422" s="10">
        <v>38898</v>
      </c>
      <c r="B422">
        <v>16.899999999999999</v>
      </c>
      <c r="D422" s="10">
        <v>38990</v>
      </c>
      <c r="E422">
        <v>6</v>
      </c>
    </row>
    <row r="423" spans="1:5" x14ac:dyDescent="0.3">
      <c r="A423" s="10">
        <v>39234</v>
      </c>
      <c r="B423">
        <v>4.7699999999999996</v>
      </c>
      <c r="D423" s="10">
        <v>39326</v>
      </c>
      <c r="E423">
        <v>1.37</v>
      </c>
    </row>
    <row r="424" spans="1:5" x14ac:dyDescent="0.3">
      <c r="A424" s="10">
        <v>39235</v>
      </c>
      <c r="B424">
        <v>4.7300000000000004</v>
      </c>
      <c r="D424" s="10">
        <v>39327</v>
      </c>
      <c r="E424">
        <v>1.3</v>
      </c>
    </row>
    <row r="425" spans="1:5" x14ac:dyDescent="0.3">
      <c r="A425" s="10">
        <v>39236</v>
      </c>
      <c r="B425">
        <v>4.32</v>
      </c>
      <c r="D425" s="10">
        <v>39328</v>
      </c>
      <c r="E425">
        <v>1.23</v>
      </c>
    </row>
    <row r="426" spans="1:5" x14ac:dyDescent="0.3">
      <c r="A426" s="10">
        <v>39237</v>
      </c>
      <c r="B426">
        <v>4.13</v>
      </c>
      <c r="D426" s="10">
        <v>39329</v>
      </c>
      <c r="E426">
        <v>1.1100000000000001</v>
      </c>
    </row>
    <row r="427" spans="1:5" x14ac:dyDescent="0.3">
      <c r="A427" s="10">
        <v>39238</v>
      </c>
      <c r="B427">
        <v>3.83</v>
      </c>
      <c r="D427" s="10">
        <v>39330</v>
      </c>
      <c r="E427">
        <v>1.1399999999999999</v>
      </c>
    </row>
    <row r="428" spans="1:5" x14ac:dyDescent="0.3">
      <c r="A428" s="10">
        <v>39239</v>
      </c>
      <c r="B428">
        <v>3.66</v>
      </c>
      <c r="D428" s="10">
        <v>39331</v>
      </c>
      <c r="E428">
        <v>1.4</v>
      </c>
    </row>
    <row r="429" spans="1:5" x14ac:dyDescent="0.3">
      <c r="A429" s="10">
        <v>39240</v>
      </c>
      <c r="B429">
        <v>3.59</v>
      </c>
      <c r="D429" s="10">
        <v>39332</v>
      </c>
      <c r="E429">
        <v>1.52</v>
      </c>
    </row>
    <row r="430" spans="1:5" x14ac:dyDescent="0.3">
      <c r="A430" s="10">
        <v>39241</v>
      </c>
      <c r="B430">
        <v>3.53</v>
      </c>
      <c r="D430" s="10">
        <v>39333</v>
      </c>
      <c r="E430">
        <v>1.61</v>
      </c>
    </row>
    <row r="431" spans="1:5" x14ac:dyDescent="0.3">
      <c r="A431" s="10">
        <v>39242</v>
      </c>
      <c r="B431">
        <v>3.57</v>
      </c>
      <c r="D431" s="10">
        <v>39334</v>
      </c>
      <c r="E431">
        <v>1.65</v>
      </c>
    </row>
    <row r="432" spans="1:5" x14ac:dyDescent="0.3">
      <c r="A432" s="10">
        <v>39243</v>
      </c>
      <c r="B432">
        <v>3.49</v>
      </c>
      <c r="D432" s="10">
        <v>39335</v>
      </c>
      <c r="E432">
        <v>1.68</v>
      </c>
    </row>
    <row r="433" spans="1:5" x14ac:dyDescent="0.3">
      <c r="A433" s="10">
        <v>39244</v>
      </c>
      <c r="B433">
        <v>3.37</v>
      </c>
      <c r="D433" s="10">
        <v>39336</v>
      </c>
      <c r="E433">
        <v>1.8</v>
      </c>
    </row>
    <row r="434" spans="1:5" x14ac:dyDescent="0.3">
      <c r="A434" s="10">
        <v>39245</v>
      </c>
      <c r="B434">
        <v>3.3</v>
      </c>
      <c r="D434" s="10">
        <v>39337</v>
      </c>
      <c r="E434">
        <v>1.8</v>
      </c>
    </row>
    <row r="435" spans="1:5" x14ac:dyDescent="0.3">
      <c r="A435" s="10">
        <v>39246</v>
      </c>
      <c r="B435">
        <v>3.16</v>
      </c>
      <c r="D435" s="10">
        <v>39338</v>
      </c>
      <c r="E435">
        <v>1.93</v>
      </c>
    </row>
    <row r="436" spans="1:5" x14ac:dyDescent="0.3">
      <c r="A436" s="10">
        <v>39247</v>
      </c>
      <c r="B436">
        <v>3.02</v>
      </c>
      <c r="D436" s="10">
        <v>39339</v>
      </c>
      <c r="E436">
        <v>1.89</v>
      </c>
    </row>
    <row r="437" spans="1:5" x14ac:dyDescent="0.3">
      <c r="A437" s="10">
        <v>39248</v>
      </c>
      <c r="B437">
        <v>2.93</v>
      </c>
      <c r="D437" s="10">
        <v>39340</v>
      </c>
      <c r="E437">
        <v>1.87</v>
      </c>
    </row>
    <row r="438" spans="1:5" x14ac:dyDescent="0.3">
      <c r="A438" s="10">
        <v>39249</v>
      </c>
      <c r="B438">
        <v>2.91</v>
      </c>
      <c r="D438" s="10">
        <v>39341</v>
      </c>
      <c r="E438">
        <v>1.8</v>
      </c>
    </row>
    <row r="439" spans="1:5" x14ac:dyDescent="0.3">
      <c r="A439" s="10">
        <v>39250</v>
      </c>
      <c r="B439">
        <v>2.98</v>
      </c>
      <c r="D439" s="10">
        <v>39342</v>
      </c>
      <c r="E439">
        <v>1.86</v>
      </c>
    </row>
    <row r="440" spans="1:5" x14ac:dyDescent="0.3">
      <c r="A440" s="10">
        <v>39251</v>
      </c>
      <c r="B440">
        <v>3.04</v>
      </c>
      <c r="D440" s="10">
        <v>39343</v>
      </c>
      <c r="E440">
        <v>1.93</v>
      </c>
    </row>
    <row r="441" spans="1:5" x14ac:dyDescent="0.3">
      <c r="A441" s="10">
        <v>39252</v>
      </c>
      <c r="B441">
        <v>2.96</v>
      </c>
      <c r="D441" s="10">
        <v>39344</v>
      </c>
      <c r="E441">
        <v>1.92</v>
      </c>
    </row>
    <row r="442" spans="1:5" x14ac:dyDescent="0.3">
      <c r="A442" s="10">
        <v>39253</v>
      </c>
      <c r="B442">
        <v>2.99</v>
      </c>
      <c r="D442" s="10">
        <v>39345</v>
      </c>
      <c r="E442">
        <v>1.94</v>
      </c>
    </row>
    <row r="443" spans="1:5" x14ac:dyDescent="0.3">
      <c r="A443" s="10">
        <v>39254</v>
      </c>
      <c r="B443">
        <v>2.99</v>
      </c>
      <c r="D443" s="10">
        <v>39346</v>
      </c>
      <c r="E443">
        <v>1.99</v>
      </c>
    </row>
    <row r="444" spans="1:5" x14ac:dyDescent="0.3">
      <c r="A444" s="10">
        <v>39255</v>
      </c>
      <c r="B444">
        <v>2.85</v>
      </c>
      <c r="D444" s="10">
        <v>39347</v>
      </c>
      <c r="E444">
        <v>2.5</v>
      </c>
    </row>
    <row r="445" spans="1:5" x14ac:dyDescent="0.3">
      <c r="A445" s="10">
        <v>39256</v>
      </c>
      <c r="B445">
        <v>2.87</v>
      </c>
      <c r="D445" s="10">
        <v>39348</v>
      </c>
      <c r="E445">
        <v>2.25</v>
      </c>
    </row>
    <row r="446" spans="1:5" x14ac:dyDescent="0.3">
      <c r="A446" s="10">
        <v>39257</v>
      </c>
      <c r="B446">
        <v>2.81</v>
      </c>
      <c r="D446" s="10">
        <v>39349</v>
      </c>
      <c r="E446">
        <v>1.88</v>
      </c>
    </row>
    <row r="447" spans="1:5" x14ac:dyDescent="0.3">
      <c r="A447" s="10">
        <v>39258</v>
      </c>
      <c r="B447">
        <v>2.68</v>
      </c>
      <c r="D447" s="10">
        <v>39350</v>
      </c>
      <c r="E447">
        <v>1.5</v>
      </c>
    </row>
    <row r="448" spans="1:5" x14ac:dyDescent="0.3">
      <c r="A448" s="10">
        <v>39259</v>
      </c>
      <c r="B448">
        <v>2.72</v>
      </c>
      <c r="D448" s="10">
        <v>39351</v>
      </c>
      <c r="E448">
        <v>1.26</v>
      </c>
    </row>
    <row r="449" spans="1:5" x14ac:dyDescent="0.3">
      <c r="A449" s="10">
        <v>39260</v>
      </c>
      <c r="B449">
        <v>2.74</v>
      </c>
      <c r="D449" s="10">
        <v>39352</v>
      </c>
      <c r="E449">
        <v>1.27</v>
      </c>
    </row>
    <row r="450" spans="1:5" x14ac:dyDescent="0.3">
      <c r="A450" s="10">
        <v>39261</v>
      </c>
      <c r="B450">
        <v>2.68</v>
      </c>
      <c r="D450" s="10">
        <v>39353</v>
      </c>
      <c r="E450">
        <v>1.53</v>
      </c>
    </row>
    <row r="451" spans="1:5" x14ac:dyDescent="0.3">
      <c r="A451" s="10">
        <v>39262</v>
      </c>
      <c r="B451">
        <v>2.57</v>
      </c>
      <c r="D451" s="10">
        <v>39354</v>
      </c>
      <c r="E451">
        <v>1.68</v>
      </c>
    </row>
    <row r="452" spans="1:5" x14ac:dyDescent="0.3">
      <c r="A452" s="10">
        <v>39263</v>
      </c>
      <c r="B452">
        <v>2.56</v>
      </c>
      <c r="D452" s="10">
        <v>39355</v>
      </c>
      <c r="E452">
        <v>1.44</v>
      </c>
    </row>
    <row r="453" spans="1:5" x14ac:dyDescent="0.3">
      <c r="A453" s="10">
        <v>39600</v>
      </c>
      <c r="B453">
        <v>3.8</v>
      </c>
      <c r="D453" s="10">
        <v>39692</v>
      </c>
      <c r="E453">
        <v>0.76</v>
      </c>
    </row>
    <row r="454" spans="1:5" x14ac:dyDescent="0.3">
      <c r="A454" s="10">
        <v>39601</v>
      </c>
      <c r="B454">
        <v>3.58</v>
      </c>
      <c r="D454" s="10">
        <v>39693</v>
      </c>
      <c r="E454">
        <v>0.67</v>
      </c>
    </row>
    <row r="455" spans="1:5" x14ac:dyDescent="0.3">
      <c r="A455" s="10">
        <v>39602</v>
      </c>
      <c r="B455">
        <v>3.58</v>
      </c>
      <c r="D455" s="10">
        <v>39694</v>
      </c>
      <c r="E455">
        <v>0.71</v>
      </c>
    </row>
    <row r="456" spans="1:5" x14ac:dyDescent="0.3">
      <c r="A456" s="10">
        <v>39603</v>
      </c>
      <c r="B456">
        <v>3.57</v>
      </c>
      <c r="D456" s="10">
        <v>39695</v>
      </c>
      <c r="E456">
        <v>0.68</v>
      </c>
    </row>
    <row r="457" spans="1:5" x14ac:dyDescent="0.3">
      <c r="A457" s="10">
        <v>39604</v>
      </c>
      <c r="B457">
        <v>3.49</v>
      </c>
      <c r="D457" s="10">
        <v>39696</v>
      </c>
      <c r="E457">
        <v>0.64</v>
      </c>
    </row>
    <row r="458" spans="1:5" x14ac:dyDescent="0.3">
      <c r="A458" s="10">
        <v>39605</v>
      </c>
      <c r="B458">
        <v>3.4</v>
      </c>
      <c r="D458" s="10">
        <v>39697</v>
      </c>
      <c r="E458">
        <v>0.68</v>
      </c>
    </row>
    <row r="459" spans="1:5" x14ac:dyDescent="0.3">
      <c r="A459" s="10">
        <v>39606</v>
      </c>
      <c r="B459">
        <v>3.21</v>
      </c>
      <c r="D459" s="10">
        <v>39698</v>
      </c>
      <c r="E459">
        <v>0.73</v>
      </c>
    </row>
    <row r="460" spans="1:5" x14ac:dyDescent="0.3">
      <c r="A460" s="10">
        <v>39607</v>
      </c>
      <c r="B460">
        <v>3.24</v>
      </c>
      <c r="D460" s="10">
        <v>39699</v>
      </c>
      <c r="E460">
        <v>0.8</v>
      </c>
    </row>
    <row r="461" spans="1:5" x14ac:dyDescent="0.3">
      <c r="A461" s="10">
        <v>39608</v>
      </c>
      <c r="B461">
        <v>3.03</v>
      </c>
      <c r="D461" s="10">
        <v>39700</v>
      </c>
      <c r="E461">
        <v>0.86</v>
      </c>
    </row>
    <row r="462" spans="1:5" x14ac:dyDescent="0.3">
      <c r="A462" s="10">
        <v>39609</v>
      </c>
      <c r="B462">
        <v>2.89</v>
      </c>
      <c r="D462" s="10">
        <v>39701</v>
      </c>
      <c r="E462">
        <v>0.94</v>
      </c>
    </row>
    <row r="463" spans="1:5" x14ac:dyDescent="0.3">
      <c r="A463" s="10">
        <v>39610</v>
      </c>
      <c r="B463">
        <v>2.7</v>
      </c>
      <c r="D463" s="10">
        <v>39702</v>
      </c>
      <c r="E463">
        <v>0.9</v>
      </c>
    </row>
    <row r="464" spans="1:5" x14ac:dyDescent="0.3">
      <c r="A464" s="10">
        <v>39611</v>
      </c>
      <c r="B464">
        <v>2.6</v>
      </c>
      <c r="D464" s="10">
        <v>39703</v>
      </c>
      <c r="E464">
        <v>0.93</v>
      </c>
    </row>
    <row r="465" spans="1:5" x14ac:dyDescent="0.3">
      <c r="A465" s="10">
        <v>39612</v>
      </c>
      <c r="B465">
        <v>2.62</v>
      </c>
      <c r="D465" s="10">
        <v>39704</v>
      </c>
      <c r="E465">
        <v>0.98</v>
      </c>
    </row>
    <row r="466" spans="1:5" x14ac:dyDescent="0.3">
      <c r="A466" s="10">
        <v>39613</v>
      </c>
      <c r="B466">
        <v>2.82</v>
      </c>
      <c r="D466" s="10">
        <v>39705</v>
      </c>
      <c r="E466">
        <v>0.98</v>
      </c>
    </row>
    <row r="467" spans="1:5" x14ac:dyDescent="0.3">
      <c r="A467" s="10">
        <v>39614</v>
      </c>
      <c r="B467">
        <v>2.72</v>
      </c>
      <c r="D467" s="10">
        <v>39706</v>
      </c>
      <c r="E467">
        <v>0.89</v>
      </c>
    </row>
    <row r="468" spans="1:5" x14ac:dyDescent="0.3">
      <c r="A468" s="10">
        <v>39615</v>
      </c>
      <c r="B468">
        <v>2.67</v>
      </c>
      <c r="D468" s="10">
        <v>39707</v>
      </c>
      <c r="E468">
        <v>1</v>
      </c>
    </row>
    <row r="469" spans="1:5" x14ac:dyDescent="0.3">
      <c r="A469" s="10">
        <v>39616</v>
      </c>
      <c r="B469">
        <v>2.64</v>
      </c>
      <c r="D469" s="10">
        <v>39708</v>
      </c>
      <c r="E469">
        <v>1</v>
      </c>
    </row>
    <row r="470" spans="1:5" x14ac:dyDescent="0.3">
      <c r="A470" s="10">
        <v>39617</v>
      </c>
      <c r="B470">
        <v>2.54</v>
      </c>
      <c r="D470" s="10">
        <v>39709</v>
      </c>
      <c r="E470">
        <v>1.08</v>
      </c>
    </row>
    <row r="471" spans="1:5" x14ac:dyDescent="0.3">
      <c r="A471" s="10">
        <v>39618</v>
      </c>
      <c r="B471">
        <v>2.2999999999999998</v>
      </c>
      <c r="D471" s="10">
        <v>39710</v>
      </c>
      <c r="E471">
        <v>1.03</v>
      </c>
    </row>
    <row r="472" spans="1:5" x14ac:dyDescent="0.3">
      <c r="A472" s="10">
        <v>39619</v>
      </c>
      <c r="B472">
        <v>2.0699999999999998</v>
      </c>
      <c r="D472" s="10">
        <v>39711</v>
      </c>
      <c r="E472">
        <v>1.07</v>
      </c>
    </row>
    <row r="473" spans="1:5" x14ac:dyDescent="0.3">
      <c r="A473" s="10">
        <v>39620</v>
      </c>
      <c r="B473">
        <v>1.91</v>
      </c>
      <c r="D473" s="10">
        <v>39712</v>
      </c>
      <c r="E473">
        <v>1.1100000000000001</v>
      </c>
    </row>
    <row r="474" spans="1:5" x14ac:dyDescent="0.3">
      <c r="A474" s="10">
        <v>39621</v>
      </c>
      <c r="B474">
        <v>1.98</v>
      </c>
      <c r="D474" s="10">
        <v>39713</v>
      </c>
      <c r="E474">
        <v>1.0900000000000001</v>
      </c>
    </row>
    <row r="475" spans="1:5" x14ac:dyDescent="0.3">
      <c r="A475" s="10">
        <v>39622</v>
      </c>
      <c r="B475">
        <v>1.87</v>
      </c>
      <c r="D475" s="10">
        <v>39714</v>
      </c>
      <c r="E475">
        <v>1.1200000000000001</v>
      </c>
    </row>
    <row r="476" spans="1:5" x14ac:dyDescent="0.3">
      <c r="A476" s="10">
        <v>39623</v>
      </c>
      <c r="B476">
        <v>1.9</v>
      </c>
      <c r="D476" s="10">
        <v>39715</v>
      </c>
      <c r="E476">
        <v>1.1499999999999999</v>
      </c>
    </row>
    <row r="477" spans="1:5" x14ac:dyDescent="0.3">
      <c r="A477" s="10">
        <v>39624</v>
      </c>
      <c r="B477">
        <v>1.96</v>
      </c>
      <c r="D477" s="10">
        <v>39716</v>
      </c>
      <c r="E477">
        <v>1.1100000000000001</v>
      </c>
    </row>
    <row r="478" spans="1:5" x14ac:dyDescent="0.3">
      <c r="A478" s="10">
        <v>39625</v>
      </c>
      <c r="B478">
        <v>2.0099999999999998</v>
      </c>
      <c r="D478" s="10">
        <v>39717</v>
      </c>
      <c r="E478">
        <v>1.18</v>
      </c>
    </row>
    <row r="479" spans="1:5" x14ac:dyDescent="0.3">
      <c r="A479" s="10">
        <v>39626</v>
      </c>
      <c r="B479">
        <v>2.0699999999999998</v>
      </c>
      <c r="D479" s="10">
        <v>39718</v>
      </c>
      <c r="E479">
        <v>1.32</v>
      </c>
    </row>
    <row r="480" spans="1:5" x14ac:dyDescent="0.3">
      <c r="A480" s="10">
        <v>39627</v>
      </c>
      <c r="B480">
        <v>2.12</v>
      </c>
      <c r="D480" s="10">
        <v>39719</v>
      </c>
      <c r="E480">
        <v>1.44</v>
      </c>
    </row>
    <row r="481" spans="1:5" x14ac:dyDescent="0.3">
      <c r="A481" s="10">
        <v>39628</v>
      </c>
      <c r="B481">
        <v>2.0499999999999998</v>
      </c>
      <c r="D481" s="10">
        <v>39720</v>
      </c>
      <c r="E481">
        <v>1.49</v>
      </c>
    </row>
    <row r="482" spans="1:5" x14ac:dyDescent="0.3">
      <c r="A482" s="10">
        <v>39629</v>
      </c>
      <c r="B482">
        <v>1.96</v>
      </c>
      <c r="D482" s="10">
        <v>39721</v>
      </c>
      <c r="E482">
        <v>1.47</v>
      </c>
    </row>
    <row r="483" spans="1:5" x14ac:dyDescent="0.3">
      <c r="A483" s="10">
        <v>39965</v>
      </c>
      <c r="B483">
        <v>6.3</v>
      </c>
      <c r="D483" s="10">
        <v>40057</v>
      </c>
      <c r="E483">
        <v>1.1000000000000001</v>
      </c>
    </row>
    <row r="484" spans="1:5" x14ac:dyDescent="0.3">
      <c r="A484" s="10">
        <v>39966</v>
      </c>
      <c r="B484">
        <v>6.32</v>
      </c>
      <c r="D484" s="10">
        <v>40058</v>
      </c>
      <c r="E484">
        <v>0.91</v>
      </c>
    </row>
    <row r="485" spans="1:5" x14ac:dyDescent="0.3">
      <c r="A485" s="10">
        <v>39967</v>
      </c>
      <c r="B485">
        <v>5.93</v>
      </c>
      <c r="D485" s="10">
        <v>40059</v>
      </c>
      <c r="E485">
        <v>0.75</v>
      </c>
    </row>
    <row r="486" spans="1:5" x14ac:dyDescent="0.3">
      <c r="A486" s="10">
        <v>39968</v>
      </c>
      <c r="B486">
        <v>5.68</v>
      </c>
      <c r="D486" s="10">
        <v>40060</v>
      </c>
      <c r="E486">
        <v>0.59</v>
      </c>
    </row>
    <row r="487" spans="1:5" x14ac:dyDescent="0.3">
      <c r="A487" s="10">
        <v>39969</v>
      </c>
      <c r="B487">
        <v>5.58</v>
      </c>
      <c r="D487" s="10">
        <v>40061</v>
      </c>
      <c r="E487">
        <v>0.82</v>
      </c>
    </row>
    <row r="488" spans="1:5" x14ac:dyDescent="0.3">
      <c r="A488" s="10">
        <v>39970</v>
      </c>
      <c r="B488">
        <v>5.75</v>
      </c>
      <c r="D488" s="10">
        <v>40062</v>
      </c>
      <c r="E488">
        <v>0.88</v>
      </c>
    </row>
    <row r="489" spans="1:5" x14ac:dyDescent="0.3">
      <c r="A489" s="10">
        <v>39971</v>
      </c>
      <c r="B489">
        <v>5.47</v>
      </c>
      <c r="D489" s="10">
        <v>40063</v>
      </c>
      <c r="E489">
        <v>0.69</v>
      </c>
    </row>
    <row r="490" spans="1:5" x14ac:dyDescent="0.3">
      <c r="A490" s="10">
        <v>39972</v>
      </c>
      <c r="B490">
        <v>5.27</v>
      </c>
      <c r="D490" s="10">
        <v>40064</v>
      </c>
      <c r="E490">
        <v>0.81</v>
      </c>
    </row>
    <row r="491" spans="1:5" x14ac:dyDescent="0.3">
      <c r="A491" s="10">
        <v>39973</v>
      </c>
      <c r="B491">
        <v>5.37</v>
      </c>
      <c r="D491" s="10">
        <v>40065</v>
      </c>
      <c r="E491">
        <v>1.03</v>
      </c>
    </row>
    <row r="492" spans="1:5" x14ac:dyDescent="0.3">
      <c r="A492" s="10">
        <v>39974</v>
      </c>
      <c r="B492">
        <v>5.54</v>
      </c>
      <c r="D492" s="10">
        <v>40066</v>
      </c>
      <c r="E492">
        <v>0.98</v>
      </c>
    </row>
    <row r="493" spans="1:5" x14ac:dyDescent="0.3">
      <c r="A493" s="10">
        <v>39975</v>
      </c>
      <c r="B493">
        <v>5.49</v>
      </c>
      <c r="D493" s="10">
        <v>40067</v>
      </c>
      <c r="E493">
        <v>1.05</v>
      </c>
    </row>
    <row r="494" spans="1:5" x14ac:dyDescent="0.3">
      <c r="A494" s="10">
        <v>39976</v>
      </c>
      <c r="B494">
        <v>5.01</v>
      </c>
      <c r="D494" s="10">
        <v>40068</v>
      </c>
      <c r="E494">
        <v>1.22</v>
      </c>
    </row>
    <row r="495" spans="1:5" x14ac:dyDescent="0.3">
      <c r="A495" s="10">
        <v>39977</v>
      </c>
      <c r="B495">
        <v>4.93</v>
      </c>
      <c r="D495" s="10">
        <v>40069</v>
      </c>
      <c r="E495">
        <v>1.71</v>
      </c>
    </row>
    <row r="496" spans="1:5" x14ac:dyDescent="0.3">
      <c r="A496" s="10">
        <v>39978</v>
      </c>
      <c r="B496">
        <v>4.8899999999999997</v>
      </c>
      <c r="D496" s="10">
        <v>40070</v>
      </c>
      <c r="E496">
        <v>2.31</v>
      </c>
    </row>
    <row r="497" spans="1:5" x14ac:dyDescent="0.3">
      <c r="A497" s="10">
        <v>39979</v>
      </c>
      <c r="B497">
        <v>4.8899999999999997</v>
      </c>
      <c r="D497" s="10">
        <v>40071</v>
      </c>
      <c r="E497">
        <v>1.95</v>
      </c>
    </row>
    <row r="498" spans="1:5" x14ac:dyDescent="0.3">
      <c r="A498" s="10">
        <v>39980</v>
      </c>
      <c r="B498">
        <v>5.04</v>
      </c>
      <c r="D498" s="10">
        <v>40072</v>
      </c>
      <c r="E498">
        <v>1.39</v>
      </c>
    </row>
    <row r="499" spans="1:5" x14ac:dyDescent="0.3">
      <c r="A499" s="10">
        <v>39981</v>
      </c>
      <c r="B499">
        <v>4.8</v>
      </c>
      <c r="D499" s="10">
        <v>40073</v>
      </c>
      <c r="E499">
        <v>1.4</v>
      </c>
    </row>
    <row r="500" spans="1:5" x14ac:dyDescent="0.3">
      <c r="A500" s="10">
        <v>39982</v>
      </c>
      <c r="B500">
        <v>4.49</v>
      </c>
      <c r="D500" s="10">
        <v>40074</v>
      </c>
      <c r="E500">
        <v>1.31</v>
      </c>
    </row>
    <row r="501" spans="1:5" x14ac:dyDescent="0.3">
      <c r="A501" s="10">
        <v>39983</v>
      </c>
      <c r="B501">
        <v>4.46</v>
      </c>
      <c r="D501" s="10">
        <v>40075</v>
      </c>
      <c r="E501">
        <v>1.1299999999999999</v>
      </c>
    </row>
    <row r="502" spans="1:5" x14ac:dyDescent="0.3">
      <c r="A502" s="10">
        <v>39984</v>
      </c>
      <c r="B502">
        <v>4.13</v>
      </c>
      <c r="D502" s="10">
        <v>40076</v>
      </c>
      <c r="E502">
        <v>1.45</v>
      </c>
    </row>
    <row r="503" spans="1:5" x14ac:dyDescent="0.3">
      <c r="A503" s="10">
        <v>39985</v>
      </c>
      <c r="B503">
        <v>4.1399999999999997</v>
      </c>
      <c r="D503" s="10">
        <v>40077</v>
      </c>
      <c r="E503">
        <v>1.31</v>
      </c>
    </row>
    <row r="504" spans="1:5" x14ac:dyDescent="0.3">
      <c r="A504" s="10">
        <v>39986</v>
      </c>
      <c r="B504">
        <v>4.22</v>
      </c>
      <c r="D504" s="10">
        <v>40078</v>
      </c>
      <c r="E504">
        <v>1.22</v>
      </c>
    </row>
    <row r="505" spans="1:5" x14ac:dyDescent="0.3">
      <c r="A505" s="10">
        <v>39987</v>
      </c>
      <c r="B505">
        <v>4.04</v>
      </c>
      <c r="D505" s="10">
        <v>40079</v>
      </c>
      <c r="E505">
        <v>1.07</v>
      </c>
    </row>
    <row r="506" spans="1:5" x14ac:dyDescent="0.3">
      <c r="A506" s="10">
        <v>39988</v>
      </c>
      <c r="B506">
        <v>3.97</v>
      </c>
      <c r="D506" s="10">
        <v>40080</v>
      </c>
      <c r="E506">
        <v>0.85</v>
      </c>
    </row>
    <row r="507" spans="1:5" x14ac:dyDescent="0.3">
      <c r="A507" s="10">
        <v>39989</v>
      </c>
      <c r="B507">
        <v>4.04</v>
      </c>
      <c r="D507" s="10">
        <v>40081</v>
      </c>
      <c r="E507">
        <v>0.8</v>
      </c>
    </row>
    <row r="508" spans="1:5" x14ac:dyDescent="0.3">
      <c r="A508" s="10">
        <v>39990</v>
      </c>
      <c r="B508">
        <v>3.99</v>
      </c>
      <c r="D508" s="10">
        <v>40082</v>
      </c>
      <c r="E508">
        <v>0.62</v>
      </c>
    </row>
    <row r="509" spans="1:5" x14ac:dyDescent="0.3">
      <c r="A509" s="10">
        <v>39991</v>
      </c>
      <c r="B509">
        <v>3.73</v>
      </c>
      <c r="D509" s="10">
        <v>40083</v>
      </c>
      <c r="E509">
        <v>0.57999999999999996</v>
      </c>
    </row>
    <row r="510" spans="1:5" x14ac:dyDescent="0.3">
      <c r="A510" s="10">
        <v>39992</v>
      </c>
      <c r="B510">
        <v>3.39</v>
      </c>
      <c r="D510" s="10">
        <v>40084</v>
      </c>
      <c r="E510">
        <v>0.65</v>
      </c>
    </row>
    <row r="511" spans="1:5" x14ac:dyDescent="0.3">
      <c r="A511" s="10">
        <v>39993</v>
      </c>
      <c r="B511">
        <v>3.28</v>
      </c>
      <c r="D511" s="10">
        <v>40085</v>
      </c>
      <c r="E511">
        <v>0.72</v>
      </c>
    </row>
    <row r="512" spans="1:5" x14ac:dyDescent="0.3">
      <c r="A512" s="10">
        <v>39994</v>
      </c>
      <c r="B512">
        <v>3.06</v>
      </c>
      <c r="D512" s="10">
        <v>40086</v>
      </c>
      <c r="E512">
        <v>0.52</v>
      </c>
    </row>
    <row r="513" spans="1:5" x14ac:dyDescent="0.3">
      <c r="A513" s="10">
        <v>40330</v>
      </c>
      <c r="B513">
        <v>16.399999999999999</v>
      </c>
      <c r="D513" s="10">
        <v>40422</v>
      </c>
      <c r="E513">
        <v>3.44</v>
      </c>
    </row>
    <row r="514" spans="1:5" x14ac:dyDescent="0.3">
      <c r="A514" s="10">
        <v>40331</v>
      </c>
      <c r="B514">
        <v>15.7</v>
      </c>
      <c r="D514" s="10">
        <v>40423</v>
      </c>
      <c r="E514">
        <v>3.04</v>
      </c>
    </row>
    <row r="515" spans="1:5" x14ac:dyDescent="0.3">
      <c r="A515" s="10">
        <v>40332</v>
      </c>
      <c r="B515">
        <v>15.2</v>
      </c>
      <c r="D515" s="10">
        <v>40424</v>
      </c>
      <c r="E515">
        <v>2.96</v>
      </c>
    </row>
    <row r="516" spans="1:5" x14ac:dyDescent="0.3">
      <c r="A516" s="10">
        <v>40333</v>
      </c>
      <c r="B516">
        <v>14.8</v>
      </c>
      <c r="D516" s="10">
        <v>40425</v>
      </c>
      <c r="E516">
        <v>3.24</v>
      </c>
    </row>
    <row r="517" spans="1:5" x14ac:dyDescent="0.3">
      <c r="A517" s="10">
        <v>40334</v>
      </c>
      <c r="B517">
        <v>14.3</v>
      </c>
      <c r="D517" s="10">
        <v>40426</v>
      </c>
      <c r="E517">
        <v>3.2</v>
      </c>
    </row>
    <row r="518" spans="1:5" x14ac:dyDescent="0.3">
      <c r="A518" s="10">
        <v>40335</v>
      </c>
      <c r="B518">
        <v>13.8</v>
      </c>
      <c r="D518" s="10">
        <v>40427</v>
      </c>
      <c r="E518">
        <v>3.21</v>
      </c>
    </row>
    <row r="519" spans="1:5" x14ac:dyDescent="0.3">
      <c r="A519" s="10">
        <v>40336</v>
      </c>
      <c r="B519">
        <v>13.4</v>
      </c>
      <c r="D519" s="10">
        <v>40428</v>
      </c>
      <c r="E519">
        <v>3.15</v>
      </c>
    </row>
    <row r="520" spans="1:5" x14ac:dyDescent="0.3">
      <c r="A520" s="10">
        <v>40337</v>
      </c>
      <c r="B520">
        <v>13</v>
      </c>
      <c r="D520" s="10">
        <v>40429</v>
      </c>
      <c r="E520">
        <v>3.35</v>
      </c>
    </row>
    <row r="521" spans="1:5" x14ac:dyDescent="0.3">
      <c r="A521" s="10">
        <v>40338</v>
      </c>
      <c r="B521">
        <v>12.6</v>
      </c>
      <c r="D521" s="10">
        <v>40430</v>
      </c>
      <c r="E521">
        <v>3.45</v>
      </c>
    </row>
    <row r="522" spans="1:5" x14ac:dyDescent="0.3">
      <c r="A522" s="10">
        <v>40339</v>
      </c>
      <c r="B522">
        <v>12.2</v>
      </c>
      <c r="D522" s="10">
        <v>40431</v>
      </c>
      <c r="E522">
        <v>3.38</v>
      </c>
    </row>
    <row r="523" spans="1:5" x14ac:dyDescent="0.3">
      <c r="A523" s="10">
        <v>40340</v>
      </c>
      <c r="B523">
        <v>12</v>
      </c>
      <c r="D523" s="10">
        <v>40432</v>
      </c>
      <c r="E523">
        <v>3.22</v>
      </c>
    </row>
    <row r="524" spans="1:5" x14ac:dyDescent="0.3">
      <c r="A524" s="10">
        <v>40341</v>
      </c>
      <c r="B524">
        <v>11.4</v>
      </c>
      <c r="D524" s="10">
        <v>40433</v>
      </c>
      <c r="E524">
        <v>3.23</v>
      </c>
    </row>
    <row r="525" spans="1:5" x14ac:dyDescent="0.3">
      <c r="A525" s="10">
        <v>40342</v>
      </c>
      <c r="B525">
        <v>10.9</v>
      </c>
      <c r="D525" s="10">
        <v>40434</v>
      </c>
      <c r="E525">
        <v>3.36</v>
      </c>
    </row>
    <row r="526" spans="1:5" x14ac:dyDescent="0.3">
      <c r="A526" s="10">
        <v>40343</v>
      </c>
      <c r="B526">
        <v>11</v>
      </c>
      <c r="D526" s="10">
        <v>40435</v>
      </c>
      <c r="E526">
        <v>3.36</v>
      </c>
    </row>
    <row r="527" spans="1:5" x14ac:dyDescent="0.3">
      <c r="A527" s="10">
        <v>40344</v>
      </c>
      <c r="B527">
        <v>10.9</v>
      </c>
      <c r="D527" s="10">
        <v>40436</v>
      </c>
      <c r="E527">
        <v>3.36</v>
      </c>
    </row>
    <row r="528" spans="1:5" x14ac:dyDescent="0.3">
      <c r="A528" s="10">
        <v>40345</v>
      </c>
      <c r="B528">
        <v>10.7</v>
      </c>
      <c r="D528" s="10">
        <v>40437</v>
      </c>
      <c r="E528">
        <v>3.31</v>
      </c>
    </row>
    <row r="529" spans="1:5" x14ac:dyDescent="0.3">
      <c r="A529" s="10">
        <v>40346</v>
      </c>
      <c r="B529">
        <v>10.3</v>
      </c>
      <c r="D529" s="10">
        <v>40438</v>
      </c>
      <c r="E529">
        <v>3.15</v>
      </c>
    </row>
    <row r="530" spans="1:5" x14ac:dyDescent="0.3">
      <c r="A530" s="10">
        <v>40347</v>
      </c>
      <c r="B530">
        <v>9.9600000000000009</v>
      </c>
      <c r="D530" s="10">
        <v>40439</v>
      </c>
      <c r="E530">
        <v>3.17</v>
      </c>
    </row>
    <row r="531" spans="1:5" x14ac:dyDescent="0.3">
      <c r="A531" s="10">
        <v>40348</v>
      </c>
      <c r="B531">
        <v>9.81</v>
      </c>
      <c r="D531" s="10">
        <v>40440</v>
      </c>
      <c r="E531">
        <v>3.32</v>
      </c>
    </row>
    <row r="532" spans="1:5" x14ac:dyDescent="0.3">
      <c r="A532" s="10">
        <v>40349</v>
      </c>
      <c r="B532">
        <v>9.74</v>
      </c>
      <c r="D532" s="10">
        <v>40441</v>
      </c>
      <c r="E532">
        <v>3.31</v>
      </c>
    </row>
    <row r="533" spans="1:5" x14ac:dyDescent="0.3">
      <c r="A533" s="10">
        <v>40350</v>
      </c>
      <c r="B533">
        <v>9.98</v>
      </c>
      <c r="D533" s="10">
        <v>40442</v>
      </c>
      <c r="E533">
        <v>3.18</v>
      </c>
    </row>
    <row r="534" spans="1:5" x14ac:dyDescent="0.3">
      <c r="A534" s="10">
        <v>40351</v>
      </c>
      <c r="B534">
        <v>10.1</v>
      </c>
      <c r="D534" s="10">
        <v>40443</v>
      </c>
      <c r="E534">
        <v>2.97</v>
      </c>
    </row>
    <row r="535" spans="1:5" x14ac:dyDescent="0.3">
      <c r="A535" s="10">
        <v>40352</v>
      </c>
      <c r="B535">
        <v>9.74</v>
      </c>
      <c r="D535" s="10">
        <v>40444</v>
      </c>
      <c r="E535">
        <v>3.01</v>
      </c>
    </row>
    <row r="536" spans="1:5" x14ac:dyDescent="0.3">
      <c r="A536" s="10">
        <v>40353</v>
      </c>
      <c r="B536">
        <v>9.59</v>
      </c>
      <c r="D536" s="10">
        <v>40445</v>
      </c>
      <c r="E536">
        <v>2.88</v>
      </c>
    </row>
    <row r="537" spans="1:5" x14ac:dyDescent="0.3">
      <c r="A537" s="10">
        <v>40354</v>
      </c>
      <c r="B537">
        <v>9.14</v>
      </c>
      <c r="D537" s="10">
        <v>40446</v>
      </c>
      <c r="E537">
        <v>2.61</v>
      </c>
    </row>
    <row r="538" spans="1:5" x14ac:dyDescent="0.3">
      <c r="A538" s="10">
        <v>40355</v>
      </c>
      <c r="B538">
        <v>9.18</v>
      </c>
      <c r="D538" s="10">
        <v>40447</v>
      </c>
      <c r="E538">
        <v>2.5</v>
      </c>
    </row>
    <row r="539" spans="1:5" x14ac:dyDescent="0.3">
      <c r="A539" s="10">
        <v>40356</v>
      </c>
      <c r="B539">
        <v>8.92</v>
      </c>
      <c r="D539" s="10">
        <v>40448</v>
      </c>
      <c r="E539">
        <v>2.46</v>
      </c>
    </row>
    <row r="540" spans="1:5" x14ac:dyDescent="0.3">
      <c r="A540" s="10">
        <v>40357</v>
      </c>
      <c r="B540">
        <v>8.61</v>
      </c>
      <c r="D540" s="10">
        <v>40449</v>
      </c>
      <c r="E540">
        <v>2.2599999999999998</v>
      </c>
    </row>
    <row r="541" spans="1:5" x14ac:dyDescent="0.3">
      <c r="A541" s="10">
        <v>40358</v>
      </c>
      <c r="B541">
        <v>8.2899999999999991</v>
      </c>
      <c r="D541" s="10">
        <v>40450</v>
      </c>
      <c r="E541">
        <v>2.15</v>
      </c>
    </row>
    <row r="542" spans="1:5" x14ac:dyDescent="0.3">
      <c r="A542" s="10">
        <v>40359</v>
      </c>
      <c r="B542">
        <v>8.2200000000000006</v>
      </c>
      <c r="D542" s="10">
        <v>40451</v>
      </c>
      <c r="E542">
        <v>2.08</v>
      </c>
    </row>
    <row r="543" spans="1:5" x14ac:dyDescent="0.3">
      <c r="A543" s="10">
        <v>40695</v>
      </c>
      <c r="B543">
        <v>24.8</v>
      </c>
      <c r="D543" s="10">
        <v>40787</v>
      </c>
      <c r="E543">
        <v>5.85</v>
      </c>
    </row>
    <row r="544" spans="1:5" x14ac:dyDescent="0.3">
      <c r="A544" s="10">
        <v>40696</v>
      </c>
      <c r="B544">
        <v>22.9</v>
      </c>
      <c r="D544" s="10">
        <v>40788</v>
      </c>
      <c r="E544">
        <v>5.56</v>
      </c>
    </row>
    <row r="545" spans="1:5" x14ac:dyDescent="0.3">
      <c r="A545" s="10">
        <v>40697</v>
      </c>
      <c r="B545">
        <v>21.6</v>
      </c>
      <c r="D545" s="10">
        <v>40789</v>
      </c>
      <c r="E545">
        <v>5.38</v>
      </c>
    </row>
    <row r="546" spans="1:5" x14ac:dyDescent="0.3">
      <c r="A546" s="10">
        <v>40710</v>
      </c>
      <c r="B546">
        <v>23.1</v>
      </c>
      <c r="D546" s="10">
        <v>40790</v>
      </c>
      <c r="E546">
        <v>5.14</v>
      </c>
    </row>
    <row r="547" spans="1:5" x14ac:dyDescent="0.3">
      <c r="A547" s="10">
        <v>40711</v>
      </c>
      <c r="B547">
        <v>22.5</v>
      </c>
      <c r="D547" s="10">
        <v>40791</v>
      </c>
      <c r="E547">
        <v>5.01</v>
      </c>
    </row>
    <row r="548" spans="1:5" x14ac:dyDescent="0.3">
      <c r="A548" s="10">
        <v>40712</v>
      </c>
      <c r="B548">
        <v>21.9</v>
      </c>
      <c r="D548" s="10">
        <v>40792</v>
      </c>
      <c r="E548">
        <v>4.97</v>
      </c>
    </row>
    <row r="549" spans="1:5" x14ac:dyDescent="0.3">
      <c r="A549" s="10">
        <v>40713</v>
      </c>
      <c r="B549">
        <v>21.3</v>
      </c>
      <c r="D549" s="10">
        <v>40793</v>
      </c>
      <c r="E549">
        <v>4.8600000000000003</v>
      </c>
    </row>
    <row r="550" spans="1:5" x14ac:dyDescent="0.3">
      <c r="A550" s="10">
        <v>40714</v>
      </c>
      <c r="B550">
        <v>19.899999999999999</v>
      </c>
      <c r="D550" s="10">
        <v>40794</v>
      </c>
      <c r="E550">
        <v>4.6399999999999997</v>
      </c>
    </row>
    <row r="551" spans="1:5" x14ac:dyDescent="0.3">
      <c r="A551" s="10">
        <v>40715</v>
      </c>
      <c r="B551">
        <v>19.100000000000001</v>
      </c>
      <c r="D551" s="10">
        <v>40795</v>
      </c>
      <c r="E551">
        <v>4.74</v>
      </c>
    </row>
    <row r="552" spans="1:5" x14ac:dyDescent="0.3">
      <c r="A552" s="10">
        <v>40716</v>
      </c>
      <c r="B552">
        <v>18.3</v>
      </c>
      <c r="D552" s="10">
        <v>40796</v>
      </c>
      <c r="E552">
        <v>4.8899999999999997</v>
      </c>
    </row>
    <row r="553" spans="1:5" x14ac:dyDescent="0.3">
      <c r="A553" s="10">
        <v>40717</v>
      </c>
      <c r="B553">
        <v>17.8</v>
      </c>
      <c r="D553" s="10">
        <v>40797</v>
      </c>
      <c r="E553">
        <v>5.05</v>
      </c>
    </row>
    <row r="554" spans="1:5" x14ac:dyDescent="0.3">
      <c r="A554" s="10">
        <v>40718</v>
      </c>
      <c r="B554">
        <v>17.2</v>
      </c>
      <c r="D554" s="10">
        <v>40798</v>
      </c>
      <c r="E554">
        <v>4.91</v>
      </c>
    </row>
    <row r="555" spans="1:5" x14ac:dyDescent="0.3">
      <c r="A555" s="10">
        <v>40719</v>
      </c>
      <c r="B555">
        <v>17.3</v>
      </c>
      <c r="D555" s="10">
        <v>40799</v>
      </c>
      <c r="E555">
        <v>4.4800000000000004</v>
      </c>
    </row>
    <row r="556" spans="1:5" x14ac:dyDescent="0.3">
      <c r="A556" s="10">
        <v>40720</v>
      </c>
      <c r="B556">
        <v>16.100000000000001</v>
      </c>
      <c r="D556" s="10">
        <v>40800</v>
      </c>
      <c r="E556">
        <v>4.43</v>
      </c>
    </row>
    <row r="557" spans="1:5" x14ac:dyDescent="0.3">
      <c r="A557" s="10">
        <v>40721</v>
      </c>
      <c r="B557">
        <v>15.6</v>
      </c>
      <c r="D557" s="10">
        <v>40801</v>
      </c>
      <c r="E557">
        <v>4.7</v>
      </c>
    </row>
    <row r="558" spans="1:5" x14ac:dyDescent="0.3">
      <c r="A558" s="10">
        <v>40722</v>
      </c>
      <c r="B558">
        <v>17.100000000000001</v>
      </c>
      <c r="D558" s="10">
        <v>40802</v>
      </c>
      <c r="E558">
        <v>4.8099999999999996</v>
      </c>
    </row>
    <row r="559" spans="1:5" x14ac:dyDescent="0.3">
      <c r="A559" s="10">
        <v>40723</v>
      </c>
      <c r="B559">
        <v>18.899999999999999</v>
      </c>
      <c r="D559" s="10">
        <v>40803</v>
      </c>
      <c r="E559">
        <v>4.67</v>
      </c>
    </row>
    <row r="560" spans="1:5" x14ac:dyDescent="0.3">
      <c r="A560" s="10">
        <v>40724</v>
      </c>
      <c r="B560">
        <v>15.3</v>
      </c>
      <c r="D560" s="10">
        <v>40804</v>
      </c>
      <c r="E560">
        <v>4.67</v>
      </c>
    </row>
    <row r="561" spans="1:5" x14ac:dyDescent="0.3">
      <c r="A561" s="10">
        <v>41061</v>
      </c>
      <c r="B561">
        <v>9.8000000000000007</v>
      </c>
      <c r="D561" s="10">
        <v>40805</v>
      </c>
      <c r="E561">
        <v>4.53</v>
      </c>
    </row>
    <row r="562" spans="1:5" x14ac:dyDescent="0.3">
      <c r="A562" s="10">
        <v>41062</v>
      </c>
      <c r="B562">
        <v>9.4499999999999993</v>
      </c>
      <c r="D562" s="10">
        <v>40806</v>
      </c>
      <c r="E562">
        <v>4.32</v>
      </c>
    </row>
    <row r="563" spans="1:5" x14ac:dyDescent="0.3">
      <c r="A563" s="10">
        <v>41063</v>
      </c>
      <c r="B563">
        <v>9.2899999999999991</v>
      </c>
      <c r="D563" s="10">
        <v>40807</v>
      </c>
      <c r="E563">
        <v>4.3600000000000003</v>
      </c>
    </row>
    <row r="564" spans="1:5" x14ac:dyDescent="0.3">
      <c r="A564" s="10">
        <v>41064</v>
      </c>
      <c r="B564">
        <v>10.4</v>
      </c>
      <c r="D564" s="10">
        <v>40808</v>
      </c>
      <c r="E564">
        <v>4.2</v>
      </c>
    </row>
    <row r="565" spans="1:5" x14ac:dyDescent="0.3">
      <c r="A565" s="10">
        <v>41065</v>
      </c>
      <c r="B565">
        <v>10.199999999999999</v>
      </c>
      <c r="D565" s="10">
        <v>40809</v>
      </c>
      <c r="E565">
        <v>4.05</v>
      </c>
    </row>
    <row r="566" spans="1:5" x14ac:dyDescent="0.3">
      <c r="A566" s="10">
        <v>41066</v>
      </c>
      <c r="B566">
        <v>9.9</v>
      </c>
      <c r="D566" s="10">
        <v>40810</v>
      </c>
      <c r="E566">
        <v>3.98</v>
      </c>
    </row>
    <row r="567" spans="1:5" x14ac:dyDescent="0.3">
      <c r="A567" s="10">
        <v>41067</v>
      </c>
      <c r="B567">
        <v>9.11</v>
      </c>
      <c r="D567" s="10">
        <v>40811</v>
      </c>
      <c r="E567">
        <v>4.1399999999999997</v>
      </c>
    </row>
    <row r="568" spans="1:5" x14ac:dyDescent="0.3">
      <c r="A568" s="10">
        <v>41068</v>
      </c>
      <c r="B568">
        <v>9.11</v>
      </c>
      <c r="D568" s="10">
        <v>40812</v>
      </c>
      <c r="E568">
        <v>4.5</v>
      </c>
    </row>
    <row r="569" spans="1:5" x14ac:dyDescent="0.3">
      <c r="A569" s="10">
        <v>41069</v>
      </c>
      <c r="B569">
        <v>8.74</v>
      </c>
      <c r="D569" s="10">
        <v>40813</v>
      </c>
      <c r="E569">
        <v>4.09</v>
      </c>
    </row>
    <row r="570" spans="1:5" x14ac:dyDescent="0.3">
      <c r="A570" s="10">
        <v>41070</v>
      </c>
      <c r="B570">
        <v>9.1999999999999993</v>
      </c>
      <c r="D570" s="10">
        <v>40814</v>
      </c>
      <c r="E570">
        <v>3.97</v>
      </c>
    </row>
    <row r="571" spans="1:5" x14ac:dyDescent="0.3">
      <c r="A571" s="10">
        <v>41071</v>
      </c>
      <c r="B571">
        <v>8.9600000000000009</v>
      </c>
      <c r="D571" s="10">
        <v>40815</v>
      </c>
      <c r="E571">
        <v>3.93</v>
      </c>
    </row>
    <row r="572" spans="1:5" x14ac:dyDescent="0.3">
      <c r="A572" s="10">
        <v>41072</v>
      </c>
      <c r="B572">
        <v>8.89</v>
      </c>
      <c r="D572" s="10">
        <v>40816</v>
      </c>
      <c r="E572">
        <v>4.21</v>
      </c>
    </row>
    <row r="573" spans="1:5" x14ac:dyDescent="0.3">
      <c r="A573" s="10">
        <v>41073</v>
      </c>
      <c r="B573">
        <v>8.91</v>
      </c>
      <c r="D573" s="10">
        <v>41153</v>
      </c>
      <c r="E573">
        <v>1.76</v>
      </c>
    </row>
    <row r="574" spans="1:5" x14ac:dyDescent="0.3">
      <c r="A574" s="10">
        <v>41074</v>
      </c>
      <c r="B574">
        <v>8.82</v>
      </c>
      <c r="D574" s="10">
        <v>41154</v>
      </c>
      <c r="E574">
        <v>1.89</v>
      </c>
    </row>
    <row r="575" spans="1:5" x14ac:dyDescent="0.3">
      <c r="A575" s="10">
        <v>41075</v>
      </c>
      <c r="B575">
        <v>8.65</v>
      </c>
      <c r="D575" s="10">
        <v>41155</v>
      </c>
      <c r="E575">
        <v>2.0099999999999998</v>
      </c>
    </row>
    <row r="576" spans="1:5" x14ac:dyDescent="0.3">
      <c r="A576" s="10">
        <v>41076</v>
      </c>
      <c r="B576">
        <v>8.35</v>
      </c>
      <c r="D576" s="10">
        <v>41156</v>
      </c>
      <c r="E576">
        <v>1.99</v>
      </c>
    </row>
    <row r="577" spans="1:5" x14ac:dyDescent="0.3">
      <c r="A577" s="10">
        <v>41077</v>
      </c>
      <c r="B577">
        <v>8.02</v>
      </c>
      <c r="D577" s="10">
        <v>41157</v>
      </c>
      <c r="E577">
        <v>2.0299999999999998</v>
      </c>
    </row>
    <row r="578" spans="1:5" x14ac:dyDescent="0.3">
      <c r="A578" s="10">
        <v>41078</v>
      </c>
      <c r="B578">
        <v>7.84</v>
      </c>
      <c r="D578" s="10">
        <v>41158</v>
      </c>
      <c r="E578">
        <v>2.16</v>
      </c>
    </row>
    <row r="579" spans="1:5" x14ac:dyDescent="0.3">
      <c r="A579" s="10">
        <v>41079</v>
      </c>
      <c r="B579">
        <v>7.69</v>
      </c>
      <c r="D579" s="10">
        <v>41159</v>
      </c>
      <c r="E579">
        <v>1.88</v>
      </c>
    </row>
    <row r="580" spans="1:5" x14ac:dyDescent="0.3">
      <c r="A580" s="10">
        <v>41080</v>
      </c>
      <c r="B580">
        <v>7.73</v>
      </c>
      <c r="D580" s="10">
        <v>41160</v>
      </c>
      <c r="E580">
        <v>1.76</v>
      </c>
    </row>
    <row r="581" spans="1:5" x14ac:dyDescent="0.3">
      <c r="A581" s="10">
        <v>41081</v>
      </c>
      <c r="B581">
        <v>7.39</v>
      </c>
      <c r="D581" s="10">
        <v>41161</v>
      </c>
      <c r="E581">
        <v>2.14</v>
      </c>
    </row>
    <row r="582" spans="1:5" x14ac:dyDescent="0.3">
      <c r="A582" s="10">
        <v>41082</v>
      </c>
      <c r="B582">
        <v>6.83</v>
      </c>
      <c r="D582" s="10">
        <v>41162</v>
      </c>
      <c r="E582">
        <v>1.93</v>
      </c>
    </row>
    <row r="583" spans="1:5" x14ac:dyDescent="0.3">
      <c r="A583" s="10">
        <v>41083</v>
      </c>
      <c r="B583">
        <v>6.72</v>
      </c>
      <c r="D583" s="10">
        <v>41163</v>
      </c>
      <c r="E583">
        <v>1.86</v>
      </c>
    </row>
    <row r="584" spans="1:5" x14ac:dyDescent="0.3">
      <c r="A584" s="10">
        <v>41084</v>
      </c>
      <c r="B584">
        <v>6.49</v>
      </c>
      <c r="D584" s="10">
        <v>41164</v>
      </c>
      <c r="E584">
        <v>2.0099999999999998</v>
      </c>
    </row>
    <row r="585" spans="1:5" x14ac:dyDescent="0.3">
      <c r="A585" s="10">
        <v>41085</v>
      </c>
      <c r="B585">
        <v>6.56</v>
      </c>
      <c r="D585" s="10">
        <v>41165</v>
      </c>
      <c r="E585">
        <v>2.16</v>
      </c>
    </row>
    <row r="586" spans="1:5" x14ac:dyDescent="0.3">
      <c r="A586" s="10">
        <v>41086</v>
      </c>
      <c r="B586">
        <v>6.62</v>
      </c>
      <c r="D586" s="10">
        <v>41166</v>
      </c>
      <c r="E586">
        <v>2.1</v>
      </c>
    </row>
    <row r="587" spans="1:5" x14ac:dyDescent="0.3">
      <c r="A587" s="10">
        <v>41087</v>
      </c>
      <c r="B587">
        <v>6.4</v>
      </c>
      <c r="D587" s="10">
        <v>41167</v>
      </c>
      <c r="E587">
        <v>1.93</v>
      </c>
    </row>
    <row r="588" spans="1:5" x14ac:dyDescent="0.3">
      <c r="A588" s="10">
        <v>41088</v>
      </c>
      <c r="B588">
        <v>6.06</v>
      </c>
      <c r="D588" s="10">
        <v>41168</v>
      </c>
      <c r="E588">
        <v>1.85</v>
      </c>
    </row>
    <row r="589" spans="1:5" x14ac:dyDescent="0.3">
      <c r="A589" s="10">
        <v>41089</v>
      </c>
      <c r="B589">
        <v>5.48</v>
      </c>
      <c r="D589" s="10">
        <v>41169</v>
      </c>
      <c r="E589">
        <v>1.93</v>
      </c>
    </row>
    <row r="590" spans="1:5" x14ac:dyDescent="0.3">
      <c r="A590" s="10">
        <v>41090</v>
      </c>
      <c r="B590">
        <v>5.57</v>
      </c>
      <c r="D590" s="10">
        <v>41170</v>
      </c>
      <c r="E590">
        <v>1.95</v>
      </c>
    </row>
    <row r="591" spans="1:5" x14ac:dyDescent="0.3">
      <c r="A591" s="10">
        <v>41426</v>
      </c>
      <c r="B591">
        <v>3.35</v>
      </c>
      <c r="D591" s="10">
        <v>41171</v>
      </c>
      <c r="E591">
        <v>1.92</v>
      </c>
    </row>
    <row r="592" spans="1:5" x14ac:dyDescent="0.3">
      <c r="A592" s="10">
        <v>41427</v>
      </c>
      <c r="B592">
        <v>3.15</v>
      </c>
      <c r="D592" s="10">
        <v>41172</v>
      </c>
      <c r="E592">
        <v>1.9</v>
      </c>
    </row>
    <row r="593" spans="1:5" x14ac:dyDescent="0.3">
      <c r="A593" s="10">
        <v>41428</v>
      </c>
      <c r="B593">
        <v>3.23</v>
      </c>
      <c r="D593" s="10">
        <v>41173</v>
      </c>
      <c r="E593">
        <v>1.83</v>
      </c>
    </row>
    <row r="594" spans="1:5" x14ac:dyDescent="0.3">
      <c r="A594" s="10">
        <v>41429</v>
      </c>
      <c r="B594">
        <v>3.28</v>
      </c>
      <c r="D594" s="10">
        <v>41174</v>
      </c>
      <c r="E594">
        <v>1.76</v>
      </c>
    </row>
    <row r="595" spans="1:5" x14ac:dyDescent="0.3">
      <c r="A595" s="10">
        <v>41430</v>
      </c>
      <c r="B595">
        <v>3.31</v>
      </c>
      <c r="D595" s="10">
        <v>41175</v>
      </c>
      <c r="E595">
        <v>1.66</v>
      </c>
    </row>
    <row r="596" spans="1:5" x14ac:dyDescent="0.3">
      <c r="A596" s="10">
        <v>41431</v>
      </c>
      <c r="B596">
        <v>3.2</v>
      </c>
      <c r="D596" s="10">
        <v>41176</v>
      </c>
      <c r="E596">
        <v>1.73</v>
      </c>
    </row>
    <row r="597" spans="1:5" x14ac:dyDescent="0.3">
      <c r="A597" s="10">
        <v>41432</v>
      </c>
      <c r="B597">
        <v>3.11</v>
      </c>
      <c r="D597" s="10">
        <v>41177</v>
      </c>
      <c r="E597">
        <v>1.57</v>
      </c>
    </row>
    <row r="598" spans="1:5" x14ac:dyDescent="0.3">
      <c r="A598" s="10">
        <v>41433</v>
      </c>
      <c r="B598">
        <v>3.05</v>
      </c>
      <c r="D598" s="10">
        <v>41178</v>
      </c>
      <c r="E598">
        <v>1.73</v>
      </c>
    </row>
    <row r="599" spans="1:5" x14ac:dyDescent="0.3">
      <c r="A599" s="10">
        <v>41434</v>
      </c>
      <c r="B599">
        <v>3.16</v>
      </c>
      <c r="D599" s="10">
        <v>41179</v>
      </c>
      <c r="E599">
        <v>1.7</v>
      </c>
    </row>
    <row r="600" spans="1:5" x14ac:dyDescent="0.3">
      <c r="A600" s="10">
        <v>41435</v>
      </c>
      <c r="B600">
        <v>3.14</v>
      </c>
      <c r="D600" s="10">
        <v>41180</v>
      </c>
      <c r="E600">
        <v>1.74</v>
      </c>
    </row>
    <row r="601" spans="1:5" x14ac:dyDescent="0.3">
      <c r="A601" s="10">
        <v>41436</v>
      </c>
      <c r="B601">
        <v>3.09</v>
      </c>
      <c r="D601" s="10">
        <v>41181</v>
      </c>
      <c r="E601">
        <v>1.82</v>
      </c>
    </row>
    <row r="602" spans="1:5" x14ac:dyDescent="0.3">
      <c r="A602" s="10">
        <v>41437</v>
      </c>
      <c r="B602">
        <v>3.04</v>
      </c>
      <c r="D602" s="10">
        <v>41182</v>
      </c>
      <c r="E602">
        <v>1.64</v>
      </c>
    </row>
    <row r="603" spans="1:5" x14ac:dyDescent="0.3">
      <c r="A603" s="10">
        <v>41438</v>
      </c>
      <c r="B603">
        <v>2.64</v>
      </c>
      <c r="D603" s="10">
        <v>41518</v>
      </c>
      <c r="E603">
        <v>0.36</v>
      </c>
    </row>
    <row r="604" spans="1:5" x14ac:dyDescent="0.3">
      <c r="A604" s="10">
        <v>41439</v>
      </c>
      <c r="B604">
        <v>2.61</v>
      </c>
      <c r="D604" s="10">
        <v>41519</v>
      </c>
      <c r="E604">
        <v>0.43</v>
      </c>
    </row>
    <row r="605" spans="1:5" x14ac:dyDescent="0.3">
      <c r="A605" s="10">
        <v>41440</v>
      </c>
      <c r="B605">
        <v>2.62</v>
      </c>
      <c r="D605" s="10">
        <v>41520</v>
      </c>
      <c r="E605">
        <v>0.4</v>
      </c>
    </row>
    <row r="606" spans="1:5" x14ac:dyDescent="0.3">
      <c r="A606" s="10">
        <v>41441</v>
      </c>
      <c r="B606">
        <v>2.5499999999999998</v>
      </c>
      <c r="D606" s="10">
        <v>41521</v>
      </c>
      <c r="E606">
        <v>0.33</v>
      </c>
    </row>
    <row r="607" spans="1:5" x14ac:dyDescent="0.3">
      <c r="A607" s="10">
        <v>41442</v>
      </c>
      <c r="B607">
        <v>2.46</v>
      </c>
      <c r="D607" s="10">
        <v>41522</v>
      </c>
      <c r="E607">
        <v>0.32</v>
      </c>
    </row>
    <row r="608" spans="1:5" x14ac:dyDescent="0.3">
      <c r="A608" s="10">
        <v>41443</v>
      </c>
      <c r="B608">
        <v>2.29</v>
      </c>
      <c r="D608" s="10">
        <v>41523</v>
      </c>
      <c r="E608">
        <v>0.27</v>
      </c>
    </row>
    <row r="609" spans="1:5" x14ac:dyDescent="0.3">
      <c r="A609" s="10">
        <v>41444</v>
      </c>
      <c r="B609">
        <v>2.4700000000000002</v>
      </c>
      <c r="D609" s="10">
        <v>41524</v>
      </c>
      <c r="E609">
        <v>0.3</v>
      </c>
    </row>
    <row r="610" spans="1:5" x14ac:dyDescent="0.3">
      <c r="A610" s="10">
        <v>41445</v>
      </c>
      <c r="B610">
        <v>2.4300000000000002</v>
      </c>
      <c r="D610" s="10">
        <v>41525</v>
      </c>
      <c r="E610">
        <v>0.38</v>
      </c>
    </row>
    <row r="611" spans="1:5" x14ac:dyDescent="0.3">
      <c r="A611" s="10">
        <v>41446</v>
      </c>
      <c r="B611">
        <v>2.52</v>
      </c>
      <c r="D611" s="10">
        <v>41526</v>
      </c>
      <c r="E611">
        <v>0.31</v>
      </c>
    </row>
    <row r="612" spans="1:5" x14ac:dyDescent="0.3">
      <c r="A612" s="10">
        <v>41447</v>
      </c>
      <c r="B612">
        <v>2.41</v>
      </c>
      <c r="D612" s="10">
        <v>41527</v>
      </c>
      <c r="E612">
        <v>0.3</v>
      </c>
    </row>
    <row r="613" spans="1:5" x14ac:dyDescent="0.3">
      <c r="A613" s="10">
        <v>41448</v>
      </c>
      <c r="B613">
        <v>2.5499999999999998</v>
      </c>
      <c r="D613" s="10">
        <v>41528</v>
      </c>
      <c r="E613">
        <v>0.31</v>
      </c>
    </row>
    <row r="614" spans="1:5" x14ac:dyDescent="0.3">
      <c r="A614" s="10">
        <v>41449</v>
      </c>
      <c r="B614">
        <v>3.21</v>
      </c>
      <c r="D614" s="10">
        <v>41529</v>
      </c>
      <c r="E614">
        <v>0.32</v>
      </c>
    </row>
    <row r="615" spans="1:5" x14ac:dyDescent="0.3">
      <c r="A615" s="10">
        <v>41450</v>
      </c>
      <c r="B615">
        <v>3.87</v>
      </c>
      <c r="D615" s="10">
        <v>41530</v>
      </c>
      <c r="E615">
        <v>0.26</v>
      </c>
    </row>
    <row r="616" spans="1:5" x14ac:dyDescent="0.3">
      <c r="A616" s="10">
        <v>41451</v>
      </c>
      <c r="B616">
        <v>4.04</v>
      </c>
      <c r="D616" s="10">
        <v>41531</v>
      </c>
      <c r="E616">
        <v>0.28000000000000003</v>
      </c>
    </row>
    <row r="617" spans="1:5" x14ac:dyDescent="0.3">
      <c r="A617" s="10">
        <v>41452</v>
      </c>
      <c r="B617">
        <v>3.41</v>
      </c>
      <c r="D617" s="10">
        <v>41532</v>
      </c>
      <c r="E617">
        <v>0.25</v>
      </c>
    </row>
    <row r="618" spans="1:5" x14ac:dyDescent="0.3">
      <c r="A618" s="10">
        <v>41453</v>
      </c>
      <c r="B618">
        <v>2.77</v>
      </c>
      <c r="D618" s="10">
        <v>41533</v>
      </c>
      <c r="E618">
        <v>0.24</v>
      </c>
    </row>
    <row r="619" spans="1:5" x14ac:dyDescent="0.3">
      <c r="A619" s="10">
        <v>41454</v>
      </c>
      <c r="B619">
        <v>2.3199999999999998</v>
      </c>
      <c r="D619" s="10">
        <v>41534</v>
      </c>
      <c r="E619">
        <v>0.19</v>
      </c>
    </row>
    <row r="620" spans="1:5" x14ac:dyDescent="0.3">
      <c r="A620" s="10">
        <v>41455</v>
      </c>
      <c r="B620">
        <v>1.76</v>
      </c>
      <c r="D620" s="10">
        <v>41535</v>
      </c>
      <c r="E620">
        <v>0.34</v>
      </c>
    </row>
    <row r="621" spans="1:5" x14ac:dyDescent="0.3">
      <c r="A621" s="10">
        <v>41791</v>
      </c>
      <c r="B621">
        <v>1.37</v>
      </c>
      <c r="D621" s="10">
        <v>41536</v>
      </c>
      <c r="E621">
        <v>0.4</v>
      </c>
    </row>
    <row r="622" spans="1:5" x14ac:dyDescent="0.3">
      <c r="A622" s="10">
        <v>41792</v>
      </c>
      <c r="B622">
        <v>1.52</v>
      </c>
      <c r="D622" s="10">
        <v>41537</v>
      </c>
      <c r="E622">
        <v>0.42</v>
      </c>
    </row>
    <row r="623" spans="1:5" x14ac:dyDescent="0.3">
      <c r="A623" s="10">
        <v>41793</v>
      </c>
      <c r="B623">
        <v>1.63</v>
      </c>
      <c r="D623" s="10">
        <v>41538</v>
      </c>
      <c r="E623">
        <v>1.41</v>
      </c>
    </row>
    <row r="624" spans="1:5" x14ac:dyDescent="0.3">
      <c r="A624" s="10">
        <v>41794</v>
      </c>
      <c r="B624">
        <v>1.65</v>
      </c>
      <c r="D624" s="10">
        <v>41539</v>
      </c>
      <c r="E624">
        <v>3.47</v>
      </c>
    </row>
    <row r="625" spans="1:5" x14ac:dyDescent="0.3">
      <c r="A625" s="10">
        <v>41795</v>
      </c>
      <c r="B625">
        <v>1.65</v>
      </c>
      <c r="D625" s="10">
        <v>41540</v>
      </c>
      <c r="E625">
        <v>1.07</v>
      </c>
    </row>
    <row r="626" spans="1:5" x14ac:dyDescent="0.3">
      <c r="A626" s="10">
        <v>41796</v>
      </c>
      <c r="B626">
        <v>1.61</v>
      </c>
      <c r="D626" s="10">
        <v>41541</v>
      </c>
      <c r="E626">
        <v>0.43</v>
      </c>
    </row>
    <row r="627" spans="1:5" x14ac:dyDescent="0.3">
      <c r="A627" s="10">
        <v>41797</v>
      </c>
      <c r="B627">
        <v>1.65</v>
      </c>
      <c r="D627" s="10">
        <v>41542</v>
      </c>
      <c r="E627">
        <v>0.4</v>
      </c>
    </row>
    <row r="628" spans="1:5" x14ac:dyDescent="0.3">
      <c r="A628" s="10">
        <v>41798</v>
      </c>
      <c r="B628">
        <v>1.68</v>
      </c>
      <c r="D628" s="10">
        <v>41543</v>
      </c>
      <c r="E628">
        <v>0.43</v>
      </c>
    </row>
    <row r="629" spans="1:5" x14ac:dyDescent="0.3">
      <c r="A629" s="10">
        <v>41799</v>
      </c>
      <c r="B629">
        <v>1.66</v>
      </c>
      <c r="D629" s="10">
        <v>41544</v>
      </c>
      <c r="E629">
        <v>0.41</v>
      </c>
    </row>
    <row r="630" spans="1:5" x14ac:dyDescent="0.3">
      <c r="A630" s="10">
        <v>41800</v>
      </c>
      <c r="B630">
        <v>1.54</v>
      </c>
      <c r="D630" s="10">
        <v>41545</v>
      </c>
      <c r="E630">
        <v>0.45</v>
      </c>
    </row>
    <row r="631" spans="1:5" x14ac:dyDescent="0.3">
      <c r="A631" s="10">
        <v>41801</v>
      </c>
      <c r="B631">
        <v>1.44</v>
      </c>
      <c r="D631" s="10">
        <v>41546</v>
      </c>
      <c r="E631">
        <v>0.46</v>
      </c>
    </row>
    <row r="632" spans="1:5" x14ac:dyDescent="0.3">
      <c r="A632" s="10">
        <v>41802</v>
      </c>
      <c r="B632">
        <v>1.45</v>
      </c>
      <c r="D632" s="10">
        <v>41547</v>
      </c>
      <c r="E632">
        <v>0.53</v>
      </c>
    </row>
    <row r="633" spans="1:5" x14ac:dyDescent="0.3">
      <c r="A633" s="10">
        <v>41803</v>
      </c>
      <c r="B633">
        <v>1.28</v>
      </c>
      <c r="D633" s="10">
        <v>41883</v>
      </c>
      <c r="E633">
        <v>0.31</v>
      </c>
    </row>
    <row r="634" spans="1:5" x14ac:dyDescent="0.3">
      <c r="A634" s="10">
        <v>41804</v>
      </c>
      <c r="B634">
        <v>1.1399999999999999</v>
      </c>
      <c r="D634" s="10">
        <v>41884</v>
      </c>
      <c r="E634">
        <v>0.44</v>
      </c>
    </row>
    <row r="635" spans="1:5" x14ac:dyDescent="0.3">
      <c r="A635" s="10">
        <v>41805</v>
      </c>
      <c r="B635">
        <v>1.1100000000000001</v>
      </c>
      <c r="D635" s="10">
        <v>41885</v>
      </c>
      <c r="E635">
        <v>0.71</v>
      </c>
    </row>
    <row r="636" spans="1:5" x14ac:dyDescent="0.3">
      <c r="A636" s="10">
        <v>41806</v>
      </c>
      <c r="B636">
        <v>1.06</v>
      </c>
      <c r="D636" s="10">
        <v>41886</v>
      </c>
      <c r="E636">
        <v>0.77</v>
      </c>
    </row>
    <row r="637" spans="1:5" x14ac:dyDescent="0.3">
      <c r="A637" s="10">
        <v>41807</v>
      </c>
      <c r="B637">
        <v>0.96</v>
      </c>
      <c r="D637" s="10">
        <v>41887</v>
      </c>
      <c r="E637">
        <v>0.77</v>
      </c>
    </row>
    <row r="638" spans="1:5" x14ac:dyDescent="0.3">
      <c r="A638" s="10">
        <v>41808</v>
      </c>
      <c r="B638">
        <v>1.93</v>
      </c>
      <c r="D638" s="10">
        <v>41888</v>
      </c>
      <c r="E638">
        <v>0.65</v>
      </c>
    </row>
    <row r="639" spans="1:5" x14ac:dyDescent="0.3">
      <c r="A639" s="10">
        <v>41809</v>
      </c>
      <c r="B639">
        <v>2.13</v>
      </c>
      <c r="D639" s="10">
        <v>41889</v>
      </c>
      <c r="E639">
        <v>0.63</v>
      </c>
    </row>
    <row r="640" spans="1:5" x14ac:dyDescent="0.3">
      <c r="A640" s="10">
        <v>41810</v>
      </c>
      <c r="B640">
        <v>0.95</v>
      </c>
      <c r="D640" s="10">
        <v>41890</v>
      </c>
      <c r="E640">
        <v>0.56000000000000005</v>
      </c>
    </row>
    <row r="641" spans="1:5" x14ac:dyDescent="0.3">
      <c r="A641" s="10">
        <v>41811</v>
      </c>
      <c r="B641">
        <v>0.94</v>
      </c>
      <c r="D641" s="10">
        <v>41891</v>
      </c>
      <c r="E641">
        <v>0.48</v>
      </c>
    </row>
    <row r="642" spans="1:5" x14ac:dyDescent="0.3">
      <c r="A642" s="10">
        <v>41812</v>
      </c>
      <c r="B642">
        <v>0.99</v>
      </c>
      <c r="D642" s="10">
        <v>41892</v>
      </c>
      <c r="E642">
        <v>0.41</v>
      </c>
    </row>
    <row r="643" spans="1:5" x14ac:dyDescent="0.3">
      <c r="A643" s="10">
        <v>41813</v>
      </c>
      <c r="B643">
        <v>0.97</v>
      </c>
      <c r="D643" s="10">
        <v>41893</v>
      </c>
      <c r="E643">
        <v>0.38</v>
      </c>
    </row>
    <row r="644" spans="1:5" x14ac:dyDescent="0.3">
      <c r="A644" s="10">
        <v>41814</v>
      </c>
      <c r="B644">
        <v>0.96</v>
      </c>
      <c r="D644" s="10">
        <v>41894</v>
      </c>
      <c r="E644">
        <v>0.46</v>
      </c>
    </row>
    <row r="645" spans="1:5" x14ac:dyDescent="0.3">
      <c r="A645" s="10">
        <v>41815</v>
      </c>
      <c r="B645">
        <v>0.87</v>
      </c>
      <c r="D645" s="10">
        <v>41895</v>
      </c>
      <c r="E645">
        <v>0.48</v>
      </c>
    </row>
    <row r="646" spans="1:5" x14ac:dyDescent="0.3">
      <c r="A646" s="10">
        <v>41816</v>
      </c>
      <c r="B646">
        <v>0.83</v>
      </c>
      <c r="D646" s="10">
        <v>41896</v>
      </c>
      <c r="E646">
        <v>0.51</v>
      </c>
    </row>
    <row r="647" spans="1:5" x14ac:dyDescent="0.3">
      <c r="A647" s="10">
        <v>41817</v>
      </c>
      <c r="B647">
        <v>0.78</v>
      </c>
      <c r="D647" s="10">
        <v>41897</v>
      </c>
      <c r="E647">
        <v>0.46</v>
      </c>
    </row>
    <row r="648" spans="1:5" x14ac:dyDescent="0.3">
      <c r="A648" s="10">
        <v>41818</v>
      </c>
      <c r="B648">
        <v>0.7</v>
      </c>
      <c r="D648" s="10">
        <v>41898</v>
      </c>
      <c r="E648">
        <v>0.33</v>
      </c>
    </row>
    <row r="649" spans="1:5" x14ac:dyDescent="0.3">
      <c r="A649" s="10">
        <v>41819</v>
      </c>
      <c r="B649">
        <v>0.63</v>
      </c>
      <c r="D649" s="10">
        <v>41899</v>
      </c>
      <c r="E649">
        <v>0.25</v>
      </c>
    </row>
    <row r="650" spans="1:5" x14ac:dyDescent="0.3">
      <c r="A650" s="10">
        <v>41820</v>
      </c>
      <c r="B650">
        <v>0.57999999999999996</v>
      </c>
      <c r="D650" s="10">
        <v>41900</v>
      </c>
      <c r="E650">
        <v>1.1399999999999999</v>
      </c>
    </row>
    <row r="651" spans="1:5" x14ac:dyDescent="0.3">
      <c r="A651" s="10">
        <v>42156</v>
      </c>
      <c r="B651">
        <v>2.65</v>
      </c>
      <c r="D651" s="10">
        <v>41901</v>
      </c>
      <c r="E651">
        <v>1.24</v>
      </c>
    </row>
    <row r="652" spans="1:5" x14ac:dyDescent="0.3">
      <c r="A652" s="10">
        <v>42157</v>
      </c>
      <c r="B652">
        <v>2.69</v>
      </c>
      <c r="D652" s="10">
        <v>41902</v>
      </c>
      <c r="E652">
        <v>0.8</v>
      </c>
    </row>
    <row r="653" spans="1:5" x14ac:dyDescent="0.3">
      <c r="A653" s="10">
        <v>42158</v>
      </c>
      <c r="B653">
        <v>2.8</v>
      </c>
      <c r="D653" s="10">
        <v>41903</v>
      </c>
      <c r="E653">
        <v>0.7</v>
      </c>
    </row>
    <row r="654" spans="1:5" x14ac:dyDescent="0.3">
      <c r="A654" s="10">
        <v>42159</v>
      </c>
      <c r="B654">
        <v>2.8</v>
      </c>
      <c r="D654" s="10">
        <v>41904</v>
      </c>
      <c r="E654">
        <v>0.59</v>
      </c>
    </row>
    <row r="655" spans="1:5" x14ac:dyDescent="0.3">
      <c r="A655" s="10">
        <v>42160</v>
      </c>
      <c r="B655">
        <v>2.93</v>
      </c>
      <c r="D655" s="10">
        <v>41905</v>
      </c>
      <c r="E655">
        <v>0.49</v>
      </c>
    </row>
    <row r="656" spans="1:5" x14ac:dyDescent="0.3">
      <c r="A656" s="10">
        <v>42161</v>
      </c>
      <c r="B656">
        <v>3.02</v>
      </c>
      <c r="D656" s="10">
        <v>41906</v>
      </c>
      <c r="E656">
        <v>0.44</v>
      </c>
    </row>
    <row r="657" spans="1:5" x14ac:dyDescent="0.3">
      <c r="A657" s="10">
        <v>42162</v>
      </c>
      <c r="B657">
        <v>2.9</v>
      </c>
      <c r="D657" s="10">
        <v>41907</v>
      </c>
      <c r="E657">
        <v>1.7</v>
      </c>
    </row>
    <row r="658" spans="1:5" x14ac:dyDescent="0.3">
      <c r="A658" s="10">
        <v>42163</v>
      </c>
      <c r="B658">
        <v>2.71</v>
      </c>
      <c r="D658" s="10">
        <v>41908</v>
      </c>
      <c r="E658">
        <v>1.18</v>
      </c>
    </row>
    <row r="659" spans="1:5" x14ac:dyDescent="0.3">
      <c r="A659" s="10">
        <v>42164</v>
      </c>
      <c r="B659">
        <v>2.61</v>
      </c>
      <c r="D659" s="10">
        <v>41909</v>
      </c>
      <c r="E659">
        <v>0.56000000000000005</v>
      </c>
    </row>
    <row r="660" spans="1:5" x14ac:dyDescent="0.3">
      <c r="A660" s="10">
        <v>42165</v>
      </c>
      <c r="B660">
        <v>2.66</v>
      </c>
      <c r="D660" s="10">
        <v>41910</v>
      </c>
      <c r="E660">
        <v>0.4</v>
      </c>
    </row>
    <row r="661" spans="1:5" x14ac:dyDescent="0.3">
      <c r="A661" s="10">
        <v>42166</v>
      </c>
      <c r="B661">
        <v>2.5499999999999998</v>
      </c>
      <c r="D661" s="10">
        <v>41911</v>
      </c>
      <c r="E661">
        <v>0.44</v>
      </c>
    </row>
    <row r="662" spans="1:5" x14ac:dyDescent="0.3">
      <c r="A662" s="10">
        <v>42167</v>
      </c>
      <c r="B662">
        <v>2.35</v>
      </c>
      <c r="D662" s="10">
        <v>41912</v>
      </c>
      <c r="E662">
        <v>0.42</v>
      </c>
    </row>
    <row r="663" spans="1:5" x14ac:dyDescent="0.3">
      <c r="A663" s="10">
        <v>42168</v>
      </c>
      <c r="B663">
        <v>2.29</v>
      </c>
      <c r="D663" s="10">
        <v>42248</v>
      </c>
      <c r="E663">
        <v>0.36</v>
      </c>
    </row>
    <row r="664" spans="1:5" x14ac:dyDescent="0.3">
      <c r="A664" s="10">
        <v>42169</v>
      </c>
      <c r="B664">
        <v>2.21</v>
      </c>
      <c r="D664" s="10">
        <v>42249</v>
      </c>
      <c r="E664">
        <v>0.45</v>
      </c>
    </row>
    <row r="665" spans="1:5" x14ac:dyDescent="0.3">
      <c r="A665" s="10">
        <v>42170</v>
      </c>
      <c r="B665">
        <v>2.11</v>
      </c>
      <c r="D665" s="10">
        <v>42250</v>
      </c>
      <c r="E665">
        <v>0.43</v>
      </c>
    </row>
    <row r="666" spans="1:5" x14ac:dyDescent="0.3">
      <c r="A666" s="10">
        <v>42171</v>
      </c>
      <c r="B666">
        <v>2.0699999999999998</v>
      </c>
      <c r="D666" s="10">
        <v>42251</v>
      </c>
      <c r="E666">
        <v>0.37</v>
      </c>
    </row>
    <row r="667" spans="1:5" x14ac:dyDescent="0.3">
      <c r="A667" s="10">
        <v>42172</v>
      </c>
      <c r="B667">
        <v>1.96</v>
      </c>
      <c r="D667" s="10">
        <v>42252</v>
      </c>
      <c r="E667">
        <v>0.33</v>
      </c>
    </row>
    <row r="668" spans="1:5" x14ac:dyDescent="0.3">
      <c r="A668" s="10">
        <v>42173</v>
      </c>
      <c r="B668">
        <v>1.92</v>
      </c>
      <c r="D668" s="10">
        <v>42253</v>
      </c>
      <c r="E668">
        <v>0.32</v>
      </c>
    </row>
    <row r="669" spans="1:5" x14ac:dyDescent="0.3">
      <c r="A669" s="10">
        <v>42174</v>
      </c>
      <c r="B669">
        <v>1.83</v>
      </c>
      <c r="D669" s="10">
        <v>42254</v>
      </c>
      <c r="E669">
        <v>0.25</v>
      </c>
    </row>
    <row r="670" spans="1:5" x14ac:dyDescent="0.3">
      <c r="A670" s="10">
        <v>42175</v>
      </c>
      <c r="B670">
        <v>1.77</v>
      </c>
      <c r="D670" s="10">
        <v>42255</v>
      </c>
      <c r="E670">
        <v>0.09</v>
      </c>
    </row>
    <row r="671" spans="1:5" x14ac:dyDescent="0.3">
      <c r="A671" s="10">
        <v>42176</v>
      </c>
      <c r="B671">
        <v>1.73</v>
      </c>
      <c r="D671" s="10">
        <v>42256</v>
      </c>
      <c r="E671">
        <v>0.1</v>
      </c>
    </row>
    <row r="672" spans="1:5" x14ac:dyDescent="0.3">
      <c r="A672" s="10">
        <v>42177</v>
      </c>
      <c r="B672">
        <v>1.66</v>
      </c>
      <c r="D672" s="10">
        <v>42257</v>
      </c>
      <c r="E672">
        <v>0.17</v>
      </c>
    </row>
    <row r="673" spans="1:5" x14ac:dyDescent="0.3">
      <c r="A673" s="10">
        <v>42178</v>
      </c>
      <c r="B673">
        <v>1.63</v>
      </c>
      <c r="D673" s="10">
        <v>42258</v>
      </c>
      <c r="E673">
        <v>0.21</v>
      </c>
    </row>
    <row r="674" spans="1:5" x14ac:dyDescent="0.3">
      <c r="A674" s="10">
        <v>42179</v>
      </c>
      <c r="B674">
        <v>1.65</v>
      </c>
      <c r="D674" s="10">
        <v>42259</v>
      </c>
      <c r="E674">
        <v>0.28999999999999998</v>
      </c>
    </row>
    <row r="675" spans="1:5" x14ac:dyDescent="0.3">
      <c r="A675" s="10">
        <v>42180</v>
      </c>
      <c r="B675">
        <v>1.45</v>
      </c>
      <c r="D675" s="10">
        <v>42260</v>
      </c>
      <c r="E675">
        <v>0.5</v>
      </c>
    </row>
    <row r="676" spans="1:5" x14ac:dyDescent="0.3">
      <c r="A676" s="10">
        <v>42181</v>
      </c>
      <c r="B676">
        <v>1.42</v>
      </c>
      <c r="D676" s="10">
        <v>42261</v>
      </c>
      <c r="E676">
        <v>0.56000000000000005</v>
      </c>
    </row>
    <row r="677" spans="1:5" x14ac:dyDescent="0.3">
      <c r="A677" s="10">
        <v>42182</v>
      </c>
      <c r="B677">
        <v>1.4</v>
      </c>
      <c r="D677" s="10">
        <v>42262</v>
      </c>
      <c r="E677">
        <v>0.61</v>
      </c>
    </row>
    <row r="678" spans="1:5" x14ac:dyDescent="0.3">
      <c r="A678" s="10">
        <v>42183</v>
      </c>
      <c r="B678">
        <v>1.4</v>
      </c>
      <c r="D678" s="10">
        <v>42263</v>
      </c>
      <c r="E678">
        <v>0.39</v>
      </c>
    </row>
    <row r="679" spans="1:5" x14ac:dyDescent="0.3">
      <c r="A679" s="10">
        <v>42184</v>
      </c>
      <c r="B679">
        <v>1.36</v>
      </c>
      <c r="D679" s="10">
        <v>42264</v>
      </c>
      <c r="E679">
        <v>0.38</v>
      </c>
    </row>
    <row r="680" spans="1:5" x14ac:dyDescent="0.3">
      <c r="A680" s="10">
        <v>42185</v>
      </c>
      <c r="B680">
        <v>1.31</v>
      </c>
      <c r="D680" s="10">
        <v>42265</v>
      </c>
      <c r="E680">
        <v>0.33</v>
      </c>
    </row>
    <row r="681" spans="1:5" x14ac:dyDescent="0.3">
      <c r="A681" s="10">
        <v>42522</v>
      </c>
      <c r="B681">
        <v>7.6</v>
      </c>
      <c r="D681" s="10">
        <v>42266</v>
      </c>
      <c r="E681">
        <v>0.23</v>
      </c>
    </row>
    <row r="682" spans="1:5" x14ac:dyDescent="0.3">
      <c r="A682" s="10">
        <v>42523</v>
      </c>
      <c r="B682">
        <v>7.52</v>
      </c>
      <c r="D682" s="10">
        <v>42267</v>
      </c>
      <c r="E682">
        <v>0.14000000000000001</v>
      </c>
    </row>
    <row r="683" spans="1:5" x14ac:dyDescent="0.3">
      <c r="A683" s="10">
        <v>42524</v>
      </c>
      <c r="B683">
        <v>7.46</v>
      </c>
      <c r="D683" s="10">
        <v>42268</v>
      </c>
      <c r="E683">
        <v>0.19</v>
      </c>
    </row>
    <row r="684" spans="1:5" x14ac:dyDescent="0.3">
      <c r="A684" s="10">
        <v>42525</v>
      </c>
      <c r="B684">
        <v>7.3</v>
      </c>
      <c r="D684" s="10">
        <v>42269</v>
      </c>
      <c r="E684">
        <v>0.2</v>
      </c>
    </row>
    <row r="685" spans="1:5" x14ac:dyDescent="0.3">
      <c r="A685" s="10">
        <v>42526</v>
      </c>
      <c r="B685">
        <v>7.14</v>
      </c>
      <c r="D685" s="10">
        <v>42270</v>
      </c>
      <c r="E685">
        <v>0.26</v>
      </c>
    </row>
    <row r="686" spans="1:5" x14ac:dyDescent="0.3">
      <c r="A686" s="10">
        <v>42527</v>
      </c>
      <c r="B686">
        <v>7.08</v>
      </c>
      <c r="D686" s="10">
        <v>42271</v>
      </c>
      <c r="E686">
        <v>0.24</v>
      </c>
    </row>
    <row r="687" spans="1:5" x14ac:dyDescent="0.3">
      <c r="A687" s="10">
        <v>42528</v>
      </c>
      <c r="B687">
        <v>7.11</v>
      </c>
      <c r="D687" s="10">
        <v>42272</v>
      </c>
      <c r="E687">
        <v>0.17</v>
      </c>
    </row>
    <row r="688" spans="1:5" x14ac:dyDescent="0.3">
      <c r="A688" s="10">
        <v>42529</v>
      </c>
      <c r="B688">
        <v>7.06</v>
      </c>
      <c r="D688" s="10">
        <v>42273</v>
      </c>
      <c r="E688">
        <v>0.2</v>
      </c>
    </row>
    <row r="689" spans="1:5" x14ac:dyDescent="0.3">
      <c r="A689" s="10">
        <v>42530</v>
      </c>
      <c r="B689">
        <v>7.03</v>
      </c>
      <c r="D689" s="10">
        <v>42274</v>
      </c>
      <c r="E689">
        <v>0.25</v>
      </c>
    </row>
    <row r="690" spans="1:5" x14ac:dyDescent="0.3">
      <c r="A690" s="10">
        <v>42531</v>
      </c>
      <c r="B690">
        <v>6.69</v>
      </c>
      <c r="D690" s="10">
        <v>42275</v>
      </c>
      <c r="E690">
        <v>0.3</v>
      </c>
    </row>
    <row r="691" spans="1:5" x14ac:dyDescent="0.3">
      <c r="A691" s="10">
        <v>42532</v>
      </c>
      <c r="B691">
        <v>6.41</v>
      </c>
      <c r="D691" s="10">
        <v>42276</v>
      </c>
      <c r="E691">
        <v>0.33</v>
      </c>
    </row>
    <row r="692" spans="1:5" x14ac:dyDescent="0.3">
      <c r="A692" s="10">
        <v>42533</v>
      </c>
      <c r="B692">
        <v>6.24</v>
      </c>
      <c r="D692" s="10">
        <v>42277</v>
      </c>
      <c r="E692">
        <v>0.38</v>
      </c>
    </row>
    <row r="693" spans="1:5" x14ac:dyDescent="0.3">
      <c r="A693" s="10">
        <v>42534</v>
      </c>
      <c r="B693">
        <v>6.06</v>
      </c>
      <c r="D693" s="10">
        <v>42614</v>
      </c>
      <c r="E693">
        <v>1.43</v>
      </c>
    </row>
    <row r="694" spans="1:5" x14ac:dyDescent="0.3">
      <c r="A694" s="10">
        <v>42535</v>
      </c>
      <c r="B694">
        <v>6.21</v>
      </c>
      <c r="D694" s="10">
        <v>42615</v>
      </c>
      <c r="E694">
        <v>1.3</v>
      </c>
    </row>
    <row r="695" spans="1:5" x14ac:dyDescent="0.3">
      <c r="A695" s="10">
        <v>42536</v>
      </c>
      <c r="B695">
        <v>5.99</v>
      </c>
      <c r="D695" s="10">
        <v>42616</v>
      </c>
      <c r="E695">
        <v>1.28</v>
      </c>
    </row>
    <row r="696" spans="1:5" x14ac:dyDescent="0.3">
      <c r="A696" s="10">
        <v>42537</v>
      </c>
      <c r="B696">
        <v>5.84</v>
      </c>
      <c r="D696" s="10">
        <v>42617</v>
      </c>
      <c r="E696">
        <v>1.33</v>
      </c>
    </row>
    <row r="697" spans="1:5" x14ac:dyDescent="0.3">
      <c r="A697" s="10">
        <v>42538</v>
      </c>
      <c r="B697">
        <v>5.8</v>
      </c>
      <c r="D697" s="10">
        <v>42618</v>
      </c>
      <c r="E697">
        <v>1.34</v>
      </c>
    </row>
    <row r="698" spans="1:5" x14ac:dyDescent="0.3">
      <c r="A698" s="10">
        <v>42539</v>
      </c>
      <c r="B698">
        <v>5.66</v>
      </c>
      <c r="D698" s="10">
        <v>42619</v>
      </c>
      <c r="E698">
        <v>1.25</v>
      </c>
    </row>
    <row r="699" spans="1:5" x14ac:dyDescent="0.3">
      <c r="A699" s="10">
        <v>42540</v>
      </c>
      <c r="B699">
        <v>5.32</v>
      </c>
      <c r="D699" s="10">
        <v>42620</v>
      </c>
      <c r="E699">
        <v>1.1299999999999999</v>
      </c>
    </row>
    <row r="700" spans="1:5" x14ac:dyDescent="0.3">
      <c r="A700" s="10">
        <v>42541</v>
      </c>
      <c r="B700">
        <v>4.87</v>
      </c>
      <c r="D700" s="10">
        <v>42621</v>
      </c>
      <c r="E700">
        <v>1.1100000000000001</v>
      </c>
    </row>
    <row r="701" spans="1:5" x14ac:dyDescent="0.3">
      <c r="A701" s="10">
        <v>42542</v>
      </c>
      <c r="B701">
        <v>4.6100000000000003</v>
      </c>
      <c r="D701" s="10">
        <v>42622</v>
      </c>
      <c r="E701">
        <v>1.28</v>
      </c>
    </row>
    <row r="702" spans="1:5" x14ac:dyDescent="0.3">
      <c r="A702" s="10">
        <v>42543</v>
      </c>
      <c r="B702">
        <v>4.42</v>
      </c>
      <c r="D702" s="10">
        <v>42623</v>
      </c>
      <c r="E702">
        <v>1.42</v>
      </c>
    </row>
    <row r="703" spans="1:5" x14ac:dyDescent="0.3">
      <c r="A703" s="10">
        <v>42544</v>
      </c>
      <c r="B703">
        <v>4.24</v>
      </c>
      <c r="D703" s="10">
        <v>42624</v>
      </c>
      <c r="E703">
        <v>1.46</v>
      </c>
    </row>
    <row r="704" spans="1:5" x14ac:dyDescent="0.3">
      <c r="A704" s="10">
        <v>42545</v>
      </c>
      <c r="B704">
        <v>3.98</v>
      </c>
      <c r="D704" s="10">
        <v>42625</v>
      </c>
      <c r="E704">
        <v>1.47</v>
      </c>
    </row>
    <row r="705" spans="1:5" x14ac:dyDescent="0.3">
      <c r="A705" s="10">
        <v>42546</v>
      </c>
      <c r="B705">
        <v>3.85</v>
      </c>
      <c r="D705" s="10">
        <v>42626</v>
      </c>
      <c r="E705">
        <v>1.49</v>
      </c>
    </row>
    <row r="706" spans="1:5" x14ac:dyDescent="0.3">
      <c r="A706" s="10">
        <v>42547</v>
      </c>
      <c r="B706">
        <v>3.73</v>
      </c>
      <c r="D706" s="10">
        <v>42627</v>
      </c>
      <c r="E706">
        <v>1.42</v>
      </c>
    </row>
    <row r="707" spans="1:5" x14ac:dyDescent="0.3">
      <c r="A707" s="10">
        <v>42548</v>
      </c>
      <c r="B707">
        <v>3.49</v>
      </c>
      <c r="D707" s="10">
        <v>42628</v>
      </c>
      <c r="E707">
        <v>1.3</v>
      </c>
    </row>
    <row r="708" spans="1:5" x14ac:dyDescent="0.3">
      <c r="A708" s="10">
        <v>42549</v>
      </c>
      <c r="B708">
        <v>3.3</v>
      </c>
      <c r="D708" s="10">
        <v>42629</v>
      </c>
      <c r="E708">
        <v>1.25</v>
      </c>
    </row>
    <row r="709" spans="1:5" x14ac:dyDescent="0.3">
      <c r="A709" s="10">
        <v>42550</v>
      </c>
      <c r="B709">
        <v>3.23</v>
      </c>
      <c r="D709" s="10">
        <v>42630</v>
      </c>
      <c r="E709">
        <v>1.28</v>
      </c>
    </row>
    <row r="710" spans="1:5" x14ac:dyDescent="0.3">
      <c r="A710" s="10">
        <v>42551</v>
      </c>
      <c r="B710">
        <v>3.25</v>
      </c>
      <c r="D710" s="10">
        <v>42631</v>
      </c>
      <c r="E710">
        <v>1.22</v>
      </c>
    </row>
    <row r="711" spans="1:5" x14ac:dyDescent="0.3">
      <c r="A711" s="10">
        <v>42887</v>
      </c>
      <c r="B711">
        <v>27.6</v>
      </c>
      <c r="D711" s="10">
        <v>42632</v>
      </c>
      <c r="E711">
        <v>1.05</v>
      </c>
    </row>
    <row r="712" spans="1:5" x14ac:dyDescent="0.3">
      <c r="A712" s="10">
        <v>42888</v>
      </c>
      <c r="B712">
        <v>27</v>
      </c>
      <c r="D712" s="10">
        <v>42633</v>
      </c>
      <c r="E712">
        <v>0.97</v>
      </c>
    </row>
    <row r="713" spans="1:5" x14ac:dyDescent="0.3">
      <c r="A713" s="10">
        <v>42889</v>
      </c>
      <c r="B713">
        <v>26.3</v>
      </c>
      <c r="D713" s="10">
        <v>42634</v>
      </c>
      <c r="E713">
        <v>0.97</v>
      </c>
    </row>
    <row r="714" spans="1:5" x14ac:dyDescent="0.3">
      <c r="A714" s="10">
        <v>42890</v>
      </c>
      <c r="B714">
        <v>25.7</v>
      </c>
      <c r="D714" s="10">
        <v>42635</v>
      </c>
      <c r="E714">
        <v>0.88</v>
      </c>
    </row>
    <row r="715" spans="1:5" x14ac:dyDescent="0.3">
      <c r="A715" s="10">
        <v>42891</v>
      </c>
      <c r="B715">
        <v>25</v>
      </c>
      <c r="D715" s="10">
        <v>42636</v>
      </c>
      <c r="E715">
        <v>0.94</v>
      </c>
    </row>
    <row r="716" spans="1:5" x14ac:dyDescent="0.3">
      <c r="A716" s="10">
        <v>42892</v>
      </c>
      <c r="B716">
        <v>24.6</v>
      </c>
      <c r="D716" s="10">
        <v>42637</v>
      </c>
      <c r="E716">
        <v>0.88</v>
      </c>
    </row>
    <row r="717" spans="1:5" x14ac:dyDescent="0.3">
      <c r="A717" s="10">
        <v>42893</v>
      </c>
      <c r="B717">
        <v>24.3</v>
      </c>
      <c r="D717" s="10">
        <v>42638</v>
      </c>
      <c r="E717">
        <v>0.78</v>
      </c>
    </row>
    <row r="718" spans="1:5" x14ac:dyDescent="0.3">
      <c r="A718" s="10">
        <v>42894</v>
      </c>
      <c r="B718">
        <v>24.4</v>
      </c>
      <c r="D718" s="10">
        <v>42639</v>
      </c>
      <c r="E718">
        <v>0.59</v>
      </c>
    </row>
    <row r="719" spans="1:5" x14ac:dyDescent="0.3">
      <c r="A719" s="10">
        <v>42895</v>
      </c>
      <c r="B719">
        <v>25.5</v>
      </c>
      <c r="D719" s="10">
        <v>42640</v>
      </c>
      <c r="E719">
        <v>0.64</v>
      </c>
    </row>
    <row r="720" spans="1:5" x14ac:dyDescent="0.3">
      <c r="A720" s="10">
        <v>42896</v>
      </c>
      <c r="B720">
        <v>25</v>
      </c>
      <c r="D720" s="10">
        <v>42641</v>
      </c>
      <c r="E720">
        <v>0.72</v>
      </c>
    </row>
    <row r="721" spans="1:5" x14ac:dyDescent="0.3">
      <c r="A721" s="10">
        <v>42897</v>
      </c>
      <c r="B721">
        <v>23.7</v>
      </c>
      <c r="D721" s="10">
        <v>42642</v>
      </c>
      <c r="E721">
        <v>0.89</v>
      </c>
    </row>
    <row r="722" spans="1:5" x14ac:dyDescent="0.3">
      <c r="A722" s="10">
        <v>42898</v>
      </c>
      <c r="B722">
        <v>23.2</v>
      </c>
      <c r="D722" s="10">
        <v>42643</v>
      </c>
      <c r="E722">
        <v>0.89</v>
      </c>
    </row>
    <row r="723" spans="1:5" x14ac:dyDescent="0.3">
      <c r="A723" s="10">
        <v>42899</v>
      </c>
      <c r="B723">
        <v>22.9</v>
      </c>
      <c r="D723" s="10">
        <v>42979</v>
      </c>
      <c r="E723">
        <v>6.18</v>
      </c>
    </row>
    <row r="724" spans="1:5" x14ac:dyDescent="0.3">
      <c r="A724" s="10">
        <v>42900</v>
      </c>
      <c r="B724">
        <v>22.2</v>
      </c>
      <c r="D724" s="10">
        <v>42980</v>
      </c>
      <c r="E724">
        <v>6</v>
      </c>
    </row>
    <row r="725" spans="1:5" x14ac:dyDescent="0.3">
      <c r="A725" s="10">
        <v>42901</v>
      </c>
      <c r="B725">
        <v>21.5</v>
      </c>
      <c r="D725" s="10">
        <v>42981</v>
      </c>
      <c r="E725">
        <v>5.67</v>
      </c>
    </row>
    <row r="726" spans="1:5" x14ac:dyDescent="0.3">
      <c r="A726" s="10">
        <v>42902</v>
      </c>
      <c r="B726">
        <v>20.8</v>
      </c>
      <c r="D726" s="10">
        <v>42982</v>
      </c>
      <c r="E726">
        <v>5.9</v>
      </c>
    </row>
    <row r="727" spans="1:5" x14ac:dyDescent="0.3">
      <c r="A727" s="10">
        <v>42903</v>
      </c>
      <c r="B727">
        <v>20.5</v>
      </c>
      <c r="D727" s="10">
        <v>42983</v>
      </c>
      <c r="E727">
        <v>6.31</v>
      </c>
    </row>
    <row r="728" spans="1:5" x14ac:dyDescent="0.3">
      <c r="A728" s="10">
        <v>42904</v>
      </c>
      <c r="B728">
        <v>19.5</v>
      </c>
      <c r="D728" s="10">
        <v>42984</v>
      </c>
      <c r="E728">
        <v>6.45</v>
      </c>
    </row>
    <row r="729" spans="1:5" x14ac:dyDescent="0.3">
      <c r="A729" s="10">
        <v>42905</v>
      </c>
      <c r="B729">
        <v>18.600000000000001</v>
      </c>
      <c r="D729" s="10">
        <v>42985</v>
      </c>
      <c r="E729">
        <v>6.74</v>
      </c>
    </row>
    <row r="730" spans="1:5" x14ac:dyDescent="0.3">
      <c r="A730" s="10">
        <v>42906</v>
      </c>
      <c r="B730">
        <v>18.2</v>
      </c>
      <c r="D730" s="10">
        <v>42986</v>
      </c>
      <c r="E730">
        <v>6.86</v>
      </c>
    </row>
    <row r="731" spans="1:5" x14ac:dyDescent="0.3">
      <c r="A731" s="10">
        <v>42907</v>
      </c>
      <c r="B731">
        <v>18</v>
      </c>
      <c r="D731" s="10">
        <v>42987</v>
      </c>
      <c r="E731">
        <v>7.06</v>
      </c>
    </row>
    <row r="732" spans="1:5" x14ac:dyDescent="0.3">
      <c r="A732" s="10">
        <v>42908</v>
      </c>
      <c r="B732">
        <v>17.899999999999999</v>
      </c>
      <c r="D732" s="10">
        <v>42988</v>
      </c>
      <c r="E732">
        <v>6.77</v>
      </c>
    </row>
    <row r="733" spans="1:5" x14ac:dyDescent="0.3">
      <c r="A733" s="10">
        <v>42909</v>
      </c>
      <c r="B733">
        <v>17.3</v>
      </c>
      <c r="D733" s="10">
        <v>42989</v>
      </c>
      <c r="E733">
        <v>6.59</v>
      </c>
    </row>
    <row r="734" spans="1:5" x14ac:dyDescent="0.3">
      <c r="A734" s="10">
        <v>42910</v>
      </c>
      <c r="B734">
        <v>17</v>
      </c>
      <c r="D734" s="10">
        <v>42990</v>
      </c>
      <c r="E734">
        <v>6.64</v>
      </c>
    </row>
    <row r="735" spans="1:5" x14ac:dyDescent="0.3">
      <c r="A735" s="10">
        <v>42911</v>
      </c>
      <c r="B735">
        <v>17</v>
      </c>
      <c r="D735" s="10">
        <v>42991</v>
      </c>
      <c r="E735">
        <v>7</v>
      </c>
    </row>
    <row r="736" spans="1:5" x14ac:dyDescent="0.3">
      <c r="A736" s="10">
        <v>42912</v>
      </c>
      <c r="B736">
        <v>16.899999999999999</v>
      </c>
      <c r="D736" s="10">
        <v>42992</v>
      </c>
      <c r="E736">
        <v>7.2</v>
      </c>
    </row>
    <row r="737" spans="1:5" x14ac:dyDescent="0.3">
      <c r="A737" s="10">
        <v>42913</v>
      </c>
      <c r="B737">
        <v>16.899999999999999</v>
      </c>
      <c r="D737" s="10">
        <v>42993</v>
      </c>
      <c r="E737">
        <v>6.9</v>
      </c>
    </row>
    <row r="738" spans="1:5" x14ac:dyDescent="0.3">
      <c r="A738" s="10">
        <v>42914</v>
      </c>
      <c r="B738">
        <v>16.899999999999999</v>
      </c>
      <c r="D738" s="10">
        <v>42994</v>
      </c>
      <c r="E738">
        <v>6.86</v>
      </c>
    </row>
    <row r="739" spans="1:5" x14ac:dyDescent="0.3">
      <c r="A739" s="10">
        <v>42915</v>
      </c>
      <c r="B739">
        <v>16.7</v>
      </c>
      <c r="D739" s="10">
        <v>42995</v>
      </c>
      <c r="E739">
        <v>6.85</v>
      </c>
    </row>
    <row r="740" spans="1:5" x14ac:dyDescent="0.3">
      <c r="A740" s="10">
        <v>42916</v>
      </c>
      <c r="B740">
        <v>16.600000000000001</v>
      </c>
      <c r="D740" s="10">
        <v>42996</v>
      </c>
      <c r="E740">
        <v>6.74</v>
      </c>
    </row>
    <row r="741" spans="1:5" x14ac:dyDescent="0.3">
      <c r="A741" s="10">
        <v>43252</v>
      </c>
      <c r="B741">
        <v>9.02</v>
      </c>
      <c r="D741" s="10">
        <v>42997</v>
      </c>
      <c r="E741">
        <v>6.64</v>
      </c>
    </row>
    <row r="742" spans="1:5" x14ac:dyDescent="0.3">
      <c r="A742" s="10">
        <v>43253</v>
      </c>
      <c r="B742">
        <v>8.52</v>
      </c>
      <c r="D742" s="10">
        <v>42998</v>
      </c>
      <c r="E742">
        <v>6.47</v>
      </c>
    </row>
    <row r="743" spans="1:5" x14ac:dyDescent="0.3">
      <c r="A743" s="10">
        <v>43254</v>
      </c>
      <c r="B743">
        <v>7.84</v>
      </c>
      <c r="D743" s="10">
        <v>42999</v>
      </c>
      <c r="E743">
        <v>6.43</v>
      </c>
    </row>
    <row r="744" spans="1:5" x14ac:dyDescent="0.3">
      <c r="A744" s="10">
        <v>43255</v>
      </c>
      <c r="B744">
        <v>7.54</v>
      </c>
      <c r="D744" s="10">
        <v>43000</v>
      </c>
      <c r="E744">
        <v>6.37</v>
      </c>
    </row>
    <row r="745" spans="1:5" x14ac:dyDescent="0.3">
      <c r="A745" s="10">
        <v>43256</v>
      </c>
      <c r="B745">
        <v>7.21</v>
      </c>
      <c r="D745" s="10">
        <v>43001</v>
      </c>
      <c r="E745">
        <v>6.54</v>
      </c>
    </row>
    <row r="746" spans="1:5" x14ac:dyDescent="0.3">
      <c r="A746" s="10">
        <v>43257</v>
      </c>
      <c r="B746">
        <v>6.86</v>
      </c>
      <c r="D746" s="10">
        <v>43002</v>
      </c>
      <c r="E746">
        <v>6.56</v>
      </c>
    </row>
    <row r="747" spans="1:5" x14ac:dyDescent="0.3">
      <c r="A747" s="10">
        <v>43258</v>
      </c>
      <c r="B747">
        <v>6.79</v>
      </c>
      <c r="D747" s="10">
        <v>43003</v>
      </c>
      <c r="E747">
        <v>5.93</v>
      </c>
    </row>
    <row r="748" spans="1:5" x14ac:dyDescent="0.3">
      <c r="A748" s="10">
        <v>43259</v>
      </c>
      <c r="B748">
        <v>6.68</v>
      </c>
      <c r="D748" s="10">
        <v>43004</v>
      </c>
      <c r="E748">
        <v>5.51</v>
      </c>
    </row>
    <row r="749" spans="1:5" x14ac:dyDescent="0.3">
      <c r="A749" s="10">
        <v>43260</v>
      </c>
      <c r="B749">
        <v>6.46</v>
      </c>
      <c r="D749" s="10">
        <v>43005</v>
      </c>
      <c r="E749">
        <v>5.21</v>
      </c>
    </row>
    <row r="750" spans="1:5" x14ac:dyDescent="0.3">
      <c r="A750" s="10">
        <v>43261</v>
      </c>
      <c r="B750">
        <v>6.5</v>
      </c>
      <c r="D750" s="10">
        <v>43006</v>
      </c>
      <c r="E750">
        <v>5.1100000000000003</v>
      </c>
    </row>
    <row r="751" spans="1:5" x14ac:dyDescent="0.3">
      <c r="A751" s="10">
        <v>43262</v>
      </c>
      <c r="B751">
        <v>6.29</v>
      </c>
      <c r="D751" s="10">
        <v>43007</v>
      </c>
      <c r="E751">
        <v>5.2</v>
      </c>
    </row>
    <row r="752" spans="1:5" x14ac:dyDescent="0.3">
      <c r="A752" s="10">
        <v>43263</v>
      </c>
      <c r="B752">
        <v>6.3</v>
      </c>
      <c r="D752" s="10">
        <v>43008</v>
      </c>
      <c r="E752">
        <v>5.22</v>
      </c>
    </row>
    <row r="753" spans="1:5" x14ac:dyDescent="0.3">
      <c r="A753" s="10">
        <v>43264</v>
      </c>
      <c r="B753">
        <v>6.16</v>
      </c>
      <c r="D753" s="10">
        <v>43344</v>
      </c>
      <c r="E753">
        <v>2.59</v>
      </c>
    </row>
    <row r="754" spans="1:5" x14ac:dyDescent="0.3">
      <c r="A754" s="10">
        <v>43265</v>
      </c>
      <c r="B754">
        <v>6.13</v>
      </c>
      <c r="D754" s="10">
        <v>43345</v>
      </c>
      <c r="E754">
        <v>2.66</v>
      </c>
    </row>
    <row r="755" spans="1:5" x14ac:dyDescent="0.3">
      <c r="A755" s="10">
        <v>43266</v>
      </c>
      <c r="B755">
        <v>6.21</v>
      </c>
      <c r="D755" s="10">
        <v>43346</v>
      </c>
      <c r="E755">
        <v>2.6</v>
      </c>
    </row>
    <row r="756" spans="1:5" x14ac:dyDescent="0.3">
      <c r="A756" s="10">
        <v>43267</v>
      </c>
      <c r="B756">
        <v>6.62</v>
      </c>
      <c r="D756" s="10">
        <v>43347</v>
      </c>
      <c r="E756">
        <v>2.46</v>
      </c>
    </row>
    <row r="757" spans="1:5" x14ac:dyDescent="0.3">
      <c r="A757" s="10">
        <v>43268</v>
      </c>
      <c r="B757">
        <v>7.5</v>
      </c>
      <c r="D757" s="10">
        <v>43348</v>
      </c>
      <c r="E757">
        <v>2.4300000000000002</v>
      </c>
    </row>
    <row r="758" spans="1:5" x14ac:dyDescent="0.3">
      <c r="A758" s="10">
        <v>43269</v>
      </c>
      <c r="B758">
        <v>7.35</v>
      </c>
      <c r="D758" s="10">
        <v>43349</v>
      </c>
      <c r="E758">
        <v>2.42</v>
      </c>
    </row>
    <row r="759" spans="1:5" x14ac:dyDescent="0.3">
      <c r="A759" s="10">
        <v>43270</v>
      </c>
      <c r="B759">
        <v>6.73</v>
      </c>
      <c r="D759" s="10">
        <v>43350</v>
      </c>
      <c r="E759">
        <v>2.34</v>
      </c>
    </row>
    <row r="760" spans="1:5" x14ac:dyDescent="0.3">
      <c r="A760" s="10">
        <v>43271</v>
      </c>
      <c r="B760">
        <v>6.25</v>
      </c>
      <c r="D760" s="10">
        <v>43351</v>
      </c>
      <c r="E760">
        <v>2.27</v>
      </c>
    </row>
    <row r="761" spans="1:5" x14ac:dyDescent="0.3">
      <c r="A761" s="10">
        <v>43272</v>
      </c>
      <c r="B761">
        <v>5.87</v>
      </c>
      <c r="D761" s="10">
        <v>43352</v>
      </c>
      <c r="E761">
        <v>2.1800000000000002</v>
      </c>
    </row>
    <row r="762" spans="1:5" x14ac:dyDescent="0.3">
      <c r="A762" s="10">
        <v>43273</v>
      </c>
      <c r="B762">
        <v>5.56</v>
      </c>
      <c r="D762" s="10">
        <v>43353</v>
      </c>
      <c r="E762">
        <v>2.09</v>
      </c>
    </row>
    <row r="763" spans="1:5" x14ac:dyDescent="0.3">
      <c r="A763" s="10">
        <v>43274</v>
      </c>
      <c r="B763">
        <v>5.3</v>
      </c>
      <c r="D763" s="10">
        <v>43354</v>
      </c>
      <c r="E763">
        <v>1.98</v>
      </c>
    </row>
    <row r="764" spans="1:5" x14ac:dyDescent="0.3">
      <c r="A764" s="10">
        <v>43275</v>
      </c>
      <c r="B764">
        <v>5.43</v>
      </c>
      <c r="D764" s="10">
        <v>43355</v>
      </c>
      <c r="E764">
        <v>1.86</v>
      </c>
    </row>
    <row r="765" spans="1:5" x14ac:dyDescent="0.3">
      <c r="A765" s="10">
        <v>43276</v>
      </c>
      <c r="B765">
        <v>5.54</v>
      </c>
      <c r="D765" s="10">
        <v>43356</v>
      </c>
      <c r="E765">
        <v>1.68</v>
      </c>
    </row>
    <row r="766" spans="1:5" x14ac:dyDescent="0.3">
      <c r="A766" s="10">
        <v>43277</v>
      </c>
      <c r="B766">
        <v>5.48</v>
      </c>
      <c r="D766" s="10">
        <v>43357</v>
      </c>
      <c r="E766">
        <v>1.69</v>
      </c>
    </row>
    <row r="767" spans="1:5" x14ac:dyDescent="0.3">
      <c r="A767" s="10">
        <v>43278</v>
      </c>
      <c r="B767">
        <v>5.35</v>
      </c>
      <c r="D767" s="10">
        <v>43358</v>
      </c>
      <c r="E767">
        <v>1.75</v>
      </c>
    </row>
    <row r="768" spans="1:5" x14ac:dyDescent="0.3">
      <c r="A768" s="10">
        <v>43279</v>
      </c>
      <c r="B768">
        <v>5.23</v>
      </c>
      <c r="D768" s="10">
        <v>43359</v>
      </c>
      <c r="E768">
        <v>1.73</v>
      </c>
    </row>
    <row r="769" spans="1:5" x14ac:dyDescent="0.3">
      <c r="A769" s="10">
        <v>43280</v>
      </c>
      <c r="B769">
        <v>4.93</v>
      </c>
      <c r="D769" s="10">
        <v>43360</v>
      </c>
      <c r="E769">
        <v>1.78</v>
      </c>
    </row>
    <row r="770" spans="1:5" x14ac:dyDescent="0.3">
      <c r="A770" s="10">
        <v>43281</v>
      </c>
      <c r="B770">
        <v>4.68</v>
      </c>
      <c r="D770" s="10">
        <v>43361</v>
      </c>
      <c r="E770">
        <v>1.86</v>
      </c>
    </row>
    <row r="771" spans="1:5" x14ac:dyDescent="0.3">
      <c r="D771" s="10">
        <v>43362</v>
      </c>
      <c r="E771">
        <v>1.95</v>
      </c>
    </row>
    <row r="772" spans="1:5" x14ac:dyDescent="0.3">
      <c r="D772" s="10">
        <v>43363</v>
      </c>
      <c r="E772">
        <v>1.96</v>
      </c>
    </row>
    <row r="773" spans="1:5" x14ac:dyDescent="0.3">
      <c r="D773" s="10">
        <v>43364</v>
      </c>
      <c r="E773">
        <v>1.85</v>
      </c>
    </row>
    <row r="774" spans="1:5" x14ac:dyDescent="0.3">
      <c r="D774" s="10">
        <v>43365</v>
      </c>
      <c r="E774">
        <v>1.96</v>
      </c>
    </row>
    <row r="775" spans="1:5" x14ac:dyDescent="0.3">
      <c r="D775" s="10">
        <v>43366</v>
      </c>
      <c r="E775">
        <v>2.1800000000000002</v>
      </c>
    </row>
    <row r="776" spans="1:5" x14ac:dyDescent="0.3">
      <c r="D776" s="10">
        <v>43367</v>
      </c>
      <c r="E776">
        <v>2.13</v>
      </c>
    </row>
    <row r="777" spans="1:5" x14ac:dyDescent="0.3">
      <c r="D777" s="10">
        <v>43368</v>
      </c>
      <c r="E777">
        <v>2.21</v>
      </c>
    </row>
    <row r="778" spans="1:5" x14ac:dyDescent="0.3">
      <c r="D778" s="10">
        <v>43369</v>
      </c>
      <c r="E778">
        <v>2.13</v>
      </c>
    </row>
    <row r="779" spans="1:5" x14ac:dyDescent="0.3">
      <c r="D779" s="10">
        <v>43370</v>
      </c>
      <c r="E779">
        <v>2.11</v>
      </c>
    </row>
    <row r="780" spans="1:5" x14ac:dyDescent="0.3">
      <c r="D780" s="10">
        <v>43371</v>
      </c>
      <c r="E780">
        <v>2.37</v>
      </c>
    </row>
    <row r="781" spans="1:5" x14ac:dyDescent="0.3">
      <c r="D781" s="10">
        <v>43372</v>
      </c>
      <c r="E781">
        <v>2.2599999999999998</v>
      </c>
    </row>
    <row r="782" spans="1:5" x14ac:dyDescent="0.3">
      <c r="D782" s="10">
        <v>43373</v>
      </c>
      <c r="E782">
        <v>2.08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101</vt:i4>
      </vt:variant>
    </vt:vector>
  </HeadingPairs>
  <TitlesOfParts>
    <vt:vector size="105" baseType="lpstr">
      <vt:lpstr>June Results</vt:lpstr>
      <vt:lpstr>September Results</vt:lpstr>
      <vt:lpstr>USGS Big Trees daily data</vt:lpstr>
      <vt:lpstr>USGS Soquel daily data</vt:lpstr>
      <vt:lpstr>BET_Sep_2005</vt:lpstr>
      <vt:lpstr>BT_June_2000</vt:lpstr>
      <vt:lpstr>BT_June_2001</vt:lpstr>
      <vt:lpstr>BT_June_2002</vt:lpstr>
      <vt:lpstr>BT_June_2003</vt:lpstr>
      <vt:lpstr>BT_June_2004</vt:lpstr>
      <vt:lpstr>BT_June_2005</vt:lpstr>
      <vt:lpstr>BT_June_2006</vt:lpstr>
      <vt:lpstr>BT_June_2007</vt:lpstr>
      <vt:lpstr>BT_June_2008</vt:lpstr>
      <vt:lpstr>BT_June_2009</vt:lpstr>
      <vt:lpstr>BT_June_2010</vt:lpstr>
      <vt:lpstr>BT_June_2011</vt:lpstr>
      <vt:lpstr>BT_June_2012</vt:lpstr>
      <vt:lpstr>BT_June_2013</vt:lpstr>
      <vt:lpstr>BT_June_2014</vt:lpstr>
      <vt:lpstr>BT_June_2015</vt:lpstr>
      <vt:lpstr>BT_June_2016</vt:lpstr>
      <vt:lpstr>BT_June_2017</vt:lpstr>
      <vt:lpstr>BT_June_2018</vt:lpstr>
      <vt:lpstr>BT_June_81</vt:lpstr>
      <vt:lpstr>BT_June_94</vt:lpstr>
      <vt:lpstr>BT_June_97</vt:lpstr>
      <vt:lpstr>BT_June_98</vt:lpstr>
      <vt:lpstr>BT_June_99</vt:lpstr>
      <vt:lpstr>BT_Sep_2000</vt:lpstr>
      <vt:lpstr>BT_Sep_2001</vt:lpstr>
      <vt:lpstr>BT_Sep_2002</vt:lpstr>
      <vt:lpstr>BT_Sep_2003</vt:lpstr>
      <vt:lpstr>BT_Sep_2004</vt:lpstr>
      <vt:lpstr>BT_Sep_2005</vt:lpstr>
      <vt:lpstr>BT_Sep_2006</vt:lpstr>
      <vt:lpstr>BT_Sep_2007</vt:lpstr>
      <vt:lpstr>BT_Sep_2008</vt:lpstr>
      <vt:lpstr>BT_Sep_2009</vt:lpstr>
      <vt:lpstr>BT_Sep_2010</vt:lpstr>
      <vt:lpstr>BT_Sep_2011</vt:lpstr>
      <vt:lpstr>BT_Sep_2012</vt:lpstr>
      <vt:lpstr>BT_Sep_2013</vt:lpstr>
      <vt:lpstr>BT_Sep_2014</vt:lpstr>
      <vt:lpstr>BT_Sep_2015</vt:lpstr>
      <vt:lpstr>BT_Sep_2016</vt:lpstr>
      <vt:lpstr>BT_Sep_2017</vt:lpstr>
      <vt:lpstr>BT_Sep_2018</vt:lpstr>
      <vt:lpstr>BT_Sep_81</vt:lpstr>
      <vt:lpstr>BT_Sep_94</vt:lpstr>
      <vt:lpstr>BT_Sep_97</vt:lpstr>
      <vt:lpstr>BT_Sep_98</vt:lpstr>
      <vt:lpstr>BT_Sep_99</vt:lpstr>
      <vt:lpstr>SOQ_June_2000</vt:lpstr>
      <vt:lpstr>SOQ_June_2001</vt:lpstr>
      <vt:lpstr>SOQ_June_2002</vt:lpstr>
      <vt:lpstr>SOQ_June_2003</vt:lpstr>
      <vt:lpstr>SOQ_June_2004</vt:lpstr>
      <vt:lpstr>SOQ_June_2005</vt:lpstr>
      <vt:lpstr>SOQ_June_2006</vt:lpstr>
      <vt:lpstr>SOQ_June_2007</vt:lpstr>
      <vt:lpstr>SOQ_June_2008</vt:lpstr>
      <vt:lpstr>SOQ_June_2009</vt:lpstr>
      <vt:lpstr>SOQ_June_2010</vt:lpstr>
      <vt:lpstr>SOQ_June_2011</vt:lpstr>
      <vt:lpstr>SOQ_June_2012</vt:lpstr>
      <vt:lpstr>SOQ_June_2013</vt:lpstr>
      <vt:lpstr>SOQ_June_2014</vt:lpstr>
      <vt:lpstr>SOQ_June_2015</vt:lpstr>
      <vt:lpstr>SOQ_June_2016</vt:lpstr>
      <vt:lpstr>SOQ_June_2017</vt:lpstr>
      <vt:lpstr>SOQ_June_2018</vt:lpstr>
      <vt:lpstr>SOQ_June_81</vt:lpstr>
      <vt:lpstr>SOQ_June_94</vt:lpstr>
      <vt:lpstr>SOQ_June_95</vt:lpstr>
      <vt:lpstr>SOQ_June_96</vt:lpstr>
      <vt:lpstr>SOQ_June_97</vt:lpstr>
      <vt:lpstr>SOQ_June_98</vt:lpstr>
      <vt:lpstr>SOQ_June_99</vt:lpstr>
      <vt:lpstr>SOQ_Sep_2000</vt:lpstr>
      <vt:lpstr>SOQ_Sep_2001</vt:lpstr>
      <vt:lpstr>SOQ_Sep_2002</vt:lpstr>
      <vt:lpstr>SOQ_Sep_2003</vt:lpstr>
      <vt:lpstr>SOQ_Sep_2004</vt:lpstr>
      <vt:lpstr>SOQ_Sep_2005</vt:lpstr>
      <vt:lpstr>SOQ_Sep_2006</vt:lpstr>
      <vt:lpstr>SOQ_Sep_2007</vt:lpstr>
      <vt:lpstr>SOQ_Sep_2008</vt:lpstr>
      <vt:lpstr>SOQ_Sep_2009</vt:lpstr>
      <vt:lpstr>Soq_Sep_2010</vt:lpstr>
      <vt:lpstr>SOQ_Sep_2011</vt:lpstr>
      <vt:lpstr>SOQ_Sep_2012</vt:lpstr>
      <vt:lpstr>SOQ_Sep_2013</vt:lpstr>
      <vt:lpstr>SOQ_Sep_2014</vt:lpstr>
      <vt:lpstr>SOQ_Sep_2015</vt:lpstr>
      <vt:lpstr>SOQ_Sep_2016</vt:lpstr>
      <vt:lpstr>SOQ_Sep_2017</vt:lpstr>
      <vt:lpstr>SOQ_Sep_2018</vt:lpstr>
      <vt:lpstr>SOQ_Sep_81</vt:lpstr>
      <vt:lpstr>SOQ_Sep_94</vt:lpstr>
      <vt:lpstr>SOQ_Sep_95</vt:lpstr>
      <vt:lpstr>SOQ_Sep_96</vt:lpstr>
      <vt:lpstr>SOQ_Sep_97</vt:lpstr>
      <vt:lpstr>SOQ_Sep_98</vt:lpstr>
      <vt:lpstr>SOQ_Sep_99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n.cheshier</dc:creator>
  <cp:lastModifiedBy>Chris Hammersmark</cp:lastModifiedBy>
  <dcterms:created xsi:type="dcterms:W3CDTF">2018-11-10T00:39:14Z</dcterms:created>
  <dcterms:modified xsi:type="dcterms:W3CDTF">2019-01-21T20:53:13Z</dcterms:modified>
</cp:coreProperties>
</file>