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gtall25/Desktop/CS6384ComputerVision/"/>
    </mc:Choice>
  </mc:AlternateContent>
  <xr:revisionPtr revIDLastSave="0" documentId="13_ncr:1_{A240817E-9DB1-C34B-81E6-8D01156E8D23}" xr6:coauthVersionLast="45" xr6:coauthVersionMax="45" xr10:uidLastSave="{00000000-0000-0000-0000-000000000000}"/>
  <bookViews>
    <workbookView xWindow="0" yWindow="460" windowWidth="14400" windowHeight="16320" activeTab="3" xr2:uid="{DB5637B1-5FB3-7444-8FB0-9ED6CADAF71E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8" i="4" l="1"/>
  <c r="I78" i="4"/>
  <c r="H79" i="4"/>
  <c r="I79" i="4"/>
  <c r="H80" i="4"/>
  <c r="I80" i="4"/>
  <c r="H81" i="4"/>
  <c r="I81" i="4"/>
  <c r="G79" i="4"/>
  <c r="G80" i="4"/>
  <c r="G81" i="4"/>
  <c r="G78" i="4"/>
  <c r="G73" i="4"/>
  <c r="H73" i="4"/>
  <c r="I73" i="4"/>
  <c r="G74" i="4"/>
  <c r="H74" i="4"/>
  <c r="I74" i="4"/>
  <c r="G75" i="4"/>
  <c r="H75" i="4"/>
  <c r="I75" i="4"/>
  <c r="H72" i="4"/>
  <c r="I72" i="4"/>
  <c r="G72" i="4"/>
  <c r="D78" i="4"/>
  <c r="E78" i="4"/>
  <c r="F78" i="4"/>
  <c r="D79" i="4"/>
  <c r="E79" i="4"/>
  <c r="F79" i="4"/>
  <c r="D80" i="4"/>
  <c r="E80" i="4"/>
  <c r="F80" i="4"/>
  <c r="D81" i="4"/>
  <c r="E81" i="4"/>
  <c r="F81" i="4"/>
  <c r="D74" i="4"/>
  <c r="E74" i="4"/>
  <c r="F74" i="4"/>
  <c r="D75" i="4"/>
  <c r="E75" i="4"/>
  <c r="F75" i="4"/>
  <c r="E73" i="4"/>
  <c r="F73" i="4"/>
  <c r="D73" i="4"/>
  <c r="E72" i="4"/>
  <c r="F72" i="4"/>
  <c r="D72" i="4"/>
  <c r="B78" i="4"/>
  <c r="C78" i="4"/>
  <c r="B79" i="4"/>
  <c r="C79" i="4"/>
  <c r="B80" i="4"/>
  <c r="C80" i="4"/>
  <c r="B81" i="4"/>
  <c r="C81" i="4"/>
  <c r="A80" i="4"/>
  <c r="A81" i="4"/>
  <c r="A78" i="4"/>
  <c r="A73" i="4"/>
  <c r="B73" i="4"/>
  <c r="C73" i="4"/>
  <c r="A74" i="4"/>
  <c r="B74" i="4"/>
  <c r="C74" i="4"/>
  <c r="A75" i="4"/>
  <c r="B75" i="4"/>
  <c r="C75" i="4"/>
  <c r="C72" i="4"/>
  <c r="B72" i="4"/>
  <c r="A72" i="4"/>
  <c r="H62" i="4"/>
  <c r="H63" i="4"/>
  <c r="H60" i="4"/>
  <c r="F61" i="4"/>
  <c r="H61" i="4"/>
  <c r="B55" i="4"/>
  <c r="B56" i="4"/>
  <c r="B57" i="4"/>
  <c r="B54" i="4"/>
  <c r="G66" i="4"/>
  <c r="F60" i="4" s="1"/>
  <c r="G68" i="4"/>
  <c r="G60" i="4"/>
  <c r="G61" i="4"/>
  <c r="G67" i="4" s="1"/>
  <c r="F67" i="4" s="1"/>
  <c r="G62" i="4"/>
  <c r="G63" i="4"/>
  <c r="G69" i="4" s="1"/>
  <c r="D67" i="4"/>
  <c r="C54" i="4"/>
  <c r="C55" i="4"/>
  <c r="C56" i="4"/>
  <c r="C57" i="4"/>
  <c r="D61" i="4"/>
  <c r="E61" i="4"/>
  <c r="E67" i="4" s="1"/>
  <c r="D62" i="4"/>
  <c r="D68" i="4" s="1"/>
  <c r="E62" i="4"/>
  <c r="E68" i="4" s="1"/>
  <c r="D63" i="4"/>
  <c r="D69" i="4" s="1"/>
  <c r="E63" i="4"/>
  <c r="E69" i="4" s="1"/>
  <c r="E60" i="4"/>
  <c r="D60" i="4"/>
  <c r="H43" i="4"/>
  <c r="I43" i="4"/>
  <c r="H44" i="4"/>
  <c r="I44" i="4"/>
  <c r="H45" i="4"/>
  <c r="I45" i="4"/>
  <c r="I42" i="4"/>
  <c r="H42" i="4"/>
  <c r="F37" i="4"/>
  <c r="G37" i="4"/>
  <c r="F38" i="4"/>
  <c r="G38" i="4"/>
  <c r="F43" i="4"/>
  <c r="G43" i="4"/>
  <c r="F44" i="4"/>
  <c r="G44" i="4"/>
  <c r="F45" i="4"/>
  <c r="G45" i="4"/>
  <c r="F36" i="4"/>
  <c r="G36" i="4"/>
  <c r="F35" i="4"/>
  <c r="D36" i="4"/>
  <c r="E36" i="4" s="1"/>
  <c r="G35" i="4"/>
  <c r="D37" i="4"/>
  <c r="E37" i="4" s="1"/>
  <c r="J37" i="4" s="1"/>
  <c r="A20" i="4"/>
  <c r="C20" i="4"/>
  <c r="C19" i="4"/>
  <c r="A15" i="4"/>
  <c r="B15" i="4"/>
  <c r="B20" i="4" s="1"/>
  <c r="C15" i="4"/>
  <c r="A16" i="4"/>
  <c r="A21" i="4" s="1"/>
  <c r="B16" i="4"/>
  <c r="B21" i="4" s="1"/>
  <c r="C16" i="4"/>
  <c r="C21" i="4" s="1"/>
  <c r="A17" i="4"/>
  <c r="A22" i="4" s="1"/>
  <c r="B17" i="4"/>
  <c r="B22" i="4" s="1"/>
  <c r="C17" i="4"/>
  <c r="C22" i="4" s="1"/>
  <c r="B14" i="4"/>
  <c r="B19" i="4" s="1"/>
  <c r="C14" i="4"/>
  <c r="A14" i="4"/>
  <c r="A19" i="4" s="1"/>
  <c r="E4" i="3"/>
  <c r="E5" i="3"/>
  <c r="E6" i="3"/>
  <c r="E7" i="3"/>
  <c r="E3" i="3"/>
  <c r="D4" i="3"/>
  <c r="D5" i="3"/>
  <c r="D6" i="3"/>
  <c r="D7" i="3"/>
  <c r="D3" i="3"/>
  <c r="C5" i="3"/>
  <c r="C6" i="3" s="1"/>
  <c r="C7" i="3" s="1"/>
  <c r="C4" i="3"/>
  <c r="C3" i="2"/>
  <c r="C4" i="2"/>
  <c r="C2" i="2"/>
  <c r="D18" i="1"/>
  <c r="D16" i="1"/>
  <c r="D17" i="1"/>
  <c r="D15" i="1"/>
  <c r="D11" i="1"/>
  <c r="D10" i="1"/>
  <c r="D9" i="1"/>
  <c r="D8" i="1"/>
  <c r="D4" i="1"/>
  <c r="D3" i="1"/>
  <c r="D2" i="1"/>
  <c r="D1" i="1"/>
  <c r="A20" i="1"/>
  <c r="H69" i="4" l="1"/>
  <c r="H67" i="4"/>
  <c r="H68" i="4"/>
  <c r="F63" i="4"/>
  <c r="F69" i="4" s="1"/>
  <c r="F62" i="4"/>
  <c r="F68" i="4" s="1"/>
  <c r="A24" i="4"/>
  <c r="C24" i="4"/>
  <c r="A29" i="4" s="1"/>
  <c r="B24" i="4"/>
  <c r="C29" i="4" s="1"/>
  <c r="B27" i="4"/>
  <c r="C32" i="4" s="1"/>
  <c r="C27" i="4"/>
  <c r="A27" i="4"/>
  <c r="A25" i="4"/>
  <c r="C26" i="4"/>
  <c r="B26" i="4"/>
  <c r="A26" i="4"/>
  <c r="C25" i="4"/>
  <c r="B25" i="4"/>
  <c r="K37" i="4"/>
  <c r="J36" i="4"/>
  <c r="K36" i="4"/>
  <c r="D38" i="4"/>
  <c r="E38" i="4" s="1"/>
  <c r="D35" i="4"/>
  <c r="E35" i="4" s="1"/>
  <c r="B29" i="4"/>
  <c r="C18" i="1"/>
  <c r="B20" i="1" s="1"/>
  <c r="C17" i="1"/>
  <c r="C16" i="1"/>
  <c r="C15" i="1"/>
  <c r="C11" i="1"/>
  <c r="C10" i="1"/>
  <c r="B13" i="1" s="1"/>
  <c r="C9" i="1"/>
  <c r="C8" i="1"/>
  <c r="A13" i="1" s="1"/>
  <c r="C2" i="1"/>
  <c r="B6" i="1" s="1"/>
  <c r="C3" i="1"/>
  <c r="C4" i="1"/>
  <c r="C1" i="1"/>
  <c r="A6" i="1" s="1"/>
  <c r="A31" i="4" l="1"/>
  <c r="A30" i="4"/>
  <c r="A32" i="4"/>
  <c r="C30" i="4"/>
  <c r="B30" i="4"/>
  <c r="B32" i="4"/>
  <c r="K35" i="4"/>
  <c r="J35" i="4"/>
  <c r="C31" i="4"/>
  <c r="B31" i="4"/>
  <c r="J38" i="4"/>
  <c r="K38" i="4"/>
  <c r="D19" i="1"/>
  <c r="D12" i="1"/>
  <c r="D5" i="1"/>
</calcChain>
</file>

<file path=xl/sharedStrings.xml><?xml version="1.0" encoding="utf-8"?>
<sst xmlns="http://schemas.openxmlformats.org/spreadsheetml/2006/main" count="110" uniqueCount="63">
  <si>
    <t>Pixel Value</t>
  </si>
  <si>
    <t>Number (x)</t>
  </si>
  <si>
    <t>(x – 6)*(255 – 0)/(88 - 6) + 0</t>
  </si>
  <si>
    <t>Round</t>
  </si>
  <si>
    <t>i</t>
  </si>
  <si>
    <t>h(i)</t>
  </si>
  <si>
    <t>f(i)</t>
  </si>
  <si>
    <t>((f(I - 1)+f(i))/2)*(256/20)</t>
  </si>
  <si>
    <t>Floor</t>
  </si>
  <si>
    <t>…</t>
  </si>
  <si>
    <t>255-&gt;255</t>
  </si>
  <si>
    <t>(0, 0, 0)</t>
  </si>
  <si>
    <t>(255, 0, 0)</t>
  </si>
  <si>
    <t>(100, 100, 100)</t>
  </si>
  <si>
    <t>(0, 100, 100)</t>
  </si>
  <si>
    <t>(1, 0, 0)</t>
  </si>
  <si>
    <t>(0.392, 0.392, 0.392)</t>
  </si>
  <si>
    <t>(0, 0.392, 0.392)</t>
  </si>
  <si>
    <t>(0.127, 0.127, 0.127)</t>
  </si>
  <si>
    <t>(0, 0.127, 0.127)</t>
  </si>
  <si>
    <t>sRGB</t>
  </si>
  <si>
    <t>nonlinear</t>
  </si>
  <si>
    <t>linear</t>
  </si>
  <si>
    <t>XYZ</t>
  </si>
  <si>
    <t>xyY</t>
  </si>
  <si>
    <t>Luv</t>
  </si>
  <si>
    <t>t</t>
  </si>
  <si>
    <t>L</t>
  </si>
  <si>
    <t>u'</t>
  </si>
  <si>
    <t>v'</t>
  </si>
  <si>
    <t>u</t>
  </si>
  <si>
    <t>v</t>
  </si>
  <si>
    <t>u''</t>
  </si>
  <si>
    <t>v''</t>
  </si>
  <si>
    <t>(0.412, 0.213, 0.019)</t>
  </si>
  <si>
    <t>(0.121. 0.127, 0.139)</t>
  </si>
  <si>
    <t>(0.069, 0.1, 0.136)</t>
  </si>
  <si>
    <t>(0.64, 0.33, 0)</t>
  </si>
  <si>
    <t>(0.313, 0.329, 0.127)</t>
  </si>
  <si>
    <t>(0.225, 0.329, 0.1)</t>
  </si>
  <si>
    <t>(53, 175, 38)</t>
  </si>
  <si>
    <t>(42, 0, 0)</t>
  </si>
  <si>
    <t>(38, -29, -6)</t>
  </si>
  <si>
    <t>L'</t>
  </si>
  <si>
    <t>X</t>
  </si>
  <si>
    <t>Y</t>
  </si>
  <si>
    <t>Z</t>
  </si>
  <si>
    <t>(x – 0)*(100 – 0)/(53 - 0) + 0</t>
  </si>
  <si>
    <t>(100, 175, 38)</t>
  </si>
  <si>
    <t>(79, 0, 0)</t>
  </si>
  <si>
    <t>(72, -29, -6)</t>
  </si>
  <si>
    <t>R</t>
  </si>
  <si>
    <t>G</t>
  </si>
  <si>
    <t>B</t>
  </si>
  <si>
    <t>R'</t>
  </si>
  <si>
    <t>G'</t>
  </si>
  <si>
    <t>B'</t>
  </si>
  <si>
    <t>r</t>
  </si>
  <si>
    <t>g</t>
  </si>
  <si>
    <t>b</t>
  </si>
  <si>
    <t>(255, 176, 178)</t>
  </si>
  <si>
    <t>(196, 195, 196)</t>
  </si>
  <si>
    <t>(127, 187, 187)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</si>
</sst>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F1EC7-AF36-4248-9E5F-A1ECCBC32520}">
  <dimension ref="A1:D20"/>
  <sheetViews>
    <sheetView topLeftCell="A12" workbookViewId="0">
      <selection activeCell="C21" sqref="C21"/>
    </sheetView>
  </sheetViews>
  <sheetFormatPr baseColWidth="10" defaultRowHeight="16" x14ac:dyDescent="0.2"/>
  <sheetData>
    <row r="1" spans="1:4" x14ac:dyDescent="0.2">
      <c r="A1">
        <v>6</v>
      </c>
      <c r="B1">
        <v>6</v>
      </c>
      <c r="C1">
        <f>A1*B1</f>
        <v>36</v>
      </c>
      <c r="D1">
        <f>POWER(A1-$C$6,2)*B1</f>
        <v>0</v>
      </c>
    </row>
    <row r="2" spans="1:4" x14ac:dyDescent="0.2">
      <c r="A2">
        <v>10</v>
      </c>
      <c r="B2">
        <v>2</v>
      </c>
      <c r="C2">
        <f t="shared" ref="C2:C4" si="0">A2*B2</f>
        <v>20</v>
      </c>
      <c r="D2">
        <f>POWER(A2-$D$6,2)*B2</f>
        <v>338</v>
      </c>
    </row>
    <row r="3" spans="1:4" x14ac:dyDescent="0.2">
      <c r="A3">
        <v>17</v>
      </c>
      <c r="B3">
        <v>7</v>
      </c>
      <c r="C3">
        <f t="shared" si="0"/>
        <v>119</v>
      </c>
      <c r="D3">
        <f>POWER(A3-$D$6,2)*B3</f>
        <v>252</v>
      </c>
    </row>
    <row r="4" spans="1:4" x14ac:dyDescent="0.2">
      <c r="A4">
        <v>88</v>
      </c>
      <c r="B4">
        <v>1</v>
      </c>
      <c r="C4">
        <f t="shared" si="0"/>
        <v>88</v>
      </c>
      <c r="D4">
        <f>POWER(A4-$D$6,2)*B4</f>
        <v>4225</v>
      </c>
    </row>
    <row r="5" spans="1:4" x14ac:dyDescent="0.2">
      <c r="D5">
        <f>SUM(D1:D4)</f>
        <v>4815</v>
      </c>
    </row>
    <row r="6" spans="1:4" x14ac:dyDescent="0.2">
      <c r="A6">
        <f>(C1)/(B1)</f>
        <v>6</v>
      </c>
      <c r="B6">
        <f>(C2+C3+C4)/(B2+B3+B4)</f>
        <v>22.7</v>
      </c>
      <c r="C6">
        <v>6</v>
      </c>
      <c r="D6">
        <v>23</v>
      </c>
    </row>
    <row r="8" spans="1:4" x14ac:dyDescent="0.2">
      <c r="A8">
        <v>6</v>
      </c>
      <c r="B8">
        <v>6</v>
      </c>
      <c r="C8">
        <f>A8*B8</f>
        <v>36</v>
      </c>
      <c r="D8">
        <f>POWER(A8-$C$13,2)*B8</f>
        <v>6</v>
      </c>
    </row>
    <row r="9" spans="1:4" x14ac:dyDescent="0.2">
      <c r="A9">
        <v>10</v>
      </c>
      <c r="B9">
        <v>2</v>
      </c>
      <c r="C9">
        <f t="shared" ref="C9:C11" si="1">A9*B9</f>
        <v>20</v>
      </c>
      <c r="D9">
        <f>POWER(A9-$C$13,2)*B9</f>
        <v>18</v>
      </c>
    </row>
    <row r="10" spans="1:4" x14ac:dyDescent="0.2">
      <c r="A10">
        <v>17</v>
      </c>
      <c r="B10">
        <v>7</v>
      </c>
      <c r="C10">
        <f t="shared" si="1"/>
        <v>119</v>
      </c>
      <c r="D10">
        <f>POWER(A10-$D$13,2)*B10</f>
        <v>567</v>
      </c>
    </row>
    <row r="11" spans="1:4" x14ac:dyDescent="0.2">
      <c r="A11">
        <v>88</v>
      </c>
      <c r="B11">
        <v>1</v>
      </c>
      <c r="C11">
        <f t="shared" si="1"/>
        <v>88</v>
      </c>
      <c r="D11">
        <f>POWER(A11-$D$13,2)*B11</f>
        <v>3844</v>
      </c>
    </row>
    <row r="12" spans="1:4" x14ac:dyDescent="0.2">
      <c r="D12">
        <f>SUM(D8:D11)</f>
        <v>4435</v>
      </c>
    </row>
    <row r="13" spans="1:4" x14ac:dyDescent="0.2">
      <c r="A13">
        <f>(C8+C9)/(B8+B9)</f>
        <v>7</v>
      </c>
      <c r="B13">
        <f>(C10+C11)/(B10+B11)</f>
        <v>25.875</v>
      </c>
      <c r="C13">
        <v>7</v>
      </c>
      <c r="D13">
        <v>26</v>
      </c>
    </row>
    <row r="15" spans="1:4" x14ac:dyDescent="0.2">
      <c r="A15">
        <v>6</v>
      </c>
      <c r="B15">
        <v>6</v>
      </c>
      <c r="C15">
        <f>A15*B15</f>
        <v>36</v>
      </c>
      <c r="D15">
        <f>POWER(A15-$C$20,2)*B15</f>
        <v>216</v>
      </c>
    </row>
    <row r="16" spans="1:4" x14ac:dyDescent="0.2">
      <c r="A16">
        <v>10</v>
      </c>
      <c r="B16">
        <v>2</v>
      </c>
      <c r="C16">
        <f t="shared" ref="C16:C18" si="2">A16*B16</f>
        <v>20</v>
      </c>
      <c r="D16">
        <f t="shared" ref="D16:D17" si="3">POWER(A16-$C$20,2)*B16</f>
        <v>8</v>
      </c>
    </row>
    <row r="17" spans="1:4" x14ac:dyDescent="0.2">
      <c r="A17">
        <v>17</v>
      </c>
      <c r="B17">
        <v>7</v>
      </c>
      <c r="C17">
        <f t="shared" si="2"/>
        <v>119</v>
      </c>
      <c r="D17">
        <f t="shared" si="3"/>
        <v>175</v>
      </c>
    </row>
    <row r="18" spans="1:4" x14ac:dyDescent="0.2">
      <c r="A18">
        <v>88</v>
      </c>
      <c r="B18">
        <v>1</v>
      </c>
      <c r="C18">
        <f t="shared" si="2"/>
        <v>88</v>
      </c>
      <c r="D18">
        <f>POWER(A18-$D$20,2)*B18</f>
        <v>0</v>
      </c>
    </row>
    <row r="19" spans="1:4" x14ac:dyDescent="0.2">
      <c r="D19">
        <f>SUM(D15:D18)</f>
        <v>399</v>
      </c>
    </row>
    <row r="20" spans="1:4" x14ac:dyDescent="0.2">
      <c r="A20" s="1">
        <f>(C15+C16+C17)/(B15+B16+B17)</f>
        <v>11.666666666666666</v>
      </c>
      <c r="B20">
        <f>(C18)/(B18)</f>
        <v>88</v>
      </c>
      <c r="C20">
        <v>12</v>
      </c>
      <c r="D20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8E5C3-DE84-6740-917E-1FEA1B8DBB1E}">
  <dimension ref="A1:E5"/>
  <sheetViews>
    <sheetView workbookViewId="0">
      <selection activeCell="E2" sqref="E2:E5"/>
    </sheetView>
  </sheetViews>
  <sheetFormatPr baseColWidth="10" defaultRowHeight="16" x14ac:dyDescent="0.2"/>
  <sheetData>
    <row r="1" spans="1:5" ht="69" thickBot="1" x14ac:dyDescent="0.25">
      <c r="A1" s="2" t="s">
        <v>0</v>
      </c>
      <c r="B1" s="3" t="s">
        <v>1</v>
      </c>
      <c r="C1" s="3" t="s">
        <v>2</v>
      </c>
      <c r="D1" s="3" t="s">
        <v>3</v>
      </c>
      <c r="E1" s="3"/>
    </row>
    <row r="2" spans="1:5" ht="17" thickBot="1" x14ac:dyDescent="0.25">
      <c r="A2" s="4">
        <v>6</v>
      </c>
      <c r="B2" s="5">
        <v>6</v>
      </c>
      <c r="C2" s="6">
        <f>(A2-6)*255/(88-6)+6</f>
        <v>6</v>
      </c>
      <c r="D2" s="6">
        <v>0</v>
      </c>
      <c r="E2" s="6"/>
    </row>
    <row r="3" spans="1:5" ht="17" thickBot="1" x14ac:dyDescent="0.25">
      <c r="A3" s="4">
        <v>10</v>
      </c>
      <c r="B3" s="5">
        <v>2</v>
      </c>
      <c r="C3" s="6">
        <f t="shared" ref="C3:C4" si="0">(A3-6)*255/(88-6)+6</f>
        <v>18.439024390243901</v>
      </c>
      <c r="D3" s="6">
        <v>18</v>
      </c>
      <c r="E3" s="6"/>
    </row>
    <row r="4" spans="1:5" ht="17" thickBot="1" x14ac:dyDescent="0.25">
      <c r="A4" s="4">
        <v>17</v>
      </c>
      <c r="B4" s="5">
        <v>7</v>
      </c>
      <c r="C4" s="6">
        <f t="shared" si="0"/>
        <v>40.207317073170735</v>
      </c>
      <c r="D4" s="6">
        <v>40</v>
      </c>
      <c r="E4" s="6"/>
    </row>
    <row r="5" spans="1:5" ht="17" thickBot="1" x14ac:dyDescent="0.25">
      <c r="A5" s="4">
        <v>88</v>
      </c>
      <c r="B5" s="5">
        <v>1</v>
      </c>
      <c r="C5" s="6">
        <v>255</v>
      </c>
      <c r="D5" s="6">
        <v>255</v>
      </c>
      <c r="E5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A5C34-17C4-8D43-933F-A252095B5FEC}">
  <dimension ref="A1:F9"/>
  <sheetViews>
    <sheetView workbookViewId="0">
      <selection activeCell="A3" sqref="A3:F9"/>
    </sheetView>
  </sheetViews>
  <sheetFormatPr baseColWidth="10" defaultRowHeight="16" x14ac:dyDescent="0.2"/>
  <sheetData>
    <row r="1" spans="1:6" ht="52" thickBot="1" x14ac:dyDescent="0.25">
      <c r="A1" s="2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/>
    </row>
    <row r="2" spans="1:6" ht="17" thickBot="1" x14ac:dyDescent="0.25">
      <c r="A2" s="4"/>
      <c r="B2" s="5"/>
      <c r="C2" s="5">
        <v>0</v>
      </c>
      <c r="D2" s="5"/>
      <c r="E2" s="5"/>
      <c r="F2" s="5"/>
    </row>
    <row r="3" spans="1:6" ht="17" thickBot="1" x14ac:dyDescent="0.25">
      <c r="A3" s="4">
        <v>0</v>
      </c>
      <c r="B3" s="5">
        <v>0</v>
      </c>
      <c r="C3" s="5">
        <v>0</v>
      </c>
      <c r="D3" s="6">
        <f>(C2+C3)/2*256/C$9</f>
        <v>0</v>
      </c>
      <c r="E3" s="6">
        <f>FLOOR(D3,1)</f>
        <v>0</v>
      </c>
      <c r="F3" s="5"/>
    </row>
    <row r="4" spans="1:6" ht="17" thickBot="1" x14ac:dyDescent="0.25">
      <c r="A4" s="4">
        <v>6</v>
      </c>
      <c r="B4" s="5">
        <v>6</v>
      </c>
      <c r="C4" s="5">
        <f>C3+B4</f>
        <v>6</v>
      </c>
      <c r="D4" s="6">
        <f t="shared" ref="D4:D7" si="0">(C3+C4)/2*256/C$9</f>
        <v>48</v>
      </c>
      <c r="E4" s="6">
        <f t="shared" ref="E4:E7" si="1">FLOOR(D4,1)</f>
        <v>48</v>
      </c>
      <c r="F4" s="5"/>
    </row>
    <row r="5" spans="1:6" ht="17" thickBot="1" x14ac:dyDescent="0.25">
      <c r="A5" s="4">
        <v>10</v>
      </c>
      <c r="B5" s="5">
        <v>2</v>
      </c>
      <c r="C5" s="5">
        <f t="shared" ref="C5:C7" si="2">C4+B5</f>
        <v>8</v>
      </c>
      <c r="D5" s="6">
        <f t="shared" si="0"/>
        <v>112</v>
      </c>
      <c r="E5" s="6">
        <f t="shared" si="1"/>
        <v>112</v>
      </c>
      <c r="F5" s="5"/>
    </row>
    <row r="6" spans="1:6" ht="17" thickBot="1" x14ac:dyDescent="0.25">
      <c r="A6" s="4">
        <v>17</v>
      </c>
      <c r="B6" s="5">
        <v>7</v>
      </c>
      <c r="C6" s="5">
        <f t="shared" si="2"/>
        <v>15</v>
      </c>
      <c r="D6" s="6">
        <f t="shared" si="0"/>
        <v>184</v>
      </c>
      <c r="E6" s="6">
        <f t="shared" si="1"/>
        <v>184</v>
      </c>
      <c r="F6" s="5"/>
    </row>
    <row r="7" spans="1:6" ht="17" thickBot="1" x14ac:dyDescent="0.25">
      <c r="A7" s="4">
        <v>88</v>
      </c>
      <c r="B7" s="5">
        <v>1</v>
      </c>
      <c r="C7" s="5">
        <f t="shared" si="2"/>
        <v>16</v>
      </c>
      <c r="D7" s="6">
        <f t="shared" si="0"/>
        <v>248</v>
      </c>
      <c r="E7" s="6">
        <f t="shared" si="1"/>
        <v>248</v>
      </c>
      <c r="F7" s="5"/>
    </row>
    <row r="8" spans="1:6" ht="18" thickBot="1" x14ac:dyDescent="0.25">
      <c r="A8" s="4" t="s">
        <v>9</v>
      </c>
      <c r="B8" s="6" t="s">
        <v>9</v>
      </c>
      <c r="C8" s="6" t="s">
        <v>9</v>
      </c>
      <c r="D8" s="6" t="s">
        <v>9</v>
      </c>
      <c r="E8" s="6" t="s">
        <v>9</v>
      </c>
      <c r="F8" s="5"/>
    </row>
    <row r="9" spans="1:6" ht="18" thickBot="1" x14ac:dyDescent="0.25">
      <c r="A9" s="4">
        <v>255</v>
      </c>
      <c r="B9" s="6">
        <v>0</v>
      </c>
      <c r="C9" s="5">
        <v>16</v>
      </c>
      <c r="D9" s="6">
        <v>255</v>
      </c>
      <c r="E9" s="6">
        <v>255</v>
      </c>
      <c r="F9" s="5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53494-5DBD-7D4D-A1FE-29B2E26EEA15}">
  <dimension ref="A1:K81"/>
  <sheetViews>
    <sheetView tabSelected="1" topLeftCell="C56" workbookViewId="0">
      <selection activeCell="L68" sqref="L68"/>
    </sheetView>
  </sheetViews>
  <sheetFormatPr baseColWidth="10" defaultRowHeight="16" x14ac:dyDescent="0.2"/>
  <sheetData>
    <row r="1" spans="1:6" ht="18" thickBot="1" x14ac:dyDescent="0.25">
      <c r="A1" s="2" t="s">
        <v>11</v>
      </c>
      <c r="B1">
        <v>0</v>
      </c>
      <c r="C1">
        <v>0</v>
      </c>
      <c r="D1">
        <v>0</v>
      </c>
    </row>
    <row r="2" spans="1:6" ht="18" thickBot="1" x14ac:dyDescent="0.25">
      <c r="A2" s="4" t="s">
        <v>12</v>
      </c>
      <c r="B2">
        <v>255</v>
      </c>
      <c r="C2">
        <v>0</v>
      </c>
      <c r="D2">
        <v>0</v>
      </c>
    </row>
    <row r="3" spans="1:6" ht="35" thickBot="1" x14ac:dyDescent="0.25">
      <c r="A3" s="4" t="s">
        <v>13</v>
      </c>
      <c r="B3">
        <v>100</v>
      </c>
      <c r="C3">
        <v>100</v>
      </c>
      <c r="D3">
        <v>100</v>
      </c>
    </row>
    <row r="4" spans="1:6" ht="35" thickBot="1" x14ac:dyDescent="0.25">
      <c r="A4" s="4" t="s">
        <v>14</v>
      </c>
      <c r="B4">
        <v>0</v>
      </c>
      <c r="C4">
        <v>100</v>
      </c>
      <c r="D4">
        <v>100</v>
      </c>
    </row>
    <row r="8" spans="1:6" x14ac:dyDescent="0.2">
      <c r="A8" t="s">
        <v>20</v>
      </c>
    </row>
    <row r="9" spans="1:6" x14ac:dyDescent="0.2">
      <c r="A9">
        <v>0</v>
      </c>
      <c r="B9">
        <v>0</v>
      </c>
      <c r="C9">
        <v>0</v>
      </c>
      <c r="F9" t="s">
        <v>11</v>
      </c>
    </row>
    <row r="10" spans="1:6" x14ac:dyDescent="0.2">
      <c r="A10">
        <v>255</v>
      </c>
      <c r="B10">
        <v>0</v>
      </c>
      <c r="C10">
        <v>0</v>
      </c>
      <c r="F10" t="s">
        <v>12</v>
      </c>
    </row>
    <row r="11" spans="1:6" x14ac:dyDescent="0.2">
      <c r="A11">
        <v>100</v>
      </c>
      <c r="B11">
        <v>100</v>
      </c>
      <c r="C11">
        <v>100</v>
      </c>
      <c r="F11" t="s">
        <v>13</v>
      </c>
    </row>
    <row r="12" spans="1:6" x14ac:dyDescent="0.2">
      <c r="A12">
        <v>0</v>
      </c>
      <c r="B12">
        <v>100</v>
      </c>
      <c r="C12">
        <v>100</v>
      </c>
      <c r="F12" t="s">
        <v>14</v>
      </c>
    </row>
    <row r="13" spans="1:6" x14ac:dyDescent="0.2">
      <c r="A13" t="s">
        <v>21</v>
      </c>
    </row>
    <row r="14" spans="1:6" x14ac:dyDescent="0.2">
      <c r="A14">
        <f>A9/255</f>
        <v>0</v>
      </c>
      <c r="B14">
        <f t="shared" ref="B14:C14" si="0">B9/255</f>
        <v>0</v>
      </c>
      <c r="C14">
        <f t="shared" si="0"/>
        <v>0</v>
      </c>
      <c r="F14" t="s">
        <v>11</v>
      </c>
    </row>
    <row r="15" spans="1:6" x14ac:dyDescent="0.2">
      <c r="A15">
        <f t="shared" ref="A15:C15" si="1">A10/255</f>
        <v>1</v>
      </c>
      <c r="B15">
        <f t="shared" si="1"/>
        <v>0</v>
      </c>
      <c r="C15">
        <f t="shared" si="1"/>
        <v>0</v>
      </c>
      <c r="F15" t="s">
        <v>15</v>
      </c>
    </row>
    <row r="16" spans="1:6" x14ac:dyDescent="0.2">
      <c r="A16">
        <f t="shared" ref="A16:C16" si="2">A11/255</f>
        <v>0.39215686274509803</v>
      </c>
      <c r="B16">
        <f t="shared" si="2"/>
        <v>0.39215686274509803</v>
      </c>
      <c r="C16">
        <f t="shared" si="2"/>
        <v>0.39215686274509803</v>
      </c>
      <c r="F16" t="s">
        <v>16</v>
      </c>
    </row>
    <row r="17" spans="1:6" x14ac:dyDescent="0.2">
      <c r="A17">
        <f t="shared" ref="A17:C17" si="3">A12/255</f>
        <v>0</v>
      </c>
      <c r="B17">
        <f t="shared" si="3"/>
        <v>0.39215686274509803</v>
      </c>
      <c r="C17">
        <f t="shared" si="3"/>
        <v>0.39215686274509803</v>
      </c>
      <c r="F17" t="s">
        <v>17</v>
      </c>
    </row>
    <row r="18" spans="1:6" x14ac:dyDescent="0.2">
      <c r="A18" t="s">
        <v>22</v>
      </c>
    </row>
    <row r="19" spans="1:6" x14ac:dyDescent="0.2">
      <c r="A19">
        <f>A14/12.92</f>
        <v>0</v>
      </c>
      <c r="B19">
        <f t="shared" ref="B19:C20" si="4">B14/12.92</f>
        <v>0</v>
      </c>
      <c r="C19">
        <f t="shared" si="4"/>
        <v>0</v>
      </c>
      <c r="F19" t="s">
        <v>11</v>
      </c>
    </row>
    <row r="20" spans="1:6" x14ac:dyDescent="0.2">
      <c r="A20">
        <f>POWER(((A15+0.055)/1.055), 2.4)</f>
        <v>1</v>
      </c>
      <c r="B20">
        <f t="shared" si="4"/>
        <v>0</v>
      </c>
      <c r="C20">
        <f t="shared" si="4"/>
        <v>0</v>
      </c>
      <c r="F20" t="s">
        <v>15</v>
      </c>
    </row>
    <row r="21" spans="1:6" x14ac:dyDescent="0.2">
      <c r="A21">
        <f>POWER(((A16+0.055)/1.055), 2.4)</f>
        <v>0.12743768043564743</v>
      </c>
      <c r="B21">
        <f t="shared" ref="B21:C22" si="5">POWER(((B16+0.055)/1.055), 2.4)</f>
        <v>0.12743768043564743</v>
      </c>
      <c r="C21">
        <f t="shared" si="5"/>
        <v>0.12743768043564743</v>
      </c>
      <c r="F21" t="s">
        <v>18</v>
      </c>
    </row>
    <row r="22" spans="1:6" x14ac:dyDescent="0.2">
      <c r="A22">
        <f t="shared" ref="A20:A22" si="6">A17/12.92</f>
        <v>0</v>
      </c>
      <c r="B22">
        <f t="shared" si="5"/>
        <v>0.12743768043564743</v>
      </c>
      <c r="C22">
        <f t="shared" si="5"/>
        <v>0.12743768043564743</v>
      </c>
      <c r="F22" t="s">
        <v>19</v>
      </c>
    </row>
    <row r="23" spans="1:6" x14ac:dyDescent="0.2">
      <c r="A23" t="s">
        <v>23</v>
      </c>
    </row>
    <row r="24" spans="1:6" x14ac:dyDescent="0.2">
      <c r="A24">
        <f>A19*0.412453+B19*0.35758 + C19*0.180423</f>
        <v>0</v>
      </c>
      <c r="B24">
        <f>A19*0.212671+B19*0.71516 + C19*0.072169</f>
        <v>0</v>
      </c>
      <c r="C24">
        <f>A19*0.019334+B19*0.119193 + C19*0.950227</f>
        <v>0</v>
      </c>
      <c r="F24" t="s">
        <v>11</v>
      </c>
    </row>
    <row r="25" spans="1:6" x14ac:dyDescent="0.2">
      <c r="A25">
        <f t="shared" ref="A25:A27" si="7">A20*0.412453+B20*0.35758 + C20*0.180423</f>
        <v>0.41245300000000001</v>
      </c>
      <c r="B25">
        <f t="shared" ref="B25:B27" si="8">A20*0.212671+B20*0.71516 + C20*0.072169</f>
        <v>0.212671</v>
      </c>
      <c r="C25">
        <f t="shared" ref="C25:C27" si="9">A20*0.019334+B20*0.119193 + C20*0.950227</f>
        <v>1.9334E-2</v>
      </c>
      <c r="F25" t="s">
        <v>34</v>
      </c>
    </row>
    <row r="26" spans="1:6" x14ac:dyDescent="0.2">
      <c r="A26">
        <f t="shared" si="7"/>
        <v>0.12112390799614373</v>
      </c>
      <c r="B26">
        <f t="shared" si="8"/>
        <v>0.12743768043564743</v>
      </c>
      <c r="C26">
        <f t="shared" si="9"/>
        <v>0.13874828432503289</v>
      </c>
      <c r="F26" t="s">
        <v>35</v>
      </c>
    </row>
    <row r="27" spans="1:6" x14ac:dyDescent="0.2">
      <c r="A27">
        <f t="shared" si="7"/>
        <v>6.856185438741963E-2</v>
      </c>
      <c r="B27">
        <f t="shared" si="8"/>
        <v>0.10033538149971787</v>
      </c>
      <c r="C27">
        <f t="shared" si="9"/>
        <v>0.13628440421149007</v>
      </c>
      <c r="F27" t="s">
        <v>36</v>
      </c>
    </row>
    <row r="28" spans="1:6" x14ac:dyDescent="0.2">
      <c r="A28" t="s">
        <v>24</v>
      </c>
    </row>
    <row r="29" spans="1:6" x14ac:dyDescent="0.2">
      <c r="A29" t="e">
        <f t="shared" ref="A29:A32" si="10">A24/(A24+B24+C24)</f>
        <v>#DIV/0!</v>
      </c>
      <c r="B29" t="e">
        <f>B24/(A24+B24+C24)</f>
        <v>#DIV/0!</v>
      </c>
      <c r="C29">
        <f t="shared" ref="C29:C32" si="11">B24</f>
        <v>0</v>
      </c>
      <c r="F29" t="s">
        <v>11</v>
      </c>
    </row>
    <row r="30" spans="1:6" x14ac:dyDescent="0.2">
      <c r="A30">
        <f t="shared" si="10"/>
        <v>0.6399998137970202</v>
      </c>
      <c r="B30">
        <f t="shared" ref="B30:B32" si="12">B25/(A25+B25+C25)</f>
        <v>0.32999978276319014</v>
      </c>
      <c r="C30">
        <f t="shared" si="11"/>
        <v>0.212671</v>
      </c>
      <c r="F30" t="s">
        <v>37</v>
      </c>
    </row>
    <row r="31" spans="1:6" x14ac:dyDescent="0.2">
      <c r="A31">
        <f t="shared" si="10"/>
        <v>0.31273126898108389</v>
      </c>
      <c r="B31">
        <f t="shared" si="12"/>
        <v>0.32903287367440881</v>
      </c>
      <c r="C31">
        <f t="shared" si="11"/>
        <v>0.12743768043564743</v>
      </c>
      <c r="F31" t="s">
        <v>38</v>
      </c>
    </row>
    <row r="32" spans="1:6" x14ac:dyDescent="0.2">
      <c r="A32">
        <f t="shared" si="10"/>
        <v>0.22465917138810199</v>
      </c>
      <c r="B32">
        <f t="shared" si="12"/>
        <v>0.32877266623015661</v>
      </c>
      <c r="C32">
        <f t="shared" si="11"/>
        <v>0.10033538149971787</v>
      </c>
      <c r="F32" t="s">
        <v>39</v>
      </c>
    </row>
    <row r="33" spans="1:11" x14ac:dyDescent="0.2">
      <c r="A33" t="s">
        <v>25</v>
      </c>
    </row>
    <row r="34" spans="1:11" x14ac:dyDescent="0.2">
      <c r="A34" t="s">
        <v>23</v>
      </c>
      <c r="D34" t="s">
        <v>26</v>
      </c>
      <c r="E34" t="s">
        <v>27</v>
      </c>
      <c r="F34" t="s">
        <v>28</v>
      </c>
      <c r="G34" t="s">
        <v>29</v>
      </c>
      <c r="H34" t="s">
        <v>32</v>
      </c>
      <c r="I34" t="s">
        <v>33</v>
      </c>
      <c r="J34" t="s">
        <v>30</v>
      </c>
      <c r="K34" t="s">
        <v>31</v>
      </c>
    </row>
    <row r="35" spans="1:11" x14ac:dyDescent="0.2">
      <c r="A35">
        <v>0</v>
      </c>
      <c r="B35">
        <v>0</v>
      </c>
      <c r="C35">
        <v>0</v>
      </c>
      <c r="D35">
        <f>B35/1</f>
        <v>0</v>
      </c>
      <c r="E35">
        <f>D35*903.3</f>
        <v>0</v>
      </c>
      <c r="F35" t="e">
        <f>(4*A35)/(A35+15*B35+3*C35)</f>
        <v>#DIV/0!</v>
      </c>
      <c r="G35" t="e">
        <f>(9*B35)/(A35+15*B35+3*C35)</f>
        <v>#DIV/0!</v>
      </c>
      <c r="H35">
        <v>0</v>
      </c>
      <c r="I35">
        <v>0</v>
      </c>
      <c r="J35">
        <f>13*E35 * (H35-0.198)</f>
        <v>0</v>
      </c>
      <c r="K35">
        <f>13*E35 * (I35-0.468)</f>
        <v>0</v>
      </c>
    </row>
    <row r="36" spans="1:11" x14ac:dyDescent="0.2">
      <c r="A36">
        <v>0.41199999999999998</v>
      </c>
      <c r="B36">
        <v>0.21299999999999999</v>
      </c>
      <c r="C36">
        <v>1.9E-2</v>
      </c>
      <c r="D36">
        <f t="shared" ref="D36:D38" si="13">B36/1</f>
        <v>0.21299999999999999</v>
      </c>
      <c r="E36">
        <f>116*POWER(D36, 1/3)-16</f>
        <v>53.276274389986241</v>
      </c>
      <c r="F36">
        <f t="shared" ref="F36" si="14">(4*A36)/(A36+15*B36+3*C36)</f>
        <v>0.44978165938864628</v>
      </c>
      <c r="G36">
        <f t="shared" ref="G36" si="15">(9*B36)/(A36+15*B36+3*C36)</f>
        <v>0.5231986899563319</v>
      </c>
      <c r="H36">
        <v>0.45070427152426429</v>
      </c>
      <c r="I36">
        <v>0.52288718542720702</v>
      </c>
      <c r="J36">
        <f t="shared" ref="J36:J38" si="16">13*E36 * (H36-0.198)</f>
        <v>175.0208474202278</v>
      </c>
      <c r="K36">
        <f t="shared" ref="K36:K38" si="17">13*E36 * (I36-0.468)</f>
        <v>38.014401767081146</v>
      </c>
    </row>
    <row r="37" spans="1:11" x14ac:dyDescent="0.2">
      <c r="A37">
        <v>0.121</v>
      </c>
      <c r="B37">
        <v>0.127</v>
      </c>
      <c r="C37">
        <v>0.13900000000000001</v>
      </c>
      <c r="D37">
        <f t="shared" si="13"/>
        <v>0.127</v>
      </c>
      <c r="E37">
        <f>116*POWER(D37, 1/3)-16</f>
        <v>42.307698065636366</v>
      </c>
      <c r="F37">
        <f t="shared" ref="F37:F45" si="18">(4*A37)/(A37+15*B37+3*C37)</f>
        <v>0.19811706917724112</v>
      </c>
      <c r="G37">
        <f t="shared" ref="G37:G45" si="19">(9*B37)/(A37+15*B37+3*C37)</f>
        <v>0.46786737617683183</v>
      </c>
      <c r="H37">
        <v>0.1978394021289171</v>
      </c>
      <c r="I37">
        <v>0.46834220078579486</v>
      </c>
      <c r="J37">
        <f t="shared" si="16"/>
        <v>-8.8328841116878151E-2</v>
      </c>
      <c r="K37">
        <f t="shared" si="17"/>
        <v>0.18821045780200679</v>
      </c>
    </row>
    <row r="38" spans="1:11" x14ac:dyDescent="0.2">
      <c r="A38">
        <v>6.9000000000000006E-2</v>
      </c>
      <c r="B38">
        <v>0.1</v>
      </c>
      <c r="C38">
        <v>0.13600000000000001</v>
      </c>
      <c r="D38">
        <f t="shared" si="13"/>
        <v>0.1</v>
      </c>
      <c r="E38">
        <f>116*POWER(D38, 1/3)-16</f>
        <v>37.842430469908244</v>
      </c>
      <c r="F38">
        <f t="shared" si="18"/>
        <v>0.13960546282245828</v>
      </c>
      <c r="G38">
        <f t="shared" si="19"/>
        <v>0.45523520485584223</v>
      </c>
      <c r="H38">
        <v>0.13833791521553018</v>
      </c>
      <c r="I38">
        <v>0.45550725183621349</v>
      </c>
      <c r="J38">
        <f t="shared" si="16"/>
        <v>-29.350857836898911</v>
      </c>
      <c r="K38">
        <f t="shared" si="17"/>
        <v>-6.1458273989601571</v>
      </c>
    </row>
    <row r="41" spans="1:11" x14ac:dyDescent="0.2">
      <c r="A41" t="s">
        <v>23</v>
      </c>
      <c r="D41" t="s">
        <v>26</v>
      </c>
      <c r="E41" t="s">
        <v>27</v>
      </c>
      <c r="F41" t="s">
        <v>28</v>
      </c>
      <c r="G41" t="s">
        <v>29</v>
      </c>
      <c r="H41" t="s">
        <v>30</v>
      </c>
      <c r="I41" t="s">
        <v>31</v>
      </c>
    </row>
    <row r="42" spans="1:11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f>13 * E42 * (F47-0.198)</f>
        <v>0</v>
      </c>
      <c r="I42">
        <f>13 * E42 * (G47-0.468)</f>
        <v>0</v>
      </c>
      <c r="K42" t="s">
        <v>11</v>
      </c>
    </row>
    <row r="43" spans="1:11" x14ac:dyDescent="0.2">
      <c r="A43">
        <v>0.41199999999999998</v>
      </c>
      <c r="B43">
        <v>0.21299999999999999</v>
      </c>
      <c r="C43">
        <v>1.9E-2</v>
      </c>
      <c r="D43">
        <v>0.21299999999999999</v>
      </c>
      <c r="E43">
        <v>53.276000000000003</v>
      </c>
      <c r="F43">
        <f t="shared" si="18"/>
        <v>0.44978165938864628</v>
      </c>
      <c r="G43">
        <f t="shared" si="19"/>
        <v>0.5231986899563319</v>
      </c>
      <c r="H43">
        <f t="shared" ref="H43:H45" si="20">13 * E43 * (F48-0.198)</f>
        <v>174.53217600000002</v>
      </c>
      <c r="I43">
        <f t="shared" ref="I43:I45" si="21">13 * E43 * (G48-0.468)</f>
        <v>38.09234</v>
      </c>
      <c r="K43" t="s">
        <v>40</v>
      </c>
    </row>
    <row r="44" spans="1:11" x14ac:dyDescent="0.2">
      <c r="A44">
        <v>0.121</v>
      </c>
      <c r="B44">
        <v>0.127</v>
      </c>
      <c r="C44">
        <v>0.13900000000000001</v>
      </c>
      <c r="D44">
        <v>0.127</v>
      </c>
      <c r="E44">
        <v>42.308</v>
      </c>
      <c r="F44">
        <f t="shared" si="18"/>
        <v>0.19811706917724112</v>
      </c>
      <c r="G44">
        <f t="shared" si="19"/>
        <v>0.46786737617683183</v>
      </c>
      <c r="H44">
        <f t="shared" si="20"/>
        <v>0</v>
      </c>
      <c r="I44">
        <f t="shared" si="21"/>
        <v>0</v>
      </c>
      <c r="K44" t="s">
        <v>41</v>
      </c>
    </row>
    <row r="45" spans="1:11" x14ac:dyDescent="0.2">
      <c r="A45">
        <v>6.9000000000000006E-2</v>
      </c>
      <c r="B45">
        <v>0.1</v>
      </c>
      <c r="C45">
        <v>0.13600000000000001</v>
      </c>
      <c r="D45">
        <v>0.1</v>
      </c>
      <c r="E45">
        <v>37.841999999999999</v>
      </c>
      <c r="F45">
        <f t="shared" si="18"/>
        <v>0.13960546282245828</v>
      </c>
      <c r="G45">
        <f t="shared" si="19"/>
        <v>0.45523520485584223</v>
      </c>
      <c r="H45">
        <f t="shared" si="20"/>
        <v>-28.532867999999997</v>
      </c>
      <c r="I45">
        <f t="shared" si="21"/>
        <v>-6.3952980000000057</v>
      </c>
      <c r="K45" t="s">
        <v>42</v>
      </c>
    </row>
    <row r="47" spans="1:11" x14ac:dyDescent="0.2">
      <c r="F47">
        <v>0</v>
      </c>
      <c r="G47">
        <v>0</v>
      </c>
      <c r="H47">
        <v>0</v>
      </c>
      <c r="I47">
        <v>0</v>
      </c>
    </row>
    <row r="48" spans="1:11" x14ac:dyDescent="0.2">
      <c r="F48">
        <v>0.45</v>
      </c>
      <c r="G48">
        <v>0.52300000000000002</v>
      </c>
      <c r="H48">
        <v>174.53200000000001</v>
      </c>
      <c r="I48">
        <v>38.091999999999999</v>
      </c>
    </row>
    <row r="49" spans="1:9" x14ac:dyDescent="0.2">
      <c r="F49">
        <v>0.19800000000000001</v>
      </c>
      <c r="G49">
        <v>0.46800000000000003</v>
      </c>
      <c r="H49">
        <v>0</v>
      </c>
      <c r="I49">
        <v>0</v>
      </c>
    </row>
    <row r="50" spans="1:9" x14ac:dyDescent="0.2">
      <c r="F50">
        <v>0.14000000000000001</v>
      </c>
      <c r="G50">
        <v>0.45500000000000002</v>
      </c>
      <c r="H50">
        <v>-28.533000000000001</v>
      </c>
      <c r="I50">
        <v>-6.3949999999999996</v>
      </c>
    </row>
    <row r="52" spans="1:9" ht="17" thickBot="1" x14ac:dyDescent="0.25"/>
    <row r="53" spans="1:9" ht="18" thickBot="1" x14ac:dyDescent="0.25">
      <c r="A53" s="2" t="s">
        <v>27</v>
      </c>
      <c r="B53" t="s">
        <v>47</v>
      </c>
      <c r="C53" s="3" t="s">
        <v>3</v>
      </c>
      <c r="D53" s="3"/>
    </row>
    <row r="54" spans="1:9" ht="18" thickBot="1" x14ac:dyDescent="0.25">
      <c r="A54" s="4">
        <v>0</v>
      </c>
      <c r="B54" s="6">
        <f>A54*100/53</f>
        <v>0</v>
      </c>
      <c r="C54" s="6">
        <f t="shared" ref="C54:C56" si="22">ROUND(B54,0)</f>
        <v>0</v>
      </c>
      <c r="D54" s="6"/>
      <c r="G54" s="7" t="s">
        <v>11</v>
      </c>
    </row>
    <row r="55" spans="1:9" ht="35" thickBot="1" x14ac:dyDescent="0.25">
      <c r="A55" s="4">
        <v>53</v>
      </c>
      <c r="B55" s="6">
        <f t="shared" ref="B55:B57" si="23">A55*100/53</f>
        <v>100</v>
      </c>
      <c r="C55" s="6">
        <f t="shared" si="22"/>
        <v>100</v>
      </c>
      <c r="D55" s="6"/>
      <c r="G55" s="8" t="s">
        <v>48</v>
      </c>
    </row>
    <row r="56" spans="1:9" ht="18" thickBot="1" x14ac:dyDescent="0.25">
      <c r="A56" s="4">
        <v>42</v>
      </c>
      <c r="B56" s="6">
        <f t="shared" si="23"/>
        <v>79.245283018867923</v>
      </c>
      <c r="C56" s="6">
        <f t="shared" si="22"/>
        <v>79</v>
      </c>
      <c r="D56" s="5"/>
      <c r="G56" s="8" t="s">
        <v>49</v>
      </c>
    </row>
    <row r="57" spans="1:9" ht="18" thickBot="1" x14ac:dyDescent="0.25">
      <c r="A57" s="4">
        <v>38</v>
      </c>
      <c r="B57" s="6">
        <f t="shared" si="23"/>
        <v>71.698113207547166</v>
      </c>
      <c r="C57" s="6">
        <f>ROUND(B57,0)</f>
        <v>72</v>
      </c>
      <c r="D57" s="6"/>
      <c r="G57" s="8" t="s">
        <v>50</v>
      </c>
    </row>
    <row r="59" spans="1:9" x14ac:dyDescent="0.2">
      <c r="A59" t="s">
        <v>43</v>
      </c>
      <c r="B59" t="s">
        <v>30</v>
      </c>
      <c r="C59" t="s">
        <v>31</v>
      </c>
      <c r="D59" t="s">
        <v>28</v>
      </c>
      <c r="E59" t="s">
        <v>29</v>
      </c>
      <c r="F59" t="s">
        <v>44</v>
      </c>
      <c r="G59" t="s">
        <v>45</v>
      </c>
      <c r="H59" t="s">
        <v>46</v>
      </c>
    </row>
    <row r="60" spans="1:9" x14ac:dyDescent="0.2">
      <c r="A60" s="9">
        <v>0</v>
      </c>
      <c r="B60">
        <v>0</v>
      </c>
      <c r="C60">
        <v>0</v>
      </c>
      <c r="D60" t="e">
        <f>($B60+13*0.198*$A60)/(13*$A60)</f>
        <v>#DIV/0!</v>
      </c>
      <c r="E60" t="e">
        <f>($C60+13*0.468*$A60)/(13*$A60)</f>
        <v>#DIV/0!</v>
      </c>
      <c r="F60" t="e">
        <f>G66*2.25*(D66/E66)</f>
        <v>#DIV/0!</v>
      </c>
      <c r="G60">
        <f>A60/903.3</f>
        <v>0</v>
      </c>
      <c r="H60" t="e">
        <f>G66*((3 - 0.75 * D66 - 5 * E66)/E66)</f>
        <v>#DIV/0!</v>
      </c>
    </row>
    <row r="61" spans="1:9" x14ac:dyDescent="0.2">
      <c r="A61" s="9">
        <v>100</v>
      </c>
      <c r="B61">
        <v>175</v>
      </c>
      <c r="C61">
        <v>38</v>
      </c>
      <c r="D61">
        <f t="shared" ref="D61:D63" si="24">($B61+13*0.198*$A61)/(13*$A61)</f>
        <v>0.33261538461538465</v>
      </c>
      <c r="E61">
        <f t="shared" ref="E61:E63" si="25">($C61+13*0.468*$A61)/(13*$A61)</f>
        <v>0.49723076923076931</v>
      </c>
      <c r="F61">
        <f>G67*2.25*(D67/E67)</f>
        <v>1.5075452716297788</v>
      </c>
      <c r="G61">
        <f t="shared" ref="G61:G63" si="26">POWER((A61+16)/116, 3)</f>
        <v>1</v>
      </c>
      <c r="H61">
        <f>G67*((3 - 0.75 * D67 - 5 * E67)/E67)</f>
        <v>0.53370221327967804</v>
      </c>
    </row>
    <row r="62" spans="1:9" x14ac:dyDescent="0.2">
      <c r="A62" s="9">
        <v>79</v>
      </c>
      <c r="B62">
        <v>0</v>
      </c>
      <c r="C62">
        <v>0</v>
      </c>
      <c r="D62">
        <f t="shared" si="24"/>
        <v>0.19800000000000004</v>
      </c>
      <c r="E62">
        <f t="shared" si="25"/>
        <v>0.46800000000000003</v>
      </c>
      <c r="F62">
        <f t="shared" ref="F61:F63" si="27">G68*2.25*(D68/E68)</f>
        <v>0.52260576923076929</v>
      </c>
      <c r="G62">
        <f t="shared" si="26"/>
        <v>0.54928387285251556</v>
      </c>
      <c r="H62">
        <f>G68*((3 - 0.75 * D68 - 5 * E68)/E68)</f>
        <v>0.600028846153846</v>
      </c>
    </row>
    <row r="63" spans="1:9" x14ac:dyDescent="0.2">
      <c r="A63" s="9">
        <v>72</v>
      </c>
      <c r="B63">
        <v>-29</v>
      </c>
      <c r="C63">
        <v>-6</v>
      </c>
      <c r="D63">
        <f t="shared" si="24"/>
        <v>0.16701709401709405</v>
      </c>
      <c r="E63">
        <f t="shared" si="25"/>
        <v>0.46158974358974364</v>
      </c>
      <c r="F63">
        <f t="shared" si="27"/>
        <v>0.35541720779220781</v>
      </c>
      <c r="G63">
        <f t="shared" si="26"/>
        <v>0.43659026610357121</v>
      </c>
      <c r="H63">
        <f>G69*((3 - 0.75 * D69 - 5 * E69)/E69)</f>
        <v>0.53418993506493517</v>
      </c>
    </row>
    <row r="64" spans="1:9" x14ac:dyDescent="0.2">
      <c r="A64" s="9"/>
    </row>
    <row r="65" spans="1:11" x14ac:dyDescent="0.2">
      <c r="A65" t="s">
        <v>43</v>
      </c>
      <c r="B65" t="s">
        <v>30</v>
      </c>
      <c r="C65" t="s">
        <v>31</v>
      </c>
      <c r="D65" t="s">
        <v>28</v>
      </c>
      <c r="E65" t="s">
        <v>29</v>
      </c>
      <c r="F65" t="s">
        <v>44</v>
      </c>
      <c r="G65" t="s">
        <v>45</v>
      </c>
      <c r="H65" t="s">
        <v>46</v>
      </c>
    </row>
    <row r="66" spans="1:11" x14ac:dyDescent="0.2">
      <c r="A66" s="9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f>ROUND(G60,3)</f>
        <v>0</v>
      </c>
      <c r="H66">
        <v>0</v>
      </c>
    </row>
    <row r="67" spans="1:11" x14ac:dyDescent="0.2">
      <c r="A67" s="9">
        <v>100</v>
      </c>
      <c r="B67">
        <v>175</v>
      </c>
      <c r="C67">
        <v>38</v>
      </c>
      <c r="D67">
        <f t="shared" ref="D67:H67" si="28">ROUND(D61,3)</f>
        <v>0.33300000000000002</v>
      </c>
      <c r="E67">
        <f t="shared" si="28"/>
        <v>0.497</v>
      </c>
      <c r="F67">
        <f t="shared" si="28"/>
        <v>1.508</v>
      </c>
      <c r="G67">
        <f t="shared" si="28"/>
        <v>1</v>
      </c>
      <c r="H67">
        <f t="shared" si="28"/>
        <v>0.53400000000000003</v>
      </c>
    </row>
    <row r="68" spans="1:11" x14ac:dyDescent="0.2">
      <c r="A68" s="9">
        <v>79</v>
      </c>
      <c r="B68">
        <v>0</v>
      </c>
      <c r="C68">
        <v>0</v>
      </c>
      <c r="D68">
        <f t="shared" ref="D68:E68" si="29">ROUND(D62,3)</f>
        <v>0.19800000000000001</v>
      </c>
      <c r="E68">
        <f t="shared" si="29"/>
        <v>0.46800000000000003</v>
      </c>
      <c r="F68">
        <f t="shared" ref="F68:H68" si="30">ROUND(F62,3)</f>
        <v>0.52300000000000002</v>
      </c>
      <c r="G68">
        <f t="shared" si="30"/>
        <v>0.54900000000000004</v>
      </c>
      <c r="H68">
        <f t="shared" si="30"/>
        <v>0.6</v>
      </c>
    </row>
    <row r="69" spans="1:11" x14ac:dyDescent="0.2">
      <c r="A69" s="9">
        <v>72</v>
      </c>
      <c r="B69">
        <v>-29</v>
      </c>
      <c r="C69">
        <v>-6</v>
      </c>
      <c r="D69">
        <f t="shared" ref="D69:E69" si="31">ROUND(D63,3)</f>
        <v>0.16700000000000001</v>
      </c>
      <c r="E69">
        <f t="shared" si="31"/>
        <v>0.46200000000000002</v>
      </c>
      <c r="F69">
        <f t="shared" ref="F69:H69" si="32">ROUND(F63,3)</f>
        <v>0.35499999999999998</v>
      </c>
      <c r="G69">
        <f t="shared" si="32"/>
        <v>0.437</v>
      </c>
      <c r="H69">
        <f t="shared" si="32"/>
        <v>0.53400000000000003</v>
      </c>
    </row>
    <row r="71" spans="1:11" x14ac:dyDescent="0.2">
      <c r="A71" t="s">
        <v>51</v>
      </c>
      <c r="B71" t="s">
        <v>52</v>
      </c>
      <c r="C71" t="s">
        <v>53</v>
      </c>
      <c r="D71" t="s">
        <v>54</v>
      </c>
      <c r="E71" t="s">
        <v>55</v>
      </c>
      <c r="F71" t="s">
        <v>56</v>
      </c>
      <c r="G71" t="s">
        <v>57</v>
      </c>
      <c r="H71" t="s">
        <v>58</v>
      </c>
      <c r="I71" t="s">
        <v>59</v>
      </c>
    </row>
    <row r="72" spans="1:11" x14ac:dyDescent="0.2">
      <c r="A72">
        <f>$F66*3.240479-$G66*1.53715-$H66*0.498535</f>
        <v>0</v>
      </c>
      <c r="B72">
        <f>-$F66*0.969256+$G66*1.875991+$H66*0.041556</f>
        <v>0</v>
      </c>
      <c r="C72">
        <f>$F66*0.055648-$G66*0.204043+$H66*1.057311</f>
        <v>0</v>
      </c>
      <c r="D72">
        <f>12.92*A78</f>
        <v>0</v>
      </c>
      <c r="E72">
        <f t="shared" ref="E72:F72" si="33">12.92*B78</f>
        <v>0</v>
      </c>
      <c r="F72">
        <f t="shared" si="33"/>
        <v>0</v>
      </c>
      <c r="G72">
        <f>D78*255</f>
        <v>0</v>
      </c>
      <c r="H72">
        <f t="shared" ref="H72:I72" si="34">E78*255</f>
        <v>0</v>
      </c>
      <c r="I72">
        <f t="shared" si="34"/>
        <v>0</v>
      </c>
    </row>
    <row r="73" spans="1:11" x14ac:dyDescent="0.2">
      <c r="A73">
        <f t="shared" ref="A73:A75" si="35">$F67*3.240479-$G67*1.53715-$H67*0.498535</f>
        <v>3.0832746420000001</v>
      </c>
      <c r="B73">
        <f t="shared" ref="B73:B75" si="36">-$F67*0.969256+$G67*1.875991+$H67*0.041556</f>
        <v>0.43654385600000001</v>
      </c>
      <c r="C73">
        <f t="shared" ref="C73:C75" si="37">$F67*0.055648-$G67*0.204043+$H67*1.057311</f>
        <v>0.44447825800000001</v>
      </c>
      <c r="D73">
        <f>1.055*POWER(A79,1/2.4)-0.055</f>
        <v>0.99999999999999989</v>
      </c>
      <c r="E73">
        <f t="shared" ref="E73:F73" si="38">1.055*POWER(B79,1/2.4)-0.055</f>
        <v>0.69222786413765147</v>
      </c>
      <c r="F73">
        <f t="shared" si="38"/>
        <v>0.6971919775626001</v>
      </c>
      <c r="G73">
        <f t="shared" ref="G73:G75" si="39">D79*255</f>
        <v>255</v>
      </c>
      <c r="H73">
        <f t="shared" ref="H73:H75" si="40">E79*255</f>
        <v>176.45999999999998</v>
      </c>
      <c r="I73">
        <f t="shared" ref="I73:I75" si="41">F79*255</f>
        <v>177.73499999999999</v>
      </c>
    </row>
    <row r="74" spans="1:11" x14ac:dyDescent="0.2">
      <c r="A74">
        <f t="shared" si="35"/>
        <v>0.55175416700000002</v>
      </c>
      <c r="B74">
        <f t="shared" si="36"/>
        <v>0.54793177100000001</v>
      </c>
      <c r="C74">
        <f t="shared" si="37"/>
        <v>0.55147089699999996</v>
      </c>
      <c r="D74">
        <f t="shared" ref="D74:D75" si="42">1.055*POWER(A80,1/2.4)-0.055</f>
        <v>0.76862036277018808</v>
      </c>
      <c r="E74">
        <f t="shared" ref="E74:E75" si="43">1.055*POWER(B80,1/2.4)-0.055</f>
        <v>0.76612831024892403</v>
      </c>
      <c r="F74">
        <f t="shared" ref="F74:F75" si="44">1.055*POWER(C80,1/2.4)-0.055</f>
        <v>0.76799833984957566</v>
      </c>
      <c r="G74">
        <f t="shared" si="39"/>
        <v>196.095</v>
      </c>
      <c r="H74">
        <f t="shared" si="40"/>
        <v>195.33</v>
      </c>
      <c r="I74">
        <f t="shared" si="41"/>
        <v>195.84</v>
      </c>
    </row>
    <row r="75" spans="1:11" x14ac:dyDescent="0.2">
      <c r="A75">
        <f t="shared" si="35"/>
        <v>0.21241780500000002</v>
      </c>
      <c r="B75">
        <f t="shared" si="36"/>
        <v>0.49791309099999997</v>
      </c>
      <c r="C75">
        <f t="shared" si="37"/>
        <v>0.49519232300000005</v>
      </c>
      <c r="D75">
        <f t="shared" si="42"/>
        <v>0.49778858755857408</v>
      </c>
      <c r="E75">
        <f t="shared" si="43"/>
        <v>0.73403818135601184</v>
      </c>
      <c r="F75">
        <f t="shared" si="44"/>
        <v>0.73205417290063068</v>
      </c>
      <c r="G75">
        <f t="shared" si="39"/>
        <v>126.99</v>
      </c>
      <c r="H75">
        <f t="shared" si="40"/>
        <v>187.17</v>
      </c>
      <c r="I75">
        <f t="shared" si="41"/>
        <v>186.66</v>
      </c>
    </row>
    <row r="77" spans="1:11" x14ac:dyDescent="0.2">
      <c r="A77" t="s">
        <v>51</v>
      </c>
      <c r="B77" t="s">
        <v>52</v>
      </c>
      <c r="C77" t="s">
        <v>53</v>
      </c>
      <c r="D77" t="s">
        <v>54</v>
      </c>
      <c r="E77" t="s">
        <v>55</v>
      </c>
      <c r="F77" t="s">
        <v>56</v>
      </c>
      <c r="G77" t="s">
        <v>57</v>
      </c>
      <c r="H77" t="s">
        <v>58</v>
      </c>
      <c r="I77" t="s">
        <v>59</v>
      </c>
    </row>
    <row r="78" spans="1:11" x14ac:dyDescent="0.2">
      <c r="A78">
        <f t="shared" ref="A78:C81" si="45">ROUND(A72,3)</f>
        <v>0</v>
      </c>
      <c r="B78">
        <f t="shared" si="45"/>
        <v>0</v>
      </c>
      <c r="C78">
        <f t="shared" si="45"/>
        <v>0</v>
      </c>
      <c r="D78">
        <f t="shared" ref="D78:F78" si="46">ROUND(D72,3)</f>
        <v>0</v>
      </c>
      <c r="E78">
        <f t="shared" si="46"/>
        <v>0</v>
      </c>
      <c r="F78">
        <f t="shared" si="46"/>
        <v>0</v>
      </c>
      <c r="G78">
        <f>ROUND(G72,0)</f>
        <v>0</v>
      </c>
      <c r="H78">
        <f t="shared" ref="H78:I78" si="47">ROUND(H72,0)</f>
        <v>0</v>
      </c>
      <c r="I78">
        <f t="shared" si="47"/>
        <v>0</v>
      </c>
      <c r="K78" t="s">
        <v>11</v>
      </c>
    </row>
    <row r="79" spans="1:11" x14ac:dyDescent="0.2">
      <c r="A79">
        <v>1</v>
      </c>
      <c r="B79">
        <f t="shared" si="45"/>
        <v>0.437</v>
      </c>
      <c r="C79">
        <f t="shared" si="45"/>
        <v>0.44400000000000001</v>
      </c>
      <c r="D79">
        <f t="shared" ref="D79:F79" si="48">ROUND(D73,3)</f>
        <v>1</v>
      </c>
      <c r="E79">
        <f t="shared" si="48"/>
        <v>0.69199999999999995</v>
      </c>
      <c r="F79">
        <f t="shared" si="48"/>
        <v>0.69699999999999995</v>
      </c>
      <c r="G79">
        <f t="shared" ref="G79:I81" si="49">ROUND(G73,0)</f>
        <v>255</v>
      </c>
      <c r="H79">
        <f t="shared" si="49"/>
        <v>176</v>
      </c>
      <c r="I79">
        <f t="shared" si="49"/>
        <v>178</v>
      </c>
      <c r="K79" t="s">
        <v>60</v>
      </c>
    </row>
    <row r="80" spans="1:11" x14ac:dyDescent="0.2">
      <c r="A80">
        <f t="shared" si="45"/>
        <v>0.55200000000000005</v>
      </c>
      <c r="B80">
        <f t="shared" si="45"/>
        <v>0.54800000000000004</v>
      </c>
      <c r="C80">
        <f t="shared" si="45"/>
        <v>0.55100000000000005</v>
      </c>
      <c r="D80">
        <f t="shared" ref="D80:F80" si="50">ROUND(D74,3)</f>
        <v>0.76900000000000002</v>
      </c>
      <c r="E80">
        <f t="shared" si="50"/>
        <v>0.76600000000000001</v>
      </c>
      <c r="F80">
        <f t="shared" si="50"/>
        <v>0.76800000000000002</v>
      </c>
      <c r="G80">
        <f t="shared" si="49"/>
        <v>196</v>
      </c>
      <c r="H80">
        <f t="shared" si="49"/>
        <v>195</v>
      </c>
      <c r="I80">
        <f t="shared" si="49"/>
        <v>196</v>
      </c>
      <c r="K80" t="s">
        <v>61</v>
      </c>
    </row>
    <row r="81" spans="1:11" x14ac:dyDescent="0.2">
      <c r="A81">
        <f t="shared" si="45"/>
        <v>0.21199999999999999</v>
      </c>
      <c r="B81">
        <f t="shared" si="45"/>
        <v>0.498</v>
      </c>
      <c r="C81">
        <f t="shared" si="45"/>
        <v>0.495</v>
      </c>
      <c r="D81">
        <f t="shared" ref="D81:F81" si="51">ROUND(D75,3)</f>
        <v>0.498</v>
      </c>
      <c r="E81">
        <f t="shared" si="51"/>
        <v>0.73399999999999999</v>
      </c>
      <c r="F81">
        <f t="shared" si="51"/>
        <v>0.73199999999999998</v>
      </c>
      <c r="G81">
        <f t="shared" si="49"/>
        <v>127</v>
      </c>
      <c r="H81">
        <f t="shared" si="49"/>
        <v>187</v>
      </c>
      <c r="I81">
        <f t="shared" si="49"/>
        <v>187</v>
      </c>
      <c r="K81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2020-02-11T21:06:27Z</dcterms:created>
  <dcterms:modified xsi:type="dcterms:W3CDTF">2020-02-12T01:02:00Z</dcterms:modified>
</cp:coreProperties>
</file>