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yuhuang/Personal/Studios/Xilosopher/Projects/Centauri/git_1/Centauri/Prepare/"/>
    </mc:Choice>
  </mc:AlternateContent>
  <bookViews>
    <workbookView xWindow="0" yWindow="900" windowWidth="28800" windowHeight="16680" tabRatio="500"/>
  </bookViews>
  <sheets>
    <sheet name="tushar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26" i="1"/>
  <c r="D36" i="1"/>
  <c r="D41" i="1"/>
  <c r="D2" i="1"/>
  <c r="B95" i="1"/>
  <c r="B92" i="1"/>
  <c r="B91" i="1"/>
  <c r="B90" i="1"/>
  <c r="B89" i="1"/>
  <c r="B88" i="1"/>
  <c r="B86" i="1"/>
  <c r="B85" i="1"/>
  <c r="B84" i="1"/>
  <c r="B83" i="1"/>
  <c r="B82" i="1"/>
  <c r="B78" i="1"/>
  <c r="B80" i="1"/>
  <c r="B79" i="1"/>
  <c r="B77" i="1"/>
  <c r="B76" i="1"/>
  <c r="B75" i="1"/>
  <c r="B74" i="1"/>
  <c r="B73" i="1"/>
  <c r="B72" i="1"/>
  <c r="B57" i="1"/>
  <c r="B56" i="1"/>
  <c r="B52" i="1"/>
  <c r="B51" i="1"/>
  <c r="B50" i="1"/>
  <c r="B13" i="1"/>
  <c r="B12" i="1"/>
  <c r="B11" i="1"/>
  <c r="B10" i="1"/>
  <c r="B9" i="1"/>
  <c r="B26" i="1"/>
  <c r="B27" i="1"/>
  <c r="B28" i="1"/>
  <c r="B29" i="1"/>
  <c r="B30" i="1"/>
  <c r="B31" i="1"/>
  <c r="B32" i="1"/>
  <c r="B33" i="1"/>
  <c r="B34" i="1"/>
  <c r="B16" i="1"/>
  <c r="B17" i="1"/>
  <c r="B18" i="1"/>
  <c r="B19" i="1"/>
  <c r="B20" i="1"/>
  <c r="B21" i="1"/>
  <c r="B22" i="1"/>
  <c r="B23" i="1"/>
  <c r="B24" i="1"/>
  <c r="B7" i="1"/>
  <c r="B8" i="1"/>
  <c r="B45" i="1"/>
  <c r="B44" i="1"/>
  <c r="B42" i="1"/>
  <c r="B43" i="1"/>
  <c r="B41" i="1"/>
  <c r="B39" i="1"/>
  <c r="B38" i="1"/>
  <c r="B37" i="1"/>
  <c r="B36" i="1"/>
</calcChain>
</file>

<file path=xl/sharedStrings.xml><?xml version="1.0" encoding="utf-8"?>
<sst xmlns="http://schemas.openxmlformats.org/spreadsheetml/2006/main" count="157" uniqueCount="105">
  <si>
    <t>Basic info data all securities</t>
    <phoneticPr fontId="2" type="noConversion"/>
  </si>
  <si>
    <t>Report data 30 years all securities</t>
    <phoneticPr fontId="2" type="noConversion"/>
  </si>
  <si>
    <t>History 5min data 30 years per security</t>
    <phoneticPr fontId="2" type="noConversion"/>
  </si>
  <si>
    <t>History 15min data 30 years per security</t>
    <phoneticPr fontId="2" type="noConversion"/>
  </si>
  <si>
    <t>History 30min data 30 years per security</t>
    <phoneticPr fontId="2" type="noConversion"/>
  </si>
  <si>
    <t>History 60min data 30 years per security</t>
    <phoneticPr fontId="2" type="noConversion"/>
  </si>
  <si>
    <t>History day data 30 years per security</t>
    <phoneticPr fontId="2" type="noConversion"/>
  </si>
  <si>
    <t>History week data 30 years per security</t>
    <phoneticPr fontId="2" type="noConversion"/>
  </si>
  <si>
    <t>History month data 30 years per security</t>
    <phoneticPr fontId="2" type="noConversion"/>
  </si>
  <si>
    <t>Data Categories</t>
    <phoneticPr fontId="2" type="noConversion"/>
  </si>
  <si>
    <t>Data Size Estimation</t>
    <phoneticPr fontId="2" type="noConversion"/>
  </si>
  <si>
    <t>Tick data 1 day per security</t>
    <phoneticPr fontId="2" type="noConversion"/>
  </si>
  <si>
    <t>Tick data 1 week per security</t>
    <phoneticPr fontId="2" type="noConversion"/>
  </si>
  <si>
    <t>Tick data 1 year per security</t>
    <phoneticPr fontId="2" type="noConversion"/>
  </si>
  <si>
    <t>Tick data 30 year per security</t>
    <phoneticPr fontId="2" type="noConversion"/>
  </si>
  <si>
    <t>MySQL script</t>
    <phoneticPr fontId="2" type="noConversion"/>
  </si>
  <si>
    <t>Constant</t>
    <phoneticPr fontId="2" type="noConversion"/>
  </si>
  <si>
    <t>Value</t>
    <phoneticPr fontId="2" type="noConversion"/>
  </si>
  <si>
    <t>Big Deal Data</t>
    <phoneticPr fontId="2" type="noConversion"/>
  </si>
  <si>
    <t>Big deal data 1 year all securities in 1 amount</t>
    <phoneticPr fontId="2" type="noConversion"/>
  </si>
  <si>
    <t>Big deal data 1 year all securities in 10 amount</t>
    <phoneticPr fontId="2" type="noConversion"/>
  </si>
  <si>
    <t>Big deal data 30 years all securities in 1 amount</t>
    <phoneticPr fontId="2" type="noConversion"/>
  </si>
  <si>
    <t>Tick Data（update in every 3 seconds for now, estimated as update in every second for safety）</t>
    <phoneticPr fontId="2" type="noConversion"/>
  </si>
  <si>
    <t>Big deal data 30 years all securities in 10 amount</t>
    <phoneticPr fontId="2" type="noConversion"/>
  </si>
  <si>
    <t>MySQL Table Strategy</t>
    <phoneticPr fontId="2" type="noConversion"/>
  </si>
  <si>
    <t>Big deal data 30 years all securities in 50 amount</t>
    <phoneticPr fontId="2" type="noConversion"/>
  </si>
  <si>
    <t>NumberOfSecuritiesInStockA</t>
    <phoneticPr fontId="2" type="noConversion"/>
  </si>
  <si>
    <t>1 table</t>
    <phoneticPr fontId="2" type="noConversion"/>
  </si>
  <si>
    <t>Total</t>
    <phoneticPr fontId="2" type="noConversion"/>
  </si>
  <si>
    <t>Security History Data</t>
    <phoneticPr fontId="2" type="noConversion"/>
  </si>
  <si>
    <t>Index History Data</t>
    <phoneticPr fontId="2" type="noConversion"/>
  </si>
  <si>
    <t>History year data 30 years per security</t>
    <phoneticPr fontId="2" type="noConversion"/>
  </si>
  <si>
    <t>History 5min data 30 years all indexes</t>
    <phoneticPr fontId="2" type="noConversion"/>
  </si>
  <si>
    <t>History 15min data 30 years all indexes</t>
    <phoneticPr fontId="2" type="noConversion"/>
  </si>
  <si>
    <t>History 30min data 30 years all indexes</t>
    <phoneticPr fontId="2" type="noConversion"/>
  </si>
  <si>
    <t>History 60min data 30 years all indexes</t>
    <phoneticPr fontId="2" type="noConversion"/>
  </si>
  <si>
    <t>History day data 30 years all indexes</t>
    <phoneticPr fontId="2" type="noConversion"/>
  </si>
  <si>
    <t>History week data 30 years all indexes</t>
    <phoneticPr fontId="2" type="noConversion"/>
  </si>
  <si>
    <t>History month data 30 years all indexes</t>
    <phoneticPr fontId="2" type="noConversion"/>
  </si>
  <si>
    <t>History year data 30 years all indexes</t>
    <phoneticPr fontId="2" type="noConversion"/>
  </si>
  <si>
    <t>NumberOfIndexesInStockA</t>
    <phoneticPr fontId="2" type="noConversion"/>
  </si>
  <si>
    <t>1 table for all kinds of history data of 1 security in 30 years</t>
    <phoneticPr fontId="2" type="noConversion"/>
  </si>
  <si>
    <t>1 table for all kinds of history data of all indexes in 30 years</t>
    <phoneticPr fontId="2" type="noConversion"/>
  </si>
  <si>
    <t>1 table for all tick data of 1 security in 30 years</t>
    <phoneticPr fontId="2" type="noConversion"/>
  </si>
  <si>
    <t>1 table for 10 amonut big deal data of all securities in 30 years</t>
    <phoneticPr fontId="2" type="noConversion"/>
  </si>
  <si>
    <t>Fundamental Data</t>
    <phoneticPr fontId="2" type="noConversion"/>
  </si>
  <si>
    <t>Profit data 30 years all securities</t>
    <phoneticPr fontId="2" type="noConversion"/>
  </si>
  <si>
    <t>Operation data 30 years all securities</t>
    <phoneticPr fontId="2" type="noConversion"/>
  </si>
  <si>
    <t>Trade Data</t>
    <phoneticPr fontId="2" type="noConversion"/>
  </si>
  <si>
    <t>Growth data 30 years all securities</t>
    <phoneticPr fontId="2" type="noConversion"/>
  </si>
  <si>
    <t>Debt data 30 years all securities</t>
    <phoneticPr fontId="2" type="noConversion"/>
  </si>
  <si>
    <t>Cash flow data 30 years all securities</t>
    <phoneticPr fontId="2" type="noConversion"/>
  </si>
  <si>
    <t>Classify Data</t>
    <phoneticPr fontId="2" type="noConversion"/>
  </si>
  <si>
    <t>Classify according to industry Data</t>
    <phoneticPr fontId="2" type="noConversion"/>
  </si>
  <si>
    <t>Classify according to concept Data</t>
    <phoneticPr fontId="2" type="noConversion"/>
  </si>
  <si>
    <t>Classify according to area Data</t>
    <phoneticPr fontId="2" type="noConversion"/>
  </si>
  <si>
    <t>Classify according to sme Data</t>
    <phoneticPr fontId="2" type="noConversion"/>
  </si>
  <si>
    <t>Classify according to gem Data</t>
    <phoneticPr fontId="2" type="noConversion"/>
  </si>
  <si>
    <t>Classify according to st Data</t>
    <phoneticPr fontId="2" type="noConversion"/>
  </si>
  <si>
    <t>Classify according to hs300 Data</t>
    <phoneticPr fontId="2" type="noConversion"/>
  </si>
  <si>
    <t>Classify according to sz50 Data</t>
    <phoneticPr fontId="2" type="noConversion"/>
  </si>
  <si>
    <t>Classify according to zz500 Data</t>
    <phoneticPr fontId="2" type="noConversion"/>
  </si>
  <si>
    <t>Classify according to terminated Data</t>
    <phoneticPr fontId="2" type="noConversion"/>
  </si>
  <si>
    <t>Classify according to suspended Data</t>
    <phoneticPr fontId="2" type="noConversion"/>
  </si>
  <si>
    <t>Macro Economy Data</t>
    <phoneticPr fontId="2" type="noConversion"/>
  </si>
  <si>
    <t>Deposit rate data</t>
    <phoneticPr fontId="2" type="noConversion"/>
  </si>
  <si>
    <t>Loan rate data</t>
    <phoneticPr fontId="2" type="noConversion"/>
  </si>
  <si>
    <t>RRR data</t>
    <phoneticPr fontId="2" type="noConversion"/>
  </si>
  <si>
    <t>Money supply data</t>
    <phoneticPr fontId="2" type="noConversion"/>
  </si>
  <si>
    <t>Money supply bal data</t>
    <phoneticPr fontId="2" type="noConversion"/>
  </si>
  <si>
    <t>GDP year data</t>
    <phoneticPr fontId="2" type="noConversion"/>
  </si>
  <si>
    <t>GDP quarter data</t>
    <phoneticPr fontId="2" type="noConversion"/>
  </si>
  <si>
    <t>GDP for data</t>
    <phoneticPr fontId="2" type="noConversion"/>
  </si>
  <si>
    <t>GDP pull data</t>
    <phoneticPr fontId="2" type="noConversion"/>
  </si>
  <si>
    <t>Number Of MySQL Tables</t>
    <phoneticPr fontId="2" type="noConversion"/>
  </si>
  <si>
    <t>GDP contribution data</t>
    <phoneticPr fontId="2" type="noConversion"/>
  </si>
  <si>
    <t>CPI data</t>
    <phoneticPr fontId="2" type="noConversion"/>
  </si>
  <si>
    <t xml:space="preserve"> PPI data</t>
    <phoneticPr fontId="2" type="noConversion"/>
  </si>
  <si>
    <t>Reference Data</t>
    <phoneticPr fontId="2" type="noConversion"/>
  </si>
  <si>
    <t>Divide data 30 years all securities</t>
    <phoneticPr fontId="2" type="noConversion"/>
  </si>
  <si>
    <t>Forecast data 30 years all securities</t>
    <phoneticPr fontId="2" type="noConversion"/>
  </si>
  <si>
    <t>Restricted share data 30 years all securities</t>
    <phoneticPr fontId="2" type="noConversion"/>
  </si>
  <si>
    <t>Fund holding data 30 years all securities</t>
    <phoneticPr fontId="2" type="noConversion"/>
  </si>
  <si>
    <t>New security data 30 years</t>
    <phoneticPr fontId="2" type="noConversion"/>
  </si>
  <si>
    <t>SH margin trade data 30 years</t>
    <phoneticPr fontId="2" type="noConversion"/>
  </si>
  <si>
    <t>SH margin trade detail data 30 years all securities</t>
    <phoneticPr fontId="2" type="noConversion"/>
  </si>
  <si>
    <t>SZ margin trade data 30 years</t>
    <phoneticPr fontId="2" type="noConversion"/>
  </si>
  <si>
    <t>SZ margin trade detail data 30 years all securities</t>
    <phoneticPr fontId="2" type="noConversion"/>
  </si>
  <si>
    <t>Shibor Data</t>
    <phoneticPr fontId="2" type="noConversion"/>
  </si>
  <si>
    <t>Shibor data 30 years</t>
    <phoneticPr fontId="2" type="noConversion"/>
  </si>
  <si>
    <t>Shibor quote data 30 years</t>
    <phoneticPr fontId="2" type="noConversion"/>
  </si>
  <si>
    <t>Shibor ma data 30 years</t>
    <phoneticPr fontId="2" type="noConversion"/>
  </si>
  <si>
    <t>LPR data 30 years</t>
    <phoneticPr fontId="2" type="noConversion"/>
  </si>
  <si>
    <t>LPR ma data 30 years</t>
    <phoneticPr fontId="2" type="noConversion"/>
  </si>
  <si>
    <t>Rank Data</t>
    <phoneticPr fontId="2" type="noConversion"/>
  </si>
  <si>
    <t>Rank static data</t>
    <phoneticPr fontId="2" type="noConversion"/>
  </si>
  <si>
    <t>Broker static data</t>
    <phoneticPr fontId="2" type="noConversion"/>
  </si>
  <si>
    <t>Rank top data</t>
    <phoneticPr fontId="2" type="noConversion"/>
  </si>
  <si>
    <t>Institution static data</t>
    <phoneticPr fontId="2" type="noConversion"/>
  </si>
  <si>
    <t>Institution trade detail data</t>
    <phoneticPr fontId="2" type="noConversion"/>
  </si>
  <si>
    <t>Social Media Data</t>
    <phoneticPr fontId="2" type="noConversion"/>
  </si>
  <si>
    <t>News data</t>
    <phoneticPr fontId="2" type="noConversion"/>
  </si>
  <si>
    <t>Notice data 30 years all securities</t>
    <phoneticPr fontId="2" type="noConversion"/>
  </si>
  <si>
    <t>Sina GUBA data</t>
    <phoneticPr fontId="2" type="noConversion"/>
  </si>
  <si>
    <t>Total Number Of MySQL Tables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</si>
</sst>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 tint="0.249977111117893"/>
      <name val="DengXian"/>
      <family val="2"/>
      <charset val="134"/>
      <scheme val="minor"/>
    </font>
    <font>
      <sz val="14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vertical="center" wrapText="1"/>
    </xf>
  </cellXfs>
  <cellStyles count="8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6"/>
  <sheetViews>
    <sheetView tabSelected="1" workbookViewId="0">
      <pane ySplit="5" topLeftCell="A6" activePane="bottomLeft" state="frozen"/>
      <selection pane="bottomLeft" activeCell="F1" sqref="F1"/>
    </sheetView>
  </sheetViews>
  <sheetFormatPr baseColWidth="10" defaultRowHeight="16" x14ac:dyDescent="0.2"/>
  <cols>
    <col min="1" max="1" width="46" style="2" customWidth="1"/>
    <col min="2" max="2" width="38.6640625" style="2" customWidth="1"/>
    <col min="3" max="3" width="26.33203125" style="2" customWidth="1"/>
    <col min="4" max="4" width="34.83203125" style="2" customWidth="1"/>
    <col min="5" max="5" width="66.83203125" style="2" customWidth="1"/>
    <col min="6" max="16384" width="10.83203125" style="2"/>
  </cols>
  <sheetData>
    <row r="1" spans="1:112" ht="18" x14ac:dyDescent="0.2">
      <c r="A1" s="1" t="s">
        <v>16</v>
      </c>
      <c r="B1" s="1" t="s">
        <v>17</v>
      </c>
      <c r="D1" s="1" t="s">
        <v>104</v>
      </c>
    </row>
    <row r="2" spans="1:112" x14ac:dyDescent="0.2">
      <c r="A2" s="3" t="s">
        <v>26</v>
      </c>
      <c r="B2" s="3">
        <v>3300</v>
      </c>
      <c r="D2" s="3">
        <f>SUM(D6:D96)</f>
        <v>10519</v>
      </c>
    </row>
    <row r="3" spans="1:112" x14ac:dyDescent="0.2">
      <c r="A3" s="3" t="s">
        <v>40</v>
      </c>
      <c r="B3" s="3">
        <v>567</v>
      </c>
    </row>
    <row r="5" spans="1:112" ht="18" x14ac:dyDescent="0.2">
      <c r="A5" s="1" t="s">
        <v>9</v>
      </c>
      <c r="B5" s="1" t="s">
        <v>10</v>
      </c>
      <c r="C5" s="1" t="s">
        <v>24</v>
      </c>
      <c r="D5" s="1" t="s">
        <v>74</v>
      </c>
      <c r="E5" s="1" t="s">
        <v>15</v>
      </c>
    </row>
    <row r="6" spans="1:112" s="7" customFormat="1" x14ac:dyDescent="0.2">
      <c r="A6" s="8" t="s">
        <v>45</v>
      </c>
      <c r="B6" s="9"/>
      <c r="C6" s="9"/>
      <c r="D6" s="9"/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</row>
    <row r="7" spans="1:112" x14ac:dyDescent="0.2">
      <c r="A7" s="3" t="s">
        <v>0</v>
      </c>
      <c r="B7" s="4">
        <f>1*B2</f>
        <v>3300</v>
      </c>
      <c r="C7" s="5" t="s">
        <v>27</v>
      </c>
      <c r="D7" s="6">
        <v>1</v>
      </c>
      <c r="E7" s="3"/>
    </row>
    <row r="8" spans="1:112" x14ac:dyDescent="0.2">
      <c r="A8" s="3" t="s">
        <v>1</v>
      </c>
      <c r="B8" s="4">
        <f>1*6*B2*30</f>
        <v>594000</v>
      </c>
      <c r="C8" s="6" t="s">
        <v>27</v>
      </c>
      <c r="D8" s="6">
        <v>1</v>
      </c>
      <c r="E8" s="3"/>
    </row>
    <row r="9" spans="1:112" x14ac:dyDescent="0.2">
      <c r="A9" s="3" t="s">
        <v>46</v>
      </c>
      <c r="B9" s="4">
        <f>1*6*B2*30</f>
        <v>594000</v>
      </c>
      <c r="C9" s="6" t="s">
        <v>27</v>
      </c>
      <c r="D9" s="6">
        <v>1</v>
      </c>
      <c r="E9" s="3"/>
    </row>
    <row r="10" spans="1:112" x14ac:dyDescent="0.2">
      <c r="A10" s="3" t="s">
        <v>47</v>
      </c>
      <c r="B10" s="4">
        <f>1*6*B2*30</f>
        <v>594000</v>
      </c>
      <c r="C10" s="6" t="s">
        <v>27</v>
      </c>
      <c r="D10" s="6">
        <v>1</v>
      </c>
      <c r="E10" s="3"/>
    </row>
    <row r="11" spans="1:112" x14ac:dyDescent="0.2">
      <c r="A11" s="3" t="s">
        <v>49</v>
      </c>
      <c r="B11" s="4">
        <f>1*6*B2*30</f>
        <v>594000</v>
      </c>
      <c r="C11" s="6" t="s">
        <v>27</v>
      </c>
      <c r="D11" s="6">
        <v>1</v>
      </c>
      <c r="E11" s="3"/>
    </row>
    <row r="12" spans="1:112" x14ac:dyDescent="0.2">
      <c r="A12" s="3" t="s">
        <v>50</v>
      </c>
      <c r="B12" s="4">
        <f>1*6*B2*30</f>
        <v>594000</v>
      </c>
      <c r="C12" s="6" t="s">
        <v>27</v>
      </c>
      <c r="D12" s="6">
        <v>1</v>
      </c>
      <c r="E12" s="3"/>
    </row>
    <row r="13" spans="1:112" x14ac:dyDescent="0.2">
      <c r="A13" s="3" t="s">
        <v>51</v>
      </c>
      <c r="B13" s="4">
        <f>1*6*B2*30</f>
        <v>594000</v>
      </c>
      <c r="C13" s="6" t="s">
        <v>27</v>
      </c>
      <c r="D13" s="6">
        <v>1</v>
      </c>
      <c r="E13" s="3"/>
    </row>
    <row r="14" spans="1:112" s="7" customFormat="1" x14ac:dyDescent="0.2">
      <c r="A14" s="8" t="s">
        <v>48</v>
      </c>
      <c r="B14" s="9"/>
      <c r="C14" s="9"/>
      <c r="D14" s="9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</row>
    <row r="15" spans="1:112" x14ac:dyDescent="0.2">
      <c r="A15" s="15" t="s">
        <v>29</v>
      </c>
      <c r="B15" s="15"/>
      <c r="C15" s="15"/>
      <c r="D15" s="15"/>
      <c r="E15" s="16"/>
    </row>
    <row r="16" spans="1:112" x14ac:dyDescent="0.2">
      <c r="A16" s="3" t="s">
        <v>2</v>
      </c>
      <c r="B16" s="4">
        <f>1*6*4*2*5*52*30</f>
        <v>374400</v>
      </c>
      <c r="C16" s="11" t="s">
        <v>41</v>
      </c>
      <c r="D16" s="11">
        <f>1*B2</f>
        <v>3300</v>
      </c>
      <c r="E16" s="13"/>
    </row>
    <row r="17" spans="1:5" x14ac:dyDescent="0.2">
      <c r="A17" s="3" t="s">
        <v>3</v>
      </c>
      <c r="B17" s="4">
        <f>1*2*4*2*5*52*30</f>
        <v>124800</v>
      </c>
      <c r="C17" s="12"/>
      <c r="D17" s="12"/>
      <c r="E17" s="12"/>
    </row>
    <row r="18" spans="1:5" x14ac:dyDescent="0.2">
      <c r="A18" s="3" t="s">
        <v>4</v>
      </c>
      <c r="B18" s="4">
        <f>1*4*2*5*52*30</f>
        <v>62400</v>
      </c>
      <c r="C18" s="12"/>
      <c r="D18" s="12"/>
      <c r="E18" s="12"/>
    </row>
    <row r="19" spans="1:5" x14ac:dyDescent="0.2">
      <c r="A19" s="3" t="s">
        <v>5</v>
      </c>
      <c r="B19" s="4">
        <f>1*4*5*52*30</f>
        <v>31200</v>
      </c>
      <c r="C19" s="12"/>
      <c r="D19" s="12"/>
      <c r="E19" s="12"/>
    </row>
    <row r="20" spans="1:5" x14ac:dyDescent="0.2">
      <c r="A20" s="3" t="s">
        <v>6</v>
      </c>
      <c r="B20" s="4">
        <f>1*5*52*30</f>
        <v>7800</v>
      </c>
      <c r="C20" s="12"/>
      <c r="D20" s="12"/>
      <c r="E20" s="12"/>
    </row>
    <row r="21" spans="1:5" x14ac:dyDescent="0.2">
      <c r="A21" s="3" t="s">
        <v>7</v>
      </c>
      <c r="B21" s="4">
        <f>1*52*30</f>
        <v>1560</v>
      </c>
      <c r="C21" s="12"/>
      <c r="D21" s="12"/>
      <c r="E21" s="12"/>
    </row>
    <row r="22" spans="1:5" x14ac:dyDescent="0.2">
      <c r="A22" s="3" t="s">
        <v>8</v>
      </c>
      <c r="B22" s="4">
        <f>1*12*30</f>
        <v>360</v>
      </c>
      <c r="C22" s="12"/>
      <c r="D22" s="12"/>
      <c r="E22" s="12"/>
    </row>
    <row r="23" spans="1:5" x14ac:dyDescent="0.2">
      <c r="A23" s="3" t="s">
        <v>31</v>
      </c>
      <c r="B23" s="4">
        <f>1*30</f>
        <v>30</v>
      </c>
      <c r="C23" s="12"/>
      <c r="D23" s="12"/>
      <c r="E23" s="12"/>
    </row>
    <row r="24" spans="1:5" x14ac:dyDescent="0.2">
      <c r="A24" s="3" t="s">
        <v>28</v>
      </c>
      <c r="B24" s="4">
        <f>SUM(B16:B23)</f>
        <v>602550</v>
      </c>
      <c r="C24" s="14"/>
      <c r="D24" s="14"/>
      <c r="E24" s="14"/>
    </row>
    <row r="25" spans="1:5" x14ac:dyDescent="0.2">
      <c r="A25" s="15" t="s">
        <v>30</v>
      </c>
      <c r="B25" s="15"/>
      <c r="C25" s="15"/>
      <c r="D25" s="15"/>
      <c r="E25" s="16"/>
    </row>
    <row r="26" spans="1:5" x14ac:dyDescent="0.2">
      <c r="A26" s="3" t="s">
        <v>32</v>
      </c>
      <c r="B26" s="4">
        <f>1*6*4*2*5*52*30*B3</f>
        <v>212284800</v>
      </c>
      <c r="C26" s="11" t="s">
        <v>42</v>
      </c>
      <c r="D26" s="11">
        <f>1*B3</f>
        <v>567</v>
      </c>
      <c r="E26" s="13"/>
    </row>
    <row r="27" spans="1:5" x14ac:dyDescent="0.2">
      <c r="A27" s="3" t="s">
        <v>33</v>
      </c>
      <c r="B27" s="4">
        <f>1*2*4*2*5*52*30*B3</f>
        <v>70761600</v>
      </c>
      <c r="C27" s="12"/>
      <c r="D27" s="12"/>
      <c r="E27" s="12"/>
    </row>
    <row r="28" spans="1:5" x14ac:dyDescent="0.2">
      <c r="A28" s="3" t="s">
        <v>34</v>
      </c>
      <c r="B28" s="4">
        <f>1*4*2*5*52*30*B3</f>
        <v>35380800</v>
      </c>
      <c r="C28" s="12"/>
      <c r="D28" s="12"/>
      <c r="E28" s="12"/>
    </row>
    <row r="29" spans="1:5" x14ac:dyDescent="0.2">
      <c r="A29" s="3" t="s">
        <v>35</v>
      </c>
      <c r="B29" s="4">
        <f>1*4*5*52*30*B3</f>
        <v>17690400</v>
      </c>
      <c r="C29" s="12"/>
      <c r="D29" s="12"/>
      <c r="E29" s="12"/>
    </row>
    <row r="30" spans="1:5" x14ac:dyDescent="0.2">
      <c r="A30" s="3" t="s">
        <v>36</v>
      </c>
      <c r="B30" s="4">
        <f>1*5*52*30*B3</f>
        <v>4422600</v>
      </c>
      <c r="C30" s="12"/>
      <c r="D30" s="12"/>
      <c r="E30" s="12"/>
    </row>
    <row r="31" spans="1:5" x14ac:dyDescent="0.2">
      <c r="A31" s="3" t="s">
        <v>37</v>
      </c>
      <c r="B31" s="4">
        <f>1*52*30*B3</f>
        <v>884520</v>
      </c>
      <c r="C31" s="12"/>
      <c r="D31" s="12"/>
      <c r="E31" s="12"/>
    </row>
    <row r="32" spans="1:5" x14ac:dyDescent="0.2">
      <c r="A32" s="3" t="s">
        <v>38</v>
      </c>
      <c r="B32" s="4">
        <f>1*12*30*B3</f>
        <v>204120</v>
      </c>
      <c r="C32" s="12"/>
      <c r="D32" s="12"/>
      <c r="E32" s="12"/>
    </row>
    <row r="33" spans="1:112" x14ac:dyDescent="0.2">
      <c r="A33" s="3" t="s">
        <v>39</v>
      </c>
      <c r="B33" s="4">
        <f>1*30*B3</f>
        <v>17010</v>
      </c>
      <c r="C33" s="12"/>
      <c r="D33" s="12"/>
      <c r="E33" s="12"/>
    </row>
    <row r="34" spans="1:112" x14ac:dyDescent="0.2">
      <c r="A34" s="3" t="s">
        <v>28</v>
      </c>
      <c r="B34" s="4">
        <f>SUM(B26:B33)</f>
        <v>341645850</v>
      </c>
      <c r="C34" s="14"/>
      <c r="D34" s="14"/>
      <c r="E34" s="14"/>
    </row>
    <row r="35" spans="1:112" x14ac:dyDescent="0.2">
      <c r="A35" s="15" t="s">
        <v>22</v>
      </c>
      <c r="B35" s="15"/>
      <c r="C35" s="15"/>
      <c r="D35" s="15"/>
      <c r="E35" s="16"/>
    </row>
    <row r="36" spans="1:112" x14ac:dyDescent="0.2">
      <c r="A36" s="3" t="s">
        <v>11</v>
      </c>
      <c r="B36" s="4">
        <f>1*4*60*60</f>
        <v>14400</v>
      </c>
      <c r="C36" s="11" t="s">
        <v>43</v>
      </c>
      <c r="D36" s="11">
        <f>1*B2</f>
        <v>3300</v>
      </c>
      <c r="E36" s="13"/>
    </row>
    <row r="37" spans="1:112" x14ac:dyDescent="0.2">
      <c r="A37" s="3" t="s">
        <v>12</v>
      </c>
      <c r="B37" s="4">
        <f>1*4*60*60*5</f>
        <v>72000</v>
      </c>
      <c r="C37" s="12"/>
      <c r="D37" s="12"/>
      <c r="E37" s="12"/>
    </row>
    <row r="38" spans="1:112" x14ac:dyDescent="0.2">
      <c r="A38" s="3" t="s">
        <v>13</v>
      </c>
      <c r="B38" s="4">
        <f>1*4*60*60*5*52</f>
        <v>3744000</v>
      </c>
      <c r="C38" s="12"/>
      <c r="D38" s="12"/>
      <c r="E38" s="12"/>
    </row>
    <row r="39" spans="1:112" x14ac:dyDescent="0.2">
      <c r="A39" s="3" t="s">
        <v>14</v>
      </c>
      <c r="B39" s="4">
        <f>1*4*60*60*5*52*30</f>
        <v>112320000</v>
      </c>
      <c r="C39" s="14"/>
      <c r="D39" s="14"/>
      <c r="E39" s="14"/>
    </row>
    <row r="40" spans="1:112" x14ac:dyDescent="0.2">
      <c r="A40" s="15" t="s">
        <v>18</v>
      </c>
      <c r="B40" s="15"/>
      <c r="C40" s="15"/>
      <c r="D40" s="15"/>
      <c r="E40" s="16"/>
    </row>
    <row r="41" spans="1:112" x14ac:dyDescent="0.2">
      <c r="A41" s="3" t="s">
        <v>19</v>
      </c>
      <c r="B41" s="4">
        <f>1*5*52*B2*1</f>
        <v>858000</v>
      </c>
      <c r="C41" s="11" t="s">
        <v>44</v>
      </c>
      <c r="D41" s="11">
        <f>1*B2</f>
        <v>3300</v>
      </c>
      <c r="E41" s="11"/>
    </row>
    <row r="42" spans="1:112" x14ac:dyDescent="0.2">
      <c r="A42" s="3" t="s">
        <v>21</v>
      </c>
      <c r="B42" s="4">
        <f>1*5*52*B2*30</f>
        <v>25740000</v>
      </c>
      <c r="C42" s="12"/>
      <c r="D42" s="12"/>
      <c r="E42" s="12"/>
    </row>
    <row r="43" spans="1:112" x14ac:dyDescent="0.2">
      <c r="A43" s="3" t="s">
        <v>20</v>
      </c>
      <c r="B43" s="4">
        <f>1*5*52*B2*10</f>
        <v>8580000</v>
      </c>
      <c r="C43" s="12"/>
      <c r="D43" s="12"/>
      <c r="E43" s="12"/>
    </row>
    <row r="44" spans="1:112" x14ac:dyDescent="0.2">
      <c r="A44" s="3" t="s">
        <v>23</v>
      </c>
      <c r="B44" s="4">
        <f>1*5*52*B2*30*10</f>
        <v>257400000</v>
      </c>
      <c r="C44" s="12"/>
      <c r="D44" s="12"/>
      <c r="E44" s="12"/>
    </row>
    <row r="45" spans="1:112" x14ac:dyDescent="0.2">
      <c r="A45" s="3" t="s">
        <v>25</v>
      </c>
      <c r="B45" s="4">
        <f>1*5*52*B2*30*50</f>
        <v>1287000000</v>
      </c>
      <c r="C45" s="14"/>
      <c r="D45" s="14"/>
      <c r="E45" s="14"/>
    </row>
    <row r="46" spans="1:112" s="7" customFormat="1" x14ac:dyDescent="0.2">
      <c r="A46" s="8" t="s">
        <v>52</v>
      </c>
      <c r="B46" s="9"/>
      <c r="C46" s="9"/>
      <c r="D46" s="9"/>
      <c r="E46" s="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</row>
    <row r="47" spans="1:112" x14ac:dyDescent="0.2">
      <c r="A47" s="3" t="s">
        <v>53</v>
      </c>
      <c r="B47" s="4">
        <v>1000</v>
      </c>
      <c r="C47" s="4" t="s">
        <v>27</v>
      </c>
      <c r="D47" s="4">
        <v>1</v>
      </c>
      <c r="E47" s="3"/>
    </row>
    <row r="48" spans="1:112" x14ac:dyDescent="0.2">
      <c r="A48" s="3" t="s">
        <v>54</v>
      </c>
      <c r="B48" s="4">
        <v>1000</v>
      </c>
      <c r="C48" s="4" t="s">
        <v>27</v>
      </c>
      <c r="D48" s="4">
        <v>1</v>
      </c>
      <c r="E48" s="3"/>
    </row>
    <row r="49" spans="1:112" x14ac:dyDescent="0.2">
      <c r="A49" s="3" t="s">
        <v>55</v>
      </c>
      <c r="B49" s="4">
        <v>1000</v>
      </c>
      <c r="C49" s="4" t="s">
        <v>27</v>
      </c>
      <c r="D49" s="4">
        <v>1</v>
      </c>
      <c r="E49" s="3"/>
    </row>
    <row r="50" spans="1:112" x14ac:dyDescent="0.2">
      <c r="A50" s="3" t="s">
        <v>56</v>
      </c>
      <c r="B50" s="4">
        <f>B2</f>
        <v>3300</v>
      </c>
      <c r="C50" s="4" t="s">
        <v>27</v>
      </c>
      <c r="D50" s="4">
        <v>1</v>
      </c>
      <c r="E50" s="3"/>
    </row>
    <row r="51" spans="1:112" x14ac:dyDescent="0.2">
      <c r="A51" s="3" t="s">
        <v>57</v>
      </c>
      <c r="B51" s="4">
        <f>B2</f>
        <v>3300</v>
      </c>
      <c r="C51" s="4" t="s">
        <v>27</v>
      </c>
      <c r="D51" s="4">
        <v>1</v>
      </c>
      <c r="E51" s="3"/>
    </row>
    <row r="52" spans="1:112" x14ac:dyDescent="0.2">
      <c r="A52" s="3" t="s">
        <v>58</v>
      </c>
      <c r="B52" s="4">
        <f>B2</f>
        <v>3300</v>
      </c>
      <c r="C52" s="4" t="s">
        <v>27</v>
      </c>
      <c r="D52" s="4">
        <v>1</v>
      </c>
      <c r="E52" s="3"/>
    </row>
    <row r="53" spans="1:112" x14ac:dyDescent="0.2">
      <c r="A53" s="3" t="s">
        <v>59</v>
      </c>
      <c r="B53" s="4">
        <v>1000</v>
      </c>
      <c r="C53" s="4" t="s">
        <v>27</v>
      </c>
      <c r="D53" s="4">
        <v>1</v>
      </c>
      <c r="E53" s="3"/>
    </row>
    <row r="54" spans="1:112" x14ac:dyDescent="0.2">
      <c r="A54" s="3" t="s">
        <v>60</v>
      </c>
      <c r="B54" s="4">
        <v>1000</v>
      </c>
      <c r="C54" s="4" t="s">
        <v>27</v>
      </c>
      <c r="D54" s="4">
        <v>1</v>
      </c>
      <c r="E54" s="3"/>
    </row>
    <row r="55" spans="1:112" x14ac:dyDescent="0.2">
      <c r="A55" s="3" t="s">
        <v>61</v>
      </c>
      <c r="B55" s="4">
        <v>1000</v>
      </c>
      <c r="C55" s="4" t="s">
        <v>27</v>
      </c>
      <c r="D55" s="4">
        <v>1</v>
      </c>
      <c r="E55" s="3"/>
    </row>
    <row r="56" spans="1:112" x14ac:dyDescent="0.2">
      <c r="A56" s="3" t="s">
        <v>62</v>
      </c>
      <c r="B56" s="4">
        <f>B2</f>
        <v>3300</v>
      </c>
      <c r="C56" s="4" t="s">
        <v>27</v>
      </c>
      <c r="D56" s="4">
        <v>1</v>
      </c>
      <c r="E56" s="3"/>
    </row>
    <row r="57" spans="1:112" x14ac:dyDescent="0.2">
      <c r="A57" s="3" t="s">
        <v>63</v>
      </c>
      <c r="B57" s="4">
        <f>B2</f>
        <v>3300</v>
      </c>
      <c r="C57" s="4" t="s">
        <v>27</v>
      </c>
      <c r="D57" s="4">
        <v>1</v>
      </c>
      <c r="E57" s="3"/>
    </row>
    <row r="58" spans="1:112" s="7" customFormat="1" x14ac:dyDescent="0.2">
      <c r="A58" s="8" t="s">
        <v>64</v>
      </c>
      <c r="B58" s="9"/>
      <c r="C58" s="9"/>
      <c r="D58" s="9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2" x14ac:dyDescent="0.2">
      <c r="A59" s="3" t="s">
        <v>65</v>
      </c>
      <c r="B59" s="4">
        <v>1000</v>
      </c>
      <c r="C59" s="4" t="s">
        <v>27</v>
      </c>
      <c r="D59" s="4">
        <v>1</v>
      </c>
      <c r="E59" s="3"/>
    </row>
    <row r="60" spans="1:112" x14ac:dyDescent="0.2">
      <c r="A60" s="3" t="s">
        <v>66</v>
      </c>
      <c r="B60" s="4">
        <v>1000</v>
      </c>
      <c r="C60" s="4" t="s">
        <v>27</v>
      </c>
      <c r="D60" s="4">
        <v>1</v>
      </c>
      <c r="E60" s="3"/>
    </row>
    <row r="61" spans="1:112" x14ac:dyDescent="0.2">
      <c r="A61" s="3" t="s">
        <v>67</v>
      </c>
      <c r="B61" s="4">
        <v>1000</v>
      </c>
      <c r="C61" s="4" t="s">
        <v>27</v>
      </c>
      <c r="D61" s="4">
        <v>1</v>
      </c>
      <c r="E61" s="3"/>
    </row>
    <row r="62" spans="1:112" x14ac:dyDescent="0.2">
      <c r="A62" s="3" t="s">
        <v>68</v>
      </c>
      <c r="B62" s="4">
        <v>1000</v>
      </c>
      <c r="C62" s="4" t="s">
        <v>27</v>
      </c>
      <c r="D62" s="4">
        <v>1</v>
      </c>
      <c r="E62" s="3"/>
    </row>
    <row r="63" spans="1:112" x14ac:dyDescent="0.2">
      <c r="A63" s="3" t="s">
        <v>69</v>
      </c>
      <c r="B63" s="4">
        <v>1000</v>
      </c>
      <c r="C63" s="4" t="s">
        <v>27</v>
      </c>
      <c r="D63" s="4">
        <v>1</v>
      </c>
      <c r="E63" s="3"/>
    </row>
    <row r="64" spans="1:112" x14ac:dyDescent="0.2">
      <c r="A64" s="3" t="s">
        <v>70</v>
      </c>
      <c r="B64" s="4">
        <v>1000</v>
      </c>
      <c r="C64" s="4" t="s">
        <v>27</v>
      </c>
      <c r="D64" s="4">
        <v>1</v>
      </c>
      <c r="E64" s="3"/>
    </row>
    <row r="65" spans="1:112" x14ac:dyDescent="0.2">
      <c r="A65" s="3" t="s">
        <v>71</v>
      </c>
      <c r="B65" s="4">
        <v>1000</v>
      </c>
      <c r="C65" s="4" t="s">
        <v>27</v>
      </c>
      <c r="D65" s="4">
        <v>1</v>
      </c>
      <c r="E65" s="3"/>
    </row>
    <row r="66" spans="1:112" x14ac:dyDescent="0.2">
      <c r="A66" s="3" t="s">
        <v>72</v>
      </c>
      <c r="B66" s="4">
        <v>1000</v>
      </c>
      <c r="C66" s="4" t="s">
        <v>27</v>
      </c>
      <c r="D66" s="4">
        <v>1</v>
      </c>
      <c r="E66" s="3"/>
    </row>
    <row r="67" spans="1:112" x14ac:dyDescent="0.2">
      <c r="A67" s="3" t="s">
        <v>73</v>
      </c>
      <c r="B67" s="4">
        <v>1000</v>
      </c>
      <c r="C67" s="4" t="s">
        <v>27</v>
      </c>
      <c r="D67" s="4">
        <v>1</v>
      </c>
      <c r="E67" s="3"/>
    </row>
    <row r="68" spans="1:112" x14ac:dyDescent="0.2">
      <c r="A68" s="3" t="s">
        <v>75</v>
      </c>
      <c r="B68" s="4">
        <v>1000</v>
      </c>
      <c r="C68" s="4" t="s">
        <v>27</v>
      </c>
      <c r="D68" s="4">
        <v>1</v>
      </c>
      <c r="E68" s="3"/>
    </row>
    <row r="69" spans="1:112" x14ac:dyDescent="0.2">
      <c r="A69" s="3" t="s">
        <v>76</v>
      </c>
      <c r="B69" s="4">
        <v>1000</v>
      </c>
      <c r="C69" s="4" t="s">
        <v>27</v>
      </c>
      <c r="D69" s="4">
        <v>1</v>
      </c>
      <c r="E69" s="3"/>
    </row>
    <row r="70" spans="1:112" x14ac:dyDescent="0.2">
      <c r="A70" s="3" t="s">
        <v>77</v>
      </c>
      <c r="B70" s="4">
        <v>1000</v>
      </c>
      <c r="C70" s="4" t="s">
        <v>27</v>
      </c>
      <c r="D70" s="4">
        <v>1</v>
      </c>
      <c r="E70" s="3"/>
    </row>
    <row r="71" spans="1:112" s="7" customFormat="1" x14ac:dyDescent="0.2">
      <c r="A71" s="8" t="s">
        <v>78</v>
      </c>
      <c r="B71" s="9"/>
      <c r="C71" s="9"/>
      <c r="D71" s="9"/>
      <c r="E71" s="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</row>
    <row r="72" spans="1:112" x14ac:dyDescent="0.2">
      <c r="A72" s="3" t="s">
        <v>79</v>
      </c>
      <c r="B72" s="4">
        <f>1*4*30*B2</f>
        <v>396000</v>
      </c>
      <c r="C72" s="4" t="s">
        <v>27</v>
      </c>
      <c r="D72" s="4">
        <v>1</v>
      </c>
      <c r="E72" s="3"/>
    </row>
    <row r="73" spans="1:112" x14ac:dyDescent="0.2">
      <c r="A73" s="3" t="s">
        <v>80</v>
      </c>
      <c r="B73" s="4">
        <f>1*4*30*B2</f>
        <v>396000</v>
      </c>
      <c r="C73" s="4" t="s">
        <v>27</v>
      </c>
      <c r="D73" s="4">
        <v>1</v>
      </c>
      <c r="E73" s="3"/>
    </row>
    <row r="74" spans="1:112" x14ac:dyDescent="0.2">
      <c r="A74" s="3" t="s">
        <v>81</v>
      </c>
      <c r="B74" s="4">
        <f>1*12*30*B2</f>
        <v>1188000</v>
      </c>
      <c r="C74" s="4" t="s">
        <v>27</v>
      </c>
      <c r="D74" s="4">
        <v>1</v>
      </c>
      <c r="E74" s="3"/>
    </row>
    <row r="75" spans="1:112" x14ac:dyDescent="0.2">
      <c r="A75" s="3" t="s">
        <v>82</v>
      </c>
      <c r="B75" s="4">
        <f>1*4*30*B2</f>
        <v>396000</v>
      </c>
      <c r="C75" s="4" t="s">
        <v>27</v>
      </c>
      <c r="D75" s="4">
        <v>1</v>
      </c>
      <c r="E75" s="3"/>
    </row>
    <row r="76" spans="1:112" x14ac:dyDescent="0.2">
      <c r="A76" s="3" t="s">
        <v>83</v>
      </c>
      <c r="B76" s="4">
        <f>B2</f>
        <v>3300</v>
      </c>
      <c r="C76" s="4" t="s">
        <v>27</v>
      </c>
      <c r="D76" s="4">
        <v>1</v>
      </c>
      <c r="E76" s="3"/>
    </row>
    <row r="77" spans="1:112" x14ac:dyDescent="0.2">
      <c r="A77" s="3" t="s">
        <v>84</v>
      </c>
      <c r="B77" s="4">
        <f>1*5*52*30</f>
        <v>7800</v>
      </c>
      <c r="C77" s="4" t="s">
        <v>27</v>
      </c>
      <c r="D77" s="4">
        <v>1</v>
      </c>
      <c r="E77" s="3"/>
    </row>
    <row r="78" spans="1:112" x14ac:dyDescent="0.2">
      <c r="A78" s="3" t="s">
        <v>85</v>
      </c>
      <c r="B78" s="4">
        <f>1*5*52*30*B2</f>
        <v>25740000</v>
      </c>
      <c r="C78" s="4" t="s">
        <v>27</v>
      </c>
      <c r="D78" s="4">
        <v>1</v>
      </c>
      <c r="E78" s="3"/>
    </row>
    <row r="79" spans="1:112" x14ac:dyDescent="0.2">
      <c r="A79" s="3" t="s">
        <v>86</v>
      </c>
      <c r="B79" s="4">
        <f>1*5*52*30</f>
        <v>7800</v>
      </c>
      <c r="C79" s="4" t="s">
        <v>27</v>
      </c>
      <c r="D79" s="4">
        <v>1</v>
      </c>
      <c r="E79" s="3"/>
    </row>
    <row r="80" spans="1:112" x14ac:dyDescent="0.2">
      <c r="A80" s="3" t="s">
        <v>87</v>
      </c>
      <c r="B80" s="4">
        <f>1*5*52*30*B2</f>
        <v>25740000</v>
      </c>
      <c r="C80" s="4" t="s">
        <v>27</v>
      </c>
      <c r="D80" s="4">
        <v>1</v>
      </c>
      <c r="E80" s="3"/>
    </row>
    <row r="81" spans="1:112" s="7" customFormat="1" x14ac:dyDescent="0.2">
      <c r="A81" s="8" t="s">
        <v>88</v>
      </c>
      <c r="B81" s="9"/>
      <c r="C81" s="9"/>
      <c r="D81" s="9"/>
      <c r="E81" s="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</row>
    <row r="82" spans="1:112" x14ac:dyDescent="0.2">
      <c r="A82" s="3" t="s">
        <v>89</v>
      </c>
      <c r="B82" s="4">
        <f>1*365*30</f>
        <v>10950</v>
      </c>
      <c r="C82" s="4" t="s">
        <v>27</v>
      </c>
      <c r="D82" s="4">
        <v>1</v>
      </c>
      <c r="E82" s="3"/>
    </row>
    <row r="83" spans="1:112" x14ac:dyDescent="0.2">
      <c r="A83" s="3" t="s">
        <v>90</v>
      </c>
      <c r="B83" s="4">
        <f>1*365*1000*30</f>
        <v>10950000</v>
      </c>
      <c r="C83" s="4" t="s">
        <v>27</v>
      </c>
      <c r="D83" s="4">
        <v>1</v>
      </c>
      <c r="E83" s="3"/>
    </row>
    <row r="84" spans="1:112" x14ac:dyDescent="0.2">
      <c r="A84" s="3" t="s">
        <v>91</v>
      </c>
      <c r="B84" s="4">
        <f>1*365*30</f>
        <v>10950</v>
      </c>
      <c r="C84" s="4" t="s">
        <v>27</v>
      </c>
      <c r="D84" s="4">
        <v>1</v>
      </c>
      <c r="E84" s="3"/>
    </row>
    <row r="85" spans="1:112" x14ac:dyDescent="0.2">
      <c r="A85" s="3" t="s">
        <v>92</v>
      </c>
      <c r="B85" s="4">
        <f>1*365*30</f>
        <v>10950</v>
      </c>
      <c r="C85" s="4" t="s">
        <v>27</v>
      </c>
      <c r="D85" s="4">
        <v>1</v>
      </c>
      <c r="E85" s="3"/>
    </row>
    <row r="86" spans="1:112" x14ac:dyDescent="0.2">
      <c r="A86" s="3" t="s">
        <v>93</v>
      </c>
      <c r="B86" s="4">
        <f>1*365*30</f>
        <v>10950</v>
      </c>
      <c r="C86" s="4" t="s">
        <v>27</v>
      </c>
      <c r="D86" s="4">
        <v>1</v>
      </c>
      <c r="E86" s="3"/>
    </row>
    <row r="87" spans="1:112" s="7" customFormat="1" x14ac:dyDescent="0.2">
      <c r="A87" s="8" t="s">
        <v>94</v>
      </c>
      <c r="B87" s="9"/>
      <c r="C87" s="9"/>
      <c r="D87" s="9"/>
      <c r="E87" s="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</row>
    <row r="88" spans="1:112" x14ac:dyDescent="0.2">
      <c r="A88" s="3" t="s">
        <v>97</v>
      </c>
      <c r="B88" s="4">
        <f>1*5*52*30*B2</f>
        <v>25740000</v>
      </c>
      <c r="C88" s="4" t="s">
        <v>27</v>
      </c>
      <c r="D88" s="4">
        <v>1</v>
      </c>
      <c r="E88" s="3"/>
    </row>
    <row r="89" spans="1:112" s="17" customFormat="1" x14ac:dyDescent="0.2">
      <c r="A89" s="3" t="s">
        <v>95</v>
      </c>
      <c r="B89" s="4">
        <f>1*5*52*30*4*B2</f>
        <v>102960000</v>
      </c>
      <c r="C89" s="4" t="s">
        <v>27</v>
      </c>
      <c r="D89" s="4">
        <v>1</v>
      </c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1:112" s="17" customFormat="1" x14ac:dyDescent="0.2">
      <c r="A90" s="3" t="s">
        <v>96</v>
      </c>
      <c r="B90" s="4">
        <f>1*5*52*30*4*10</f>
        <v>312000</v>
      </c>
      <c r="C90" s="4" t="s">
        <v>27</v>
      </c>
      <c r="D90" s="4">
        <v>1</v>
      </c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1:112" x14ac:dyDescent="0.2">
      <c r="A91" s="3" t="s">
        <v>98</v>
      </c>
      <c r="B91" s="4">
        <f>1*5*52*30*4*10</f>
        <v>312000</v>
      </c>
      <c r="C91" s="4" t="s">
        <v>27</v>
      </c>
      <c r="D91" s="4">
        <v>1</v>
      </c>
      <c r="E91" s="3"/>
    </row>
    <row r="92" spans="1:112" x14ac:dyDescent="0.2">
      <c r="A92" s="3" t="s">
        <v>99</v>
      </c>
      <c r="B92" s="4">
        <f>1*5*52*30*B2</f>
        <v>25740000</v>
      </c>
      <c r="C92" s="4" t="s">
        <v>27</v>
      </c>
      <c r="D92" s="4">
        <v>1</v>
      </c>
      <c r="E92" s="3"/>
    </row>
    <row r="93" spans="1:112" s="7" customFormat="1" x14ac:dyDescent="0.2">
      <c r="A93" s="8" t="s">
        <v>100</v>
      </c>
      <c r="B93" s="9"/>
      <c r="C93" s="9"/>
      <c r="D93" s="9"/>
      <c r="E93" s="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</row>
    <row r="94" spans="1:112" x14ac:dyDescent="0.2">
      <c r="A94" s="3" t="s">
        <v>101</v>
      </c>
      <c r="B94" s="4">
        <v>10000000000</v>
      </c>
      <c r="C94" s="4" t="s">
        <v>27</v>
      </c>
      <c r="D94" s="4">
        <v>1</v>
      </c>
      <c r="E94" s="3"/>
    </row>
    <row r="95" spans="1:112" x14ac:dyDescent="0.2">
      <c r="A95" s="3" t="s">
        <v>102</v>
      </c>
      <c r="B95" s="4">
        <f>1*B2*365*30</f>
        <v>36135000</v>
      </c>
      <c r="C95" s="4" t="s">
        <v>27</v>
      </c>
      <c r="D95" s="4">
        <v>1</v>
      </c>
      <c r="E95" s="3"/>
    </row>
    <row r="96" spans="1:112" x14ac:dyDescent="0.2">
      <c r="A96" s="3" t="s">
        <v>103</v>
      </c>
      <c r="B96" s="4">
        <v>10000000000</v>
      </c>
      <c r="C96" s="4" t="s">
        <v>27</v>
      </c>
      <c r="D96" s="4">
        <v>1</v>
      </c>
      <c r="E96" s="3"/>
    </row>
  </sheetData>
  <mergeCells count="24">
    <mergeCell ref="A93:E93"/>
    <mergeCell ref="A58:E58"/>
    <mergeCell ref="A71:E71"/>
    <mergeCell ref="A81:E81"/>
    <mergeCell ref="A87:E87"/>
    <mergeCell ref="D16:D24"/>
    <mergeCell ref="D26:D34"/>
    <mergeCell ref="D36:D39"/>
    <mergeCell ref="D41:D45"/>
    <mergeCell ref="E16:E24"/>
    <mergeCell ref="A15:E15"/>
    <mergeCell ref="A35:E35"/>
    <mergeCell ref="A46:E46"/>
    <mergeCell ref="E36:E39"/>
    <mergeCell ref="A25:E25"/>
    <mergeCell ref="C26:C34"/>
    <mergeCell ref="E26:E34"/>
    <mergeCell ref="C41:C45"/>
    <mergeCell ref="E41:E45"/>
    <mergeCell ref="A40:E40"/>
    <mergeCell ref="C16:C24"/>
    <mergeCell ref="C36:C39"/>
    <mergeCell ref="A6:E6"/>
    <mergeCell ref="A14:E14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2017-05-05T02:10:06Z</dcterms:created>
  <dcterms:modified xsi:type="dcterms:W3CDTF">2017-05-05T07:01:01Z</dcterms:modified>
</cp:coreProperties>
</file>