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\Downloads\"/>
    </mc:Choice>
  </mc:AlternateContent>
  <bookViews>
    <workbookView xWindow="0" yWindow="0" windowWidth="19260" windowHeight="8055" activeTab="5"/>
  </bookViews>
  <sheets>
    <sheet name="(d)" sheetId="5" r:id="rId1"/>
    <sheet name="(e)" sheetId="6" r:id="rId2"/>
    <sheet name="(f)" sheetId="7" r:id="rId3"/>
    <sheet name="(g)" sheetId="8" r:id="rId4"/>
    <sheet name="(h1)" sheetId="12" r:id="rId5"/>
    <sheet name="(h2)" sheetId="11" r:id="rId6"/>
    <sheet name="centre géometrique" sheetId="14" r:id="rId7"/>
    <sheet name="centre gravitationnel" sheetId="15" r:id="rId8"/>
  </sheets>
  <definedNames>
    <definedName name="solver_adj" localSheetId="0" hidden="1">'(d)'!$B$12:$F$14,'(d)'!$O$11:$Z$15</definedName>
    <definedName name="solver_adj" localSheetId="1" hidden="1">'(e)'!$B$12:$F$14,'(e)'!$O$11:$Z$15,'(e)'!$I$12:$I$13</definedName>
    <definedName name="solver_adj" localSheetId="2" hidden="1">'(f)'!$B$12:$F$14,'(f)'!$O$11:$Z$15,'(f)'!$I$12:$I$13</definedName>
    <definedName name="solver_adj" localSheetId="3" hidden="1">'(g)'!$B$12:$F$14,'(g)'!$O$11:$Z$15,'(g)'!$I$12:$I$13</definedName>
    <definedName name="solver_adj" localSheetId="4" hidden="1">'(h1)'!$B$12:$F$14,'(h1)'!$O$11:$Z$15,'(h1)'!$I$12:$I$14,'(h1)'!$L$11:$L$15</definedName>
    <definedName name="solver_adj" localSheetId="5" hidden="1">'(h2)'!$B$12:$F$14,'(h2)'!$O$11:$Z$15,'(h2)'!$I$12:$I$14,'(h2)'!$L$11:$L$15</definedName>
    <definedName name="solver_adj" localSheetId="6" hidden="1">'centre géometrique'!$G$3:$H$3</definedName>
    <definedName name="solver_adj" localSheetId="7" hidden="1">'centre gravitationnel'!$G$3:$H$3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1</definedName>
    <definedName name="solver_drv" localSheetId="7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1</definedName>
    <definedName name="solver_eng" localSheetId="7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0" hidden="1">'(d)'!$B$12:$F$14</definedName>
    <definedName name="solver_lhs1" localSheetId="1" hidden="1">'(e)'!$B$12:$F$14</definedName>
    <definedName name="solver_lhs1" localSheetId="2" hidden="1">'(f)'!$B$12:$F$14</definedName>
    <definedName name="solver_lhs1" localSheetId="3" hidden="1">'(g)'!$B$12:$F$14</definedName>
    <definedName name="solver_lhs1" localSheetId="4" hidden="1">'(h1)'!$B$12:$F$14</definedName>
    <definedName name="solver_lhs1" localSheetId="5" hidden="1">'(h2)'!$B$12:$F$14</definedName>
    <definedName name="solver_lhs10" localSheetId="5" hidden="1">'(h2)'!$Q$28</definedName>
    <definedName name="solver_lhs11" localSheetId="5" hidden="1">'(h2)'!$Q$31</definedName>
    <definedName name="solver_lhs2" localSheetId="0" hidden="1">'(d)'!$B$31:$B$35</definedName>
    <definedName name="solver_lhs2" localSheetId="1" hidden="1">'(e)'!$B$31:$B$35</definedName>
    <definedName name="solver_lhs2" localSheetId="2" hidden="1">'(f)'!$B$31:$B$35</definedName>
    <definedName name="solver_lhs2" localSheetId="3" hidden="1">'(g)'!$B$31:$B$35</definedName>
    <definedName name="solver_lhs2" localSheetId="4" hidden="1">'(h1)'!$B$31:$B$35</definedName>
    <definedName name="solver_lhs2" localSheetId="5" hidden="1">'(h2)'!$B$31:$B$35</definedName>
    <definedName name="solver_lhs3" localSheetId="0" hidden="1">'(d)'!$O$11:$Z$15</definedName>
    <definedName name="solver_lhs3" localSheetId="1" hidden="1">'(e)'!$C$21:$C$22</definedName>
    <definedName name="solver_lhs3" localSheetId="2" hidden="1">'(f)'!$C$21:$C$22</definedName>
    <definedName name="solver_lhs3" localSheetId="3" hidden="1">'(g)'!$C$21:$C$22</definedName>
    <definedName name="solver_lhs3" localSheetId="4" hidden="1">'(h1)'!$C$21:$C$23</definedName>
    <definedName name="solver_lhs3" localSheetId="5" hidden="1">'(h2)'!$C$21:$C$23</definedName>
    <definedName name="solver_lhs4" localSheetId="0" hidden="1">'(d)'!$O$20:$Z$20</definedName>
    <definedName name="solver_lhs4" localSheetId="1" hidden="1">'(e)'!$C$25:$C$26</definedName>
    <definedName name="solver_lhs4" localSheetId="2" hidden="1">'(f)'!$C$25:$C$26</definedName>
    <definedName name="solver_lhs4" localSheetId="3" hidden="1">'(g)'!$C$25:$C$26</definedName>
    <definedName name="solver_lhs4" localSheetId="4" hidden="1">'(h1)'!$C$25:$C$26</definedName>
    <definedName name="solver_lhs4" localSheetId="5" hidden="1">'(h2)'!$C$25:$C$26</definedName>
    <definedName name="solver_lhs5" localSheetId="0" hidden="1">'(d)'!$O$20:$Z$20</definedName>
    <definedName name="solver_lhs5" localSheetId="1" hidden="1">'(e)'!$I$12:$I$13</definedName>
    <definedName name="solver_lhs5" localSheetId="2" hidden="1">'(f)'!$H$21:$H$25</definedName>
    <definedName name="solver_lhs5" localSheetId="3" hidden="1">'(g)'!$H$21:$H$25</definedName>
    <definedName name="solver_lhs5" localSheetId="4" hidden="1">'(h1)'!$H$21:$H$25</definedName>
    <definedName name="solver_lhs5" localSheetId="5" hidden="1">'(h2)'!$H$21:$H$25</definedName>
    <definedName name="solver_lhs6" localSheetId="1" hidden="1">'(e)'!$O$11:$Z$15</definedName>
    <definedName name="solver_lhs6" localSheetId="2" hidden="1">'(f)'!$I$12:$I$13</definedName>
    <definedName name="solver_lhs6" localSheetId="3" hidden="1">'(g)'!$I$12:$I$13</definedName>
    <definedName name="solver_lhs6" localSheetId="4" hidden="1">'(h1)'!$I$12:$I$14</definedName>
    <definedName name="solver_lhs6" localSheetId="5" hidden="1">'(h2)'!$I$12:$I$14</definedName>
    <definedName name="solver_lhs7" localSheetId="1" hidden="1">'(e)'!$O$20:$Z$20</definedName>
    <definedName name="solver_lhs7" localSheetId="2" hidden="1">'(f)'!$O$11:$Z$15</definedName>
    <definedName name="solver_lhs7" localSheetId="3" hidden="1">'(g)'!$O$11:$Z$15</definedName>
    <definedName name="solver_lhs7" localSheetId="4" hidden="1">'(h1)'!$L$11:$L$15</definedName>
    <definedName name="solver_lhs7" localSheetId="5" hidden="1">'(h2)'!$L$11:$L$15</definedName>
    <definedName name="solver_lhs8" localSheetId="2" hidden="1">'(f)'!$O$20:$Z$20</definedName>
    <definedName name="solver_lhs8" localSheetId="3" hidden="1">'(g)'!$O$20:$Z$20</definedName>
    <definedName name="solver_lhs8" localSheetId="4" hidden="1">'(h1)'!$O$11:$Z$15</definedName>
    <definedName name="solver_lhs8" localSheetId="5" hidden="1">'(h2)'!$O$11:$Z$15</definedName>
    <definedName name="solver_lhs9" localSheetId="4" hidden="1">'(h1)'!$O$20:$Z$20</definedName>
    <definedName name="solver_lhs9" localSheetId="5" hidden="1">'(h2)'!$O$20:$Z$20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2</definedName>
    <definedName name="solver_neg" localSheetId="7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0" hidden="1">4</definedName>
    <definedName name="solver_num" localSheetId="1" hidden="1">7</definedName>
    <definedName name="solver_num" localSheetId="2" hidden="1">8</definedName>
    <definedName name="solver_num" localSheetId="3" hidden="1">8</definedName>
    <definedName name="solver_num" localSheetId="4" hidden="1">9</definedName>
    <definedName name="solver_num" localSheetId="5" hidden="1">11</definedName>
    <definedName name="solver_num" localSheetId="6" hidden="1">0</definedName>
    <definedName name="solver_num" localSheetId="7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0" hidden="1">'(d)'!$C$17</definedName>
    <definedName name="solver_opt" localSheetId="1" hidden="1">'(e)'!$C$17</definedName>
    <definedName name="solver_opt" localSheetId="2" hidden="1">'(f)'!$C$17</definedName>
    <definedName name="solver_opt" localSheetId="3" hidden="1">'(g)'!$C$17</definedName>
    <definedName name="solver_opt" localSheetId="4" hidden="1">'(h1)'!$C$17</definedName>
    <definedName name="solver_opt" localSheetId="5" hidden="1">'(h2)'!$C$17</definedName>
    <definedName name="solver_opt" localSheetId="6" hidden="1">'centre géometrique'!$J$3</definedName>
    <definedName name="solver_opt" localSheetId="7" hidden="1">'centre gravitationnel'!$J$3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1</definedName>
    <definedName name="solver_rbv" localSheetId="7" hidden="1">1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1" localSheetId="3" hidden="1">4</definedName>
    <definedName name="solver_rel1" localSheetId="4" hidden="1">4</definedName>
    <definedName name="solver_rel1" localSheetId="5" hidden="1">4</definedName>
    <definedName name="solver_rel10" localSheetId="5" hidden="1">3</definedName>
    <definedName name="solver_rel11" localSheetId="5" hidden="1">3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2" localSheetId="4" hidden="1">2</definedName>
    <definedName name="solver_rel2" localSheetId="5" hidden="1">2</definedName>
    <definedName name="solver_rel3" localSheetId="0" hidden="1">4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4" localSheetId="0" hidden="1">2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4" localSheetId="4" hidden="1">3</definedName>
    <definedName name="solver_rel4" localSheetId="5" hidden="1">3</definedName>
    <definedName name="solver_rel5" localSheetId="0" hidden="1">2</definedName>
    <definedName name="solver_rel5" localSheetId="1" hidden="1">5</definedName>
    <definedName name="solver_rel5" localSheetId="2" hidden="1">1</definedName>
    <definedName name="solver_rel5" localSheetId="3" hidden="1">1</definedName>
    <definedName name="solver_rel5" localSheetId="4" hidden="1">1</definedName>
    <definedName name="solver_rel5" localSheetId="5" hidden="1">1</definedName>
    <definedName name="solver_rel6" localSheetId="1" hidden="1">4</definedName>
    <definedName name="solver_rel6" localSheetId="2" hidden="1">5</definedName>
    <definedName name="solver_rel6" localSheetId="3" hidden="1">5</definedName>
    <definedName name="solver_rel6" localSheetId="4" hidden="1">5</definedName>
    <definedName name="solver_rel6" localSheetId="5" hidden="1">5</definedName>
    <definedName name="solver_rel7" localSheetId="1" hidden="1">2</definedName>
    <definedName name="solver_rel7" localSheetId="2" hidden="1">4</definedName>
    <definedName name="solver_rel7" localSheetId="3" hidden="1">5</definedName>
    <definedName name="solver_rel7" localSheetId="4" hidden="1">5</definedName>
    <definedName name="solver_rel7" localSheetId="5" hidden="1">5</definedName>
    <definedName name="solver_rel8" localSheetId="2" hidden="1">2</definedName>
    <definedName name="solver_rel8" localSheetId="3" hidden="1">2</definedName>
    <definedName name="solver_rel8" localSheetId="4" hidden="1">5</definedName>
    <definedName name="solver_rel8" localSheetId="5" hidden="1">5</definedName>
    <definedName name="solver_rel9" localSheetId="4" hidden="1">2</definedName>
    <definedName name="solver_rel9" localSheetId="5" hidden="1">2</definedName>
    <definedName name="solver_rhs1" localSheetId="0" hidden="1">integer</definedName>
    <definedName name="solver_rhs1" localSheetId="1" hidden="1">integer</definedName>
    <definedName name="solver_rhs1" localSheetId="2" hidden="1">integer</definedName>
    <definedName name="solver_rhs1" localSheetId="3" hidden="1">integer</definedName>
    <definedName name="solver_rhs1" localSheetId="4" hidden="1">integer</definedName>
    <definedName name="solver_rhs1" localSheetId="5" hidden="1">integer</definedName>
    <definedName name="solver_rhs10" localSheetId="5" hidden="1">'(h2)'!$S$28</definedName>
    <definedName name="solver_rhs11" localSheetId="5" hidden="1">'(h2)'!$S$31</definedName>
    <definedName name="solver_rhs2" localSheetId="0" hidden="1">'(d)'!$D$31:$D$35</definedName>
    <definedName name="solver_rhs2" localSheetId="1" hidden="1">'(e)'!$D$31:$D$35</definedName>
    <definedName name="solver_rhs2" localSheetId="2" hidden="1">'(f)'!$D$31:$D$35</definedName>
    <definedName name="solver_rhs2" localSheetId="3" hidden="1">'(g)'!$D$31:$D$35</definedName>
    <definedName name="solver_rhs2" localSheetId="4" hidden="1">'(h1)'!$D$31:$D$35</definedName>
    <definedName name="solver_rhs2" localSheetId="5" hidden="1">'(h2)'!$D$31:$D$35</definedName>
    <definedName name="solver_rhs3" localSheetId="0" hidden="1">integer</definedName>
    <definedName name="solver_rhs3" localSheetId="1" hidden="1">'(e)'!$E$21:$E$22</definedName>
    <definedName name="solver_rhs3" localSheetId="2" hidden="1">'(f)'!$E$21:$E$22</definedName>
    <definedName name="solver_rhs3" localSheetId="3" hidden="1">'(g)'!$E$21:$E$22</definedName>
    <definedName name="solver_rhs3" localSheetId="4" hidden="1">'(h1)'!$E$21:$E$23</definedName>
    <definedName name="solver_rhs3" localSheetId="5" hidden="1">'(h2)'!$E$21:$E$23</definedName>
    <definedName name="solver_rhs4" localSheetId="0" hidden="1">'(d)'!$O$22:$Z$22</definedName>
    <definedName name="solver_rhs4" localSheetId="1" hidden="1">'(e)'!$E$25:$E$26</definedName>
    <definedName name="solver_rhs4" localSheetId="2" hidden="1">'(f)'!$E$25:$E$26</definedName>
    <definedName name="solver_rhs4" localSheetId="3" hidden="1">'(g)'!$E$25:$E$26</definedName>
    <definedName name="solver_rhs4" localSheetId="4" hidden="1">'(h1)'!$E$25:$E$26</definedName>
    <definedName name="solver_rhs4" localSheetId="5" hidden="1">'(h2)'!$E$25:$E$26</definedName>
    <definedName name="solver_rhs5" localSheetId="0" hidden="1">'(d)'!$O$22:$Z$22</definedName>
    <definedName name="solver_rhs5" localSheetId="1" hidden="1">binary</definedName>
    <definedName name="solver_rhs5" localSheetId="2" hidden="1">'(f)'!$J$21:$J$25</definedName>
    <definedName name="solver_rhs5" localSheetId="3" hidden="1">'(g)'!$J$21:$J$25</definedName>
    <definedName name="solver_rhs5" localSheetId="4" hidden="1">'(h1)'!$J$21:$J$25</definedName>
    <definedName name="solver_rhs5" localSheetId="5" hidden="1">'(h2)'!$J$21:$J$25</definedName>
    <definedName name="solver_rhs6" localSheetId="1" hidden="1">integer</definedName>
    <definedName name="solver_rhs6" localSheetId="2" hidden="1">binary</definedName>
    <definedName name="solver_rhs6" localSheetId="3" hidden="1">binary</definedName>
    <definedName name="solver_rhs6" localSheetId="4" hidden="1">binary</definedName>
    <definedName name="solver_rhs6" localSheetId="5" hidden="1">binary</definedName>
    <definedName name="solver_rhs7" localSheetId="1" hidden="1">'(e)'!$O$22:$Z$22</definedName>
    <definedName name="solver_rhs7" localSheetId="2" hidden="1">integer</definedName>
    <definedName name="solver_rhs7" localSheetId="3" hidden="1">binary</definedName>
    <definedName name="solver_rhs7" localSheetId="4" hidden="1">binary</definedName>
    <definedName name="solver_rhs7" localSheetId="5" hidden="1">binary</definedName>
    <definedName name="solver_rhs8" localSheetId="2" hidden="1">'(f)'!$O$22:$Z$22</definedName>
    <definedName name="solver_rhs8" localSheetId="3" hidden="1">'(g)'!$O$22:$Z$22</definedName>
    <definedName name="solver_rhs8" localSheetId="4" hidden="1">binary</definedName>
    <definedName name="solver_rhs8" localSheetId="5" hidden="1">binary</definedName>
    <definedName name="solver_rhs9" localSheetId="4" hidden="1">'(h1)'!$O$22:$Z$22</definedName>
    <definedName name="solver_rhs9" localSheetId="5" hidden="1">'(h2)'!$O$22:$Z$22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1</definedName>
    <definedName name="solver_scl" localSheetId="7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0" hidden="1">10</definedName>
    <definedName name="solver_tim" localSheetId="1" hidden="1">10</definedName>
    <definedName name="solver_tim" localSheetId="2" hidden="1">10</definedName>
    <definedName name="solver_tim" localSheetId="3" hidden="1">10</definedName>
    <definedName name="solver_tim" localSheetId="4" hidden="1">500</definedName>
    <definedName name="solver_tim" localSheetId="5" hidden="1">300</definedName>
    <definedName name="solver_tim" localSheetId="6" hidden="1">10</definedName>
    <definedName name="solver_tim" localSheetId="7" hidden="1">10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5" l="1"/>
  <c r="J15" i="15" s="1"/>
  <c r="I14" i="15"/>
  <c r="J14" i="15" s="1"/>
  <c r="I13" i="15"/>
  <c r="J13" i="15" s="1"/>
  <c r="I12" i="15"/>
  <c r="J12" i="15" s="1"/>
  <c r="I11" i="15"/>
  <c r="J11" i="15" s="1"/>
  <c r="I10" i="15"/>
  <c r="J10" i="15" s="1"/>
  <c r="I9" i="15"/>
  <c r="J9" i="15" s="1"/>
  <c r="I8" i="15"/>
  <c r="J8" i="15" s="1"/>
  <c r="I7" i="15"/>
  <c r="J7" i="15" s="1"/>
  <c r="I6" i="15"/>
  <c r="J6" i="15" s="1"/>
  <c r="I5" i="15"/>
  <c r="J5" i="15" s="1"/>
  <c r="I4" i="15"/>
  <c r="J4" i="15" s="1"/>
  <c r="I5" i="14"/>
  <c r="J5" i="14" s="1"/>
  <c r="I6" i="14"/>
  <c r="J6" i="14" s="1"/>
  <c r="I7" i="14"/>
  <c r="J7" i="14" s="1"/>
  <c r="I8" i="14"/>
  <c r="J8" i="14" s="1"/>
  <c r="I9" i="14"/>
  <c r="J9" i="14" s="1"/>
  <c r="I10" i="14"/>
  <c r="J10" i="14" s="1"/>
  <c r="I11" i="14"/>
  <c r="J11" i="14" s="1"/>
  <c r="I12" i="14"/>
  <c r="J12" i="14" s="1"/>
  <c r="I13" i="14"/>
  <c r="J13" i="14" s="1"/>
  <c r="I14" i="14"/>
  <c r="J14" i="14" s="1"/>
  <c r="I15" i="14"/>
  <c r="J15" i="14" s="1"/>
  <c r="I4" i="14"/>
  <c r="J4" i="14" s="1"/>
  <c r="J3" i="15" l="1"/>
  <c r="C17" i="12"/>
  <c r="J3" i="14" l="1"/>
  <c r="Q31" i="11"/>
  <c r="Q28" i="11"/>
  <c r="Z38" i="12"/>
  <c r="Y38" i="12"/>
  <c r="X38" i="12"/>
  <c r="W38" i="12"/>
  <c r="V38" i="12"/>
  <c r="U38" i="12"/>
  <c r="T38" i="12"/>
  <c r="S38" i="12"/>
  <c r="R38" i="12"/>
  <c r="Q38" i="12"/>
  <c r="P38" i="12"/>
  <c r="D35" i="12" s="1"/>
  <c r="O38" i="12"/>
  <c r="Z37" i="12"/>
  <c r="Y37" i="12"/>
  <c r="X37" i="12"/>
  <c r="W37" i="12"/>
  <c r="V37" i="12"/>
  <c r="U37" i="12"/>
  <c r="T37" i="12"/>
  <c r="S37" i="12"/>
  <c r="R37" i="12"/>
  <c r="Q37" i="12"/>
  <c r="P37" i="12"/>
  <c r="H24" i="12" s="1"/>
  <c r="O37" i="12"/>
  <c r="Z36" i="12"/>
  <c r="Y36" i="12"/>
  <c r="X36" i="12"/>
  <c r="W36" i="12"/>
  <c r="V36" i="12"/>
  <c r="U36" i="12"/>
  <c r="T36" i="12"/>
  <c r="S36" i="12"/>
  <c r="R36" i="12"/>
  <c r="Q36" i="12"/>
  <c r="P36" i="12"/>
  <c r="D33" i="12" s="1"/>
  <c r="O36" i="12"/>
  <c r="Z35" i="12"/>
  <c r="Y35" i="12"/>
  <c r="X35" i="12"/>
  <c r="W35" i="12"/>
  <c r="V35" i="12"/>
  <c r="U35" i="12"/>
  <c r="T35" i="12"/>
  <c r="S35" i="12"/>
  <c r="R35" i="12"/>
  <c r="Q35" i="12"/>
  <c r="P35" i="12"/>
  <c r="H22" i="12" s="1"/>
  <c r="O35" i="12"/>
  <c r="B35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B34" i="12"/>
  <c r="B33" i="12"/>
  <c r="B32" i="12"/>
  <c r="B31" i="12"/>
  <c r="C26" i="12"/>
  <c r="C25" i="12"/>
  <c r="C23" i="12"/>
  <c r="C22" i="12"/>
  <c r="C21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AA7" i="12"/>
  <c r="G6" i="12" s="1"/>
  <c r="E23" i="12" s="1"/>
  <c r="AA4" i="12"/>
  <c r="J23" i="12" s="1"/>
  <c r="C23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Z36" i="11"/>
  <c r="Y36" i="11"/>
  <c r="X36" i="11"/>
  <c r="W36" i="11"/>
  <c r="V36" i="11"/>
  <c r="U36" i="11"/>
  <c r="T36" i="11"/>
  <c r="S36" i="11"/>
  <c r="R36" i="11"/>
  <c r="Q36" i="11"/>
  <c r="P36" i="11"/>
  <c r="H23" i="11" s="1"/>
  <c r="O36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B35" i="11"/>
  <c r="Z34" i="11"/>
  <c r="Y34" i="11"/>
  <c r="X34" i="11"/>
  <c r="W34" i="11"/>
  <c r="V34" i="11"/>
  <c r="U34" i="11"/>
  <c r="T34" i="11"/>
  <c r="S34" i="11"/>
  <c r="R34" i="11"/>
  <c r="Q34" i="11"/>
  <c r="H21" i="11" s="1"/>
  <c r="P34" i="11"/>
  <c r="O34" i="11"/>
  <c r="C17" i="11" s="1"/>
  <c r="B34" i="11"/>
  <c r="B33" i="11"/>
  <c r="B32" i="11"/>
  <c r="B31" i="11"/>
  <c r="C26" i="11"/>
  <c r="C25" i="11"/>
  <c r="C22" i="11"/>
  <c r="C21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AA7" i="11"/>
  <c r="AA6" i="11" s="1"/>
  <c r="J25" i="11" s="1"/>
  <c r="G4" i="11"/>
  <c r="E25" i="11" s="1"/>
  <c r="O20" i="8"/>
  <c r="B35" i="8"/>
  <c r="B34" i="8"/>
  <c r="B33" i="8"/>
  <c r="B32" i="8"/>
  <c r="B31" i="8"/>
  <c r="C26" i="8"/>
  <c r="C25" i="8"/>
  <c r="C22" i="8"/>
  <c r="C21" i="8"/>
  <c r="D31" i="11" l="1"/>
  <c r="G5" i="11"/>
  <c r="E26" i="11" s="1"/>
  <c r="AA2" i="11"/>
  <c r="J21" i="11" s="1"/>
  <c r="AA5" i="11"/>
  <c r="J24" i="11" s="1"/>
  <c r="AA3" i="11"/>
  <c r="J22" i="11" s="1"/>
  <c r="G6" i="11"/>
  <c r="E23" i="11" s="1"/>
  <c r="H22" i="11"/>
  <c r="D33" i="11"/>
  <c r="H24" i="11"/>
  <c r="D35" i="11"/>
  <c r="D34" i="12"/>
  <c r="D32" i="12"/>
  <c r="G5" i="12"/>
  <c r="D31" i="12"/>
  <c r="AA2" i="12"/>
  <c r="J21" i="12" s="1"/>
  <c r="AA5" i="12"/>
  <c r="J24" i="12" s="1"/>
  <c r="AA3" i="12"/>
  <c r="J22" i="12" s="1"/>
  <c r="AA6" i="12"/>
  <c r="J25" i="12" s="1"/>
  <c r="H21" i="12"/>
  <c r="H23" i="12"/>
  <c r="G4" i="12"/>
  <c r="H25" i="12"/>
  <c r="AA4" i="11"/>
  <c r="J23" i="11" s="1"/>
  <c r="E21" i="11"/>
  <c r="D32" i="11"/>
  <c r="D34" i="11"/>
  <c r="H25" i="11"/>
  <c r="AA4" i="7"/>
  <c r="J23" i="7" s="1"/>
  <c r="P35" i="8"/>
  <c r="Q35" i="8"/>
  <c r="R35" i="8"/>
  <c r="S35" i="8"/>
  <c r="T35" i="8"/>
  <c r="U35" i="8"/>
  <c r="V35" i="8"/>
  <c r="W35" i="8"/>
  <c r="X35" i="8"/>
  <c r="Y35" i="8"/>
  <c r="Z35" i="8"/>
  <c r="P36" i="8"/>
  <c r="Q36" i="8"/>
  <c r="R36" i="8"/>
  <c r="S36" i="8"/>
  <c r="T36" i="8"/>
  <c r="U36" i="8"/>
  <c r="V36" i="8"/>
  <c r="W36" i="8"/>
  <c r="X36" i="8"/>
  <c r="Y36" i="8"/>
  <c r="Z36" i="8"/>
  <c r="P37" i="8"/>
  <c r="Q37" i="8"/>
  <c r="R37" i="8"/>
  <c r="S37" i="8"/>
  <c r="T37" i="8"/>
  <c r="U37" i="8"/>
  <c r="V37" i="8"/>
  <c r="W37" i="8"/>
  <c r="X37" i="8"/>
  <c r="Y37" i="8"/>
  <c r="Z37" i="8"/>
  <c r="P38" i="8"/>
  <c r="Q38" i="8"/>
  <c r="R38" i="8"/>
  <c r="S38" i="8"/>
  <c r="T38" i="8"/>
  <c r="U38" i="8"/>
  <c r="V38" i="8"/>
  <c r="W38" i="8"/>
  <c r="X38" i="8"/>
  <c r="Y38" i="8"/>
  <c r="Z38" i="8"/>
  <c r="O38" i="8"/>
  <c r="O37" i="8"/>
  <c r="O36" i="8"/>
  <c r="O35" i="8"/>
  <c r="P34" i="8"/>
  <c r="Q34" i="8"/>
  <c r="R34" i="8"/>
  <c r="S34" i="8"/>
  <c r="T34" i="8"/>
  <c r="U34" i="8"/>
  <c r="V34" i="8"/>
  <c r="W34" i="8"/>
  <c r="X34" i="8"/>
  <c r="Y34" i="8"/>
  <c r="Z34" i="8"/>
  <c r="O34" i="8"/>
  <c r="Z20" i="8"/>
  <c r="Y20" i="8"/>
  <c r="X20" i="8"/>
  <c r="W20" i="8"/>
  <c r="V20" i="8"/>
  <c r="U20" i="8"/>
  <c r="T20" i="8"/>
  <c r="S20" i="8"/>
  <c r="R20" i="8"/>
  <c r="Q20" i="8"/>
  <c r="P20" i="8"/>
  <c r="AA7" i="8"/>
  <c r="AA3" i="8" s="1"/>
  <c r="H22" i="7"/>
  <c r="H23" i="7"/>
  <c r="H24" i="7"/>
  <c r="H25" i="7"/>
  <c r="H21" i="7"/>
  <c r="D35" i="7"/>
  <c r="B35" i="7"/>
  <c r="D34" i="7"/>
  <c r="B34" i="7"/>
  <c r="D33" i="7"/>
  <c r="B33" i="7"/>
  <c r="D32" i="7"/>
  <c r="B32" i="7"/>
  <c r="D31" i="7"/>
  <c r="B31" i="7"/>
  <c r="C26" i="7"/>
  <c r="C25" i="7"/>
  <c r="Z22" i="7"/>
  <c r="Y22" i="7"/>
  <c r="X22" i="7"/>
  <c r="W22" i="7"/>
  <c r="V22" i="7"/>
  <c r="U22" i="7"/>
  <c r="T22" i="7"/>
  <c r="S22" i="7"/>
  <c r="R22" i="7"/>
  <c r="Q22" i="7"/>
  <c r="P22" i="7"/>
  <c r="O22" i="7"/>
  <c r="C22" i="7"/>
  <c r="C21" i="7"/>
  <c r="Z20" i="7"/>
  <c r="Y20" i="7"/>
  <c r="X20" i="7"/>
  <c r="W20" i="7"/>
  <c r="V20" i="7"/>
  <c r="U20" i="7"/>
  <c r="T20" i="7"/>
  <c r="S20" i="7"/>
  <c r="R20" i="7"/>
  <c r="Q20" i="7"/>
  <c r="P20" i="7"/>
  <c r="O20" i="7"/>
  <c r="C17" i="7"/>
  <c r="AA7" i="7"/>
  <c r="AA5" i="7" s="1"/>
  <c r="J24" i="7" s="1"/>
  <c r="D35" i="6"/>
  <c r="B35" i="6"/>
  <c r="D34" i="6"/>
  <c r="B34" i="6"/>
  <c r="D33" i="6"/>
  <c r="B33" i="6"/>
  <c r="D32" i="6"/>
  <c r="B32" i="6"/>
  <c r="D31" i="6"/>
  <c r="B31" i="6"/>
  <c r="C26" i="6"/>
  <c r="C25" i="6"/>
  <c r="Z22" i="6"/>
  <c r="Y22" i="6"/>
  <c r="X22" i="6"/>
  <c r="W22" i="6"/>
  <c r="V22" i="6"/>
  <c r="U22" i="6"/>
  <c r="T22" i="6"/>
  <c r="S22" i="6"/>
  <c r="R22" i="6"/>
  <c r="Q22" i="6"/>
  <c r="P22" i="6"/>
  <c r="O22" i="6"/>
  <c r="C22" i="6"/>
  <c r="C21" i="6"/>
  <c r="Z20" i="6"/>
  <c r="Y20" i="6"/>
  <c r="X20" i="6"/>
  <c r="W20" i="6"/>
  <c r="V20" i="6"/>
  <c r="U20" i="6"/>
  <c r="T20" i="6"/>
  <c r="S20" i="6"/>
  <c r="R20" i="6"/>
  <c r="Q20" i="6"/>
  <c r="P20" i="6"/>
  <c r="O20" i="6"/>
  <c r="C17" i="6"/>
  <c r="AA7" i="6"/>
  <c r="AA6" i="6" s="1"/>
  <c r="AA4" i="6"/>
  <c r="D35" i="5"/>
  <c r="B35" i="5"/>
  <c r="D34" i="5"/>
  <c r="B34" i="5"/>
  <c r="D33" i="5"/>
  <c r="B33" i="5"/>
  <c r="D32" i="5"/>
  <c r="B32" i="5"/>
  <c r="D31" i="5"/>
  <c r="B31" i="5"/>
  <c r="Z22" i="5"/>
  <c r="Y22" i="5"/>
  <c r="X22" i="5"/>
  <c r="W22" i="5"/>
  <c r="V22" i="5"/>
  <c r="U22" i="5"/>
  <c r="T22" i="5"/>
  <c r="S22" i="5"/>
  <c r="R22" i="5"/>
  <c r="Q22" i="5"/>
  <c r="P22" i="5"/>
  <c r="O22" i="5"/>
  <c r="Z20" i="5"/>
  <c r="Y20" i="5"/>
  <c r="X20" i="5"/>
  <c r="W20" i="5"/>
  <c r="V20" i="5"/>
  <c r="U20" i="5"/>
  <c r="T20" i="5"/>
  <c r="S20" i="5"/>
  <c r="R20" i="5"/>
  <c r="Q20" i="5"/>
  <c r="P20" i="5"/>
  <c r="O20" i="5"/>
  <c r="C17" i="5"/>
  <c r="AA7" i="5"/>
  <c r="AA6" i="5" s="1"/>
  <c r="E22" i="11" l="1"/>
  <c r="E22" i="12"/>
  <c r="E26" i="12"/>
  <c r="AA6" i="7"/>
  <c r="J25" i="7" s="1"/>
  <c r="AA2" i="7"/>
  <c r="J21" i="7" s="1"/>
  <c r="AA3" i="7"/>
  <c r="J22" i="7" s="1"/>
  <c r="AA2" i="5"/>
  <c r="AA3" i="5"/>
  <c r="AA5" i="5"/>
  <c r="G4" i="5"/>
  <c r="G5" i="5"/>
  <c r="AA4" i="5"/>
  <c r="E21" i="12"/>
  <c r="E25" i="12"/>
  <c r="AA5" i="8"/>
  <c r="J24" i="8" s="1"/>
  <c r="H25" i="8"/>
  <c r="D35" i="8"/>
  <c r="H21" i="8"/>
  <c r="D31" i="8"/>
  <c r="D32" i="8"/>
  <c r="H22" i="8"/>
  <c r="D33" i="8"/>
  <c r="H23" i="8"/>
  <c r="H24" i="8"/>
  <c r="D34" i="8"/>
  <c r="AA6" i="8"/>
  <c r="J25" i="8" s="1"/>
  <c r="C17" i="8"/>
  <c r="G6" i="8"/>
  <c r="AA4" i="8"/>
  <c r="J23" i="8" s="1"/>
  <c r="AA2" i="8"/>
  <c r="J21" i="8" s="1"/>
  <c r="G5" i="8"/>
  <c r="J22" i="8"/>
  <c r="G4" i="8"/>
  <c r="G5" i="7"/>
  <c r="G4" i="7"/>
  <c r="AA2" i="6"/>
  <c r="G5" i="6"/>
  <c r="AA3" i="6"/>
  <c r="AA5" i="6"/>
  <c r="G4" i="6"/>
  <c r="E21" i="7" l="1"/>
  <c r="E25" i="7"/>
  <c r="E26" i="7"/>
  <c r="E22" i="7"/>
  <c r="E26" i="6"/>
  <c r="E22" i="6"/>
  <c r="E25" i="6"/>
  <c r="E21" i="6"/>
  <c r="E26" i="8"/>
  <c r="E22" i="8"/>
  <c r="E25" i="8"/>
  <c r="E21" i="8"/>
</calcChain>
</file>

<file path=xl/sharedStrings.xml><?xml version="1.0" encoding="utf-8"?>
<sst xmlns="http://schemas.openxmlformats.org/spreadsheetml/2006/main" count="797" uniqueCount="98">
  <si>
    <t>E1</t>
  </si>
  <si>
    <t>E2</t>
  </si>
  <si>
    <t>E3</t>
  </si>
  <si>
    <t>E4</t>
  </si>
  <si>
    <t>E5</t>
  </si>
  <si>
    <t>Capacité</t>
  </si>
  <si>
    <t>Cout ouverture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</si>
  <si>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</si>
  <si>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</si>
  <si>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</si>
  <si>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</si>
  <si>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</si>
  <si>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</si>
  <si>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</si>
  <si>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</si>
  <si>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</si>
  <si>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</si>
  <si>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</si>
  <si>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</si>
  <si>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U1</t>
  </si>
  <si>
    <t>U2</t>
  </si>
  <si>
    <t>U3</t>
  </si>
  <si>
    <t>inf</t>
  </si>
  <si>
    <t>Demande</t>
  </si>
  <si>
    <t>demande total</t>
  </si>
  <si>
    <t>ouverture de l'usine</t>
  </si>
  <si>
    <t>Y1</t>
  </si>
  <si>
    <t>Fonction objectif</t>
  </si>
  <si>
    <t>Y2</t>
  </si>
  <si>
    <t>Y3</t>
  </si>
  <si>
    <t>Contraintes</t>
  </si>
  <si>
    <t>Capacité de Production</t>
  </si>
  <si>
    <t>V1</t>
  </si>
  <si>
    <t>1 entrepôt par client</t>
  </si>
  <si>
    <t>Usine 1</t>
  </si>
  <si>
    <t>&lt;=</t>
  </si>
  <si>
    <t>V2</t>
  </si>
  <si>
    <t>=</t>
  </si>
  <si>
    <t>Usine 2</t>
  </si>
  <si>
    <t>V3</t>
  </si>
  <si>
    <t>Usine 3</t>
  </si>
  <si>
    <t>V4</t>
  </si>
  <si>
    <t>si usine 1 produit au min 30% capacité max</t>
  </si>
  <si>
    <t>V5</t>
  </si>
  <si>
    <t>&gt;=</t>
  </si>
  <si>
    <t>Capacité des entrepôts</t>
  </si>
  <si>
    <t>Conservation du flux U-&gt;E = E-&gt;C</t>
  </si>
  <si>
    <t>total arrivé</t>
  </si>
  <si>
    <t>total sortie</t>
  </si>
  <si>
    <t>nombre d'usines ouvertes</t>
  </si>
  <si>
    <t>nombre minimal d'usines ouvertes</t>
  </si>
  <si>
    <t>nombre d'entrepôts ouverts</t>
  </si>
  <si>
    <t>nombre minimal d'entrepôts ouverts</t>
  </si>
  <si>
    <t>X</t>
  </si>
  <si>
    <t>quantitées entières non négatives</t>
  </si>
  <si>
    <t>U</t>
  </si>
  <si>
    <t>Booléen</t>
  </si>
  <si>
    <t>Y</t>
  </si>
  <si>
    <t>U (E,C)</t>
  </si>
  <si>
    <t>Cout E-&gt;C</t>
  </si>
  <si>
    <t>ouverture de l'ent.</t>
  </si>
  <si>
    <t>Variables</t>
  </si>
  <si>
    <t>Données</t>
  </si>
  <si>
    <t>C (U,E)</t>
  </si>
  <si>
    <t>Coût U-&gt;E</t>
  </si>
  <si>
    <t>L (U,E)</t>
  </si>
  <si>
    <t>X (U,E)</t>
  </si>
  <si>
    <t>Demande du client</t>
  </si>
  <si>
    <t>total envoyé au client</t>
  </si>
  <si>
    <t>Y (U)</t>
  </si>
  <si>
    <t>V(E)</t>
  </si>
  <si>
    <t xml:space="preserve"> </t>
  </si>
  <si>
    <t>booléen</t>
  </si>
  <si>
    <t>duplication of the demand  for the sumrproduct function</t>
  </si>
  <si>
    <t>Cheat:</t>
  </si>
  <si>
    <t>la demande a été changé pour trouver une réponse</t>
  </si>
  <si>
    <t>Di Quantités</t>
  </si>
  <si>
    <t>Coordonnées</t>
  </si>
  <si>
    <t>Li Distances</t>
  </si>
  <si>
    <t>Client</t>
  </si>
  <si>
    <t>Ci Coûts de transport par camion</t>
  </si>
  <si>
    <t>(€/Km/#camion)</t>
  </si>
  <si>
    <t># de camion</t>
  </si>
  <si>
    <r>
      <t>long. x</t>
    </r>
    <r>
      <rPr>
        <b/>
        <i/>
        <vertAlign val="subscript"/>
        <sz val="16"/>
        <color rgb="FF000000"/>
        <rFont val="Calibri"/>
        <family val="2"/>
        <scheme val="minor"/>
      </rPr>
      <t xml:space="preserve">i </t>
    </r>
  </si>
  <si>
    <r>
      <t>lat. y</t>
    </r>
    <r>
      <rPr>
        <b/>
        <i/>
        <vertAlign val="subscript"/>
        <sz val="16"/>
        <color rgb="FF000000"/>
        <rFont val="Calibri"/>
        <family val="2"/>
        <scheme val="minor"/>
      </rPr>
      <t>i</t>
    </r>
  </si>
  <si>
    <t>Gdank</t>
  </si>
  <si>
    <t>Graz</t>
  </si>
  <si>
    <t>Timisoara</t>
  </si>
  <si>
    <t>Kolding</t>
  </si>
  <si>
    <t>Turku</t>
  </si>
  <si>
    <t>Dunakaeszi</t>
  </si>
  <si>
    <t>Maribor</t>
  </si>
  <si>
    <t>Zurich</t>
  </si>
  <si>
    <t>Bergen</t>
  </si>
  <si>
    <t>Nitra</t>
  </si>
  <si>
    <t>Liepaja</t>
  </si>
  <si>
    <t>Varna</t>
  </si>
  <si>
    <t>Solution optimal fournie par un script python, nécéssite plus de 300 s  à Excel pour trouver la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</si>
</sst>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€-80C]\ * #,##0.00_ ;_ [$€-80C]\ * \-#,##0.00_ ;_ [$€-80C]\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rgb="FF000000"/>
      <name val="Calibri"/>
      <family val="2"/>
      <scheme val="minor"/>
    </font>
    <font>
      <b/>
      <i/>
      <vertAlign val="subscript"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0" fillId="2" borderId="2" xfId="0" applyFill="1" applyBorder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" xfId="0" applyBorder="1"/>
    <xf numFmtId="0" fontId="0" fillId="0" borderId="9" xfId="0" applyBorder="1"/>
    <xf numFmtId="0" fontId="0" fillId="0" borderId="5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2" fillId="0" borderId="6" xfId="0" applyFont="1" applyBorder="1"/>
    <xf numFmtId="0" fontId="2" fillId="0" borderId="0" xfId="0" applyFont="1"/>
    <xf numFmtId="0" fontId="1" fillId="0" borderId="5" xfId="0" applyFont="1" applyBorder="1"/>
    <xf numFmtId="0" fontId="0" fillId="0" borderId="6" xfId="0" applyBorder="1" applyAlignment="1">
      <alignment horizontal="center"/>
    </xf>
    <xf numFmtId="0" fontId="1" fillId="0" borderId="0" xfId="0" applyFont="1" applyBorder="1"/>
    <xf numFmtId="0" fontId="0" fillId="0" borderId="0" xfId="0"/>
    <xf numFmtId="0" fontId="0" fillId="0" borderId="1" xfId="0" applyFill="1" applyBorder="1" applyAlignment="1">
      <alignment horizontal="center"/>
    </xf>
    <xf numFmtId="0" fontId="3" fillId="0" borderId="6" xfId="0" applyFont="1" applyBorder="1"/>
    <xf numFmtId="0" fontId="2" fillId="0" borderId="1" xfId="0" applyFont="1" applyBorder="1"/>
    <xf numFmtId="0" fontId="2" fillId="0" borderId="9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5" xfId="0" applyFont="1" applyBorder="1"/>
    <xf numFmtId="0" fontId="0" fillId="0" borderId="0" xfId="0"/>
    <xf numFmtId="0" fontId="0" fillId="0" borderId="0" xfId="0"/>
    <xf numFmtId="0" fontId="5" fillId="0" borderId="18" xfId="0" applyFont="1" applyBorder="1" applyAlignment="1">
      <alignment horizontal="center" vertical="center" wrapText="1" readingOrder="1"/>
    </xf>
    <xf numFmtId="0" fontId="6" fillId="0" borderId="20" xfId="0" applyFont="1" applyBorder="1" applyAlignment="1">
      <alignment horizontal="center" vertical="center"/>
    </xf>
    <xf numFmtId="0" fontId="6" fillId="0" borderId="18" xfId="0" applyFont="1" applyBorder="1"/>
    <xf numFmtId="0" fontId="5" fillId="0" borderId="21" xfId="0" applyFont="1" applyBorder="1" applyAlignment="1">
      <alignment horizontal="center" vertical="center" wrapText="1" readingOrder="1"/>
    </xf>
    <xf numFmtId="0" fontId="7" fillId="0" borderId="22" xfId="0" applyFont="1" applyBorder="1" applyAlignment="1">
      <alignment horizontal="center" vertical="center" wrapText="1" readingOrder="1"/>
    </xf>
    <xf numFmtId="0" fontId="7" fillId="0" borderId="23" xfId="0" applyFont="1" applyBorder="1" applyAlignment="1">
      <alignment horizontal="center" vertical="center" wrapText="1" readingOrder="1"/>
    </xf>
    <xf numFmtId="0" fontId="6" fillId="0" borderId="18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9" fillId="0" borderId="18" xfId="0" applyFont="1" applyFill="1" applyBorder="1"/>
    <xf numFmtId="0" fontId="0" fillId="0" borderId="23" xfId="0" applyFont="1" applyBorder="1"/>
    <xf numFmtId="0" fontId="5" fillId="0" borderId="24" xfId="0" applyFont="1" applyBorder="1" applyAlignment="1">
      <alignment horizontal="center" vertical="center" wrapText="1" readingOrder="1"/>
    </xf>
    <xf numFmtId="0" fontId="4" fillId="0" borderId="24" xfId="0" applyFont="1" applyBorder="1" applyAlignment="1">
      <alignment vertical="top" wrapText="1"/>
    </xf>
    <xf numFmtId="0" fontId="9" fillId="4" borderId="18" xfId="0" applyFont="1" applyFill="1" applyBorder="1"/>
    <xf numFmtId="0" fontId="9" fillId="4" borderId="20" xfId="0" applyFont="1" applyFill="1" applyBorder="1"/>
    <xf numFmtId="0" fontId="9" fillId="5" borderId="18" xfId="0" applyFont="1" applyFill="1" applyBorder="1"/>
    <xf numFmtId="0" fontId="0" fillId="0" borderId="0" xfId="0" applyFont="1" applyAlignment="1">
      <alignment horizontal="center"/>
    </xf>
    <xf numFmtId="0" fontId="10" fillId="0" borderId="25" xfId="0" applyFont="1" applyBorder="1" applyAlignment="1">
      <alignment horizontal="center" vertical="center" wrapText="1" readingOrder="1"/>
    </xf>
    <xf numFmtId="0" fontId="9" fillId="0" borderId="0" xfId="0" applyFont="1"/>
    <xf numFmtId="0" fontId="10" fillId="0" borderId="0" xfId="0" applyFont="1" applyAlignment="1">
      <alignment horizontal="center" vertical="center" wrapText="1" readingOrder="1"/>
    </xf>
    <xf numFmtId="0" fontId="0" fillId="0" borderId="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0" xfId="0" applyFont="1" applyAlignment="1"/>
    <xf numFmtId="0" fontId="0" fillId="0" borderId="28" xfId="0" applyFont="1" applyBorder="1" applyAlignment="1"/>
    <xf numFmtId="0" fontId="9" fillId="0" borderId="29" xfId="0" applyFont="1" applyFill="1" applyBorder="1"/>
    <xf numFmtId="0" fontId="0" fillId="0" borderId="0" xfId="0"/>
    <xf numFmtId="0" fontId="2" fillId="0" borderId="4" xfId="0" applyFont="1" applyBorder="1"/>
    <xf numFmtId="0" fontId="0" fillId="0" borderId="0" xfId="0"/>
    <xf numFmtId="0" fontId="6" fillId="0" borderId="20" xfId="0" applyFont="1" applyBorder="1" applyAlignment="1">
      <alignment horizontal="center" vertical="center"/>
    </xf>
    <xf numFmtId="164" fontId="1" fillId="3" borderId="17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5" fillId="0" borderId="19" xfId="0" applyFont="1" applyBorder="1" applyAlignment="1">
      <alignment horizontal="center" vertical="center" wrapText="1" readingOrder="1"/>
    </xf>
    <xf numFmtId="0" fontId="5" fillId="0" borderId="20" xfId="0" applyFont="1" applyBorder="1" applyAlignment="1">
      <alignment horizontal="center" vertical="center" wrapText="1" readingOrder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0" xfId="0" applyNumberFormat="1"/>
    <xf numFmtId="0" fontId="0" fillId="0" borderId="26" xfId="0" applyBorder="1"/>
    <xf numFmtId="0" fontId="0" fillId="0" borderId="27" xfId="0" applyBorder="1"/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</xdr:row>
          <xdr:rowOff>19050</xdr:rowOff>
        </xdr:from>
        <xdr:to>
          <xdr:col>9</xdr:col>
          <xdr:colOff>0</xdr:colOff>
          <xdr:row>1</xdr:row>
          <xdr:rowOff>571500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514351</xdr:colOff>
      <xdr:row>1</xdr:row>
      <xdr:rowOff>9525</xdr:rowOff>
    </xdr:from>
    <xdr:to>
      <xdr:col>9</xdr:col>
      <xdr:colOff>1181101</xdr:colOff>
      <xdr:row>1</xdr:row>
      <xdr:rowOff>593790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1" y="523875"/>
          <a:ext cx="666750" cy="584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</xdr:row>
          <xdr:rowOff>9525</xdr:rowOff>
        </xdr:from>
        <xdr:to>
          <xdr:col>9</xdr:col>
          <xdr:colOff>1485900</xdr:colOff>
          <xdr:row>1</xdr:row>
          <xdr:rowOff>571500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</xdr:row>
          <xdr:rowOff>19050</xdr:rowOff>
        </xdr:from>
        <xdr:to>
          <xdr:col>9</xdr:col>
          <xdr:colOff>0</xdr:colOff>
          <xdr:row>1</xdr:row>
          <xdr:rowOff>571500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1.e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workbookViewId="0">
      <selection activeCell="O7" sqref="O7:Z7"/>
    </sheetView>
  </sheetViews>
  <sheetFormatPr defaultRowHeight="15" x14ac:dyDescent="0.25"/>
  <cols>
    <col min="1" max="16384" width="9.140625" style="1"/>
  </cols>
  <sheetData>
    <row r="1" spans="1:29" x14ac:dyDescent="0.25">
      <c r="A1" s="36" t="s">
        <v>62</v>
      </c>
      <c r="M1" s="36" t="s">
        <v>59</v>
      </c>
      <c r="N1" s="2" t="s">
        <v>65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2" t="s">
        <v>18</v>
      </c>
      <c r="AA1" s="33" t="s">
        <v>5</v>
      </c>
      <c r="AB1" s="34" t="s">
        <v>6</v>
      </c>
      <c r="AC1" s="15"/>
    </row>
    <row r="2" spans="1:29" x14ac:dyDescent="0.25">
      <c r="A2" s="36" t="s">
        <v>64</v>
      </c>
      <c r="N2" s="3" t="s">
        <v>0</v>
      </c>
      <c r="O2" s="3">
        <v>6305</v>
      </c>
      <c r="P2" s="3">
        <v>4271.8</v>
      </c>
      <c r="Q2" s="3">
        <v>5777.2</v>
      </c>
      <c r="R2" s="5">
        <v>5207.8</v>
      </c>
      <c r="S2" s="5">
        <v>8039.2</v>
      </c>
      <c r="T2" s="5">
        <v>5051.8</v>
      </c>
      <c r="U2" s="5">
        <v>4123.6000000000004</v>
      </c>
      <c r="V2" s="5">
        <v>5142.8</v>
      </c>
      <c r="W2" s="5">
        <v>7233.2</v>
      </c>
      <c r="X2" s="5">
        <v>7329.4</v>
      </c>
      <c r="Y2" s="5">
        <v>2756</v>
      </c>
      <c r="Z2" s="27">
        <v>8309.6</v>
      </c>
      <c r="AA2" s="22">
        <f>$AA$7*0.25</f>
        <v>1838</v>
      </c>
      <c r="AB2" s="18">
        <v>6000000</v>
      </c>
      <c r="AC2" s="17"/>
    </row>
    <row r="3" spans="1:29" x14ac:dyDescent="0.25">
      <c r="A3" s="2" t="s">
        <v>63</v>
      </c>
      <c r="B3" s="3" t="s">
        <v>0</v>
      </c>
      <c r="C3" s="3" t="s">
        <v>1</v>
      </c>
      <c r="D3" s="3" t="s">
        <v>2</v>
      </c>
      <c r="E3" s="3" t="s">
        <v>3</v>
      </c>
      <c r="F3" s="32" t="s">
        <v>4</v>
      </c>
      <c r="G3" s="33" t="s">
        <v>5</v>
      </c>
      <c r="H3" s="34" t="s">
        <v>6</v>
      </c>
      <c r="I3" s="15"/>
      <c r="N3" s="3" t="s">
        <v>1</v>
      </c>
      <c r="O3" s="3">
        <v>2883.4</v>
      </c>
      <c r="P3" s="3">
        <v>1853.8</v>
      </c>
      <c r="Q3" s="3">
        <v>3299.4</v>
      </c>
      <c r="R3" s="5">
        <v>1911</v>
      </c>
      <c r="S3" s="5">
        <v>4609.8</v>
      </c>
      <c r="T3" s="5">
        <v>2563.6</v>
      </c>
      <c r="U3" s="5">
        <v>2017.6</v>
      </c>
      <c r="V3" s="5">
        <v>2311.4</v>
      </c>
      <c r="W3" s="5">
        <v>3824.6</v>
      </c>
      <c r="X3" s="5">
        <v>5514.6</v>
      </c>
      <c r="Y3" s="5">
        <v>1066</v>
      </c>
      <c r="Z3" s="27">
        <v>4875</v>
      </c>
      <c r="AA3" s="22">
        <f t="shared" ref="AA3:AA6" si="0">$AA$7*0.25</f>
        <v>1838</v>
      </c>
      <c r="AB3" s="18">
        <v>6000000</v>
      </c>
      <c r="AC3" s="17"/>
    </row>
    <row r="4" spans="1:29" x14ac:dyDescent="0.25">
      <c r="A4" s="3" t="s">
        <v>19</v>
      </c>
      <c r="B4" s="3">
        <v>4836</v>
      </c>
      <c r="C4" s="3">
        <v>3338.4</v>
      </c>
      <c r="D4" s="3">
        <v>2568.8000000000002</v>
      </c>
      <c r="E4" s="3">
        <v>2347.8000000000002</v>
      </c>
      <c r="F4" s="32">
        <v>3650.4</v>
      </c>
      <c r="G4" s="10">
        <f>AA7*0.6</f>
        <v>4411.2</v>
      </c>
      <c r="H4" s="16">
        <v>2000000</v>
      </c>
      <c r="I4" s="17"/>
      <c r="N4" s="3" t="s">
        <v>2</v>
      </c>
      <c r="O4" s="5">
        <v>5402.8</v>
      </c>
      <c r="P4" s="5">
        <v>3135.6</v>
      </c>
      <c r="Q4" s="5">
        <v>1921.4</v>
      </c>
      <c r="R4" s="5">
        <v>6234.8</v>
      </c>
      <c r="S4" s="5">
        <v>8130.2</v>
      </c>
      <c r="T4" s="5">
        <v>2670.2</v>
      </c>
      <c r="U4" s="5">
        <v>2953.6</v>
      </c>
      <c r="V4" s="5">
        <v>3008.2</v>
      </c>
      <c r="W4" s="5">
        <v>6328.4</v>
      </c>
      <c r="X4" s="5">
        <v>1924</v>
      </c>
      <c r="Y4" s="5">
        <v>4877.6000000000004</v>
      </c>
      <c r="Z4" s="27">
        <v>8725.6</v>
      </c>
      <c r="AA4" s="22">
        <f t="shared" si="0"/>
        <v>1838</v>
      </c>
      <c r="AB4" s="18">
        <v>6000000</v>
      </c>
      <c r="AC4" s="17"/>
    </row>
    <row r="5" spans="1:29" x14ac:dyDescent="0.25">
      <c r="A5" s="3" t="s">
        <v>20</v>
      </c>
      <c r="B5" s="3">
        <v>3894.8</v>
      </c>
      <c r="C5" s="3">
        <v>1058.2</v>
      </c>
      <c r="D5" s="3">
        <v>6008.6</v>
      </c>
      <c r="E5" s="3">
        <v>2709.2</v>
      </c>
      <c r="F5" s="32">
        <v>1008.8</v>
      </c>
      <c r="G5" s="10">
        <f>AA7*0.55</f>
        <v>4043.6000000000004</v>
      </c>
      <c r="H5" s="16">
        <v>2000000</v>
      </c>
      <c r="I5" s="17"/>
      <c r="N5" s="3" t="s">
        <v>3</v>
      </c>
      <c r="O5" s="5">
        <v>1354.6</v>
      </c>
      <c r="P5" s="5">
        <v>1783.6</v>
      </c>
      <c r="Q5" s="5">
        <v>3291.6</v>
      </c>
      <c r="R5" s="5">
        <v>3502.2</v>
      </c>
      <c r="S5" s="5">
        <v>6198.4</v>
      </c>
      <c r="T5" s="5">
        <v>2563.6</v>
      </c>
      <c r="U5" s="5">
        <v>1635.4</v>
      </c>
      <c r="V5" s="5">
        <v>2665</v>
      </c>
      <c r="W5" s="5">
        <v>5756.4</v>
      </c>
      <c r="X5" s="5">
        <v>4841.2</v>
      </c>
      <c r="Y5" s="5">
        <v>6575.4</v>
      </c>
      <c r="Z5" s="27">
        <v>6466.2</v>
      </c>
      <c r="AA5" s="22">
        <f t="shared" si="0"/>
        <v>1838</v>
      </c>
      <c r="AB5" s="18">
        <v>6000000</v>
      </c>
      <c r="AC5" s="17"/>
    </row>
    <row r="6" spans="1:29" x14ac:dyDescent="0.25">
      <c r="A6" s="3" t="s">
        <v>21</v>
      </c>
      <c r="B6" s="3">
        <v>1313</v>
      </c>
      <c r="C6" s="3">
        <v>2620.8000000000002</v>
      </c>
      <c r="D6" s="3">
        <v>5605.6</v>
      </c>
      <c r="E6" s="3">
        <v>1354.6</v>
      </c>
      <c r="F6" s="32">
        <v>2147.6</v>
      </c>
      <c r="G6" s="26" t="s">
        <v>22</v>
      </c>
      <c r="H6" s="20">
        <v>2000000</v>
      </c>
      <c r="I6" s="21"/>
      <c r="N6" s="3" t="s">
        <v>4</v>
      </c>
      <c r="O6" s="5">
        <v>3491.8</v>
      </c>
      <c r="P6" s="5">
        <v>2431</v>
      </c>
      <c r="Q6" s="5">
        <v>3876.6</v>
      </c>
      <c r="R6" s="5">
        <v>2269.8000000000002</v>
      </c>
      <c r="S6" s="5">
        <v>4997.2</v>
      </c>
      <c r="T6" s="5">
        <v>3140.8</v>
      </c>
      <c r="U6" s="5">
        <v>2555.8000000000002</v>
      </c>
      <c r="V6" s="5">
        <v>2888.6</v>
      </c>
      <c r="W6" s="5">
        <v>4417.3999999999996</v>
      </c>
      <c r="X6" s="5">
        <v>5990.4</v>
      </c>
      <c r="Y6" s="5">
        <v>1071.2</v>
      </c>
      <c r="Z6" s="27">
        <v>5262.4</v>
      </c>
      <c r="AA6" s="22">
        <f t="shared" si="0"/>
        <v>1838</v>
      </c>
      <c r="AB6" s="18">
        <v>6000000</v>
      </c>
      <c r="AC6" s="17"/>
    </row>
    <row r="7" spans="1:29" x14ac:dyDescent="0.25">
      <c r="N7" s="3" t="s">
        <v>23</v>
      </c>
      <c r="O7" s="5">
        <v>1185</v>
      </c>
      <c r="P7" s="5">
        <v>1100</v>
      </c>
      <c r="Q7" s="5">
        <v>800</v>
      </c>
      <c r="R7" s="5">
        <v>150</v>
      </c>
      <c r="S7" s="5">
        <v>475</v>
      </c>
      <c r="T7" s="5">
        <v>110</v>
      </c>
      <c r="U7" s="5">
        <v>238</v>
      </c>
      <c r="V7" s="5">
        <v>193</v>
      </c>
      <c r="W7" s="5">
        <v>173</v>
      </c>
      <c r="X7" s="5">
        <v>1180</v>
      </c>
      <c r="Y7" s="5">
        <v>1038</v>
      </c>
      <c r="Z7" s="27">
        <v>710</v>
      </c>
      <c r="AA7" s="28">
        <f>SUM(O7:Z7)</f>
        <v>7352</v>
      </c>
      <c r="AB7" s="29" t="s">
        <v>24</v>
      </c>
      <c r="AC7" s="29"/>
    </row>
    <row r="9" spans="1:29" x14ac:dyDescent="0.25">
      <c r="A9" s="35" t="s">
        <v>61</v>
      </c>
      <c r="B9" s="14"/>
      <c r="C9" s="14"/>
      <c r="D9" s="14"/>
      <c r="E9" s="14"/>
      <c r="F9" s="14"/>
      <c r="G9" s="14"/>
      <c r="H9" s="14"/>
      <c r="I9" s="14"/>
      <c r="J9" s="14"/>
      <c r="K9" s="13" t="s">
        <v>60</v>
      </c>
      <c r="L9" s="15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x14ac:dyDescent="0.25">
      <c r="H10" s="13" t="s">
        <v>25</v>
      </c>
      <c r="I10" s="15"/>
      <c r="K10" s="48" t="s">
        <v>70</v>
      </c>
      <c r="L10" s="17"/>
      <c r="N10" s="6" t="s">
        <v>58</v>
      </c>
      <c r="O10" s="3" t="s">
        <v>7</v>
      </c>
      <c r="P10" s="3" t="s">
        <v>8</v>
      </c>
      <c r="Q10" s="3" t="s">
        <v>9</v>
      </c>
      <c r="R10" s="3" t="s">
        <v>10</v>
      </c>
      <c r="S10" s="3" t="s">
        <v>11</v>
      </c>
      <c r="T10" s="3" t="s">
        <v>12</v>
      </c>
      <c r="U10" s="3" t="s">
        <v>13</v>
      </c>
      <c r="V10" s="3" t="s">
        <v>14</v>
      </c>
      <c r="W10" s="3" t="s">
        <v>15</v>
      </c>
      <c r="X10" s="3" t="s">
        <v>16</v>
      </c>
      <c r="Y10" s="3" t="s">
        <v>17</v>
      </c>
      <c r="Z10" s="3" t="s">
        <v>18</v>
      </c>
    </row>
    <row r="11" spans="1:29" x14ac:dyDescent="0.25">
      <c r="A11" s="2" t="s">
        <v>66</v>
      </c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H11" s="41" t="s">
        <v>69</v>
      </c>
      <c r="I11" s="17"/>
      <c r="K11" s="10" t="s">
        <v>32</v>
      </c>
      <c r="L11" s="30">
        <v>1</v>
      </c>
      <c r="N11" s="3" t="s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</row>
    <row r="12" spans="1:29" x14ac:dyDescent="0.25">
      <c r="A12" s="3" t="s">
        <v>19</v>
      </c>
      <c r="B12" s="7">
        <v>0</v>
      </c>
      <c r="C12" s="7">
        <v>0</v>
      </c>
      <c r="D12" s="7">
        <v>1180</v>
      </c>
      <c r="E12" s="7">
        <v>0</v>
      </c>
      <c r="F12" s="7">
        <v>0</v>
      </c>
      <c r="H12" s="10" t="s">
        <v>26</v>
      </c>
      <c r="I12" s="30">
        <v>1</v>
      </c>
      <c r="K12" s="10" t="s">
        <v>36</v>
      </c>
      <c r="L12" s="30">
        <v>1</v>
      </c>
      <c r="N12" s="3" t="s">
        <v>1</v>
      </c>
      <c r="O12" s="7">
        <v>0</v>
      </c>
      <c r="P12" s="7">
        <v>1100</v>
      </c>
      <c r="Q12" s="7">
        <v>800</v>
      </c>
      <c r="R12" s="7">
        <v>150</v>
      </c>
      <c r="S12" s="7">
        <v>475</v>
      </c>
      <c r="T12" s="7">
        <v>110</v>
      </c>
      <c r="U12" s="7">
        <v>0</v>
      </c>
      <c r="V12" s="7">
        <v>193</v>
      </c>
      <c r="W12" s="7">
        <v>173</v>
      </c>
      <c r="X12" s="7">
        <v>0</v>
      </c>
      <c r="Y12" s="7">
        <v>0</v>
      </c>
      <c r="Z12" s="7">
        <v>710</v>
      </c>
    </row>
    <row r="13" spans="1:29" x14ac:dyDescent="0.25">
      <c r="A13" s="3" t="s">
        <v>20</v>
      </c>
      <c r="B13" s="7">
        <v>0</v>
      </c>
      <c r="C13" s="7">
        <v>3711</v>
      </c>
      <c r="D13" s="7">
        <v>0</v>
      </c>
      <c r="E13" s="7">
        <v>0</v>
      </c>
      <c r="F13" s="7">
        <v>1038</v>
      </c>
      <c r="H13" s="10" t="s">
        <v>28</v>
      </c>
      <c r="I13" s="30">
        <v>0</v>
      </c>
      <c r="K13" s="10" t="s">
        <v>39</v>
      </c>
      <c r="L13" s="30">
        <v>1</v>
      </c>
      <c r="N13" s="3" t="s">
        <v>2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1180</v>
      </c>
      <c r="Y13" s="7">
        <v>0</v>
      </c>
      <c r="Z13" s="7">
        <v>0</v>
      </c>
    </row>
    <row r="14" spans="1:29" x14ac:dyDescent="0.25">
      <c r="A14" s="3" t="s">
        <v>21</v>
      </c>
      <c r="B14" s="7">
        <v>0</v>
      </c>
      <c r="C14" s="7">
        <v>0</v>
      </c>
      <c r="D14" s="7">
        <v>0</v>
      </c>
      <c r="E14" s="7">
        <v>1423</v>
      </c>
      <c r="F14" s="7">
        <v>0</v>
      </c>
      <c r="H14" s="26" t="s">
        <v>29</v>
      </c>
      <c r="I14" s="31">
        <v>0</v>
      </c>
      <c r="K14" s="10" t="s">
        <v>41</v>
      </c>
      <c r="L14" s="30">
        <v>1</v>
      </c>
      <c r="N14" s="3" t="s">
        <v>3</v>
      </c>
      <c r="O14" s="7">
        <v>1185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238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</row>
    <row r="15" spans="1:29" x14ac:dyDescent="0.25">
      <c r="K15" s="26" t="s">
        <v>43</v>
      </c>
      <c r="L15" s="31">
        <v>1</v>
      </c>
      <c r="N15" s="3" t="s">
        <v>4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1038</v>
      </c>
      <c r="Z15" s="7">
        <v>0</v>
      </c>
    </row>
    <row r="16" spans="1:29" x14ac:dyDescent="0.25">
      <c r="A16" s="19"/>
      <c r="B16" s="19"/>
      <c r="C16" s="19"/>
      <c r="D16" s="19"/>
      <c r="E16" s="19"/>
      <c r="F16" s="19"/>
      <c r="G16" s="19"/>
      <c r="H16" s="20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1:29" x14ac:dyDescent="0.25">
      <c r="A17" s="11" t="s">
        <v>27</v>
      </c>
      <c r="B17" s="12"/>
      <c r="C17" s="80">
        <f>SUMPRODUCT(B4:F6,B12:F14)+SUMPRODUCT(O2:Z6,O11:Z15)</f>
        <v>27315553.199999999</v>
      </c>
      <c r="D17" s="8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x14ac:dyDescent="0.25">
      <c r="A19" s="39" t="s">
        <v>30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x14ac:dyDescent="0.25">
      <c r="M20" s="13" t="s">
        <v>68</v>
      </c>
      <c r="N20" s="14"/>
      <c r="O20" s="38">
        <f>SUM(O11:O15)</f>
        <v>1185</v>
      </c>
      <c r="P20" s="38">
        <f t="shared" ref="P20:Z20" si="1">SUM(P11:P15)</f>
        <v>1100</v>
      </c>
      <c r="Q20" s="38">
        <f t="shared" si="1"/>
        <v>800</v>
      </c>
      <c r="R20" s="38">
        <f t="shared" si="1"/>
        <v>150</v>
      </c>
      <c r="S20" s="38">
        <f t="shared" si="1"/>
        <v>475</v>
      </c>
      <c r="T20" s="38">
        <f t="shared" si="1"/>
        <v>110</v>
      </c>
      <c r="U20" s="38">
        <f t="shared" si="1"/>
        <v>238</v>
      </c>
      <c r="V20" s="38">
        <f t="shared" si="1"/>
        <v>193</v>
      </c>
      <c r="W20" s="38">
        <f t="shared" si="1"/>
        <v>173</v>
      </c>
      <c r="X20" s="38">
        <f t="shared" si="1"/>
        <v>1180</v>
      </c>
      <c r="Y20" s="38">
        <f>SUM(Y11:Y15)</f>
        <v>1038</v>
      </c>
      <c r="Z20" s="45">
        <f t="shared" si="1"/>
        <v>710</v>
      </c>
    </row>
    <row r="21" spans="1:29" x14ac:dyDescent="0.25">
      <c r="M21" s="22"/>
      <c r="N21" s="18"/>
      <c r="O21" s="16" t="s">
        <v>37</v>
      </c>
      <c r="P21" s="16" t="s">
        <v>37</v>
      </c>
      <c r="Q21" s="16" t="s">
        <v>37</v>
      </c>
      <c r="R21" s="16" t="s">
        <v>37</v>
      </c>
      <c r="S21" s="16" t="s">
        <v>37</v>
      </c>
      <c r="T21" s="16" t="s">
        <v>37</v>
      </c>
      <c r="U21" s="16" t="s">
        <v>37</v>
      </c>
      <c r="V21" s="16" t="s">
        <v>37</v>
      </c>
      <c r="W21" s="16" t="s">
        <v>37</v>
      </c>
      <c r="X21" s="16" t="s">
        <v>37</v>
      </c>
      <c r="Y21" s="16" t="s">
        <v>37</v>
      </c>
      <c r="Z21" s="46" t="s">
        <v>37</v>
      </c>
    </row>
    <row r="22" spans="1:29" x14ac:dyDescent="0.25">
      <c r="M22" s="23" t="s">
        <v>67</v>
      </c>
      <c r="N22" s="19"/>
      <c r="O22" s="20">
        <f t="shared" ref="O22:Z22" si="2">O7</f>
        <v>1185</v>
      </c>
      <c r="P22" s="20">
        <f t="shared" si="2"/>
        <v>1100</v>
      </c>
      <c r="Q22" s="20">
        <f t="shared" si="2"/>
        <v>800</v>
      </c>
      <c r="R22" s="20">
        <f t="shared" si="2"/>
        <v>150</v>
      </c>
      <c r="S22" s="20">
        <f t="shared" si="2"/>
        <v>475</v>
      </c>
      <c r="T22" s="20">
        <f t="shared" si="2"/>
        <v>110</v>
      </c>
      <c r="U22" s="20">
        <f t="shared" si="2"/>
        <v>238</v>
      </c>
      <c r="V22" s="20">
        <f t="shared" si="2"/>
        <v>193</v>
      </c>
      <c r="W22" s="20">
        <f t="shared" si="2"/>
        <v>173</v>
      </c>
      <c r="X22" s="20">
        <f t="shared" si="2"/>
        <v>1180</v>
      </c>
      <c r="Y22" s="20">
        <f t="shared" si="2"/>
        <v>1038</v>
      </c>
      <c r="Z22" s="47">
        <f t="shared" si="2"/>
        <v>710</v>
      </c>
    </row>
    <row r="24" spans="1:29" ht="15" customHeight="1" x14ac:dyDescent="0.25">
      <c r="A24" s="82"/>
      <c r="B24" s="82"/>
    </row>
    <row r="25" spans="1:29" x14ac:dyDescent="0.25">
      <c r="A25" s="82"/>
      <c r="B25" s="82"/>
    </row>
    <row r="26" spans="1:29" ht="15" customHeight="1" x14ac:dyDescent="0.25">
      <c r="A26" s="82"/>
      <c r="B26" s="82"/>
    </row>
    <row r="27" spans="1:29" x14ac:dyDescent="0.25">
      <c r="A27" s="82"/>
      <c r="B27" s="82"/>
    </row>
    <row r="29" spans="1:29" x14ac:dyDescent="0.25">
      <c r="B29" s="37" t="s">
        <v>46</v>
      </c>
      <c r="C29" s="38"/>
      <c r="D29" s="14"/>
      <c r="E29" s="15"/>
      <c r="G29" s="49" t="s">
        <v>53</v>
      </c>
      <c r="H29" s="14" t="s">
        <v>54</v>
      </c>
      <c r="I29" s="14"/>
      <c r="J29" s="14"/>
      <c r="K29" s="15"/>
      <c r="N29" s="51"/>
    </row>
    <row r="30" spans="1:29" x14ac:dyDescent="0.25">
      <c r="B30" s="22" t="s">
        <v>47</v>
      </c>
      <c r="C30" s="18"/>
      <c r="D30" s="18" t="s">
        <v>48</v>
      </c>
      <c r="E30" s="17"/>
      <c r="G30" s="44" t="s">
        <v>55</v>
      </c>
      <c r="H30" s="19" t="s">
        <v>54</v>
      </c>
      <c r="I30" s="19"/>
      <c r="J30" s="19"/>
      <c r="K30" s="21"/>
      <c r="N30" s="51"/>
    </row>
    <row r="31" spans="1:29" x14ac:dyDescent="0.25">
      <c r="B31" s="22">
        <f>SUM(B12:B14)</f>
        <v>0</v>
      </c>
      <c r="C31" s="18" t="s">
        <v>37</v>
      </c>
      <c r="D31" s="18">
        <f>SUM(O11:Z11)</f>
        <v>0</v>
      </c>
      <c r="E31" s="17"/>
      <c r="N31" s="51"/>
    </row>
    <row r="32" spans="1:29" x14ac:dyDescent="0.25">
      <c r="B32" s="22">
        <f>SUM(C12:C14)</f>
        <v>3711</v>
      </c>
      <c r="C32" s="18" t="s">
        <v>37</v>
      </c>
      <c r="D32" s="18">
        <f t="shared" ref="D32:D34" si="3">SUM(O12:Z12)</f>
        <v>3711</v>
      </c>
      <c r="E32" s="17"/>
      <c r="N32" s="51"/>
    </row>
    <row r="33" spans="2:5" x14ac:dyDescent="0.25">
      <c r="B33" s="22">
        <f>SUM(D12:D14)</f>
        <v>1180</v>
      </c>
      <c r="C33" s="18" t="s">
        <v>37</v>
      </c>
      <c r="D33" s="18">
        <f t="shared" si="3"/>
        <v>1180</v>
      </c>
      <c r="E33" s="17"/>
    </row>
    <row r="34" spans="2:5" x14ac:dyDescent="0.25">
      <c r="B34" s="22">
        <f>SUM(E12:E14)</f>
        <v>1423</v>
      </c>
      <c r="C34" s="18" t="s">
        <v>37</v>
      </c>
      <c r="D34" s="18">
        <f t="shared" si="3"/>
        <v>1423</v>
      </c>
      <c r="E34" s="17"/>
    </row>
    <row r="35" spans="2:5" x14ac:dyDescent="0.25">
      <c r="B35" s="23">
        <f>SUM(F12:F14)</f>
        <v>1038</v>
      </c>
      <c r="C35" s="19" t="s">
        <v>37</v>
      </c>
      <c r="D35" s="19">
        <f>SUM(O15:Z15)</f>
        <v>1038</v>
      </c>
      <c r="E35" s="21"/>
    </row>
    <row r="36" spans="2:5" x14ac:dyDescent="0.25">
      <c r="B36" s="4"/>
    </row>
    <row r="37" spans="2:5" x14ac:dyDescent="0.25">
      <c r="B37" s="4"/>
      <c r="D37" s="9"/>
    </row>
  </sheetData>
  <mergeCells count="3">
    <mergeCell ref="C17:D17"/>
    <mergeCell ref="A24:B25"/>
    <mergeCell ref="A26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workbookViewId="0">
      <selection activeCell="H25" sqref="H25"/>
    </sheetView>
  </sheetViews>
  <sheetFormatPr defaultRowHeight="15" x14ac:dyDescent="0.25"/>
  <cols>
    <col min="1" max="16384" width="9.140625" style="1"/>
  </cols>
  <sheetData>
    <row r="1" spans="1:29" x14ac:dyDescent="0.25">
      <c r="A1" s="36" t="s">
        <v>62</v>
      </c>
      <c r="M1" s="36" t="s">
        <v>59</v>
      </c>
      <c r="N1" s="2" t="s">
        <v>65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2" t="s">
        <v>18</v>
      </c>
      <c r="AA1" s="33" t="s">
        <v>5</v>
      </c>
      <c r="AB1" s="34" t="s">
        <v>6</v>
      </c>
      <c r="AC1" s="15"/>
    </row>
    <row r="2" spans="1:29" x14ac:dyDescent="0.25">
      <c r="A2" s="36" t="s">
        <v>64</v>
      </c>
      <c r="N2" s="3" t="s">
        <v>0</v>
      </c>
      <c r="O2" s="3">
        <v>6305</v>
      </c>
      <c r="P2" s="3">
        <v>4271.8</v>
      </c>
      <c r="Q2" s="3">
        <v>5777.2</v>
      </c>
      <c r="R2" s="5">
        <v>5207.8</v>
      </c>
      <c r="S2" s="5">
        <v>8039.2</v>
      </c>
      <c r="T2" s="5">
        <v>5051.8</v>
      </c>
      <c r="U2" s="5">
        <v>4123.6000000000004</v>
      </c>
      <c r="V2" s="5">
        <v>5142.8</v>
      </c>
      <c r="W2" s="5">
        <v>7233.2</v>
      </c>
      <c r="X2" s="5">
        <v>7329.4</v>
      </c>
      <c r="Y2" s="5">
        <v>2756</v>
      </c>
      <c r="Z2" s="27">
        <v>8309.6</v>
      </c>
      <c r="AA2" s="22">
        <f>$AA$7*0.25</f>
        <v>1838</v>
      </c>
      <c r="AB2" s="18">
        <v>6000000</v>
      </c>
      <c r="AC2" s="17"/>
    </row>
    <row r="3" spans="1:29" x14ac:dyDescent="0.25">
      <c r="A3" s="2" t="s">
        <v>63</v>
      </c>
      <c r="B3" s="3" t="s">
        <v>0</v>
      </c>
      <c r="C3" s="3" t="s">
        <v>1</v>
      </c>
      <c r="D3" s="3" t="s">
        <v>2</v>
      </c>
      <c r="E3" s="3" t="s">
        <v>3</v>
      </c>
      <c r="F3" s="32" t="s">
        <v>4</v>
      </c>
      <c r="G3" s="33" t="s">
        <v>5</v>
      </c>
      <c r="H3" s="34" t="s">
        <v>6</v>
      </c>
      <c r="I3" s="15"/>
      <c r="N3" s="3" t="s">
        <v>1</v>
      </c>
      <c r="O3" s="3">
        <v>2883.4</v>
      </c>
      <c r="P3" s="3">
        <v>1853.8</v>
      </c>
      <c r="Q3" s="3">
        <v>3299.4</v>
      </c>
      <c r="R3" s="5">
        <v>1911</v>
      </c>
      <c r="S3" s="5">
        <v>4609.8</v>
      </c>
      <c r="T3" s="5">
        <v>2563.6</v>
      </c>
      <c r="U3" s="5">
        <v>2017.6</v>
      </c>
      <c r="V3" s="5">
        <v>2311.4</v>
      </c>
      <c r="W3" s="5">
        <v>3824.6</v>
      </c>
      <c r="X3" s="5">
        <v>5514.6</v>
      </c>
      <c r="Y3" s="5">
        <v>1066</v>
      </c>
      <c r="Z3" s="27">
        <v>4875</v>
      </c>
      <c r="AA3" s="22">
        <f t="shared" ref="AA3:AA6" si="0">$AA$7*0.25</f>
        <v>1838</v>
      </c>
      <c r="AB3" s="18">
        <v>6000000</v>
      </c>
      <c r="AC3" s="17"/>
    </row>
    <row r="4" spans="1:29" x14ac:dyDescent="0.25">
      <c r="A4" s="3" t="s">
        <v>19</v>
      </c>
      <c r="B4" s="3">
        <v>4836</v>
      </c>
      <c r="C4" s="3">
        <v>3338.4</v>
      </c>
      <c r="D4" s="3">
        <v>2568.8000000000002</v>
      </c>
      <c r="E4" s="3">
        <v>2347.8000000000002</v>
      </c>
      <c r="F4" s="32">
        <v>3650.4</v>
      </c>
      <c r="G4" s="10">
        <f>AA7*0.6</f>
        <v>4411.2</v>
      </c>
      <c r="H4" s="16">
        <v>2000000</v>
      </c>
      <c r="I4" s="17"/>
      <c r="N4" s="3" t="s">
        <v>2</v>
      </c>
      <c r="O4" s="5">
        <v>5402.8</v>
      </c>
      <c r="P4" s="5">
        <v>3135.6</v>
      </c>
      <c r="Q4" s="5">
        <v>1921.4</v>
      </c>
      <c r="R4" s="5">
        <v>6234.8</v>
      </c>
      <c r="S4" s="5">
        <v>8130.2</v>
      </c>
      <c r="T4" s="5">
        <v>2670.2</v>
      </c>
      <c r="U4" s="5">
        <v>2953.6</v>
      </c>
      <c r="V4" s="5">
        <v>3008.2</v>
      </c>
      <c r="W4" s="5">
        <v>6328.4</v>
      </c>
      <c r="X4" s="5">
        <v>1924</v>
      </c>
      <c r="Y4" s="5">
        <v>4877.6000000000004</v>
      </c>
      <c r="Z4" s="27">
        <v>8725.6</v>
      </c>
      <c r="AA4" s="22">
        <f t="shared" si="0"/>
        <v>1838</v>
      </c>
      <c r="AB4" s="18">
        <v>6000000</v>
      </c>
      <c r="AC4" s="17"/>
    </row>
    <row r="5" spans="1:29" x14ac:dyDescent="0.25">
      <c r="A5" s="3" t="s">
        <v>20</v>
      </c>
      <c r="B5" s="3">
        <v>3894.8</v>
      </c>
      <c r="C5" s="3">
        <v>1058.2</v>
      </c>
      <c r="D5" s="3">
        <v>6008.6</v>
      </c>
      <c r="E5" s="3">
        <v>2709.2</v>
      </c>
      <c r="F5" s="32">
        <v>1008.8</v>
      </c>
      <c r="G5" s="10">
        <f>AA7*0.55</f>
        <v>4043.6000000000004</v>
      </c>
      <c r="H5" s="16">
        <v>2000000</v>
      </c>
      <c r="I5" s="17"/>
      <c r="N5" s="3" t="s">
        <v>3</v>
      </c>
      <c r="O5" s="5">
        <v>1354.6</v>
      </c>
      <c r="P5" s="5">
        <v>1783.6</v>
      </c>
      <c r="Q5" s="5">
        <v>3291.6</v>
      </c>
      <c r="R5" s="5">
        <v>3502.2</v>
      </c>
      <c r="S5" s="5">
        <v>6198.4</v>
      </c>
      <c r="T5" s="5">
        <v>2563.6</v>
      </c>
      <c r="U5" s="5">
        <v>1635.4</v>
      </c>
      <c r="V5" s="5">
        <v>2665</v>
      </c>
      <c r="W5" s="5">
        <v>5756.4</v>
      </c>
      <c r="X5" s="5">
        <v>4841.2</v>
      </c>
      <c r="Y5" s="5">
        <v>6575.4</v>
      </c>
      <c r="Z5" s="27">
        <v>6466.2</v>
      </c>
      <c r="AA5" s="22">
        <f t="shared" si="0"/>
        <v>1838</v>
      </c>
      <c r="AB5" s="18">
        <v>6000000</v>
      </c>
      <c r="AC5" s="17"/>
    </row>
    <row r="6" spans="1:29" x14ac:dyDescent="0.25">
      <c r="A6" s="3" t="s">
        <v>21</v>
      </c>
      <c r="B6" s="3">
        <v>1313</v>
      </c>
      <c r="C6" s="3">
        <v>2620.8000000000002</v>
      </c>
      <c r="D6" s="3">
        <v>5605.6</v>
      </c>
      <c r="E6" s="3">
        <v>1354.6</v>
      </c>
      <c r="F6" s="32">
        <v>2147.6</v>
      </c>
      <c r="G6" s="26" t="s">
        <v>22</v>
      </c>
      <c r="H6" s="20">
        <v>2000000</v>
      </c>
      <c r="I6" s="21"/>
      <c r="N6" s="3" t="s">
        <v>4</v>
      </c>
      <c r="O6" s="5">
        <v>3491.8</v>
      </c>
      <c r="P6" s="5">
        <v>2431</v>
      </c>
      <c r="Q6" s="5">
        <v>3876.6</v>
      </c>
      <c r="R6" s="5">
        <v>2269.8000000000002</v>
      </c>
      <c r="S6" s="5">
        <v>4997.2</v>
      </c>
      <c r="T6" s="5">
        <v>3140.8</v>
      </c>
      <c r="U6" s="5">
        <v>2555.8000000000002</v>
      </c>
      <c r="V6" s="5">
        <v>2888.6</v>
      </c>
      <c r="W6" s="5">
        <v>4417.3999999999996</v>
      </c>
      <c r="X6" s="5">
        <v>5990.4</v>
      </c>
      <c r="Y6" s="5">
        <v>1071.2</v>
      </c>
      <c r="Z6" s="27">
        <v>5262.4</v>
      </c>
      <c r="AA6" s="22">
        <f t="shared" si="0"/>
        <v>1838</v>
      </c>
      <c r="AB6" s="18">
        <v>6000000</v>
      </c>
      <c r="AC6" s="17"/>
    </row>
    <row r="7" spans="1:29" x14ac:dyDescent="0.25">
      <c r="N7" s="3" t="s">
        <v>23</v>
      </c>
      <c r="O7" s="5">
        <v>1185</v>
      </c>
      <c r="P7" s="5">
        <v>1100</v>
      </c>
      <c r="Q7" s="5">
        <v>800</v>
      </c>
      <c r="R7" s="5">
        <v>150</v>
      </c>
      <c r="S7" s="5">
        <v>475</v>
      </c>
      <c r="T7" s="5">
        <v>110</v>
      </c>
      <c r="U7" s="5">
        <v>238</v>
      </c>
      <c r="V7" s="5">
        <v>193</v>
      </c>
      <c r="W7" s="5">
        <v>173</v>
      </c>
      <c r="X7" s="5">
        <v>1180</v>
      </c>
      <c r="Y7" s="5">
        <v>1038</v>
      </c>
      <c r="Z7" s="27">
        <v>710</v>
      </c>
      <c r="AA7" s="28">
        <f>SUM(O7:Z7)</f>
        <v>7352</v>
      </c>
      <c r="AB7" s="29" t="s">
        <v>24</v>
      </c>
      <c r="AC7" s="29"/>
    </row>
    <row r="9" spans="1:29" x14ac:dyDescent="0.25">
      <c r="A9" s="35" t="s">
        <v>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x14ac:dyDescent="0.25">
      <c r="H10" s="13" t="s">
        <v>25</v>
      </c>
      <c r="I10" s="15"/>
      <c r="N10" s="6" t="s">
        <v>58</v>
      </c>
      <c r="O10" s="3" t="s">
        <v>7</v>
      </c>
      <c r="P10" s="3" t="s">
        <v>8</v>
      </c>
      <c r="Q10" s="3" t="s">
        <v>9</v>
      </c>
      <c r="R10" s="3" t="s">
        <v>10</v>
      </c>
      <c r="S10" s="3" t="s">
        <v>11</v>
      </c>
      <c r="T10" s="3" t="s">
        <v>12</v>
      </c>
      <c r="U10" s="3" t="s">
        <v>13</v>
      </c>
      <c r="V10" s="3" t="s">
        <v>14</v>
      </c>
      <c r="W10" s="3" t="s">
        <v>15</v>
      </c>
      <c r="X10" s="3" t="s">
        <v>16</v>
      </c>
      <c r="Y10" s="3" t="s">
        <v>17</v>
      </c>
      <c r="Z10" s="3" t="s">
        <v>18</v>
      </c>
    </row>
    <row r="11" spans="1:29" x14ac:dyDescent="0.25">
      <c r="A11" s="2" t="s">
        <v>66</v>
      </c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H11" s="41" t="s">
        <v>69</v>
      </c>
      <c r="I11" s="17"/>
      <c r="N11" s="3" t="s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</row>
    <row r="12" spans="1:29" x14ac:dyDescent="0.25">
      <c r="A12" s="3" t="s">
        <v>19</v>
      </c>
      <c r="B12" s="7">
        <v>0</v>
      </c>
      <c r="C12" s="7">
        <v>0</v>
      </c>
      <c r="D12" s="7">
        <v>1886</v>
      </c>
      <c r="E12" s="7">
        <v>0</v>
      </c>
      <c r="F12" s="7">
        <v>0</v>
      </c>
      <c r="H12" s="10" t="s">
        <v>26</v>
      </c>
      <c r="I12" s="30">
        <v>1</v>
      </c>
      <c r="N12" s="3" t="s">
        <v>1</v>
      </c>
      <c r="O12" s="7">
        <v>0</v>
      </c>
      <c r="P12" s="7">
        <v>1100</v>
      </c>
      <c r="Q12" s="7">
        <v>94</v>
      </c>
      <c r="R12" s="7">
        <v>150</v>
      </c>
      <c r="S12" s="7">
        <v>475</v>
      </c>
      <c r="T12" s="7">
        <v>110</v>
      </c>
      <c r="U12" s="7">
        <v>0</v>
      </c>
      <c r="V12" s="7">
        <v>193</v>
      </c>
      <c r="W12" s="7">
        <v>173</v>
      </c>
      <c r="X12" s="7">
        <v>0</v>
      </c>
      <c r="Y12" s="7">
        <v>0</v>
      </c>
      <c r="Z12" s="7">
        <v>710</v>
      </c>
    </row>
    <row r="13" spans="1:29" x14ac:dyDescent="0.25">
      <c r="A13" s="3" t="s">
        <v>20</v>
      </c>
      <c r="B13" s="7">
        <v>0</v>
      </c>
      <c r="C13" s="7">
        <v>3005</v>
      </c>
      <c r="D13" s="7">
        <v>0</v>
      </c>
      <c r="E13" s="7">
        <v>0</v>
      </c>
      <c r="F13" s="7">
        <v>1038</v>
      </c>
      <c r="H13" s="26" t="s">
        <v>28</v>
      </c>
      <c r="I13" s="31">
        <v>1</v>
      </c>
      <c r="N13" s="3" t="s">
        <v>2</v>
      </c>
      <c r="O13" s="7">
        <v>0</v>
      </c>
      <c r="P13" s="7">
        <v>0</v>
      </c>
      <c r="Q13" s="7">
        <v>706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1180</v>
      </c>
      <c r="Y13" s="7">
        <v>0</v>
      </c>
      <c r="Z13" s="7">
        <v>0</v>
      </c>
    </row>
    <row r="14" spans="1:29" x14ac:dyDescent="0.25">
      <c r="A14" s="3" t="s">
        <v>21</v>
      </c>
      <c r="B14" s="7">
        <v>0</v>
      </c>
      <c r="C14" s="7">
        <v>0</v>
      </c>
      <c r="D14" s="7">
        <v>0</v>
      </c>
      <c r="E14" s="7">
        <v>1423</v>
      </c>
      <c r="F14" s="7">
        <v>0</v>
      </c>
      <c r="H14" s="16" t="s">
        <v>71</v>
      </c>
      <c r="N14" s="3" t="s">
        <v>3</v>
      </c>
      <c r="O14" s="7">
        <v>1185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238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</row>
    <row r="15" spans="1:29" x14ac:dyDescent="0.25">
      <c r="N15" s="3" t="s">
        <v>4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1038</v>
      </c>
      <c r="Z15" s="7">
        <v>0</v>
      </c>
    </row>
    <row r="16" spans="1:29" x14ac:dyDescent="0.25">
      <c r="A16" s="19"/>
      <c r="B16" s="19"/>
      <c r="C16" s="19"/>
      <c r="D16" s="19"/>
      <c r="E16" s="19"/>
      <c r="F16" s="19"/>
      <c r="G16" s="19"/>
      <c r="H16" s="20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1:29" x14ac:dyDescent="0.25">
      <c r="A17" s="11" t="s">
        <v>27</v>
      </c>
      <c r="B17" s="12"/>
      <c r="C17" s="80">
        <f>SUMPRODUCT(B4:F6,B12:F14)+SUMPRODUCT(O2:Z6,O11:Z15)</f>
        <v>27409168.799999997</v>
      </c>
      <c r="D17" s="8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x14ac:dyDescent="0.25">
      <c r="A19" s="39" t="s">
        <v>30</v>
      </c>
      <c r="B19" s="18"/>
      <c r="C19" s="18"/>
      <c r="D19" s="18"/>
      <c r="E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x14ac:dyDescent="0.25">
      <c r="A20" s="13" t="s">
        <v>31</v>
      </c>
      <c r="B20" s="14"/>
      <c r="C20" s="14"/>
      <c r="D20" s="14"/>
      <c r="E20" s="15"/>
      <c r="M20" s="13" t="s">
        <v>68</v>
      </c>
      <c r="N20" s="14"/>
      <c r="O20" s="38">
        <f>SUM(O11:O15)</f>
        <v>1185</v>
      </c>
      <c r="P20" s="38">
        <f t="shared" ref="P20:Z20" si="1">SUM(P11:P15)</f>
        <v>1100</v>
      </c>
      <c r="Q20" s="38">
        <f t="shared" si="1"/>
        <v>800</v>
      </c>
      <c r="R20" s="38">
        <f t="shared" si="1"/>
        <v>150</v>
      </c>
      <c r="S20" s="38">
        <f t="shared" si="1"/>
        <v>475</v>
      </c>
      <c r="T20" s="38">
        <f t="shared" si="1"/>
        <v>110</v>
      </c>
      <c r="U20" s="38">
        <f t="shared" si="1"/>
        <v>238</v>
      </c>
      <c r="V20" s="38">
        <f t="shared" si="1"/>
        <v>193</v>
      </c>
      <c r="W20" s="38">
        <f t="shared" si="1"/>
        <v>173</v>
      </c>
      <c r="X20" s="38">
        <f t="shared" si="1"/>
        <v>1180</v>
      </c>
      <c r="Y20" s="38">
        <f>SUM(Y11:Y15)</f>
        <v>1038</v>
      </c>
      <c r="Z20" s="45">
        <f t="shared" si="1"/>
        <v>710</v>
      </c>
    </row>
    <row r="21" spans="1:29" x14ac:dyDescent="0.25">
      <c r="A21" s="22"/>
      <c r="B21" s="18" t="s">
        <v>34</v>
      </c>
      <c r="C21" s="18">
        <f>SUM(B12:F12)</f>
        <v>1886</v>
      </c>
      <c r="D21" s="16" t="s">
        <v>35</v>
      </c>
      <c r="E21" s="17">
        <f>ROUNDDOWN(G4,0)*I12</f>
        <v>4411</v>
      </c>
      <c r="M21" s="22"/>
      <c r="N21" s="18"/>
      <c r="O21" s="16" t="s">
        <v>37</v>
      </c>
      <c r="P21" s="16" t="s">
        <v>37</v>
      </c>
      <c r="Q21" s="16" t="s">
        <v>37</v>
      </c>
      <c r="R21" s="16" t="s">
        <v>37</v>
      </c>
      <c r="S21" s="16" t="s">
        <v>37</v>
      </c>
      <c r="T21" s="16" t="s">
        <v>37</v>
      </c>
      <c r="U21" s="16" t="s">
        <v>37</v>
      </c>
      <c r="V21" s="16" t="s">
        <v>37</v>
      </c>
      <c r="W21" s="16" t="s">
        <v>37</v>
      </c>
      <c r="X21" s="16" t="s">
        <v>37</v>
      </c>
      <c r="Y21" s="16" t="s">
        <v>37</v>
      </c>
      <c r="Z21" s="46" t="s">
        <v>37</v>
      </c>
    </row>
    <row r="22" spans="1:29" x14ac:dyDescent="0.25">
      <c r="A22" s="22"/>
      <c r="B22" s="18" t="s">
        <v>38</v>
      </c>
      <c r="C22" s="18">
        <f>SUM(B13:F13)</f>
        <v>4043</v>
      </c>
      <c r="D22" s="16" t="s">
        <v>35</v>
      </c>
      <c r="E22" s="17">
        <f>ROUNDDOWN(G5,0)*I13</f>
        <v>4043</v>
      </c>
      <c r="M22" s="23" t="s">
        <v>67</v>
      </c>
      <c r="N22" s="19"/>
      <c r="O22" s="20">
        <f>O7</f>
        <v>1185</v>
      </c>
      <c r="P22" s="20">
        <f t="shared" ref="P22:Z22" si="2">P7</f>
        <v>1100</v>
      </c>
      <c r="Q22" s="20">
        <f t="shared" si="2"/>
        <v>800</v>
      </c>
      <c r="R22" s="20">
        <f t="shared" si="2"/>
        <v>150</v>
      </c>
      <c r="S22" s="20">
        <f t="shared" si="2"/>
        <v>475</v>
      </c>
      <c r="T22" s="20">
        <f t="shared" si="2"/>
        <v>110</v>
      </c>
      <c r="U22" s="20">
        <f t="shared" si="2"/>
        <v>238</v>
      </c>
      <c r="V22" s="20">
        <f t="shared" si="2"/>
        <v>193</v>
      </c>
      <c r="W22" s="20">
        <f t="shared" si="2"/>
        <v>173</v>
      </c>
      <c r="X22" s="20">
        <f t="shared" si="2"/>
        <v>1180</v>
      </c>
      <c r="Y22" s="20">
        <f t="shared" si="2"/>
        <v>1038</v>
      </c>
      <c r="Z22" s="47">
        <f t="shared" si="2"/>
        <v>710</v>
      </c>
    </row>
    <row r="23" spans="1:29" x14ac:dyDescent="0.25">
      <c r="A23" s="22"/>
      <c r="B23" s="18"/>
      <c r="C23" s="18"/>
      <c r="D23" s="16"/>
      <c r="E23" s="17"/>
    </row>
    <row r="24" spans="1:29" ht="15" customHeight="1" x14ac:dyDescent="0.25">
      <c r="A24" s="83" t="s">
        <v>42</v>
      </c>
      <c r="B24" s="84"/>
      <c r="C24" s="18"/>
      <c r="D24" s="16"/>
      <c r="E24" s="17"/>
    </row>
    <row r="25" spans="1:29" x14ac:dyDescent="0.25">
      <c r="A25" s="83"/>
      <c r="B25" s="84"/>
      <c r="C25" s="18">
        <f>SUM(B12:F12)</f>
        <v>1886</v>
      </c>
      <c r="D25" s="16" t="s">
        <v>44</v>
      </c>
      <c r="E25" s="17">
        <f>ROUNDUP(G4*0.3,0)*I12</f>
        <v>1324</v>
      </c>
      <c r="H25" s="76"/>
    </row>
    <row r="26" spans="1:29" ht="15" customHeight="1" x14ac:dyDescent="0.25">
      <c r="A26" s="83" t="s">
        <v>42</v>
      </c>
      <c r="B26" s="84"/>
      <c r="C26" s="18">
        <f>SUM(B13:F13)</f>
        <v>4043</v>
      </c>
      <c r="D26" s="16" t="s">
        <v>44</v>
      </c>
      <c r="E26" s="17">
        <f>ROUNDUP(G5*0.3,0)*I13</f>
        <v>1214</v>
      </c>
    </row>
    <row r="27" spans="1:29" x14ac:dyDescent="0.25">
      <c r="A27" s="85"/>
      <c r="B27" s="86"/>
      <c r="C27" s="19"/>
      <c r="D27" s="19"/>
      <c r="E27" s="21"/>
    </row>
    <row r="28" spans="1:29" x14ac:dyDescent="0.25">
      <c r="B28" s="8"/>
      <c r="C28" s="4"/>
    </row>
    <row r="29" spans="1:29" x14ac:dyDescent="0.25">
      <c r="B29" s="37" t="s">
        <v>46</v>
      </c>
      <c r="C29" s="38"/>
      <c r="D29" s="14"/>
      <c r="E29" s="15"/>
      <c r="G29" s="49" t="s">
        <v>53</v>
      </c>
      <c r="H29" s="14" t="s">
        <v>54</v>
      </c>
      <c r="I29" s="14"/>
      <c r="J29" s="14"/>
      <c r="K29" s="15"/>
    </row>
    <row r="30" spans="1:29" x14ac:dyDescent="0.25">
      <c r="B30" s="22" t="s">
        <v>47</v>
      </c>
      <c r="C30" s="18"/>
      <c r="D30" s="18" t="s">
        <v>48</v>
      </c>
      <c r="E30" s="17"/>
      <c r="G30" s="43" t="s">
        <v>55</v>
      </c>
      <c r="H30" s="18" t="s">
        <v>54</v>
      </c>
      <c r="I30" s="18"/>
      <c r="J30" s="18"/>
      <c r="K30" s="17"/>
    </row>
    <row r="31" spans="1:29" x14ac:dyDescent="0.25">
      <c r="B31" s="22">
        <f>SUM(B12:B14)</f>
        <v>0</v>
      </c>
      <c r="C31" s="16" t="s">
        <v>37</v>
      </c>
      <c r="D31" s="18">
        <f>SUM(O11:Z11)</f>
        <v>0</v>
      </c>
      <c r="E31" s="17"/>
      <c r="G31" s="23" t="s">
        <v>57</v>
      </c>
      <c r="H31" s="19" t="s">
        <v>72</v>
      </c>
      <c r="I31" s="19"/>
      <c r="J31" s="19"/>
      <c r="K31" s="21"/>
    </row>
    <row r="32" spans="1:29" x14ac:dyDescent="0.25">
      <c r="B32" s="22">
        <f>SUM(C12:C14)</f>
        <v>3005</v>
      </c>
      <c r="C32" s="16" t="s">
        <v>37</v>
      </c>
      <c r="D32" s="18">
        <f t="shared" ref="D32:D34" si="3">SUM(O12:Z12)</f>
        <v>3005</v>
      </c>
      <c r="E32" s="17"/>
    </row>
    <row r="33" spans="2:5" x14ac:dyDescent="0.25">
      <c r="B33" s="22">
        <f>SUM(D12:D14)</f>
        <v>1886</v>
      </c>
      <c r="C33" s="16" t="s">
        <v>37</v>
      </c>
      <c r="D33" s="18">
        <f t="shared" si="3"/>
        <v>1886</v>
      </c>
      <c r="E33" s="17"/>
    </row>
    <row r="34" spans="2:5" x14ac:dyDescent="0.25">
      <c r="B34" s="22">
        <f>SUM(E12:E14)</f>
        <v>1423</v>
      </c>
      <c r="C34" s="16" t="s">
        <v>37</v>
      </c>
      <c r="D34" s="18">
        <f t="shared" si="3"/>
        <v>1423</v>
      </c>
      <c r="E34" s="17"/>
    </row>
    <row r="35" spans="2:5" x14ac:dyDescent="0.25">
      <c r="B35" s="23">
        <f>SUM(F12:F14)</f>
        <v>1038</v>
      </c>
      <c r="C35" s="20" t="s">
        <v>37</v>
      </c>
      <c r="D35" s="19">
        <f>SUM(O15:Z15)</f>
        <v>1038</v>
      </c>
      <c r="E35" s="21"/>
    </row>
    <row r="36" spans="2:5" x14ac:dyDescent="0.25">
      <c r="B36" s="4"/>
    </row>
    <row r="37" spans="2:5" x14ac:dyDescent="0.25">
      <c r="B37" s="4"/>
      <c r="D37" s="9"/>
    </row>
  </sheetData>
  <mergeCells count="3">
    <mergeCell ref="C17:D17"/>
    <mergeCell ref="A24:B25"/>
    <mergeCell ref="A26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workbookViewId="0">
      <selection activeCell="AA2" sqref="AA2"/>
    </sheetView>
  </sheetViews>
  <sheetFormatPr defaultRowHeight="15" x14ac:dyDescent="0.25"/>
  <cols>
    <col min="1" max="16384" width="9.140625" style="1"/>
  </cols>
  <sheetData>
    <row r="1" spans="1:29" x14ac:dyDescent="0.25">
      <c r="A1" s="36" t="s">
        <v>62</v>
      </c>
      <c r="M1" s="36" t="s">
        <v>59</v>
      </c>
      <c r="N1" s="2" t="s">
        <v>65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2" t="s">
        <v>18</v>
      </c>
      <c r="AA1" s="33" t="s">
        <v>5</v>
      </c>
      <c r="AB1" s="34" t="s">
        <v>6</v>
      </c>
      <c r="AC1" s="15"/>
    </row>
    <row r="2" spans="1:29" x14ac:dyDescent="0.25">
      <c r="A2" s="36" t="s">
        <v>64</v>
      </c>
      <c r="N2" s="3" t="s">
        <v>0</v>
      </c>
      <c r="O2" s="3">
        <v>6305</v>
      </c>
      <c r="P2" s="3">
        <v>4271.8</v>
      </c>
      <c r="Q2" s="3">
        <v>5777.2</v>
      </c>
      <c r="R2" s="5">
        <v>5207.8</v>
      </c>
      <c r="S2" s="5">
        <v>8039.2</v>
      </c>
      <c r="T2" s="5">
        <v>5051.8</v>
      </c>
      <c r="U2" s="5">
        <v>4123.6000000000004</v>
      </c>
      <c r="V2" s="5">
        <v>5142.8</v>
      </c>
      <c r="W2" s="5">
        <v>7233.2</v>
      </c>
      <c r="X2" s="5">
        <v>7329.4</v>
      </c>
      <c r="Y2" s="5">
        <v>2756</v>
      </c>
      <c r="Z2" s="27">
        <v>8309.6</v>
      </c>
      <c r="AA2" s="22">
        <f>$AA$7*0.25</f>
        <v>1838</v>
      </c>
      <c r="AB2" s="18">
        <v>6000000</v>
      </c>
      <c r="AC2" s="17"/>
    </row>
    <row r="3" spans="1:29" x14ac:dyDescent="0.25">
      <c r="A3" s="2" t="s">
        <v>63</v>
      </c>
      <c r="B3" s="3" t="s">
        <v>0</v>
      </c>
      <c r="C3" s="3" t="s">
        <v>1</v>
      </c>
      <c r="D3" s="3" t="s">
        <v>2</v>
      </c>
      <c r="E3" s="3" t="s">
        <v>3</v>
      </c>
      <c r="F3" s="32" t="s">
        <v>4</v>
      </c>
      <c r="G3" s="33" t="s">
        <v>5</v>
      </c>
      <c r="H3" s="34" t="s">
        <v>6</v>
      </c>
      <c r="I3" s="15"/>
      <c r="N3" s="3" t="s">
        <v>1</v>
      </c>
      <c r="O3" s="3">
        <v>2883.4</v>
      </c>
      <c r="P3" s="3">
        <v>1853.8</v>
      </c>
      <c r="Q3" s="3">
        <v>3299.4</v>
      </c>
      <c r="R3" s="5">
        <v>1911</v>
      </c>
      <c r="S3" s="5">
        <v>4609.8</v>
      </c>
      <c r="T3" s="5">
        <v>2563.6</v>
      </c>
      <c r="U3" s="5">
        <v>2017.6</v>
      </c>
      <c r="V3" s="5">
        <v>2311.4</v>
      </c>
      <c r="W3" s="5">
        <v>3824.6</v>
      </c>
      <c r="X3" s="5">
        <v>5514.6</v>
      </c>
      <c r="Y3" s="5">
        <v>1066</v>
      </c>
      <c r="Z3" s="27">
        <v>4875</v>
      </c>
      <c r="AA3" s="22">
        <f t="shared" ref="AA3:AA6" si="0">$AA$7*0.25</f>
        <v>1838</v>
      </c>
      <c r="AB3" s="18">
        <v>6000000</v>
      </c>
      <c r="AC3" s="17"/>
    </row>
    <row r="4" spans="1:29" x14ac:dyDescent="0.25">
      <c r="A4" s="3" t="s">
        <v>19</v>
      </c>
      <c r="B4" s="3">
        <v>4836</v>
      </c>
      <c r="C4" s="3">
        <v>3338.4</v>
      </c>
      <c r="D4" s="3">
        <v>2568.8000000000002</v>
      </c>
      <c r="E4" s="3">
        <v>2347.8000000000002</v>
      </c>
      <c r="F4" s="32">
        <v>3650.4</v>
      </c>
      <c r="G4" s="10">
        <f>AA7*0.6</f>
        <v>4411.2</v>
      </c>
      <c r="H4" s="16">
        <v>2000000</v>
      </c>
      <c r="I4" s="17"/>
      <c r="N4" s="3" t="s">
        <v>2</v>
      </c>
      <c r="O4" s="5">
        <v>5402.8</v>
      </c>
      <c r="P4" s="5">
        <v>3135.6</v>
      </c>
      <c r="Q4" s="5">
        <v>1921.4</v>
      </c>
      <c r="R4" s="5">
        <v>6234.8</v>
      </c>
      <c r="S4" s="5">
        <v>8130.2</v>
      </c>
      <c r="T4" s="5">
        <v>2670.2</v>
      </c>
      <c r="U4" s="5">
        <v>2953.6</v>
      </c>
      <c r="V4" s="5">
        <v>3008.2</v>
      </c>
      <c r="W4" s="5">
        <v>6328.4</v>
      </c>
      <c r="X4" s="5">
        <v>1924</v>
      </c>
      <c r="Y4" s="5">
        <v>4877.6000000000004</v>
      </c>
      <c r="Z4" s="27">
        <v>8725.6</v>
      </c>
      <c r="AA4" s="22">
        <f t="shared" si="0"/>
        <v>1838</v>
      </c>
      <c r="AB4" s="18">
        <v>6000000</v>
      </c>
      <c r="AC4" s="17"/>
    </row>
    <row r="5" spans="1:29" x14ac:dyDescent="0.25">
      <c r="A5" s="3" t="s">
        <v>20</v>
      </c>
      <c r="B5" s="3">
        <v>3894.8</v>
      </c>
      <c r="C5" s="3">
        <v>1058.2</v>
      </c>
      <c r="D5" s="3">
        <v>6008.6</v>
      </c>
      <c r="E5" s="3">
        <v>2709.2</v>
      </c>
      <c r="F5" s="32">
        <v>1008.8</v>
      </c>
      <c r="G5" s="10">
        <f>AA7*0.55</f>
        <v>4043.6000000000004</v>
      </c>
      <c r="H5" s="16">
        <v>2000000</v>
      </c>
      <c r="I5" s="17"/>
      <c r="N5" s="3" t="s">
        <v>3</v>
      </c>
      <c r="O5" s="5">
        <v>1354.6</v>
      </c>
      <c r="P5" s="5">
        <v>1783.6</v>
      </c>
      <c r="Q5" s="5">
        <v>3291.6</v>
      </c>
      <c r="R5" s="5">
        <v>3502.2</v>
      </c>
      <c r="S5" s="5">
        <v>6198.4</v>
      </c>
      <c r="T5" s="5">
        <v>2563.6</v>
      </c>
      <c r="U5" s="5">
        <v>1635.4</v>
      </c>
      <c r="V5" s="5">
        <v>2665</v>
      </c>
      <c r="W5" s="5">
        <v>5756.4</v>
      </c>
      <c r="X5" s="5">
        <v>4841.2</v>
      </c>
      <c r="Y5" s="5">
        <v>6575.4</v>
      </c>
      <c r="Z5" s="27">
        <v>6466.2</v>
      </c>
      <c r="AA5" s="22">
        <f t="shared" si="0"/>
        <v>1838</v>
      </c>
      <c r="AB5" s="18">
        <v>6000000</v>
      </c>
      <c r="AC5" s="17"/>
    </row>
    <row r="6" spans="1:29" x14ac:dyDescent="0.25">
      <c r="A6" s="3" t="s">
        <v>21</v>
      </c>
      <c r="B6" s="3">
        <v>1313</v>
      </c>
      <c r="C6" s="3">
        <v>2620.8000000000002</v>
      </c>
      <c r="D6" s="3">
        <v>5605.6</v>
      </c>
      <c r="E6" s="3">
        <v>1354.6</v>
      </c>
      <c r="F6" s="32">
        <v>2147.6</v>
      </c>
      <c r="G6" s="26" t="s">
        <v>22</v>
      </c>
      <c r="H6" s="20">
        <v>2000000</v>
      </c>
      <c r="I6" s="21"/>
      <c r="N6" s="3" t="s">
        <v>4</v>
      </c>
      <c r="O6" s="5">
        <v>3491.8</v>
      </c>
      <c r="P6" s="5">
        <v>2431</v>
      </c>
      <c r="Q6" s="5">
        <v>3876.6</v>
      </c>
      <c r="R6" s="5">
        <v>2269.8000000000002</v>
      </c>
      <c r="S6" s="5">
        <v>4997.2</v>
      </c>
      <c r="T6" s="5">
        <v>3140.8</v>
      </c>
      <c r="U6" s="5">
        <v>2555.8000000000002</v>
      </c>
      <c r="V6" s="5">
        <v>2888.6</v>
      </c>
      <c r="W6" s="5">
        <v>4417.3999999999996</v>
      </c>
      <c r="X6" s="5">
        <v>5990.4</v>
      </c>
      <c r="Y6" s="5">
        <v>1071.2</v>
      </c>
      <c r="Z6" s="27">
        <v>5262.4</v>
      </c>
      <c r="AA6" s="22">
        <f t="shared" si="0"/>
        <v>1838</v>
      </c>
      <c r="AB6" s="18">
        <v>6000000</v>
      </c>
      <c r="AC6" s="17"/>
    </row>
    <row r="7" spans="1:29" x14ac:dyDescent="0.25">
      <c r="N7" s="3" t="s">
        <v>23</v>
      </c>
      <c r="O7" s="5">
        <v>1185</v>
      </c>
      <c r="P7" s="5">
        <v>1100</v>
      </c>
      <c r="Q7" s="5">
        <v>800</v>
      </c>
      <c r="R7" s="5">
        <v>150</v>
      </c>
      <c r="S7" s="5">
        <v>475</v>
      </c>
      <c r="T7" s="5">
        <v>110</v>
      </c>
      <c r="U7" s="5">
        <v>238</v>
      </c>
      <c r="V7" s="5">
        <v>193</v>
      </c>
      <c r="W7" s="5">
        <v>173</v>
      </c>
      <c r="X7" s="5">
        <v>1180</v>
      </c>
      <c r="Y7" s="5">
        <v>1038</v>
      </c>
      <c r="Z7" s="27">
        <v>710</v>
      </c>
      <c r="AA7" s="28">
        <f>SUM(O7:Z7)</f>
        <v>7352</v>
      </c>
      <c r="AB7" s="29" t="s">
        <v>24</v>
      </c>
      <c r="AC7" s="29"/>
    </row>
    <row r="9" spans="1:29" x14ac:dyDescent="0.25">
      <c r="A9" s="35" t="s">
        <v>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x14ac:dyDescent="0.25">
      <c r="H10" s="13" t="s">
        <v>25</v>
      </c>
      <c r="I10" s="15"/>
      <c r="N10" s="6" t="s">
        <v>58</v>
      </c>
      <c r="O10" s="3" t="s">
        <v>7</v>
      </c>
      <c r="P10" s="3" t="s">
        <v>8</v>
      </c>
      <c r="Q10" s="3" t="s">
        <v>9</v>
      </c>
      <c r="R10" s="3" t="s">
        <v>10</v>
      </c>
      <c r="S10" s="3" t="s">
        <v>11</v>
      </c>
      <c r="T10" s="3" t="s">
        <v>12</v>
      </c>
      <c r="U10" s="3" t="s">
        <v>13</v>
      </c>
      <c r="V10" s="3" t="s">
        <v>14</v>
      </c>
      <c r="W10" s="3" t="s">
        <v>15</v>
      </c>
      <c r="X10" s="3" t="s">
        <v>16</v>
      </c>
      <c r="Y10" s="3" t="s">
        <v>17</v>
      </c>
      <c r="Z10" s="3" t="s">
        <v>18</v>
      </c>
    </row>
    <row r="11" spans="1:29" x14ac:dyDescent="0.25">
      <c r="A11" s="2" t="s">
        <v>66</v>
      </c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H11" s="41" t="s">
        <v>69</v>
      </c>
      <c r="I11" s="17"/>
      <c r="N11" s="3" t="s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</row>
    <row r="12" spans="1:29" x14ac:dyDescent="0.25">
      <c r="A12" s="3" t="s">
        <v>19</v>
      </c>
      <c r="B12" s="7">
        <v>0</v>
      </c>
      <c r="C12" s="7">
        <v>0</v>
      </c>
      <c r="D12" s="7">
        <v>1838</v>
      </c>
      <c r="E12" s="7">
        <v>0</v>
      </c>
      <c r="F12" s="7">
        <v>0</v>
      </c>
      <c r="H12" s="10" t="s">
        <v>26</v>
      </c>
      <c r="I12" s="30">
        <v>1</v>
      </c>
      <c r="N12" s="3" t="s">
        <v>1</v>
      </c>
      <c r="O12" s="7">
        <v>0</v>
      </c>
      <c r="P12" s="7">
        <v>685</v>
      </c>
      <c r="Q12" s="7">
        <v>142</v>
      </c>
      <c r="R12" s="7">
        <v>0</v>
      </c>
      <c r="S12" s="7">
        <v>0</v>
      </c>
      <c r="T12" s="7">
        <v>110</v>
      </c>
      <c r="U12" s="7">
        <v>0</v>
      </c>
      <c r="V12" s="7">
        <v>193</v>
      </c>
      <c r="W12" s="7">
        <v>173</v>
      </c>
      <c r="X12" s="7">
        <v>0</v>
      </c>
      <c r="Y12" s="7">
        <v>0</v>
      </c>
      <c r="Z12" s="7">
        <v>535</v>
      </c>
    </row>
    <row r="13" spans="1:29" x14ac:dyDescent="0.25">
      <c r="A13" s="3" t="s">
        <v>20</v>
      </c>
      <c r="B13" s="7">
        <v>0</v>
      </c>
      <c r="C13" s="7">
        <v>1838</v>
      </c>
      <c r="D13" s="7">
        <v>0</v>
      </c>
      <c r="E13" s="7">
        <v>0</v>
      </c>
      <c r="F13" s="7">
        <v>1838</v>
      </c>
      <c r="H13" s="26" t="s">
        <v>28</v>
      </c>
      <c r="I13" s="31">
        <v>1</v>
      </c>
      <c r="N13" s="3" t="s">
        <v>2</v>
      </c>
      <c r="O13" s="7">
        <v>0</v>
      </c>
      <c r="P13" s="7">
        <v>0</v>
      </c>
      <c r="Q13" s="7">
        <v>658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1180</v>
      </c>
      <c r="Y13" s="7">
        <v>0</v>
      </c>
      <c r="Z13" s="7">
        <v>0</v>
      </c>
    </row>
    <row r="14" spans="1:29" x14ac:dyDescent="0.25">
      <c r="A14" s="3" t="s">
        <v>21</v>
      </c>
      <c r="B14" s="7">
        <v>0</v>
      </c>
      <c r="C14" s="7">
        <v>0</v>
      </c>
      <c r="D14" s="7">
        <v>0</v>
      </c>
      <c r="E14" s="7">
        <v>1838</v>
      </c>
      <c r="F14" s="7">
        <v>0</v>
      </c>
      <c r="N14" s="3" t="s">
        <v>3</v>
      </c>
      <c r="O14" s="7">
        <v>1185</v>
      </c>
      <c r="P14" s="7">
        <v>415</v>
      </c>
      <c r="Q14" s="7">
        <v>0</v>
      </c>
      <c r="R14" s="7">
        <v>0</v>
      </c>
      <c r="S14" s="7">
        <v>0</v>
      </c>
      <c r="T14" s="7">
        <v>0</v>
      </c>
      <c r="U14" s="7">
        <v>238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</row>
    <row r="15" spans="1:29" x14ac:dyDescent="0.25">
      <c r="N15" s="3" t="s">
        <v>4</v>
      </c>
      <c r="O15" s="7">
        <v>0</v>
      </c>
      <c r="P15" s="7">
        <v>0</v>
      </c>
      <c r="Q15" s="7">
        <v>0</v>
      </c>
      <c r="R15" s="7">
        <v>150</v>
      </c>
      <c r="S15" s="7">
        <v>475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1038</v>
      </c>
      <c r="Z15" s="7">
        <v>175</v>
      </c>
    </row>
    <row r="16" spans="1:29" x14ac:dyDescent="0.25">
      <c r="A16" s="19"/>
      <c r="B16" s="19"/>
      <c r="C16" s="19"/>
      <c r="D16" s="19"/>
      <c r="E16" s="19"/>
      <c r="F16" s="19"/>
      <c r="G16" s="19"/>
      <c r="H16" s="20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1:29" x14ac:dyDescent="0.25">
      <c r="A17" s="11" t="s">
        <v>27</v>
      </c>
      <c r="B17" s="12"/>
      <c r="C17" s="80">
        <f>SUMPRODUCT(B4:F6,B12:F14)+SUMPRODUCT(O2:Z6,O11:Z15)</f>
        <v>27762787</v>
      </c>
      <c r="D17" s="8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x14ac:dyDescent="0.25">
      <c r="A19" s="39" t="s">
        <v>30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x14ac:dyDescent="0.25">
      <c r="A20" s="13" t="s">
        <v>31</v>
      </c>
      <c r="B20" s="14"/>
      <c r="C20" s="14"/>
      <c r="D20" s="14"/>
      <c r="E20" s="15"/>
      <c r="G20" s="13" t="s">
        <v>45</v>
      </c>
      <c r="H20" s="14"/>
      <c r="I20" s="14"/>
      <c r="J20" s="15"/>
      <c r="M20" s="13" t="s">
        <v>68</v>
      </c>
      <c r="N20" s="14"/>
      <c r="O20" s="38">
        <f>SUM(O11:O15)</f>
        <v>1185</v>
      </c>
      <c r="P20" s="38">
        <f t="shared" ref="P20:Z20" si="1">SUM(P11:P15)</f>
        <v>1100</v>
      </c>
      <c r="Q20" s="38">
        <f t="shared" si="1"/>
        <v>800</v>
      </c>
      <c r="R20" s="38">
        <f t="shared" si="1"/>
        <v>150</v>
      </c>
      <c r="S20" s="38">
        <f t="shared" si="1"/>
        <v>475</v>
      </c>
      <c r="T20" s="38">
        <f t="shared" si="1"/>
        <v>110</v>
      </c>
      <c r="U20" s="38">
        <f t="shared" si="1"/>
        <v>238</v>
      </c>
      <c r="V20" s="38">
        <f t="shared" si="1"/>
        <v>193</v>
      </c>
      <c r="W20" s="38">
        <f t="shared" si="1"/>
        <v>173</v>
      </c>
      <c r="X20" s="38">
        <f t="shared" si="1"/>
        <v>1180</v>
      </c>
      <c r="Y20" s="38">
        <f>SUM(Y11:Y15)</f>
        <v>1038</v>
      </c>
      <c r="Z20" s="45">
        <f t="shared" si="1"/>
        <v>710</v>
      </c>
    </row>
    <row r="21" spans="1:29" x14ac:dyDescent="0.25">
      <c r="A21" s="22"/>
      <c r="B21" s="18" t="s">
        <v>34</v>
      </c>
      <c r="C21" s="18">
        <f>SUM(B12:F12)</f>
        <v>1838</v>
      </c>
      <c r="D21" s="16" t="s">
        <v>35</v>
      </c>
      <c r="E21" s="17">
        <f>ROUNDDOWN(G4,0)*I12</f>
        <v>4411</v>
      </c>
      <c r="G21" s="10" t="s">
        <v>0</v>
      </c>
      <c r="H21" s="16">
        <f>SUM(O11:Z11)</f>
        <v>0</v>
      </c>
      <c r="I21" s="16" t="s">
        <v>35</v>
      </c>
      <c r="J21" s="17">
        <f>ROUNDDOWN(AA2,0)</f>
        <v>1838</v>
      </c>
      <c r="M21" s="22"/>
      <c r="N21" s="18"/>
      <c r="O21" s="16" t="s">
        <v>37</v>
      </c>
      <c r="P21" s="16" t="s">
        <v>37</v>
      </c>
      <c r="Q21" s="16" t="s">
        <v>37</v>
      </c>
      <c r="R21" s="16" t="s">
        <v>37</v>
      </c>
      <c r="S21" s="16" t="s">
        <v>37</v>
      </c>
      <c r="T21" s="16" t="s">
        <v>37</v>
      </c>
      <c r="U21" s="16" t="s">
        <v>37</v>
      </c>
      <c r="V21" s="16" t="s">
        <v>37</v>
      </c>
      <c r="W21" s="16" t="s">
        <v>37</v>
      </c>
      <c r="X21" s="16" t="s">
        <v>37</v>
      </c>
      <c r="Y21" s="16" t="s">
        <v>37</v>
      </c>
      <c r="Z21" s="46" t="s">
        <v>37</v>
      </c>
    </row>
    <row r="22" spans="1:29" x14ac:dyDescent="0.25">
      <c r="A22" s="22"/>
      <c r="B22" s="18" t="s">
        <v>38</v>
      </c>
      <c r="C22" s="18">
        <f>SUM(B13:F13)</f>
        <v>3676</v>
      </c>
      <c r="D22" s="16" t="s">
        <v>35</v>
      </c>
      <c r="E22" s="17">
        <f>ROUNDDOWN(G5,0)*I13</f>
        <v>4043</v>
      </c>
      <c r="G22" s="10" t="s">
        <v>1</v>
      </c>
      <c r="H22" s="16">
        <f t="shared" ref="H22:H25" si="2">SUM(O12:Z12)</f>
        <v>1838</v>
      </c>
      <c r="I22" s="16" t="s">
        <v>35</v>
      </c>
      <c r="J22" s="17">
        <f t="shared" ref="J22:J24" si="3">ROUNDDOWN(AA3,0)</f>
        <v>1838</v>
      </c>
      <c r="M22" s="23" t="s">
        <v>67</v>
      </c>
      <c r="N22" s="19"/>
      <c r="O22" s="20">
        <f>O7</f>
        <v>1185</v>
      </c>
      <c r="P22" s="20">
        <f t="shared" ref="P22:Z22" si="4">P7</f>
        <v>1100</v>
      </c>
      <c r="Q22" s="20">
        <f t="shared" si="4"/>
        <v>800</v>
      </c>
      <c r="R22" s="20">
        <f t="shared" si="4"/>
        <v>150</v>
      </c>
      <c r="S22" s="20">
        <f t="shared" si="4"/>
        <v>475</v>
      </c>
      <c r="T22" s="20">
        <f t="shared" si="4"/>
        <v>110</v>
      </c>
      <c r="U22" s="20">
        <f t="shared" si="4"/>
        <v>238</v>
      </c>
      <c r="V22" s="20">
        <f t="shared" si="4"/>
        <v>193</v>
      </c>
      <c r="W22" s="20">
        <f t="shared" si="4"/>
        <v>173</v>
      </c>
      <c r="X22" s="20">
        <f t="shared" si="4"/>
        <v>1180</v>
      </c>
      <c r="Y22" s="20">
        <f t="shared" si="4"/>
        <v>1038</v>
      </c>
      <c r="Z22" s="47">
        <f t="shared" si="4"/>
        <v>710</v>
      </c>
    </row>
    <row r="23" spans="1:29" x14ac:dyDescent="0.25">
      <c r="A23" s="22"/>
      <c r="B23" s="18"/>
      <c r="C23" s="18"/>
      <c r="D23" s="16"/>
      <c r="E23" s="17"/>
      <c r="G23" s="10" t="s">
        <v>2</v>
      </c>
      <c r="H23" s="16">
        <f t="shared" si="2"/>
        <v>1838</v>
      </c>
      <c r="I23" s="16" t="s">
        <v>35</v>
      </c>
      <c r="J23" s="17">
        <f t="shared" si="3"/>
        <v>1838</v>
      </c>
    </row>
    <row r="24" spans="1:29" ht="15" customHeight="1" x14ac:dyDescent="0.25">
      <c r="A24" s="83" t="s">
        <v>42</v>
      </c>
      <c r="B24" s="84"/>
      <c r="C24" s="18"/>
      <c r="D24" s="16"/>
      <c r="E24" s="17"/>
      <c r="G24" s="10" t="s">
        <v>3</v>
      </c>
      <c r="H24" s="16">
        <f t="shared" si="2"/>
        <v>1838</v>
      </c>
      <c r="I24" s="16" t="s">
        <v>35</v>
      </c>
      <c r="J24" s="17">
        <f t="shared" si="3"/>
        <v>1838</v>
      </c>
    </row>
    <row r="25" spans="1:29" x14ac:dyDescent="0.25">
      <c r="A25" s="83"/>
      <c r="B25" s="84"/>
      <c r="C25" s="18">
        <f>SUM(B12:F12)</f>
        <v>1838</v>
      </c>
      <c r="D25" s="16" t="s">
        <v>44</v>
      </c>
      <c r="E25" s="17">
        <f>ROUNDUP(G4*0.3,0)*I12</f>
        <v>1324</v>
      </c>
      <c r="G25" s="26" t="s">
        <v>4</v>
      </c>
      <c r="H25" s="20">
        <f t="shared" si="2"/>
        <v>1838</v>
      </c>
      <c r="I25" s="20" t="s">
        <v>35</v>
      </c>
      <c r="J25" s="21">
        <f>ROUNDDOWN(AA6,0)</f>
        <v>1838</v>
      </c>
    </row>
    <row r="26" spans="1:29" ht="15" customHeight="1" x14ac:dyDescent="0.25">
      <c r="A26" s="83" t="s">
        <v>42</v>
      </c>
      <c r="B26" s="84"/>
      <c r="C26" s="18">
        <f>SUM(B13:F13)</f>
        <v>3676</v>
      </c>
      <c r="D26" s="16" t="s">
        <v>44</v>
      </c>
      <c r="E26" s="17">
        <f>ROUNDUP(G5*0.3,0)*I13</f>
        <v>1214</v>
      </c>
    </row>
    <row r="27" spans="1:29" x14ac:dyDescent="0.25">
      <c r="A27" s="85"/>
      <c r="B27" s="86"/>
      <c r="C27" s="19"/>
      <c r="D27" s="19"/>
      <c r="E27" s="21"/>
    </row>
    <row r="28" spans="1:29" x14ac:dyDescent="0.25">
      <c r="B28" s="8"/>
      <c r="C28" s="4"/>
    </row>
    <row r="29" spans="1:29" x14ac:dyDescent="0.25">
      <c r="B29" s="37" t="s">
        <v>46</v>
      </c>
      <c r="C29" s="38"/>
      <c r="D29" s="14"/>
      <c r="E29" s="15"/>
      <c r="G29" s="37" t="s">
        <v>53</v>
      </c>
      <c r="H29" s="42" t="s">
        <v>54</v>
      </c>
      <c r="I29" s="14"/>
      <c r="J29" s="14"/>
      <c r="K29" s="15"/>
    </row>
    <row r="30" spans="1:29" x14ac:dyDescent="0.25">
      <c r="B30" s="22" t="s">
        <v>47</v>
      </c>
      <c r="C30" s="18"/>
      <c r="D30" s="18" t="s">
        <v>48</v>
      </c>
      <c r="E30" s="17"/>
      <c r="G30" s="43" t="s">
        <v>55</v>
      </c>
      <c r="H30" s="42" t="s">
        <v>54</v>
      </c>
      <c r="I30" s="18"/>
      <c r="J30" s="18"/>
      <c r="K30" s="17"/>
      <c r="N30" s="76"/>
    </row>
    <row r="31" spans="1:29" x14ac:dyDescent="0.25">
      <c r="B31" s="22">
        <f>SUM(B12:B14)</f>
        <v>0</v>
      </c>
      <c r="C31" s="16" t="s">
        <v>37</v>
      </c>
      <c r="D31" s="18">
        <f>SUM(O11:Z11)</f>
        <v>0</v>
      </c>
      <c r="E31" s="17"/>
      <c r="G31" s="44" t="s">
        <v>57</v>
      </c>
      <c r="H31" s="19" t="s">
        <v>56</v>
      </c>
      <c r="I31" s="19"/>
      <c r="J31" s="19"/>
      <c r="K31" s="21"/>
    </row>
    <row r="32" spans="1:29" x14ac:dyDescent="0.25">
      <c r="B32" s="22">
        <f>SUM(C12:C14)</f>
        <v>1838</v>
      </c>
      <c r="C32" s="16" t="s">
        <v>37</v>
      </c>
      <c r="D32" s="18">
        <f t="shared" ref="D32:D34" si="5">SUM(O12:Z12)</f>
        <v>1838</v>
      </c>
      <c r="E32" s="17"/>
    </row>
    <row r="33" spans="2:5" x14ac:dyDescent="0.25">
      <c r="B33" s="22">
        <f>SUM(D12:D14)</f>
        <v>1838</v>
      </c>
      <c r="C33" s="16" t="s">
        <v>37</v>
      </c>
      <c r="D33" s="18">
        <f t="shared" si="5"/>
        <v>1838</v>
      </c>
      <c r="E33" s="17"/>
    </row>
    <row r="34" spans="2:5" x14ac:dyDescent="0.25">
      <c r="B34" s="22">
        <f>SUM(E12:E14)</f>
        <v>1838</v>
      </c>
      <c r="C34" s="16" t="s">
        <v>37</v>
      </c>
      <c r="D34" s="18">
        <f t="shared" si="5"/>
        <v>1838</v>
      </c>
      <c r="E34" s="17"/>
    </row>
    <row r="35" spans="2:5" x14ac:dyDescent="0.25">
      <c r="B35" s="23">
        <f>SUM(F12:F14)</f>
        <v>1838</v>
      </c>
      <c r="C35" s="20" t="s">
        <v>37</v>
      </c>
      <c r="D35" s="19">
        <f>SUM(O15:Z15)</f>
        <v>1838</v>
      </c>
      <c r="E35" s="21"/>
    </row>
    <row r="36" spans="2:5" x14ac:dyDescent="0.25">
      <c r="B36" s="4"/>
    </row>
    <row r="37" spans="2:5" x14ac:dyDescent="0.25">
      <c r="B37" s="4"/>
      <c r="D37" s="9"/>
    </row>
  </sheetData>
  <mergeCells count="3">
    <mergeCell ref="C17:D17"/>
    <mergeCell ref="A24:B25"/>
    <mergeCell ref="A26:B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workbookViewId="0">
      <selection activeCell="AA2" sqref="AA2"/>
    </sheetView>
  </sheetViews>
  <sheetFormatPr defaultRowHeight="15" x14ac:dyDescent="0.25"/>
  <cols>
    <col min="1" max="16384" width="9.140625" style="1"/>
  </cols>
  <sheetData>
    <row r="1" spans="1:29" x14ac:dyDescent="0.25">
      <c r="A1" s="36" t="s">
        <v>62</v>
      </c>
      <c r="M1" s="36" t="s">
        <v>59</v>
      </c>
      <c r="N1" s="2" t="s">
        <v>65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2" t="s">
        <v>18</v>
      </c>
      <c r="AA1" s="33" t="s">
        <v>5</v>
      </c>
      <c r="AB1" s="34" t="s">
        <v>6</v>
      </c>
      <c r="AC1" s="15"/>
    </row>
    <row r="2" spans="1:29" x14ac:dyDescent="0.25">
      <c r="A2" s="36" t="s">
        <v>64</v>
      </c>
      <c r="N2" s="3" t="s">
        <v>0</v>
      </c>
      <c r="O2" s="3">
        <v>6305</v>
      </c>
      <c r="P2" s="3">
        <v>4271.8</v>
      </c>
      <c r="Q2" s="3">
        <v>5777.2</v>
      </c>
      <c r="R2" s="5">
        <v>5207.8</v>
      </c>
      <c r="S2" s="5">
        <v>8039.2</v>
      </c>
      <c r="T2" s="5">
        <v>5051.8</v>
      </c>
      <c r="U2" s="5">
        <v>4123.6000000000004</v>
      </c>
      <c r="V2" s="5">
        <v>5142.8</v>
      </c>
      <c r="W2" s="5">
        <v>7233.2</v>
      </c>
      <c r="X2" s="5">
        <v>7329.4</v>
      </c>
      <c r="Y2" s="5">
        <v>2756</v>
      </c>
      <c r="Z2" s="27">
        <v>8309.6</v>
      </c>
      <c r="AA2" s="22">
        <f>$AA$7*0.25</f>
        <v>1838</v>
      </c>
      <c r="AB2" s="18">
        <v>6000000</v>
      </c>
      <c r="AC2" s="17"/>
    </row>
    <row r="3" spans="1:29" x14ac:dyDescent="0.25">
      <c r="A3" s="2" t="s">
        <v>63</v>
      </c>
      <c r="B3" s="3" t="s">
        <v>0</v>
      </c>
      <c r="C3" s="3" t="s">
        <v>1</v>
      </c>
      <c r="D3" s="3" t="s">
        <v>2</v>
      </c>
      <c r="E3" s="3" t="s">
        <v>3</v>
      </c>
      <c r="F3" s="32" t="s">
        <v>4</v>
      </c>
      <c r="G3" s="33" t="s">
        <v>5</v>
      </c>
      <c r="H3" s="34" t="s">
        <v>6</v>
      </c>
      <c r="I3" s="15"/>
      <c r="N3" s="3" t="s">
        <v>1</v>
      </c>
      <c r="O3" s="3">
        <v>2883.4</v>
      </c>
      <c r="P3" s="3">
        <v>1853.8</v>
      </c>
      <c r="Q3" s="3">
        <v>3299.4</v>
      </c>
      <c r="R3" s="5">
        <v>1911</v>
      </c>
      <c r="S3" s="5">
        <v>4609.8</v>
      </c>
      <c r="T3" s="5">
        <v>2563.6</v>
      </c>
      <c r="U3" s="5">
        <v>2017.6</v>
      </c>
      <c r="V3" s="5">
        <v>2311.4</v>
      </c>
      <c r="W3" s="5">
        <v>3824.6</v>
      </c>
      <c r="X3" s="5">
        <v>5514.6</v>
      </c>
      <c r="Y3" s="5">
        <v>1066</v>
      </c>
      <c r="Z3" s="27">
        <v>4875</v>
      </c>
      <c r="AA3" s="22">
        <f t="shared" ref="AA3:AA6" si="0">$AA$7*0.25</f>
        <v>1838</v>
      </c>
      <c r="AB3" s="18">
        <v>6000000</v>
      </c>
      <c r="AC3" s="17"/>
    </row>
    <row r="4" spans="1:29" x14ac:dyDescent="0.25">
      <c r="A4" s="3" t="s">
        <v>19</v>
      </c>
      <c r="B4" s="3">
        <v>4836</v>
      </c>
      <c r="C4" s="3">
        <v>3338.4</v>
      </c>
      <c r="D4" s="3">
        <v>2568.8000000000002</v>
      </c>
      <c r="E4" s="3">
        <v>2347.8000000000002</v>
      </c>
      <c r="F4" s="32">
        <v>3650.4</v>
      </c>
      <c r="G4" s="10">
        <f>AA7*0.6</f>
        <v>4411.2</v>
      </c>
      <c r="H4" s="16">
        <v>2000000</v>
      </c>
      <c r="I4" s="17"/>
      <c r="N4" s="3" t="s">
        <v>2</v>
      </c>
      <c r="O4" s="5">
        <v>5402.8</v>
      </c>
      <c r="P4" s="5">
        <v>3135.6</v>
      </c>
      <c r="Q4" s="5">
        <v>1921.4</v>
      </c>
      <c r="R4" s="5">
        <v>6234.8</v>
      </c>
      <c r="S4" s="5">
        <v>8130.2</v>
      </c>
      <c r="T4" s="5">
        <v>2670.2</v>
      </c>
      <c r="U4" s="5">
        <v>2953.6</v>
      </c>
      <c r="V4" s="5">
        <v>3008.2</v>
      </c>
      <c r="W4" s="5">
        <v>6328.4</v>
      </c>
      <c r="X4" s="5">
        <v>1924</v>
      </c>
      <c r="Y4" s="5">
        <v>4877.6000000000004</v>
      </c>
      <c r="Z4" s="27">
        <v>8725.6</v>
      </c>
      <c r="AA4" s="22">
        <f t="shared" si="0"/>
        <v>1838</v>
      </c>
      <c r="AB4" s="18">
        <v>6000000</v>
      </c>
      <c r="AC4" s="17"/>
    </row>
    <row r="5" spans="1:29" x14ac:dyDescent="0.25">
      <c r="A5" s="3" t="s">
        <v>20</v>
      </c>
      <c r="B5" s="3">
        <v>3894.8</v>
      </c>
      <c r="C5" s="3">
        <v>1058.2</v>
      </c>
      <c r="D5" s="3">
        <v>6008.6</v>
      </c>
      <c r="E5" s="3">
        <v>2709.2</v>
      </c>
      <c r="F5" s="32">
        <v>1008.8</v>
      </c>
      <c r="G5" s="10">
        <f>AA7*0.55</f>
        <v>4043.6000000000004</v>
      </c>
      <c r="H5" s="16">
        <v>2000000</v>
      </c>
      <c r="I5" s="17"/>
      <c r="N5" s="3" t="s">
        <v>3</v>
      </c>
      <c r="O5" s="5">
        <v>1354.6</v>
      </c>
      <c r="P5" s="5">
        <v>1783.6</v>
      </c>
      <c r="Q5" s="5">
        <v>3291.6</v>
      </c>
      <c r="R5" s="5">
        <v>3502.2</v>
      </c>
      <c r="S5" s="5">
        <v>6198.4</v>
      </c>
      <c r="T5" s="5">
        <v>2563.6</v>
      </c>
      <c r="U5" s="5">
        <v>1635.4</v>
      </c>
      <c r="V5" s="5">
        <v>2665</v>
      </c>
      <c r="W5" s="5">
        <v>5756.4</v>
      </c>
      <c r="X5" s="5">
        <v>4841.2</v>
      </c>
      <c r="Y5" s="5">
        <v>6575.4</v>
      </c>
      <c r="Z5" s="27">
        <v>6466.2</v>
      </c>
      <c r="AA5" s="22">
        <f t="shared" si="0"/>
        <v>1838</v>
      </c>
      <c r="AB5" s="18">
        <v>6000000</v>
      </c>
      <c r="AC5" s="17"/>
    </row>
    <row r="6" spans="1:29" x14ac:dyDescent="0.25">
      <c r="A6" s="3" t="s">
        <v>21</v>
      </c>
      <c r="B6" s="3">
        <v>1313</v>
      </c>
      <c r="C6" s="3">
        <v>2620.8000000000002</v>
      </c>
      <c r="D6" s="3">
        <v>5605.6</v>
      </c>
      <c r="E6" s="3">
        <v>1354.6</v>
      </c>
      <c r="F6" s="32">
        <v>2147.6</v>
      </c>
      <c r="G6" s="26">
        <f>AA7</f>
        <v>7352</v>
      </c>
      <c r="H6" s="20">
        <v>2000000</v>
      </c>
      <c r="I6" s="21"/>
      <c r="N6" s="3" t="s">
        <v>4</v>
      </c>
      <c r="O6" s="5">
        <v>3491.8</v>
      </c>
      <c r="P6" s="5">
        <v>2431</v>
      </c>
      <c r="Q6" s="5">
        <v>3876.6</v>
      </c>
      <c r="R6" s="5">
        <v>2269.8000000000002</v>
      </c>
      <c r="S6" s="5">
        <v>4997.2</v>
      </c>
      <c r="T6" s="5">
        <v>3140.8</v>
      </c>
      <c r="U6" s="5">
        <v>2555.8000000000002</v>
      </c>
      <c r="V6" s="5">
        <v>2888.6</v>
      </c>
      <c r="W6" s="5">
        <v>4417.3999999999996</v>
      </c>
      <c r="X6" s="5">
        <v>5990.4</v>
      </c>
      <c r="Y6" s="5">
        <v>1071.2</v>
      </c>
      <c r="Z6" s="27">
        <v>5262.4</v>
      </c>
      <c r="AA6" s="22">
        <f t="shared" si="0"/>
        <v>1838</v>
      </c>
      <c r="AB6" s="18">
        <v>6000000</v>
      </c>
      <c r="AC6" s="17"/>
    </row>
    <row r="7" spans="1:29" x14ac:dyDescent="0.25">
      <c r="N7" s="3" t="s">
        <v>23</v>
      </c>
      <c r="O7" s="5">
        <v>1185</v>
      </c>
      <c r="P7" s="5">
        <v>1100</v>
      </c>
      <c r="Q7" s="5">
        <v>800</v>
      </c>
      <c r="R7" s="5">
        <v>150</v>
      </c>
      <c r="S7" s="5">
        <v>475</v>
      </c>
      <c r="T7" s="5">
        <v>110</v>
      </c>
      <c r="U7" s="5">
        <v>238</v>
      </c>
      <c r="V7" s="5">
        <v>193</v>
      </c>
      <c r="W7" s="5">
        <v>173</v>
      </c>
      <c r="X7" s="5">
        <v>1180</v>
      </c>
      <c r="Y7" s="5">
        <v>1038</v>
      </c>
      <c r="Z7" s="27">
        <v>710</v>
      </c>
      <c r="AA7" s="28">
        <f>SUM(O7:Z7)</f>
        <v>7352</v>
      </c>
      <c r="AB7" s="29" t="s">
        <v>24</v>
      </c>
      <c r="AC7" s="29"/>
    </row>
    <row r="9" spans="1:29" x14ac:dyDescent="0.25">
      <c r="A9" s="35" t="s">
        <v>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x14ac:dyDescent="0.25">
      <c r="H10" s="13" t="s">
        <v>25</v>
      </c>
      <c r="I10" s="15"/>
      <c r="N10" s="6" t="s">
        <v>58</v>
      </c>
      <c r="O10" s="3" t="s">
        <v>7</v>
      </c>
      <c r="P10" s="3" t="s">
        <v>8</v>
      </c>
      <c r="Q10" s="3" t="s">
        <v>9</v>
      </c>
      <c r="R10" s="3" t="s">
        <v>10</v>
      </c>
      <c r="S10" s="3" t="s">
        <v>11</v>
      </c>
      <c r="T10" s="3" t="s">
        <v>12</v>
      </c>
      <c r="U10" s="3" t="s">
        <v>13</v>
      </c>
      <c r="V10" s="3" t="s">
        <v>14</v>
      </c>
      <c r="W10" s="3" t="s">
        <v>15</v>
      </c>
      <c r="X10" s="3" t="s">
        <v>16</v>
      </c>
      <c r="Y10" s="3" t="s">
        <v>17</v>
      </c>
      <c r="Z10" s="3" t="s">
        <v>18</v>
      </c>
    </row>
    <row r="11" spans="1:29" x14ac:dyDescent="0.25">
      <c r="A11" s="2" t="s">
        <v>66</v>
      </c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H11" s="41" t="s">
        <v>69</v>
      </c>
      <c r="I11" s="17"/>
      <c r="N11" s="3" t="s">
        <v>0</v>
      </c>
      <c r="O11" s="7">
        <v>0</v>
      </c>
      <c r="P11" s="7">
        <v>0</v>
      </c>
      <c r="Q11" s="7">
        <v>1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</row>
    <row r="12" spans="1:29" x14ac:dyDescent="0.25">
      <c r="A12" s="3" t="s">
        <v>19</v>
      </c>
      <c r="B12" s="7">
        <v>0</v>
      </c>
      <c r="C12" s="7">
        <v>0</v>
      </c>
      <c r="D12" s="7">
        <v>1180</v>
      </c>
      <c r="E12" s="7">
        <v>144</v>
      </c>
      <c r="F12" s="7">
        <v>0</v>
      </c>
      <c r="H12" s="10" t="s">
        <v>26</v>
      </c>
      <c r="I12" s="30">
        <v>1</v>
      </c>
      <c r="N12" s="3" t="s">
        <v>1</v>
      </c>
      <c r="O12" s="7">
        <v>0</v>
      </c>
      <c r="P12" s="7">
        <v>1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1</v>
      </c>
    </row>
    <row r="13" spans="1:29" x14ac:dyDescent="0.25">
      <c r="A13" s="3" t="s">
        <v>20</v>
      </c>
      <c r="B13" s="7">
        <v>0</v>
      </c>
      <c r="C13" s="7">
        <v>1810</v>
      </c>
      <c r="D13" s="7">
        <v>0</v>
      </c>
      <c r="E13" s="7">
        <v>0</v>
      </c>
      <c r="F13" s="7">
        <v>1836</v>
      </c>
      <c r="H13" s="10" t="s">
        <v>28</v>
      </c>
      <c r="I13" s="30">
        <v>1</v>
      </c>
      <c r="N13" s="3" t="s">
        <v>2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1</v>
      </c>
      <c r="Y13" s="7">
        <v>0</v>
      </c>
      <c r="Z13" s="7">
        <v>0</v>
      </c>
    </row>
    <row r="14" spans="1:29" x14ac:dyDescent="0.25">
      <c r="A14" s="3" t="s">
        <v>21</v>
      </c>
      <c r="B14" s="7">
        <v>800</v>
      </c>
      <c r="C14" s="7">
        <v>0</v>
      </c>
      <c r="D14" s="7">
        <v>0</v>
      </c>
      <c r="E14" s="7">
        <v>1582</v>
      </c>
      <c r="F14" s="7">
        <v>0</v>
      </c>
      <c r="H14" s="26" t="s">
        <v>29</v>
      </c>
      <c r="I14" s="31">
        <v>0</v>
      </c>
      <c r="N14" s="3" t="s">
        <v>3</v>
      </c>
      <c r="O14" s="7">
        <v>1</v>
      </c>
      <c r="P14" s="7">
        <v>0</v>
      </c>
      <c r="Q14" s="7">
        <v>0</v>
      </c>
      <c r="R14" s="7">
        <v>0</v>
      </c>
      <c r="S14" s="7">
        <v>0</v>
      </c>
      <c r="T14" s="7">
        <v>1</v>
      </c>
      <c r="U14" s="7">
        <v>1</v>
      </c>
      <c r="V14" s="7">
        <v>1</v>
      </c>
      <c r="W14" s="7">
        <v>0</v>
      </c>
      <c r="X14" s="7">
        <v>0</v>
      </c>
      <c r="Y14" s="7">
        <v>0</v>
      </c>
      <c r="Z14" s="7">
        <v>0</v>
      </c>
    </row>
    <row r="15" spans="1:29" x14ac:dyDescent="0.25">
      <c r="N15" s="3" t="s">
        <v>4</v>
      </c>
      <c r="O15" s="7">
        <v>0</v>
      </c>
      <c r="P15" s="7">
        <v>0</v>
      </c>
      <c r="Q15" s="7">
        <v>0</v>
      </c>
      <c r="R15" s="7">
        <v>1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>
        <v>1</v>
      </c>
      <c r="Z15" s="7">
        <v>0</v>
      </c>
    </row>
    <row r="16" spans="1:29" x14ac:dyDescent="0.25">
      <c r="A16" s="19"/>
      <c r="B16" s="19"/>
      <c r="C16" s="19"/>
      <c r="D16" s="19"/>
      <c r="E16" s="19"/>
      <c r="F16" s="19"/>
      <c r="G16" s="19"/>
      <c r="H16" s="20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1:29" x14ac:dyDescent="0.25">
      <c r="A17" s="11" t="s">
        <v>27</v>
      </c>
      <c r="B17" s="12"/>
      <c r="C17" s="80">
        <f>SUMPRODUCT(B4:F6,B12:F14)+SUMPRODUCT(O2:Z6,O11:Z15,O34:Z38)</f>
        <v>30103676.199999999</v>
      </c>
      <c r="D17" s="8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x14ac:dyDescent="0.25">
      <c r="A19" s="39" t="s">
        <v>30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x14ac:dyDescent="0.25">
      <c r="A20" s="13" t="s">
        <v>31</v>
      </c>
      <c r="B20" s="14"/>
      <c r="C20" s="14"/>
      <c r="D20" s="14"/>
      <c r="E20" s="15"/>
      <c r="G20" s="13" t="s">
        <v>45</v>
      </c>
      <c r="H20" s="14"/>
      <c r="I20" s="14"/>
      <c r="J20" s="15"/>
      <c r="M20" s="13" t="s">
        <v>33</v>
      </c>
      <c r="N20" s="14"/>
      <c r="O20" s="38">
        <f>SUM(O11:O15)</f>
        <v>1</v>
      </c>
      <c r="P20" s="38">
        <f t="shared" ref="P20:Z20" si="1">SUM(P11:P15)</f>
        <v>1</v>
      </c>
      <c r="Q20" s="38">
        <f t="shared" si="1"/>
        <v>1</v>
      </c>
      <c r="R20" s="38">
        <f t="shared" si="1"/>
        <v>1</v>
      </c>
      <c r="S20" s="38">
        <f t="shared" si="1"/>
        <v>1</v>
      </c>
      <c r="T20" s="38">
        <f t="shared" si="1"/>
        <v>1</v>
      </c>
      <c r="U20" s="38">
        <f t="shared" si="1"/>
        <v>1</v>
      </c>
      <c r="V20" s="38">
        <f t="shared" si="1"/>
        <v>1</v>
      </c>
      <c r="W20" s="38">
        <f t="shared" si="1"/>
        <v>1</v>
      </c>
      <c r="X20" s="38">
        <f t="shared" si="1"/>
        <v>1</v>
      </c>
      <c r="Y20" s="38">
        <f>SUM(Y11:Y15)</f>
        <v>1</v>
      </c>
      <c r="Z20" s="45">
        <f t="shared" si="1"/>
        <v>1</v>
      </c>
    </row>
    <row r="21" spans="1:29" x14ac:dyDescent="0.25">
      <c r="A21" s="22"/>
      <c r="B21" s="18" t="s">
        <v>34</v>
      </c>
      <c r="C21" s="18">
        <f>SUM(B12:F12)</f>
        <v>1324</v>
      </c>
      <c r="D21" s="16" t="s">
        <v>35</v>
      </c>
      <c r="E21" s="17">
        <f>ROUNDDOWN(G4,0)*I12</f>
        <v>4411</v>
      </c>
      <c r="G21" s="10" t="s">
        <v>0</v>
      </c>
      <c r="H21" s="16">
        <f>SUMPRODUCT(O11:Z11,O34:Z34)</f>
        <v>800</v>
      </c>
      <c r="I21" s="16" t="s">
        <v>35</v>
      </c>
      <c r="J21" s="17">
        <f>ROUNDDOWN(AA2,0)</f>
        <v>1838</v>
      </c>
      <c r="M21" s="22"/>
      <c r="N21" s="18"/>
      <c r="O21" s="16" t="s">
        <v>37</v>
      </c>
      <c r="P21" s="16" t="s">
        <v>37</v>
      </c>
      <c r="Q21" s="16" t="s">
        <v>37</v>
      </c>
      <c r="R21" s="16" t="s">
        <v>37</v>
      </c>
      <c r="S21" s="16" t="s">
        <v>37</v>
      </c>
      <c r="T21" s="16" t="s">
        <v>37</v>
      </c>
      <c r="U21" s="16" t="s">
        <v>37</v>
      </c>
      <c r="V21" s="16" t="s">
        <v>37</v>
      </c>
      <c r="W21" s="16" t="s">
        <v>37</v>
      </c>
      <c r="X21" s="16" t="s">
        <v>37</v>
      </c>
      <c r="Y21" s="16" t="s">
        <v>37</v>
      </c>
      <c r="Z21" s="46" t="s">
        <v>37</v>
      </c>
    </row>
    <row r="22" spans="1:29" x14ac:dyDescent="0.25">
      <c r="A22" s="22"/>
      <c r="B22" s="18" t="s">
        <v>38</v>
      </c>
      <c r="C22" s="18">
        <f>SUM(B13:F13)</f>
        <v>3646</v>
      </c>
      <c r="D22" s="16" t="s">
        <v>35</v>
      </c>
      <c r="E22" s="17">
        <f>ROUNDDOWN(G5,0)*I13</f>
        <v>4043</v>
      </c>
      <c r="G22" s="10" t="s">
        <v>1</v>
      </c>
      <c r="H22" s="16">
        <f>SUMPRODUCT(O12:Z12,O35:Z35)</f>
        <v>1810</v>
      </c>
      <c r="I22" s="16" t="s">
        <v>35</v>
      </c>
      <c r="J22" s="17">
        <f t="shared" ref="J22:J24" si="2">ROUNDDOWN(AA3,0)</f>
        <v>1838</v>
      </c>
      <c r="M22" s="23" t="s">
        <v>33</v>
      </c>
      <c r="N22" s="19"/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</row>
    <row r="23" spans="1:29" x14ac:dyDescent="0.25">
      <c r="A23" s="22"/>
      <c r="B23" s="18"/>
      <c r="C23" s="18"/>
      <c r="D23" s="16"/>
      <c r="E23" s="17"/>
      <c r="G23" s="10" t="s">
        <v>2</v>
      </c>
      <c r="H23" s="16">
        <f>SUMPRODUCT(O13:Z13,O36:Z36)</f>
        <v>1180</v>
      </c>
      <c r="I23" s="16" t="s">
        <v>35</v>
      </c>
      <c r="J23" s="17">
        <f t="shared" si="2"/>
        <v>1838</v>
      </c>
    </row>
    <row r="24" spans="1:29" ht="15" customHeight="1" x14ac:dyDescent="0.25">
      <c r="A24" s="83" t="s">
        <v>42</v>
      </c>
      <c r="B24" s="84"/>
      <c r="C24" s="18"/>
      <c r="D24" s="16"/>
      <c r="E24" s="17"/>
      <c r="G24" s="10" t="s">
        <v>3</v>
      </c>
      <c r="H24" s="16">
        <f>SUMPRODUCT(O14:Z14,O37:Z37)</f>
        <v>1726</v>
      </c>
      <c r="I24" s="16" t="s">
        <v>35</v>
      </c>
      <c r="J24" s="17">
        <f t="shared" si="2"/>
        <v>1838</v>
      </c>
    </row>
    <row r="25" spans="1:29" x14ac:dyDescent="0.25">
      <c r="A25" s="83"/>
      <c r="B25" s="84"/>
      <c r="C25" s="18">
        <f>SUM(B12:F12)</f>
        <v>1324</v>
      </c>
      <c r="D25" s="16" t="s">
        <v>44</v>
      </c>
      <c r="E25" s="17">
        <f>ROUNDUP(G4*0.3,0)*I12</f>
        <v>1324</v>
      </c>
      <c r="G25" s="26" t="s">
        <v>4</v>
      </c>
      <c r="H25" s="20">
        <f>SUMPRODUCT(O15:Z15,O38:Z38)</f>
        <v>1836</v>
      </c>
      <c r="I25" s="20" t="s">
        <v>35</v>
      </c>
      <c r="J25" s="21">
        <f>ROUNDDOWN(AA6,0)</f>
        <v>1838</v>
      </c>
    </row>
    <row r="26" spans="1:29" ht="15" customHeight="1" x14ac:dyDescent="0.25">
      <c r="A26" s="83" t="s">
        <v>42</v>
      </c>
      <c r="B26" s="84"/>
      <c r="C26" s="18">
        <f>SUM(B13:F13)</f>
        <v>3646</v>
      </c>
      <c r="D26" s="16" t="s">
        <v>44</v>
      </c>
      <c r="E26" s="17">
        <f>ROUNDUP(G5*0.3,0)*I13</f>
        <v>1214</v>
      </c>
    </row>
    <row r="27" spans="1:29" x14ac:dyDescent="0.25">
      <c r="A27" s="85"/>
      <c r="B27" s="86"/>
      <c r="C27" s="19"/>
      <c r="D27" s="19"/>
      <c r="E27" s="21"/>
      <c r="O27" s="1" t="s">
        <v>74</v>
      </c>
      <c r="P27" s="1" t="s">
        <v>75</v>
      </c>
    </row>
    <row r="28" spans="1:29" x14ac:dyDescent="0.25">
      <c r="B28" s="8"/>
      <c r="C28" s="4"/>
    </row>
    <row r="29" spans="1:29" x14ac:dyDescent="0.25">
      <c r="B29" s="37" t="s">
        <v>46</v>
      </c>
      <c r="C29" s="38"/>
      <c r="D29" s="14"/>
      <c r="E29" s="15"/>
      <c r="G29" s="37" t="s">
        <v>53</v>
      </c>
      <c r="H29" s="42" t="s">
        <v>54</v>
      </c>
      <c r="I29" s="14"/>
      <c r="J29" s="14"/>
      <c r="K29" s="15"/>
    </row>
    <row r="30" spans="1:29" x14ac:dyDescent="0.25">
      <c r="B30" s="22" t="s">
        <v>47</v>
      </c>
      <c r="C30" s="18"/>
      <c r="D30" s="18" t="s">
        <v>48</v>
      </c>
      <c r="E30" s="17"/>
      <c r="G30" s="43" t="s">
        <v>55</v>
      </c>
      <c r="H30" s="18" t="s">
        <v>56</v>
      </c>
      <c r="I30" s="18"/>
      <c r="J30" s="18"/>
      <c r="K30" s="17"/>
    </row>
    <row r="31" spans="1:29" x14ac:dyDescent="0.25">
      <c r="B31" s="22">
        <f>SUM(B12:B14)</f>
        <v>800</v>
      </c>
      <c r="C31" s="16" t="s">
        <v>37</v>
      </c>
      <c r="D31" s="18">
        <f>SUMPRODUCT(O11:Z11,O34:Z34)</f>
        <v>800</v>
      </c>
      <c r="E31" s="17"/>
      <c r="G31" s="44" t="s">
        <v>57</v>
      </c>
      <c r="H31" s="19" t="s">
        <v>56</v>
      </c>
      <c r="I31" s="19"/>
      <c r="J31" s="19"/>
      <c r="K31" s="21"/>
    </row>
    <row r="32" spans="1:29" x14ac:dyDescent="0.25">
      <c r="B32" s="22">
        <f>SUM(C12:C14)</f>
        <v>1810</v>
      </c>
      <c r="C32" s="16" t="s">
        <v>37</v>
      </c>
      <c r="D32" s="18">
        <f>SUMPRODUCT(O12:Z12,O35:Z35)</f>
        <v>1810</v>
      </c>
      <c r="E32" s="17"/>
    </row>
    <row r="33" spans="2:26" x14ac:dyDescent="0.25">
      <c r="B33" s="22">
        <f>SUM(D12:D14)</f>
        <v>1180</v>
      </c>
      <c r="C33" s="16" t="s">
        <v>37</v>
      </c>
      <c r="D33" s="18">
        <f>SUMPRODUCT(O13:Z13,O36:Z36)</f>
        <v>1180</v>
      </c>
      <c r="E33" s="17"/>
      <c r="O33" s="1" t="s">
        <v>73</v>
      </c>
    </row>
    <row r="34" spans="2:26" x14ac:dyDescent="0.25">
      <c r="B34" s="22">
        <f>SUM(E12:E14)</f>
        <v>1726</v>
      </c>
      <c r="C34" s="16" t="s">
        <v>37</v>
      </c>
      <c r="D34" s="18">
        <f>SUMPRODUCT(O14:Z14,O37:Z37)</f>
        <v>1726</v>
      </c>
      <c r="E34" s="17"/>
      <c r="O34" s="1">
        <f t="shared" ref="O34:Z34" si="3">O7</f>
        <v>1185</v>
      </c>
      <c r="P34" s="1">
        <f t="shared" si="3"/>
        <v>1100</v>
      </c>
      <c r="Q34" s="1">
        <f t="shared" si="3"/>
        <v>800</v>
      </c>
      <c r="R34" s="1">
        <f t="shared" si="3"/>
        <v>150</v>
      </c>
      <c r="S34" s="1">
        <f t="shared" si="3"/>
        <v>475</v>
      </c>
      <c r="T34" s="1">
        <f t="shared" si="3"/>
        <v>110</v>
      </c>
      <c r="U34" s="1">
        <f t="shared" si="3"/>
        <v>238</v>
      </c>
      <c r="V34" s="1">
        <f t="shared" si="3"/>
        <v>193</v>
      </c>
      <c r="W34" s="1">
        <f t="shared" si="3"/>
        <v>173</v>
      </c>
      <c r="X34" s="1">
        <f t="shared" si="3"/>
        <v>1180</v>
      </c>
      <c r="Y34" s="1">
        <f t="shared" si="3"/>
        <v>1038</v>
      </c>
      <c r="Z34" s="1">
        <f t="shared" si="3"/>
        <v>710</v>
      </c>
    </row>
    <row r="35" spans="2:26" x14ac:dyDescent="0.25">
      <c r="B35" s="23">
        <f>SUM(F12:F14)</f>
        <v>1836</v>
      </c>
      <c r="C35" s="20" t="s">
        <v>37</v>
      </c>
      <c r="D35" s="19">
        <f>SUMPRODUCT(O15:Z15,O38:Z38)</f>
        <v>1836</v>
      </c>
      <c r="E35" s="21"/>
      <c r="O35" s="1">
        <f t="shared" ref="O35:Z35" si="4">O7</f>
        <v>1185</v>
      </c>
      <c r="P35" s="1">
        <f t="shared" si="4"/>
        <v>1100</v>
      </c>
      <c r="Q35" s="1">
        <f t="shared" si="4"/>
        <v>800</v>
      </c>
      <c r="R35" s="1">
        <f t="shared" si="4"/>
        <v>150</v>
      </c>
      <c r="S35" s="1">
        <f t="shared" si="4"/>
        <v>475</v>
      </c>
      <c r="T35" s="1">
        <f t="shared" si="4"/>
        <v>110</v>
      </c>
      <c r="U35" s="1">
        <f t="shared" si="4"/>
        <v>238</v>
      </c>
      <c r="V35" s="1">
        <f t="shared" si="4"/>
        <v>193</v>
      </c>
      <c r="W35" s="1">
        <f t="shared" si="4"/>
        <v>173</v>
      </c>
      <c r="X35" s="1">
        <f t="shared" si="4"/>
        <v>1180</v>
      </c>
      <c r="Y35" s="1">
        <f t="shared" si="4"/>
        <v>1038</v>
      </c>
      <c r="Z35" s="1">
        <f t="shared" si="4"/>
        <v>710</v>
      </c>
    </row>
    <row r="36" spans="2:26" x14ac:dyDescent="0.25">
      <c r="B36" s="4"/>
      <c r="O36" s="1">
        <f t="shared" ref="O36:Z36" si="5">O7</f>
        <v>1185</v>
      </c>
      <c r="P36" s="1">
        <f t="shared" si="5"/>
        <v>1100</v>
      </c>
      <c r="Q36" s="1">
        <f t="shared" si="5"/>
        <v>800</v>
      </c>
      <c r="R36" s="1">
        <f t="shared" si="5"/>
        <v>150</v>
      </c>
      <c r="S36" s="1">
        <f t="shared" si="5"/>
        <v>475</v>
      </c>
      <c r="T36" s="1">
        <f t="shared" si="5"/>
        <v>110</v>
      </c>
      <c r="U36" s="1">
        <f t="shared" si="5"/>
        <v>238</v>
      </c>
      <c r="V36" s="1">
        <f t="shared" si="5"/>
        <v>193</v>
      </c>
      <c r="W36" s="1">
        <f t="shared" si="5"/>
        <v>173</v>
      </c>
      <c r="X36" s="1">
        <f t="shared" si="5"/>
        <v>1180</v>
      </c>
      <c r="Y36" s="1">
        <f t="shared" si="5"/>
        <v>1038</v>
      </c>
      <c r="Z36" s="1">
        <f t="shared" si="5"/>
        <v>710</v>
      </c>
    </row>
    <row r="37" spans="2:26" x14ac:dyDescent="0.25">
      <c r="B37" s="4"/>
      <c r="D37" s="9"/>
      <c r="O37" s="1">
        <f t="shared" ref="O37:Z37" si="6">O7</f>
        <v>1185</v>
      </c>
      <c r="P37" s="1">
        <f t="shared" si="6"/>
        <v>1100</v>
      </c>
      <c r="Q37" s="1">
        <f t="shared" si="6"/>
        <v>800</v>
      </c>
      <c r="R37" s="1">
        <f t="shared" si="6"/>
        <v>150</v>
      </c>
      <c r="S37" s="1">
        <f t="shared" si="6"/>
        <v>475</v>
      </c>
      <c r="T37" s="1">
        <f t="shared" si="6"/>
        <v>110</v>
      </c>
      <c r="U37" s="1">
        <f t="shared" si="6"/>
        <v>238</v>
      </c>
      <c r="V37" s="1">
        <f t="shared" si="6"/>
        <v>193</v>
      </c>
      <c r="W37" s="1">
        <f t="shared" si="6"/>
        <v>173</v>
      </c>
      <c r="X37" s="1">
        <f t="shared" si="6"/>
        <v>1180</v>
      </c>
      <c r="Y37" s="1">
        <f t="shared" si="6"/>
        <v>1038</v>
      </c>
      <c r="Z37" s="1">
        <f t="shared" si="6"/>
        <v>710</v>
      </c>
    </row>
    <row r="38" spans="2:26" x14ac:dyDescent="0.25">
      <c r="O38" s="1">
        <f t="shared" ref="O38:Z38" si="7">O7</f>
        <v>1185</v>
      </c>
      <c r="P38" s="1">
        <f t="shared" si="7"/>
        <v>1100</v>
      </c>
      <c r="Q38" s="1">
        <f t="shared" si="7"/>
        <v>800</v>
      </c>
      <c r="R38" s="1">
        <f t="shared" si="7"/>
        <v>150</v>
      </c>
      <c r="S38" s="1">
        <f t="shared" si="7"/>
        <v>475</v>
      </c>
      <c r="T38" s="1">
        <f t="shared" si="7"/>
        <v>110</v>
      </c>
      <c r="U38" s="1">
        <f t="shared" si="7"/>
        <v>238</v>
      </c>
      <c r="V38" s="1">
        <f t="shared" si="7"/>
        <v>193</v>
      </c>
      <c r="W38" s="1">
        <f t="shared" si="7"/>
        <v>173</v>
      </c>
      <c r="X38" s="1">
        <f t="shared" si="7"/>
        <v>1180</v>
      </c>
      <c r="Y38" s="1">
        <f t="shared" si="7"/>
        <v>1038</v>
      </c>
      <c r="Z38" s="1">
        <f t="shared" si="7"/>
        <v>710</v>
      </c>
    </row>
  </sheetData>
  <mergeCells count="3">
    <mergeCell ref="C17:D17"/>
    <mergeCell ref="A24:B25"/>
    <mergeCell ref="A26:B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opLeftCell="A4" workbookViewId="0">
      <selection activeCell="F17" sqref="F17"/>
    </sheetView>
  </sheetViews>
  <sheetFormatPr defaultRowHeight="15" x14ac:dyDescent="0.25"/>
  <cols>
    <col min="1" max="16384" width="9.140625" style="40"/>
  </cols>
  <sheetData>
    <row r="1" spans="1:29" x14ac:dyDescent="0.25">
      <c r="A1" s="36" t="s">
        <v>62</v>
      </c>
      <c r="M1" s="36" t="s">
        <v>59</v>
      </c>
      <c r="N1" s="2" t="s">
        <v>65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2" t="s">
        <v>18</v>
      </c>
      <c r="AA1" s="33" t="s">
        <v>5</v>
      </c>
      <c r="AB1" s="34" t="s">
        <v>6</v>
      </c>
      <c r="AC1" s="15"/>
    </row>
    <row r="2" spans="1:29" x14ac:dyDescent="0.25">
      <c r="A2" s="36" t="s">
        <v>64</v>
      </c>
      <c r="N2" s="3" t="s">
        <v>0</v>
      </c>
      <c r="O2" s="3">
        <v>6305</v>
      </c>
      <c r="P2" s="3">
        <v>4271.8</v>
      </c>
      <c r="Q2" s="3">
        <v>5777.2</v>
      </c>
      <c r="R2" s="5">
        <v>5207.8</v>
      </c>
      <c r="S2" s="5">
        <v>8039.2</v>
      </c>
      <c r="T2" s="5">
        <v>5051.8</v>
      </c>
      <c r="U2" s="5">
        <v>4123.6000000000004</v>
      </c>
      <c r="V2" s="5">
        <v>5142.8</v>
      </c>
      <c r="W2" s="5">
        <v>7233.2</v>
      </c>
      <c r="X2" s="5">
        <v>7329.4</v>
      </c>
      <c r="Y2" s="5">
        <v>2756</v>
      </c>
      <c r="Z2" s="27">
        <v>8309.6</v>
      </c>
      <c r="AA2" s="22">
        <f>$AA$7*0.25</f>
        <v>1838</v>
      </c>
      <c r="AB2" s="18">
        <v>6000000</v>
      </c>
      <c r="AC2" s="17"/>
    </row>
    <row r="3" spans="1:29" x14ac:dyDescent="0.25">
      <c r="A3" s="2" t="s">
        <v>63</v>
      </c>
      <c r="B3" s="3" t="s">
        <v>0</v>
      </c>
      <c r="C3" s="3" t="s">
        <v>1</v>
      </c>
      <c r="D3" s="3" t="s">
        <v>2</v>
      </c>
      <c r="E3" s="3" t="s">
        <v>3</v>
      </c>
      <c r="F3" s="32" t="s">
        <v>4</v>
      </c>
      <c r="G3" s="33" t="s">
        <v>5</v>
      </c>
      <c r="H3" s="34" t="s">
        <v>6</v>
      </c>
      <c r="I3" s="15"/>
      <c r="N3" s="3" t="s">
        <v>1</v>
      </c>
      <c r="O3" s="3">
        <v>2883.4</v>
      </c>
      <c r="P3" s="3">
        <v>1853.8</v>
      </c>
      <c r="Q3" s="3">
        <v>3299.4</v>
      </c>
      <c r="R3" s="5">
        <v>1911</v>
      </c>
      <c r="S3" s="5">
        <v>4609.8</v>
      </c>
      <c r="T3" s="5">
        <v>2563.6</v>
      </c>
      <c r="U3" s="5">
        <v>2017.6</v>
      </c>
      <c r="V3" s="5">
        <v>2311.4</v>
      </c>
      <c r="W3" s="5">
        <v>3824.6</v>
      </c>
      <c r="X3" s="5">
        <v>5514.6</v>
      </c>
      <c r="Y3" s="5">
        <v>1066</v>
      </c>
      <c r="Z3" s="27">
        <v>4875</v>
      </c>
      <c r="AA3" s="22">
        <f t="shared" ref="AA3:AA6" si="0">$AA$7*0.25</f>
        <v>1838</v>
      </c>
      <c r="AB3" s="18">
        <v>6000000</v>
      </c>
      <c r="AC3" s="17"/>
    </row>
    <row r="4" spans="1:29" x14ac:dyDescent="0.25">
      <c r="A4" s="3" t="s">
        <v>19</v>
      </c>
      <c r="B4" s="3">
        <v>4836</v>
      </c>
      <c r="C4" s="3">
        <v>3338.4</v>
      </c>
      <c r="D4" s="3">
        <v>2568.8000000000002</v>
      </c>
      <c r="E4" s="3">
        <v>2347.8000000000002</v>
      </c>
      <c r="F4" s="32">
        <v>3650.4</v>
      </c>
      <c r="G4" s="10">
        <f>AA7*0.6</f>
        <v>4411.2</v>
      </c>
      <c r="H4" s="16">
        <v>2000000</v>
      </c>
      <c r="I4" s="17"/>
      <c r="N4" s="3" t="s">
        <v>2</v>
      </c>
      <c r="O4" s="5">
        <v>5402.8</v>
      </c>
      <c r="P4" s="5">
        <v>3135.6</v>
      </c>
      <c r="Q4" s="5">
        <v>1921.4</v>
      </c>
      <c r="R4" s="5">
        <v>6234.8</v>
      </c>
      <c r="S4" s="5">
        <v>8130.2</v>
      </c>
      <c r="T4" s="5">
        <v>2670.2</v>
      </c>
      <c r="U4" s="5">
        <v>2953.6</v>
      </c>
      <c r="V4" s="5">
        <v>3008.2</v>
      </c>
      <c r="W4" s="5">
        <v>6328.4</v>
      </c>
      <c r="X4" s="5">
        <v>1924</v>
      </c>
      <c r="Y4" s="5">
        <v>4877.6000000000004</v>
      </c>
      <c r="Z4" s="27">
        <v>8725.6</v>
      </c>
      <c r="AA4" s="22">
        <f t="shared" si="0"/>
        <v>1838</v>
      </c>
      <c r="AB4" s="18">
        <v>6000000</v>
      </c>
      <c r="AC4" s="17"/>
    </row>
    <row r="5" spans="1:29" x14ac:dyDescent="0.25">
      <c r="A5" s="3" t="s">
        <v>20</v>
      </c>
      <c r="B5" s="3">
        <v>3894.8</v>
      </c>
      <c r="C5" s="3">
        <v>1058.2</v>
      </c>
      <c r="D5" s="3">
        <v>6008.6</v>
      </c>
      <c r="E5" s="3">
        <v>2709.2</v>
      </c>
      <c r="F5" s="32">
        <v>1008.8</v>
      </c>
      <c r="G5" s="10">
        <f>AA7*0.55</f>
        <v>4043.6000000000004</v>
      </c>
      <c r="H5" s="16">
        <v>2000000</v>
      </c>
      <c r="I5" s="17"/>
      <c r="N5" s="3" t="s">
        <v>3</v>
      </c>
      <c r="O5" s="5">
        <v>1354.6</v>
      </c>
      <c r="P5" s="5">
        <v>1783.6</v>
      </c>
      <c r="Q5" s="5">
        <v>3291.6</v>
      </c>
      <c r="R5" s="5">
        <v>3502.2</v>
      </c>
      <c r="S5" s="5">
        <v>6198.4</v>
      </c>
      <c r="T5" s="5">
        <v>2563.6</v>
      </c>
      <c r="U5" s="5">
        <v>1635.4</v>
      </c>
      <c r="V5" s="5">
        <v>2665</v>
      </c>
      <c r="W5" s="5">
        <v>5756.4</v>
      </c>
      <c r="X5" s="5">
        <v>4841.2</v>
      </c>
      <c r="Y5" s="5">
        <v>6575.4</v>
      </c>
      <c r="Z5" s="27">
        <v>6466.2</v>
      </c>
      <c r="AA5" s="22">
        <f t="shared" si="0"/>
        <v>1838</v>
      </c>
      <c r="AB5" s="18">
        <v>6000000</v>
      </c>
      <c r="AC5" s="17"/>
    </row>
    <row r="6" spans="1:29" x14ac:dyDescent="0.25">
      <c r="A6" s="3" t="s">
        <v>21</v>
      </c>
      <c r="B6" s="3">
        <v>1313</v>
      </c>
      <c r="C6" s="3">
        <v>2620.8000000000002</v>
      </c>
      <c r="D6" s="3">
        <v>5605.6</v>
      </c>
      <c r="E6" s="3">
        <v>1354.6</v>
      </c>
      <c r="F6" s="32">
        <v>2147.6</v>
      </c>
      <c r="G6" s="26">
        <f>AA7</f>
        <v>7352</v>
      </c>
      <c r="H6" s="20">
        <v>2000000</v>
      </c>
      <c r="I6" s="21"/>
      <c r="N6" s="3" t="s">
        <v>4</v>
      </c>
      <c r="O6" s="5">
        <v>3491.8</v>
      </c>
      <c r="P6" s="5">
        <v>2431</v>
      </c>
      <c r="Q6" s="5">
        <v>3876.6</v>
      </c>
      <c r="R6" s="5">
        <v>2269.8000000000002</v>
      </c>
      <c r="S6" s="5">
        <v>4997.2</v>
      </c>
      <c r="T6" s="5">
        <v>3140.8</v>
      </c>
      <c r="U6" s="5">
        <v>2555.8000000000002</v>
      </c>
      <c r="V6" s="5">
        <v>2888.6</v>
      </c>
      <c r="W6" s="5">
        <v>4417.3999999999996</v>
      </c>
      <c r="X6" s="5">
        <v>5990.4</v>
      </c>
      <c r="Y6" s="5">
        <v>1071.2</v>
      </c>
      <c r="Z6" s="27">
        <v>5262.4</v>
      </c>
      <c r="AA6" s="22">
        <f t="shared" si="0"/>
        <v>1838</v>
      </c>
      <c r="AB6" s="18">
        <v>6000000</v>
      </c>
      <c r="AC6" s="17"/>
    </row>
    <row r="7" spans="1:29" x14ac:dyDescent="0.25">
      <c r="N7" s="3" t="s">
        <v>23</v>
      </c>
      <c r="O7" s="5">
        <v>1185</v>
      </c>
      <c r="P7" s="5">
        <v>1100</v>
      </c>
      <c r="Q7" s="5">
        <v>800</v>
      </c>
      <c r="R7" s="5">
        <v>150</v>
      </c>
      <c r="S7" s="5">
        <v>475</v>
      </c>
      <c r="T7" s="5">
        <v>110</v>
      </c>
      <c r="U7" s="5">
        <v>238</v>
      </c>
      <c r="V7" s="5">
        <v>193</v>
      </c>
      <c r="W7" s="5">
        <v>173</v>
      </c>
      <c r="X7" s="5">
        <v>1180</v>
      </c>
      <c r="Y7" s="5">
        <v>1038</v>
      </c>
      <c r="Z7" s="27">
        <v>710</v>
      </c>
      <c r="AA7" s="28">
        <f>SUM(O7:Z7)</f>
        <v>7352</v>
      </c>
      <c r="AB7" s="29" t="s">
        <v>24</v>
      </c>
      <c r="AC7" s="29"/>
    </row>
    <row r="9" spans="1:29" x14ac:dyDescent="0.25">
      <c r="A9" s="35" t="s">
        <v>61</v>
      </c>
      <c r="B9" s="14"/>
      <c r="C9" s="14"/>
      <c r="D9" s="14"/>
      <c r="E9" s="14"/>
      <c r="F9" s="14"/>
      <c r="G9" s="14"/>
      <c r="H9" s="14"/>
      <c r="I9" s="14"/>
      <c r="J9" s="14"/>
      <c r="K9" s="13" t="s">
        <v>60</v>
      </c>
      <c r="L9" s="15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x14ac:dyDescent="0.25">
      <c r="H10" s="13" t="s">
        <v>25</v>
      </c>
      <c r="I10" s="15"/>
      <c r="K10" s="48" t="s">
        <v>70</v>
      </c>
      <c r="L10" s="17"/>
      <c r="N10" s="6" t="s">
        <v>58</v>
      </c>
      <c r="O10" s="3" t="s">
        <v>7</v>
      </c>
      <c r="P10" s="3" t="s">
        <v>8</v>
      </c>
      <c r="Q10" s="3" t="s">
        <v>9</v>
      </c>
      <c r="R10" s="3" t="s">
        <v>10</v>
      </c>
      <c r="S10" s="3" t="s">
        <v>11</v>
      </c>
      <c r="T10" s="3" t="s">
        <v>12</v>
      </c>
      <c r="U10" s="3" t="s">
        <v>13</v>
      </c>
      <c r="V10" s="3" t="s">
        <v>14</v>
      </c>
      <c r="W10" s="3" t="s">
        <v>15</v>
      </c>
      <c r="X10" s="3" t="s">
        <v>16</v>
      </c>
      <c r="Y10" s="3" t="s">
        <v>17</v>
      </c>
      <c r="Z10" s="3" t="s">
        <v>18</v>
      </c>
    </row>
    <row r="11" spans="1:29" x14ac:dyDescent="0.25">
      <c r="A11" s="2" t="s">
        <v>66</v>
      </c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H11" s="41" t="s">
        <v>69</v>
      </c>
      <c r="I11" s="17"/>
      <c r="K11" s="10" t="s">
        <v>32</v>
      </c>
      <c r="L11" s="30">
        <v>1</v>
      </c>
      <c r="N11" s="3" t="s">
        <v>0</v>
      </c>
      <c r="O11" s="7">
        <v>0</v>
      </c>
      <c r="P11" s="7">
        <v>0</v>
      </c>
      <c r="Q11" s="7">
        <v>1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</row>
    <row r="12" spans="1:29" x14ac:dyDescent="0.25">
      <c r="A12" s="3" t="s">
        <v>19</v>
      </c>
      <c r="B12" s="7">
        <v>0</v>
      </c>
      <c r="C12" s="7">
        <v>0</v>
      </c>
      <c r="D12" s="7">
        <v>1180</v>
      </c>
      <c r="E12" s="7">
        <v>144</v>
      </c>
      <c r="F12" s="7">
        <v>0</v>
      </c>
      <c r="H12" s="10" t="s">
        <v>26</v>
      </c>
      <c r="I12" s="30">
        <v>1</v>
      </c>
      <c r="K12" s="10" t="s">
        <v>36</v>
      </c>
      <c r="L12" s="30">
        <v>1</v>
      </c>
      <c r="N12" s="3" t="s">
        <v>1</v>
      </c>
      <c r="O12" s="7">
        <v>0</v>
      </c>
      <c r="P12" s="7">
        <v>1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1</v>
      </c>
    </row>
    <row r="13" spans="1:29" x14ac:dyDescent="0.25">
      <c r="A13" s="3" t="s">
        <v>20</v>
      </c>
      <c r="B13" s="7">
        <v>0</v>
      </c>
      <c r="C13" s="7">
        <v>1810</v>
      </c>
      <c r="D13" s="7">
        <v>0</v>
      </c>
      <c r="E13" s="7">
        <v>0</v>
      </c>
      <c r="F13" s="7">
        <v>1836</v>
      </c>
      <c r="H13" s="10" t="s">
        <v>28</v>
      </c>
      <c r="I13" s="30">
        <v>1</v>
      </c>
      <c r="K13" s="10" t="s">
        <v>39</v>
      </c>
      <c r="L13" s="30">
        <v>1</v>
      </c>
      <c r="N13" s="3" t="s">
        <v>2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1</v>
      </c>
      <c r="Y13" s="7">
        <v>0</v>
      </c>
      <c r="Z13" s="7">
        <v>0</v>
      </c>
    </row>
    <row r="14" spans="1:29" x14ac:dyDescent="0.25">
      <c r="A14" s="3" t="s">
        <v>21</v>
      </c>
      <c r="B14" s="7">
        <v>800</v>
      </c>
      <c r="C14" s="7">
        <v>0</v>
      </c>
      <c r="D14" s="7">
        <v>0</v>
      </c>
      <c r="E14" s="7">
        <v>1582</v>
      </c>
      <c r="F14" s="7">
        <v>0</v>
      </c>
      <c r="H14" s="26" t="s">
        <v>29</v>
      </c>
      <c r="I14" s="31">
        <v>1</v>
      </c>
      <c r="K14" s="10" t="s">
        <v>41</v>
      </c>
      <c r="L14" s="30">
        <v>1</v>
      </c>
      <c r="N14" s="3" t="s">
        <v>3</v>
      </c>
      <c r="O14" s="7">
        <v>1</v>
      </c>
      <c r="P14" s="7">
        <v>0</v>
      </c>
      <c r="Q14" s="7">
        <v>0</v>
      </c>
      <c r="R14" s="7">
        <v>0</v>
      </c>
      <c r="S14" s="7">
        <v>0</v>
      </c>
      <c r="T14" s="7">
        <v>1</v>
      </c>
      <c r="U14" s="7">
        <v>1</v>
      </c>
      <c r="V14" s="7">
        <v>1</v>
      </c>
      <c r="W14" s="7">
        <v>0</v>
      </c>
      <c r="X14" s="7">
        <v>0</v>
      </c>
      <c r="Y14" s="7">
        <v>0</v>
      </c>
      <c r="Z14" s="7">
        <v>0</v>
      </c>
    </row>
    <row r="15" spans="1:29" x14ac:dyDescent="0.25">
      <c r="K15" s="26" t="s">
        <v>43</v>
      </c>
      <c r="L15" s="31">
        <v>1</v>
      </c>
      <c r="N15" s="3" t="s">
        <v>4</v>
      </c>
      <c r="O15" s="7">
        <v>0</v>
      </c>
      <c r="P15" s="7">
        <v>0</v>
      </c>
      <c r="Q15" s="7">
        <v>0</v>
      </c>
      <c r="R15" s="7">
        <v>1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>
        <v>1</v>
      </c>
      <c r="Z15" s="7">
        <v>0</v>
      </c>
    </row>
    <row r="16" spans="1:29" x14ac:dyDescent="0.25">
      <c r="A16" s="19"/>
      <c r="B16" s="19"/>
      <c r="C16" s="19"/>
      <c r="D16" s="19"/>
      <c r="E16" s="19"/>
      <c r="F16" s="19"/>
      <c r="G16" s="19"/>
      <c r="H16" s="20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1:29" x14ac:dyDescent="0.25">
      <c r="A17" s="11" t="s">
        <v>27</v>
      </c>
      <c r="B17" s="12"/>
      <c r="C17" s="80">
        <f>SUMPRODUCT(B4:F6,B12:F14)+SUMPRODUCT(O2:Z6,O11:Z15,O34:Z38)+SUMPRODUCT(I12:I14,H4:H6)+SUMPRODUCT(L11:L15,AB2:AB6)</f>
        <v>66103676.200000003</v>
      </c>
      <c r="D17" s="81"/>
      <c r="E17" s="12"/>
      <c r="F17" s="77" t="s">
        <v>97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x14ac:dyDescent="0.25">
      <c r="A19" s="39" t="s">
        <v>30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x14ac:dyDescent="0.25">
      <c r="A20" s="13" t="s">
        <v>31</v>
      </c>
      <c r="B20" s="14"/>
      <c r="C20" s="14"/>
      <c r="D20" s="14"/>
      <c r="E20" s="15"/>
      <c r="G20" s="13" t="s">
        <v>45</v>
      </c>
      <c r="H20" s="14"/>
      <c r="I20" s="14"/>
      <c r="J20" s="15"/>
      <c r="M20" s="13" t="s">
        <v>33</v>
      </c>
      <c r="N20" s="14"/>
      <c r="O20" s="38">
        <f>SUM(O11:O15)</f>
        <v>1</v>
      </c>
      <c r="P20" s="38">
        <f t="shared" ref="P20:Z20" si="1">SUM(P11:P15)</f>
        <v>1</v>
      </c>
      <c r="Q20" s="38">
        <f t="shared" si="1"/>
        <v>1</v>
      </c>
      <c r="R20" s="38">
        <f t="shared" si="1"/>
        <v>1</v>
      </c>
      <c r="S20" s="38">
        <f t="shared" si="1"/>
        <v>1</v>
      </c>
      <c r="T20" s="38">
        <f t="shared" si="1"/>
        <v>1</v>
      </c>
      <c r="U20" s="38">
        <f t="shared" si="1"/>
        <v>1</v>
      </c>
      <c r="V20" s="38">
        <f t="shared" si="1"/>
        <v>1</v>
      </c>
      <c r="W20" s="38">
        <f t="shared" si="1"/>
        <v>1</v>
      </c>
      <c r="X20" s="38">
        <f t="shared" si="1"/>
        <v>1</v>
      </c>
      <c r="Y20" s="38">
        <f>SUM(Y11:Y15)</f>
        <v>1</v>
      </c>
      <c r="Z20" s="45">
        <f t="shared" si="1"/>
        <v>1</v>
      </c>
    </row>
    <row r="21" spans="1:29" x14ac:dyDescent="0.25">
      <c r="A21" s="22"/>
      <c r="B21" s="18" t="s">
        <v>34</v>
      </c>
      <c r="C21" s="18">
        <f>SUM(B12:F12)</f>
        <v>1324</v>
      </c>
      <c r="D21" s="16" t="s">
        <v>35</v>
      </c>
      <c r="E21" s="17">
        <f>ROUNDDOWN(G4,0)*I12</f>
        <v>4411</v>
      </c>
      <c r="G21" s="10" t="s">
        <v>0</v>
      </c>
      <c r="H21" s="16">
        <f>SUMPRODUCT(O11:Z11,O34:Z34)</f>
        <v>800</v>
      </c>
      <c r="I21" s="16" t="s">
        <v>35</v>
      </c>
      <c r="J21" s="17">
        <f>ROUNDDOWN(AA2,0)*L11</f>
        <v>1838</v>
      </c>
      <c r="M21" s="22"/>
      <c r="N21" s="18"/>
      <c r="O21" s="16" t="s">
        <v>37</v>
      </c>
      <c r="P21" s="16" t="s">
        <v>37</v>
      </c>
      <c r="Q21" s="16" t="s">
        <v>37</v>
      </c>
      <c r="R21" s="16" t="s">
        <v>37</v>
      </c>
      <c r="S21" s="16" t="s">
        <v>37</v>
      </c>
      <c r="T21" s="16" t="s">
        <v>37</v>
      </c>
      <c r="U21" s="16" t="s">
        <v>37</v>
      </c>
      <c r="V21" s="16" t="s">
        <v>37</v>
      </c>
      <c r="W21" s="16" t="s">
        <v>37</v>
      </c>
      <c r="X21" s="16" t="s">
        <v>37</v>
      </c>
      <c r="Y21" s="16" t="s">
        <v>37</v>
      </c>
      <c r="Z21" s="46" t="s">
        <v>37</v>
      </c>
    </row>
    <row r="22" spans="1:29" x14ac:dyDescent="0.25">
      <c r="A22" s="22"/>
      <c r="B22" s="18" t="s">
        <v>38</v>
      </c>
      <c r="C22" s="18">
        <f>SUM(B13:F13)</f>
        <v>3646</v>
      </c>
      <c r="D22" s="16" t="s">
        <v>35</v>
      </c>
      <c r="E22" s="17">
        <f>ROUNDDOWN(G5,0)*I13</f>
        <v>4043</v>
      </c>
      <c r="G22" s="10" t="s">
        <v>1</v>
      </c>
      <c r="H22" s="16">
        <f>SUMPRODUCT(O12:Z12,O35:Z35)</f>
        <v>1810</v>
      </c>
      <c r="I22" s="16" t="s">
        <v>35</v>
      </c>
      <c r="J22" s="17">
        <f t="shared" ref="J22:J25" si="2">ROUNDDOWN(AA3,0)*L12</f>
        <v>1838</v>
      </c>
      <c r="M22" s="23" t="s">
        <v>33</v>
      </c>
      <c r="N22" s="19"/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</row>
    <row r="23" spans="1:29" x14ac:dyDescent="0.25">
      <c r="A23" s="22"/>
      <c r="B23" s="18" t="s">
        <v>40</v>
      </c>
      <c r="C23" s="18">
        <f>SUM(B14:F14)</f>
        <v>2382</v>
      </c>
      <c r="D23" s="16" t="s">
        <v>35</v>
      </c>
      <c r="E23" s="17">
        <f>ROUNDDOWN(G6,0)*I14</f>
        <v>7352</v>
      </c>
      <c r="G23" s="10" t="s">
        <v>2</v>
      </c>
      <c r="H23" s="16">
        <f>SUMPRODUCT(O13:Z13,O36:Z36)</f>
        <v>1180</v>
      </c>
      <c r="I23" s="16" t="s">
        <v>35</v>
      </c>
      <c r="J23" s="17">
        <f t="shared" si="2"/>
        <v>1838</v>
      </c>
    </row>
    <row r="24" spans="1:29" ht="15" customHeight="1" x14ac:dyDescent="0.25">
      <c r="A24" s="83" t="s">
        <v>42</v>
      </c>
      <c r="B24" s="84"/>
      <c r="C24" s="18"/>
      <c r="D24" s="16"/>
      <c r="E24" s="17"/>
      <c r="G24" s="10" t="s">
        <v>3</v>
      </c>
      <c r="H24" s="16">
        <f>SUMPRODUCT(O14:Z14,O37:Z37)</f>
        <v>1726</v>
      </c>
      <c r="I24" s="16" t="s">
        <v>35</v>
      </c>
      <c r="J24" s="17">
        <f t="shared" si="2"/>
        <v>1838</v>
      </c>
    </row>
    <row r="25" spans="1:29" x14ac:dyDescent="0.25">
      <c r="A25" s="83"/>
      <c r="B25" s="84"/>
      <c r="C25" s="18">
        <f>SUM(B12:F12)</f>
        <v>1324</v>
      </c>
      <c r="D25" s="16" t="s">
        <v>44</v>
      </c>
      <c r="E25" s="17">
        <f>ROUNDUP(G4*0.3,0)*I12</f>
        <v>1324</v>
      </c>
      <c r="G25" s="26" t="s">
        <v>4</v>
      </c>
      <c r="H25" s="20">
        <f>SUMPRODUCT(O15:Z15,O38:Z38)</f>
        <v>1836</v>
      </c>
      <c r="I25" s="20" t="s">
        <v>35</v>
      </c>
      <c r="J25" s="17">
        <f t="shared" si="2"/>
        <v>1838</v>
      </c>
    </row>
    <row r="26" spans="1:29" ht="15" customHeight="1" x14ac:dyDescent="0.25">
      <c r="A26" s="83" t="s">
        <v>42</v>
      </c>
      <c r="B26" s="84"/>
      <c r="C26" s="18">
        <f>SUM(B13:F13)</f>
        <v>3646</v>
      </c>
      <c r="D26" s="16" t="s">
        <v>44</v>
      </c>
      <c r="E26" s="17">
        <f>ROUNDUP(G5*0.3,0)*I13</f>
        <v>1214</v>
      </c>
    </row>
    <row r="27" spans="1:29" x14ac:dyDescent="0.25">
      <c r="A27" s="85"/>
      <c r="B27" s="86"/>
      <c r="C27" s="19"/>
      <c r="D27" s="19"/>
      <c r="E27" s="21"/>
      <c r="L27" s="76"/>
    </row>
    <row r="28" spans="1:29" x14ac:dyDescent="0.25">
      <c r="B28" s="8"/>
      <c r="C28" s="4"/>
    </row>
    <row r="29" spans="1:29" x14ac:dyDescent="0.25">
      <c r="B29" s="37" t="s">
        <v>46</v>
      </c>
      <c r="C29" s="38"/>
      <c r="D29" s="14"/>
      <c r="E29" s="15"/>
      <c r="G29" s="37" t="s">
        <v>53</v>
      </c>
      <c r="H29" s="42" t="s">
        <v>54</v>
      </c>
      <c r="I29" s="14"/>
      <c r="J29" s="14"/>
      <c r="K29" s="15"/>
      <c r="M29" s="76"/>
    </row>
    <row r="30" spans="1:29" x14ac:dyDescent="0.25">
      <c r="B30" s="22" t="s">
        <v>47</v>
      </c>
      <c r="C30" s="18"/>
      <c r="D30" s="18" t="s">
        <v>48</v>
      </c>
      <c r="E30" s="17"/>
      <c r="G30" s="43" t="s">
        <v>55</v>
      </c>
      <c r="H30" s="18" t="s">
        <v>56</v>
      </c>
      <c r="I30" s="18"/>
      <c r="J30" s="18"/>
      <c r="K30" s="17"/>
    </row>
    <row r="31" spans="1:29" x14ac:dyDescent="0.25">
      <c r="B31" s="22">
        <f>SUM(B12:B14)</f>
        <v>800</v>
      </c>
      <c r="C31" s="16" t="s">
        <v>37</v>
      </c>
      <c r="D31" s="18">
        <f>SUMPRODUCT(O11:Z11,O34:Z34)</f>
        <v>800</v>
      </c>
      <c r="E31" s="17"/>
      <c r="G31" s="44" t="s">
        <v>57</v>
      </c>
      <c r="H31" s="19" t="s">
        <v>56</v>
      </c>
      <c r="I31" s="19"/>
      <c r="J31" s="19"/>
      <c r="K31" s="21"/>
    </row>
    <row r="32" spans="1:29" x14ac:dyDescent="0.25">
      <c r="B32" s="22">
        <f>SUM(C12:C14)</f>
        <v>1810</v>
      </c>
      <c r="C32" s="16" t="s">
        <v>37</v>
      </c>
      <c r="D32" s="18">
        <f>SUMPRODUCT(O12:Z12,O35:Z35)</f>
        <v>1810</v>
      </c>
      <c r="E32" s="17"/>
    </row>
    <row r="33" spans="2:26" x14ac:dyDescent="0.25">
      <c r="B33" s="22">
        <f>SUM(D12:D14)</f>
        <v>1180</v>
      </c>
      <c r="C33" s="16" t="s">
        <v>37</v>
      </c>
      <c r="D33" s="18">
        <f>SUMPRODUCT(O13:Z13,O36:Z36)</f>
        <v>1180</v>
      </c>
      <c r="E33" s="17"/>
      <c r="O33" s="40" t="s">
        <v>73</v>
      </c>
    </row>
    <row r="34" spans="2:26" x14ac:dyDescent="0.25">
      <c r="B34" s="22">
        <f>SUM(E12:E14)</f>
        <v>1726</v>
      </c>
      <c r="C34" s="16" t="s">
        <v>37</v>
      </c>
      <c r="D34" s="18">
        <f>SUMPRODUCT(O14:Z14,O37:Z37)</f>
        <v>1726</v>
      </c>
      <c r="E34" s="17"/>
      <c r="O34" s="40">
        <f t="shared" ref="O34:Z34" si="3">O7</f>
        <v>1185</v>
      </c>
      <c r="P34" s="40">
        <f t="shared" si="3"/>
        <v>1100</v>
      </c>
      <c r="Q34" s="40">
        <f t="shared" si="3"/>
        <v>800</v>
      </c>
      <c r="R34" s="40">
        <f t="shared" si="3"/>
        <v>150</v>
      </c>
      <c r="S34" s="40">
        <f t="shared" si="3"/>
        <v>475</v>
      </c>
      <c r="T34" s="40">
        <f t="shared" si="3"/>
        <v>110</v>
      </c>
      <c r="U34" s="40">
        <f t="shared" si="3"/>
        <v>238</v>
      </c>
      <c r="V34" s="40">
        <f t="shared" si="3"/>
        <v>193</v>
      </c>
      <c r="W34" s="40">
        <f t="shared" si="3"/>
        <v>173</v>
      </c>
      <c r="X34" s="40">
        <f t="shared" si="3"/>
        <v>1180</v>
      </c>
      <c r="Y34" s="40">
        <f t="shared" si="3"/>
        <v>1038</v>
      </c>
      <c r="Z34" s="40">
        <f t="shared" si="3"/>
        <v>710</v>
      </c>
    </row>
    <row r="35" spans="2:26" x14ac:dyDescent="0.25">
      <c r="B35" s="23">
        <f>SUM(F12:F14)</f>
        <v>1836</v>
      </c>
      <c r="C35" s="20" t="s">
        <v>37</v>
      </c>
      <c r="D35" s="19">
        <f>SUMPRODUCT(O15:Z15,O38:Z38)</f>
        <v>1836</v>
      </c>
      <c r="E35" s="21"/>
      <c r="O35" s="40">
        <f t="shared" ref="O35:Z35" si="4">O7</f>
        <v>1185</v>
      </c>
      <c r="P35" s="40">
        <f t="shared" si="4"/>
        <v>1100</v>
      </c>
      <c r="Q35" s="40">
        <f t="shared" si="4"/>
        <v>800</v>
      </c>
      <c r="R35" s="40">
        <f t="shared" si="4"/>
        <v>150</v>
      </c>
      <c r="S35" s="40">
        <f t="shared" si="4"/>
        <v>475</v>
      </c>
      <c r="T35" s="40">
        <f t="shared" si="4"/>
        <v>110</v>
      </c>
      <c r="U35" s="40">
        <f t="shared" si="4"/>
        <v>238</v>
      </c>
      <c r="V35" s="40">
        <f t="shared" si="4"/>
        <v>193</v>
      </c>
      <c r="W35" s="40">
        <f t="shared" si="4"/>
        <v>173</v>
      </c>
      <c r="X35" s="40">
        <f t="shared" si="4"/>
        <v>1180</v>
      </c>
      <c r="Y35" s="40">
        <f t="shared" si="4"/>
        <v>1038</v>
      </c>
      <c r="Z35" s="40">
        <f t="shared" si="4"/>
        <v>710</v>
      </c>
    </row>
    <row r="36" spans="2:26" x14ac:dyDescent="0.25">
      <c r="B36" s="4"/>
      <c r="O36" s="40">
        <f t="shared" ref="O36:Z36" si="5">O7</f>
        <v>1185</v>
      </c>
      <c r="P36" s="40">
        <f t="shared" si="5"/>
        <v>1100</v>
      </c>
      <c r="Q36" s="40">
        <f t="shared" si="5"/>
        <v>800</v>
      </c>
      <c r="R36" s="40">
        <f t="shared" si="5"/>
        <v>150</v>
      </c>
      <c r="S36" s="40">
        <f t="shared" si="5"/>
        <v>475</v>
      </c>
      <c r="T36" s="40">
        <f t="shared" si="5"/>
        <v>110</v>
      </c>
      <c r="U36" s="40">
        <f t="shared" si="5"/>
        <v>238</v>
      </c>
      <c r="V36" s="40">
        <f t="shared" si="5"/>
        <v>193</v>
      </c>
      <c r="W36" s="40">
        <f t="shared" si="5"/>
        <v>173</v>
      </c>
      <c r="X36" s="40">
        <f t="shared" si="5"/>
        <v>1180</v>
      </c>
      <c r="Y36" s="40">
        <f t="shared" si="5"/>
        <v>1038</v>
      </c>
      <c r="Z36" s="40">
        <f t="shared" si="5"/>
        <v>710</v>
      </c>
    </row>
    <row r="37" spans="2:26" x14ac:dyDescent="0.25">
      <c r="B37" s="4"/>
      <c r="D37" s="9"/>
      <c r="O37" s="40">
        <f t="shared" ref="O37:Z37" si="6">O7</f>
        <v>1185</v>
      </c>
      <c r="P37" s="40">
        <f t="shared" si="6"/>
        <v>1100</v>
      </c>
      <c r="Q37" s="40">
        <f t="shared" si="6"/>
        <v>800</v>
      </c>
      <c r="R37" s="40">
        <f t="shared" si="6"/>
        <v>150</v>
      </c>
      <c r="S37" s="40">
        <f t="shared" si="6"/>
        <v>475</v>
      </c>
      <c r="T37" s="40">
        <f t="shared" si="6"/>
        <v>110</v>
      </c>
      <c r="U37" s="40">
        <f t="shared" si="6"/>
        <v>238</v>
      </c>
      <c r="V37" s="40">
        <f t="shared" si="6"/>
        <v>193</v>
      </c>
      <c r="W37" s="40">
        <f t="shared" si="6"/>
        <v>173</v>
      </c>
      <c r="X37" s="40">
        <f t="shared" si="6"/>
        <v>1180</v>
      </c>
      <c r="Y37" s="40">
        <f t="shared" si="6"/>
        <v>1038</v>
      </c>
      <c r="Z37" s="40">
        <f t="shared" si="6"/>
        <v>710</v>
      </c>
    </row>
    <row r="38" spans="2:26" x14ac:dyDescent="0.25">
      <c r="O38" s="40">
        <f t="shared" ref="O38:Z38" si="7">O7</f>
        <v>1185</v>
      </c>
      <c r="P38" s="40">
        <f t="shared" si="7"/>
        <v>1100</v>
      </c>
      <c r="Q38" s="40">
        <f t="shared" si="7"/>
        <v>800</v>
      </c>
      <c r="R38" s="40">
        <f t="shared" si="7"/>
        <v>150</v>
      </c>
      <c r="S38" s="40">
        <f t="shared" si="7"/>
        <v>475</v>
      </c>
      <c r="T38" s="40">
        <f t="shared" si="7"/>
        <v>110</v>
      </c>
      <c r="U38" s="40">
        <f t="shared" si="7"/>
        <v>238</v>
      </c>
      <c r="V38" s="40">
        <f t="shared" si="7"/>
        <v>193</v>
      </c>
      <c r="W38" s="40">
        <f t="shared" si="7"/>
        <v>173</v>
      </c>
      <c r="X38" s="40">
        <f t="shared" si="7"/>
        <v>1180</v>
      </c>
      <c r="Y38" s="40">
        <f t="shared" si="7"/>
        <v>1038</v>
      </c>
      <c r="Z38" s="40">
        <f t="shared" si="7"/>
        <v>710</v>
      </c>
    </row>
  </sheetData>
  <mergeCells count="3">
    <mergeCell ref="C17:D17"/>
    <mergeCell ref="A24:B25"/>
    <mergeCell ref="A26:B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abSelected="1" workbookViewId="0">
      <selection activeCell="F17" sqref="F17"/>
    </sheetView>
  </sheetViews>
  <sheetFormatPr defaultRowHeight="15" x14ac:dyDescent="0.25"/>
  <cols>
    <col min="1" max="16384" width="9.140625" style="40"/>
  </cols>
  <sheetData>
    <row r="1" spans="1:29" x14ac:dyDescent="0.25">
      <c r="A1" s="36" t="s">
        <v>62</v>
      </c>
      <c r="M1" s="36" t="s">
        <v>59</v>
      </c>
      <c r="N1" s="2" t="s">
        <v>65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2" t="s">
        <v>18</v>
      </c>
      <c r="AA1" s="33" t="s">
        <v>5</v>
      </c>
      <c r="AB1" s="34" t="s">
        <v>6</v>
      </c>
      <c r="AC1" s="15"/>
    </row>
    <row r="2" spans="1:29" x14ac:dyDescent="0.25">
      <c r="A2" s="36" t="s">
        <v>64</v>
      </c>
      <c r="N2" s="3" t="s">
        <v>0</v>
      </c>
      <c r="O2" s="3">
        <v>6305</v>
      </c>
      <c r="P2" s="3">
        <v>4271.8</v>
      </c>
      <c r="Q2" s="3">
        <v>5777.2</v>
      </c>
      <c r="R2" s="5">
        <v>5207.8</v>
      </c>
      <c r="S2" s="5">
        <v>8039.2</v>
      </c>
      <c r="T2" s="5">
        <v>5051.8</v>
      </c>
      <c r="U2" s="5">
        <v>4123.6000000000004</v>
      </c>
      <c r="V2" s="5">
        <v>5142.8</v>
      </c>
      <c r="W2" s="5">
        <v>7233.2</v>
      </c>
      <c r="X2" s="5">
        <v>7329.4</v>
      </c>
      <c r="Y2" s="5">
        <v>2756</v>
      </c>
      <c r="Z2" s="27">
        <v>8309.6</v>
      </c>
      <c r="AA2" s="22">
        <f>$AA$7*0.25</f>
        <v>1838</v>
      </c>
      <c r="AB2" s="18">
        <v>6000000</v>
      </c>
      <c r="AC2" s="17"/>
    </row>
    <row r="3" spans="1:29" x14ac:dyDescent="0.25">
      <c r="A3" s="2" t="s">
        <v>63</v>
      </c>
      <c r="B3" s="3" t="s">
        <v>0</v>
      </c>
      <c r="C3" s="3" t="s">
        <v>1</v>
      </c>
      <c r="D3" s="3" t="s">
        <v>2</v>
      </c>
      <c r="E3" s="3" t="s">
        <v>3</v>
      </c>
      <c r="F3" s="32" t="s">
        <v>4</v>
      </c>
      <c r="G3" s="33" t="s">
        <v>5</v>
      </c>
      <c r="H3" s="34" t="s">
        <v>6</v>
      </c>
      <c r="I3" s="15"/>
      <c r="N3" s="3" t="s">
        <v>1</v>
      </c>
      <c r="O3" s="3">
        <v>2883.4</v>
      </c>
      <c r="P3" s="3">
        <v>1853.8</v>
      </c>
      <c r="Q3" s="3">
        <v>3299.4</v>
      </c>
      <c r="R3" s="5">
        <v>1911</v>
      </c>
      <c r="S3" s="5">
        <v>4609.8</v>
      </c>
      <c r="T3" s="5">
        <v>2563.6</v>
      </c>
      <c r="U3" s="5">
        <v>2017.6</v>
      </c>
      <c r="V3" s="5">
        <v>2311.4</v>
      </c>
      <c r="W3" s="5">
        <v>3824.6</v>
      </c>
      <c r="X3" s="5">
        <v>5514.6</v>
      </c>
      <c r="Y3" s="5">
        <v>1066</v>
      </c>
      <c r="Z3" s="27">
        <v>4875</v>
      </c>
      <c r="AA3" s="22">
        <f t="shared" ref="AA3:AA6" si="0">$AA$7*0.25</f>
        <v>1838</v>
      </c>
      <c r="AB3" s="18">
        <v>6000000</v>
      </c>
      <c r="AC3" s="17"/>
    </row>
    <row r="4" spans="1:29" x14ac:dyDescent="0.25">
      <c r="A4" s="3" t="s">
        <v>19</v>
      </c>
      <c r="B4" s="3">
        <v>4836</v>
      </c>
      <c r="C4" s="3">
        <v>3338.4</v>
      </c>
      <c r="D4" s="3">
        <v>2568.8000000000002</v>
      </c>
      <c r="E4" s="3">
        <v>2347.8000000000002</v>
      </c>
      <c r="F4" s="32">
        <v>3650.4</v>
      </c>
      <c r="G4" s="10">
        <f>AA7*0.6</f>
        <v>4411.2</v>
      </c>
      <c r="H4" s="16">
        <v>2000000</v>
      </c>
      <c r="I4" s="17"/>
      <c r="N4" s="3" t="s">
        <v>2</v>
      </c>
      <c r="O4" s="5">
        <v>5402.8</v>
      </c>
      <c r="P4" s="5">
        <v>3135.6</v>
      </c>
      <c r="Q4" s="5">
        <v>1921.4</v>
      </c>
      <c r="R4" s="5">
        <v>6234.8</v>
      </c>
      <c r="S4" s="5">
        <v>8130.2</v>
      </c>
      <c r="T4" s="5">
        <v>2670.2</v>
      </c>
      <c r="U4" s="5">
        <v>2953.6</v>
      </c>
      <c r="V4" s="5">
        <v>3008.2</v>
      </c>
      <c r="W4" s="5">
        <v>6328.4</v>
      </c>
      <c r="X4" s="5">
        <v>1924</v>
      </c>
      <c r="Y4" s="5">
        <v>4877.6000000000004</v>
      </c>
      <c r="Z4" s="27">
        <v>8725.6</v>
      </c>
      <c r="AA4" s="22">
        <f t="shared" si="0"/>
        <v>1838</v>
      </c>
      <c r="AB4" s="18">
        <v>6000000</v>
      </c>
      <c r="AC4" s="17"/>
    </row>
    <row r="5" spans="1:29" x14ac:dyDescent="0.25">
      <c r="A5" s="3" t="s">
        <v>20</v>
      </c>
      <c r="B5" s="3">
        <v>3894.8</v>
      </c>
      <c r="C5" s="3">
        <v>1058.2</v>
      </c>
      <c r="D5" s="3">
        <v>6008.6</v>
      </c>
      <c r="E5" s="3">
        <v>2709.2</v>
      </c>
      <c r="F5" s="32">
        <v>1008.8</v>
      </c>
      <c r="G5" s="10">
        <f>AA7*0.55</f>
        <v>4043.6000000000004</v>
      </c>
      <c r="H5" s="16">
        <v>2000000</v>
      </c>
      <c r="I5" s="17"/>
      <c r="N5" s="3" t="s">
        <v>3</v>
      </c>
      <c r="O5" s="5">
        <v>1354.6</v>
      </c>
      <c r="P5" s="5">
        <v>1783.6</v>
      </c>
      <c r="Q5" s="5">
        <v>3291.6</v>
      </c>
      <c r="R5" s="5">
        <v>3502.2</v>
      </c>
      <c r="S5" s="5">
        <v>6198.4</v>
      </c>
      <c r="T5" s="5">
        <v>2563.6</v>
      </c>
      <c r="U5" s="5">
        <v>1635.4</v>
      </c>
      <c r="V5" s="5">
        <v>2665</v>
      </c>
      <c r="W5" s="5">
        <v>5756.4</v>
      </c>
      <c r="X5" s="5">
        <v>4841.2</v>
      </c>
      <c r="Y5" s="5">
        <v>6575.4</v>
      </c>
      <c r="Z5" s="27">
        <v>6466.2</v>
      </c>
      <c r="AA5" s="22">
        <f t="shared" si="0"/>
        <v>1838</v>
      </c>
      <c r="AB5" s="18">
        <v>6000000</v>
      </c>
      <c r="AC5" s="17"/>
    </row>
    <row r="6" spans="1:29" x14ac:dyDescent="0.25">
      <c r="A6" s="3" t="s">
        <v>21</v>
      </c>
      <c r="B6" s="3">
        <v>1313</v>
      </c>
      <c r="C6" s="3">
        <v>2620.8000000000002</v>
      </c>
      <c r="D6" s="3">
        <v>5605.6</v>
      </c>
      <c r="E6" s="3">
        <v>1354.6</v>
      </c>
      <c r="F6" s="32">
        <v>2147.6</v>
      </c>
      <c r="G6" s="26">
        <f>AA7</f>
        <v>7352</v>
      </c>
      <c r="H6" s="20">
        <v>2000000</v>
      </c>
      <c r="I6" s="21"/>
      <c r="N6" s="3" t="s">
        <v>4</v>
      </c>
      <c r="O6" s="5">
        <v>3491.8</v>
      </c>
      <c r="P6" s="5">
        <v>2431</v>
      </c>
      <c r="Q6" s="5">
        <v>3876.6</v>
      </c>
      <c r="R6" s="5">
        <v>2269.8000000000002</v>
      </c>
      <c r="S6" s="5">
        <v>4997.2</v>
      </c>
      <c r="T6" s="5">
        <v>3140.8</v>
      </c>
      <c r="U6" s="5">
        <v>2555.8000000000002</v>
      </c>
      <c r="V6" s="5">
        <v>2888.6</v>
      </c>
      <c r="W6" s="5">
        <v>4417.3999999999996</v>
      </c>
      <c r="X6" s="5">
        <v>5990.4</v>
      </c>
      <c r="Y6" s="5">
        <v>1071.2</v>
      </c>
      <c r="Z6" s="27">
        <v>5262.4</v>
      </c>
      <c r="AA6" s="22">
        <f t="shared" si="0"/>
        <v>1838</v>
      </c>
      <c r="AB6" s="18">
        <v>6000000</v>
      </c>
      <c r="AC6" s="17"/>
    </row>
    <row r="7" spans="1:29" x14ac:dyDescent="0.25">
      <c r="N7" s="3" t="s">
        <v>23</v>
      </c>
      <c r="O7" s="5">
        <v>1185</v>
      </c>
      <c r="P7" s="5">
        <v>1100</v>
      </c>
      <c r="Q7" s="5">
        <v>800</v>
      </c>
      <c r="R7" s="5">
        <v>150</v>
      </c>
      <c r="S7" s="5">
        <v>475</v>
      </c>
      <c r="T7" s="5">
        <v>110</v>
      </c>
      <c r="U7" s="5">
        <v>238</v>
      </c>
      <c r="V7" s="5">
        <v>193</v>
      </c>
      <c r="W7" s="5">
        <v>173</v>
      </c>
      <c r="X7" s="5">
        <v>1180</v>
      </c>
      <c r="Y7" s="5">
        <v>1038</v>
      </c>
      <c r="Z7" s="27">
        <v>710</v>
      </c>
      <c r="AA7" s="28">
        <f>SUM(O7:Z7)</f>
        <v>7352</v>
      </c>
      <c r="AB7" s="29" t="s">
        <v>24</v>
      </c>
      <c r="AC7" s="29"/>
    </row>
    <row r="9" spans="1:29" x14ac:dyDescent="0.25">
      <c r="A9" s="35" t="s">
        <v>61</v>
      </c>
      <c r="B9" s="14"/>
      <c r="C9" s="14"/>
      <c r="D9" s="14"/>
      <c r="E9" s="14"/>
      <c r="F9" s="14"/>
      <c r="G9" s="14"/>
      <c r="H9" s="14"/>
      <c r="I9" s="14"/>
      <c r="J9" s="14"/>
      <c r="K9" s="13" t="s">
        <v>60</v>
      </c>
      <c r="L9" s="15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x14ac:dyDescent="0.25">
      <c r="H10" s="13" t="s">
        <v>25</v>
      </c>
      <c r="I10" s="15"/>
      <c r="K10" s="48" t="s">
        <v>70</v>
      </c>
      <c r="L10" s="17"/>
      <c r="N10" s="6" t="s">
        <v>58</v>
      </c>
      <c r="O10" s="3" t="s">
        <v>7</v>
      </c>
      <c r="P10" s="3" t="s">
        <v>8</v>
      </c>
      <c r="Q10" s="3" t="s">
        <v>9</v>
      </c>
      <c r="R10" s="3" t="s">
        <v>10</v>
      </c>
      <c r="S10" s="3" t="s">
        <v>11</v>
      </c>
      <c r="T10" s="3" t="s">
        <v>12</v>
      </c>
      <c r="U10" s="3" t="s">
        <v>13</v>
      </c>
      <c r="V10" s="3" t="s">
        <v>14</v>
      </c>
      <c r="W10" s="3" t="s">
        <v>15</v>
      </c>
      <c r="X10" s="3" t="s">
        <v>16</v>
      </c>
      <c r="Y10" s="3" t="s">
        <v>17</v>
      </c>
      <c r="Z10" s="3" t="s">
        <v>18</v>
      </c>
    </row>
    <row r="11" spans="1:29" x14ac:dyDescent="0.25">
      <c r="A11" s="2" t="s">
        <v>66</v>
      </c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H11" s="41" t="s">
        <v>69</v>
      </c>
      <c r="I11" s="17"/>
      <c r="K11" s="10" t="s">
        <v>32</v>
      </c>
      <c r="L11" s="30">
        <v>1</v>
      </c>
      <c r="N11" s="3" t="s">
        <v>0</v>
      </c>
      <c r="O11" s="7">
        <v>0</v>
      </c>
      <c r="P11" s="7">
        <v>0</v>
      </c>
      <c r="Q11" s="7">
        <v>1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</row>
    <row r="12" spans="1:29" x14ac:dyDescent="0.25">
      <c r="A12" s="3" t="s">
        <v>19</v>
      </c>
      <c r="B12" s="7">
        <v>0</v>
      </c>
      <c r="C12" s="7">
        <v>0</v>
      </c>
      <c r="D12" s="7">
        <v>1180</v>
      </c>
      <c r="E12" s="7">
        <v>144</v>
      </c>
      <c r="F12" s="7">
        <v>0</v>
      </c>
      <c r="H12" s="10" t="s">
        <v>26</v>
      </c>
      <c r="I12" s="30">
        <v>1</v>
      </c>
      <c r="K12" s="10" t="s">
        <v>36</v>
      </c>
      <c r="L12" s="30">
        <v>1</v>
      </c>
      <c r="N12" s="3" t="s">
        <v>1</v>
      </c>
      <c r="O12" s="7">
        <v>0</v>
      </c>
      <c r="P12" s="7">
        <v>1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1</v>
      </c>
    </row>
    <row r="13" spans="1:29" x14ac:dyDescent="0.25">
      <c r="A13" s="3" t="s">
        <v>20</v>
      </c>
      <c r="B13" s="7">
        <v>0</v>
      </c>
      <c r="C13" s="7">
        <v>1810</v>
      </c>
      <c r="D13" s="7">
        <v>0</v>
      </c>
      <c r="E13" s="7">
        <v>0</v>
      </c>
      <c r="F13" s="7">
        <v>1836</v>
      </c>
      <c r="H13" s="10" t="s">
        <v>28</v>
      </c>
      <c r="I13" s="30">
        <v>1</v>
      </c>
      <c r="K13" s="10" t="s">
        <v>39</v>
      </c>
      <c r="L13" s="30">
        <v>1</v>
      </c>
      <c r="N13" s="3" t="s">
        <v>2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1</v>
      </c>
      <c r="Y13" s="7">
        <v>0</v>
      </c>
      <c r="Z13" s="7">
        <v>0</v>
      </c>
    </row>
    <row r="14" spans="1:29" x14ac:dyDescent="0.25">
      <c r="A14" s="3" t="s">
        <v>21</v>
      </c>
      <c r="B14" s="7">
        <v>800</v>
      </c>
      <c r="C14" s="7">
        <v>0</v>
      </c>
      <c r="D14" s="7">
        <v>0</v>
      </c>
      <c r="E14" s="7">
        <v>1582</v>
      </c>
      <c r="F14" s="7">
        <v>0</v>
      </c>
      <c r="H14" s="26" t="s">
        <v>29</v>
      </c>
      <c r="I14" s="31">
        <v>1</v>
      </c>
      <c r="K14" s="10" t="s">
        <v>41</v>
      </c>
      <c r="L14" s="30">
        <v>1</v>
      </c>
      <c r="N14" s="3" t="s">
        <v>3</v>
      </c>
      <c r="O14" s="7">
        <v>1</v>
      </c>
      <c r="P14" s="7">
        <v>0</v>
      </c>
      <c r="Q14" s="7">
        <v>0</v>
      </c>
      <c r="R14" s="7">
        <v>0</v>
      </c>
      <c r="S14" s="7">
        <v>0</v>
      </c>
      <c r="T14" s="7">
        <v>1</v>
      </c>
      <c r="U14" s="7">
        <v>1</v>
      </c>
      <c r="V14" s="7">
        <v>1</v>
      </c>
      <c r="W14" s="7">
        <v>0</v>
      </c>
      <c r="X14" s="7">
        <v>0</v>
      </c>
      <c r="Y14" s="7">
        <v>0</v>
      </c>
      <c r="Z14" s="7">
        <v>0</v>
      </c>
    </row>
    <row r="15" spans="1:29" x14ac:dyDescent="0.25">
      <c r="K15" s="26" t="s">
        <v>43</v>
      </c>
      <c r="L15" s="31">
        <v>1</v>
      </c>
      <c r="N15" s="3" t="s">
        <v>4</v>
      </c>
      <c r="O15" s="7">
        <v>0</v>
      </c>
      <c r="P15" s="7">
        <v>0</v>
      </c>
      <c r="Q15" s="7">
        <v>0</v>
      </c>
      <c r="R15" s="7">
        <v>1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>
        <v>1</v>
      </c>
      <c r="Z15" s="7">
        <v>0</v>
      </c>
    </row>
    <row r="16" spans="1:29" x14ac:dyDescent="0.25">
      <c r="A16" s="19"/>
      <c r="B16" s="19"/>
      <c r="C16" s="19"/>
      <c r="D16" s="19"/>
      <c r="E16" s="19"/>
      <c r="F16" s="19"/>
      <c r="G16" s="19"/>
      <c r="H16" s="20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1:29" x14ac:dyDescent="0.25">
      <c r="A17" s="11" t="s">
        <v>27</v>
      </c>
      <c r="B17" s="12"/>
      <c r="C17" s="80">
        <f>SUMPRODUCT(B4:F6,B12:F14)+SUMPRODUCT(O2:Z6,O11:Z15,O34:Z38)+SUMPRODUCT(I12:I14,H4:H6)+SUMPRODUCT(L11:L15,AB2:AB6)</f>
        <v>66103676.200000003</v>
      </c>
      <c r="D17" s="81"/>
      <c r="E17" s="12"/>
      <c r="F17" s="77" t="s">
        <v>97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x14ac:dyDescent="0.25">
      <c r="A19" s="39" t="s">
        <v>30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x14ac:dyDescent="0.25">
      <c r="A20" s="13" t="s">
        <v>31</v>
      </c>
      <c r="B20" s="14"/>
      <c r="C20" s="14"/>
      <c r="D20" s="14"/>
      <c r="E20" s="15"/>
      <c r="G20" s="13" t="s">
        <v>45</v>
      </c>
      <c r="H20" s="14"/>
      <c r="I20" s="14"/>
      <c r="J20" s="15"/>
      <c r="M20" s="13" t="s">
        <v>33</v>
      </c>
      <c r="N20" s="14"/>
      <c r="O20" s="38">
        <f>SUM(O11:O15)</f>
        <v>1</v>
      </c>
      <c r="P20" s="38">
        <f t="shared" ref="P20:Z20" si="1">SUM(P11:P15)</f>
        <v>1</v>
      </c>
      <c r="Q20" s="38">
        <f t="shared" si="1"/>
        <v>1</v>
      </c>
      <c r="R20" s="38">
        <f t="shared" si="1"/>
        <v>1</v>
      </c>
      <c r="S20" s="38">
        <f t="shared" si="1"/>
        <v>1</v>
      </c>
      <c r="T20" s="38">
        <f t="shared" si="1"/>
        <v>1</v>
      </c>
      <c r="U20" s="38">
        <f t="shared" si="1"/>
        <v>1</v>
      </c>
      <c r="V20" s="38">
        <f t="shared" si="1"/>
        <v>1</v>
      </c>
      <c r="W20" s="38">
        <f t="shared" si="1"/>
        <v>1</v>
      </c>
      <c r="X20" s="38">
        <f t="shared" si="1"/>
        <v>1</v>
      </c>
      <c r="Y20" s="38">
        <f>SUM(Y11:Y15)</f>
        <v>1</v>
      </c>
      <c r="Z20" s="45">
        <f t="shared" si="1"/>
        <v>1</v>
      </c>
    </row>
    <row r="21" spans="1:29" x14ac:dyDescent="0.25">
      <c r="A21" s="22"/>
      <c r="B21" s="18" t="s">
        <v>34</v>
      </c>
      <c r="C21" s="18">
        <f>SUM(B12:F12)</f>
        <v>1324</v>
      </c>
      <c r="D21" s="16" t="s">
        <v>35</v>
      </c>
      <c r="E21" s="17">
        <f>ROUNDDOWN(G4,0)*I12</f>
        <v>4411</v>
      </c>
      <c r="G21" s="10" t="s">
        <v>0</v>
      </c>
      <c r="H21" s="16">
        <f>SUMPRODUCT(O11:Z11,O34:Z34)</f>
        <v>800</v>
      </c>
      <c r="I21" s="16" t="s">
        <v>35</v>
      </c>
      <c r="J21" s="17">
        <f>ROUNDDOWN(AA2,0)*L11</f>
        <v>1838</v>
      </c>
      <c r="M21" s="22"/>
      <c r="N21" s="18"/>
      <c r="O21" s="16" t="s">
        <v>37</v>
      </c>
      <c r="P21" s="16" t="s">
        <v>37</v>
      </c>
      <c r="Q21" s="16" t="s">
        <v>37</v>
      </c>
      <c r="R21" s="16" t="s">
        <v>37</v>
      </c>
      <c r="S21" s="16" t="s">
        <v>37</v>
      </c>
      <c r="T21" s="16" t="s">
        <v>37</v>
      </c>
      <c r="U21" s="16" t="s">
        <v>37</v>
      </c>
      <c r="V21" s="16" t="s">
        <v>37</v>
      </c>
      <c r="W21" s="16" t="s">
        <v>37</v>
      </c>
      <c r="X21" s="16" t="s">
        <v>37</v>
      </c>
      <c r="Y21" s="16" t="s">
        <v>37</v>
      </c>
      <c r="Z21" s="46" t="s">
        <v>37</v>
      </c>
    </row>
    <row r="22" spans="1:29" x14ac:dyDescent="0.25">
      <c r="A22" s="22"/>
      <c r="B22" s="18" t="s">
        <v>38</v>
      </c>
      <c r="C22" s="18">
        <f>SUM(B13:F13)</f>
        <v>3646</v>
      </c>
      <c r="D22" s="16" t="s">
        <v>35</v>
      </c>
      <c r="E22" s="17">
        <f>ROUNDDOWN(G5,0)*I13</f>
        <v>4043</v>
      </c>
      <c r="G22" s="10" t="s">
        <v>1</v>
      </c>
      <c r="H22" s="16">
        <f>SUMPRODUCT(O12:Z12,O35:Z35)</f>
        <v>1810</v>
      </c>
      <c r="I22" s="16" t="s">
        <v>35</v>
      </c>
      <c r="J22" s="17">
        <f t="shared" ref="J22:J25" si="2">ROUNDDOWN(AA3,0)*L12</f>
        <v>1838</v>
      </c>
      <c r="M22" s="23" t="s">
        <v>33</v>
      </c>
      <c r="N22" s="19"/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</row>
    <row r="23" spans="1:29" x14ac:dyDescent="0.25">
      <c r="A23" s="22"/>
      <c r="B23" s="18" t="s">
        <v>40</v>
      </c>
      <c r="C23" s="18">
        <f>SUM(B14:F14)</f>
        <v>2382</v>
      </c>
      <c r="D23" s="16" t="s">
        <v>35</v>
      </c>
      <c r="E23" s="17">
        <f>ROUNDDOWN(G6,0)*I14</f>
        <v>7352</v>
      </c>
      <c r="G23" s="10" t="s">
        <v>2</v>
      </c>
      <c r="H23" s="16">
        <f>SUMPRODUCT(O13:Z13,O36:Z36)</f>
        <v>1180</v>
      </c>
      <c r="I23" s="16" t="s">
        <v>35</v>
      </c>
      <c r="J23" s="17">
        <f t="shared" si="2"/>
        <v>1838</v>
      </c>
    </row>
    <row r="24" spans="1:29" ht="15" customHeight="1" x14ac:dyDescent="0.25">
      <c r="A24" s="83" t="s">
        <v>42</v>
      </c>
      <c r="B24" s="84"/>
      <c r="C24" s="18"/>
      <c r="D24" s="16"/>
      <c r="E24" s="17"/>
      <c r="G24" s="10" t="s">
        <v>3</v>
      </c>
      <c r="H24" s="16">
        <f>SUMPRODUCT(O14:Z14,O37:Z37)</f>
        <v>1726</v>
      </c>
      <c r="I24" s="16" t="s">
        <v>35</v>
      </c>
      <c r="J24" s="17">
        <f t="shared" si="2"/>
        <v>1838</v>
      </c>
    </row>
    <row r="25" spans="1:29" x14ac:dyDescent="0.25">
      <c r="A25" s="83"/>
      <c r="B25" s="84"/>
      <c r="C25" s="18">
        <f>SUM(B12:F12)</f>
        <v>1324</v>
      </c>
      <c r="D25" s="16" t="s">
        <v>44</v>
      </c>
      <c r="E25" s="17">
        <f>ROUNDUP(G4*0.3,0)*I12</f>
        <v>1324</v>
      </c>
      <c r="G25" s="26" t="s">
        <v>4</v>
      </c>
      <c r="H25" s="20">
        <f>SUMPRODUCT(O15:Z15,O38:Z38)</f>
        <v>1836</v>
      </c>
      <c r="I25" s="20" t="s">
        <v>35</v>
      </c>
      <c r="J25" s="21">
        <f t="shared" si="2"/>
        <v>1838</v>
      </c>
      <c r="O25" s="40" t="s">
        <v>74</v>
      </c>
      <c r="P25" s="40" t="s">
        <v>75</v>
      </c>
    </row>
    <row r="26" spans="1:29" ht="15" customHeight="1" x14ac:dyDescent="0.25">
      <c r="A26" s="83" t="s">
        <v>42</v>
      </c>
      <c r="B26" s="84"/>
      <c r="C26" s="18">
        <f>SUM(B13:F13)</f>
        <v>3646</v>
      </c>
      <c r="D26" s="16" t="s">
        <v>44</v>
      </c>
      <c r="E26" s="17">
        <f>ROUNDUP(G5*0.3,0)*I13</f>
        <v>1214</v>
      </c>
    </row>
    <row r="27" spans="1:29" x14ac:dyDescent="0.25">
      <c r="A27" s="85"/>
      <c r="B27" s="86"/>
      <c r="C27" s="19"/>
      <c r="D27" s="19"/>
      <c r="E27" s="21"/>
      <c r="Q27" s="24" t="s">
        <v>49</v>
      </c>
      <c r="R27" s="14"/>
      <c r="S27" s="25" t="s">
        <v>50</v>
      </c>
      <c r="T27" s="14"/>
      <c r="U27" s="14"/>
      <c r="V27" s="15"/>
    </row>
    <row r="28" spans="1:29" x14ac:dyDescent="0.25">
      <c r="B28" s="8"/>
      <c r="C28" s="4"/>
      <c r="Q28" s="26">
        <f>SUM(I12:I14)</f>
        <v>3</v>
      </c>
      <c r="R28" s="20" t="s">
        <v>44</v>
      </c>
      <c r="S28" s="19">
        <v>2</v>
      </c>
      <c r="T28" s="19"/>
      <c r="U28" s="19"/>
      <c r="V28" s="21"/>
    </row>
    <row r="29" spans="1:29" x14ac:dyDescent="0.25">
      <c r="B29" s="37" t="s">
        <v>46</v>
      </c>
      <c r="C29" s="38"/>
      <c r="D29" s="14"/>
      <c r="E29" s="15"/>
      <c r="G29" s="37" t="s">
        <v>53</v>
      </c>
      <c r="H29" s="42" t="s">
        <v>54</v>
      </c>
      <c r="I29" s="14"/>
      <c r="J29" s="14"/>
      <c r="K29" s="15"/>
      <c r="Q29" s="4"/>
    </row>
    <row r="30" spans="1:29" x14ac:dyDescent="0.25">
      <c r="B30" s="22" t="s">
        <v>47</v>
      </c>
      <c r="C30" s="18"/>
      <c r="D30" s="18" t="s">
        <v>48</v>
      </c>
      <c r="E30" s="17"/>
      <c r="G30" s="43" t="s">
        <v>55</v>
      </c>
      <c r="H30" s="18" t="s">
        <v>56</v>
      </c>
      <c r="I30" s="18"/>
      <c r="J30" s="18"/>
      <c r="K30" s="17"/>
      <c r="Q30" s="24" t="s">
        <v>51</v>
      </c>
      <c r="R30" s="14"/>
      <c r="S30" s="25" t="s">
        <v>52</v>
      </c>
      <c r="T30" s="14"/>
      <c r="U30" s="14"/>
      <c r="V30" s="15"/>
    </row>
    <row r="31" spans="1:29" x14ac:dyDescent="0.25">
      <c r="B31" s="22">
        <f>SUM(B12:B14)</f>
        <v>800</v>
      </c>
      <c r="C31" s="16" t="s">
        <v>37</v>
      </c>
      <c r="D31" s="18">
        <f>SUMPRODUCT(O11:Z11,O34:Z34)</f>
        <v>800</v>
      </c>
      <c r="E31" s="17"/>
      <c r="G31" s="44" t="s">
        <v>57</v>
      </c>
      <c r="H31" s="19" t="s">
        <v>56</v>
      </c>
      <c r="I31" s="19"/>
      <c r="J31" s="19"/>
      <c r="K31" s="21"/>
      <c r="Q31" s="26">
        <f>SUM(L11:L15)</f>
        <v>5</v>
      </c>
      <c r="R31" s="20" t="s">
        <v>44</v>
      </c>
      <c r="S31" s="19">
        <v>3</v>
      </c>
      <c r="T31" s="19"/>
      <c r="U31" s="19"/>
      <c r="V31" s="21"/>
    </row>
    <row r="32" spans="1:29" x14ac:dyDescent="0.25">
      <c r="B32" s="22">
        <f>SUM(C12:C14)</f>
        <v>1810</v>
      </c>
      <c r="C32" s="16" t="s">
        <v>37</v>
      </c>
      <c r="D32" s="18">
        <f>SUMPRODUCT(O12:Z12,O35:Z35)</f>
        <v>1810</v>
      </c>
      <c r="E32" s="17"/>
    </row>
    <row r="33" spans="2:26" x14ac:dyDescent="0.25">
      <c r="B33" s="22">
        <f>SUM(D12:D14)</f>
        <v>1180</v>
      </c>
      <c r="C33" s="16" t="s">
        <v>37</v>
      </c>
      <c r="D33" s="18">
        <f>SUMPRODUCT(O13:Z13,O36:Z36)</f>
        <v>1180</v>
      </c>
      <c r="E33" s="17"/>
      <c r="O33" s="40" t="s">
        <v>73</v>
      </c>
    </row>
    <row r="34" spans="2:26" x14ac:dyDescent="0.25">
      <c r="B34" s="22">
        <f>SUM(E12:E14)</f>
        <v>1726</v>
      </c>
      <c r="C34" s="16" t="s">
        <v>37</v>
      </c>
      <c r="D34" s="18">
        <f>SUMPRODUCT(O14:Z14,O37:Z37)</f>
        <v>1726</v>
      </c>
      <c r="E34" s="17"/>
      <c r="O34" s="40">
        <f t="shared" ref="O34:Z34" si="3">O7</f>
        <v>1185</v>
      </c>
      <c r="P34" s="40">
        <f t="shared" si="3"/>
        <v>1100</v>
      </c>
      <c r="Q34" s="40">
        <f t="shared" si="3"/>
        <v>800</v>
      </c>
      <c r="R34" s="40">
        <f t="shared" si="3"/>
        <v>150</v>
      </c>
      <c r="S34" s="40">
        <f t="shared" si="3"/>
        <v>475</v>
      </c>
      <c r="T34" s="40">
        <f t="shared" si="3"/>
        <v>110</v>
      </c>
      <c r="U34" s="40">
        <f t="shared" si="3"/>
        <v>238</v>
      </c>
      <c r="V34" s="40">
        <f t="shared" si="3"/>
        <v>193</v>
      </c>
      <c r="W34" s="40">
        <f t="shared" si="3"/>
        <v>173</v>
      </c>
      <c r="X34" s="40">
        <f t="shared" si="3"/>
        <v>1180</v>
      </c>
      <c r="Y34" s="40">
        <f t="shared" si="3"/>
        <v>1038</v>
      </c>
      <c r="Z34" s="40">
        <f t="shared" si="3"/>
        <v>710</v>
      </c>
    </row>
    <row r="35" spans="2:26" x14ac:dyDescent="0.25">
      <c r="B35" s="23">
        <f>SUM(F12:F14)</f>
        <v>1836</v>
      </c>
      <c r="C35" s="20" t="s">
        <v>37</v>
      </c>
      <c r="D35" s="19">
        <f>SUMPRODUCT(O15:Z15,O38:Z38)</f>
        <v>1836</v>
      </c>
      <c r="E35" s="21"/>
      <c r="O35" s="40">
        <f t="shared" ref="O35:Z35" si="4">O7</f>
        <v>1185</v>
      </c>
      <c r="P35" s="40">
        <f t="shared" si="4"/>
        <v>1100</v>
      </c>
      <c r="Q35" s="40">
        <f t="shared" si="4"/>
        <v>800</v>
      </c>
      <c r="R35" s="40">
        <f t="shared" si="4"/>
        <v>150</v>
      </c>
      <c r="S35" s="40">
        <f t="shared" si="4"/>
        <v>475</v>
      </c>
      <c r="T35" s="40">
        <f t="shared" si="4"/>
        <v>110</v>
      </c>
      <c r="U35" s="40">
        <f t="shared" si="4"/>
        <v>238</v>
      </c>
      <c r="V35" s="40">
        <f t="shared" si="4"/>
        <v>193</v>
      </c>
      <c r="W35" s="40">
        <f t="shared" si="4"/>
        <v>173</v>
      </c>
      <c r="X35" s="40">
        <f t="shared" si="4"/>
        <v>1180</v>
      </c>
      <c r="Y35" s="40">
        <f t="shared" si="4"/>
        <v>1038</v>
      </c>
      <c r="Z35" s="40">
        <f t="shared" si="4"/>
        <v>710</v>
      </c>
    </row>
    <row r="36" spans="2:26" x14ac:dyDescent="0.25">
      <c r="B36" s="4"/>
      <c r="O36" s="40">
        <f t="shared" ref="O36:Z36" si="5">O7</f>
        <v>1185</v>
      </c>
      <c r="P36" s="40">
        <f t="shared" si="5"/>
        <v>1100</v>
      </c>
      <c r="Q36" s="40">
        <f t="shared" si="5"/>
        <v>800</v>
      </c>
      <c r="R36" s="40">
        <f t="shared" si="5"/>
        <v>150</v>
      </c>
      <c r="S36" s="40">
        <f t="shared" si="5"/>
        <v>475</v>
      </c>
      <c r="T36" s="40">
        <f t="shared" si="5"/>
        <v>110</v>
      </c>
      <c r="U36" s="40">
        <f t="shared" si="5"/>
        <v>238</v>
      </c>
      <c r="V36" s="40">
        <f t="shared" si="5"/>
        <v>193</v>
      </c>
      <c r="W36" s="40">
        <f t="shared" si="5"/>
        <v>173</v>
      </c>
      <c r="X36" s="40">
        <f t="shared" si="5"/>
        <v>1180</v>
      </c>
      <c r="Y36" s="40">
        <f t="shared" si="5"/>
        <v>1038</v>
      </c>
      <c r="Z36" s="40">
        <f t="shared" si="5"/>
        <v>710</v>
      </c>
    </row>
    <row r="37" spans="2:26" x14ac:dyDescent="0.25">
      <c r="B37" s="4"/>
      <c r="D37" s="9"/>
      <c r="O37" s="40">
        <f t="shared" ref="O37:Z37" si="6">O7</f>
        <v>1185</v>
      </c>
      <c r="P37" s="40">
        <f t="shared" si="6"/>
        <v>1100</v>
      </c>
      <c r="Q37" s="40">
        <f t="shared" si="6"/>
        <v>800</v>
      </c>
      <c r="R37" s="40">
        <f t="shared" si="6"/>
        <v>150</v>
      </c>
      <c r="S37" s="40">
        <f t="shared" si="6"/>
        <v>475</v>
      </c>
      <c r="T37" s="40">
        <f t="shared" si="6"/>
        <v>110</v>
      </c>
      <c r="U37" s="40">
        <f t="shared" si="6"/>
        <v>238</v>
      </c>
      <c r="V37" s="40">
        <f t="shared" si="6"/>
        <v>193</v>
      </c>
      <c r="W37" s="40">
        <f t="shared" si="6"/>
        <v>173</v>
      </c>
      <c r="X37" s="40">
        <f t="shared" si="6"/>
        <v>1180</v>
      </c>
      <c r="Y37" s="40">
        <f t="shared" si="6"/>
        <v>1038</v>
      </c>
      <c r="Z37" s="40">
        <f t="shared" si="6"/>
        <v>710</v>
      </c>
    </row>
    <row r="38" spans="2:26" x14ac:dyDescent="0.25">
      <c r="O38" s="40">
        <f t="shared" ref="O38:Z38" si="7">O7</f>
        <v>1185</v>
      </c>
      <c r="P38" s="40">
        <f t="shared" si="7"/>
        <v>1100</v>
      </c>
      <c r="Q38" s="40">
        <f t="shared" si="7"/>
        <v>800</v>
      </c>
      <c r="R38" s="40">
        <f t="shared" si="7"/>
        <v>150</v>
      </c>
      <c r="S38" s="40">
        <f t="shared" si="7"/>
        <v>475</v>
      </c>
      <c r="T38" s="40">
        <f t="shared" si="7"/>
        <v>110</v>
      </c>
      <c r="U38" s="40">
        <f t="shared" si="7"/>
        <v>238</v>
      </c>
      <c r="V38" s="40">
        <f t="shared" si="7"/>
        <v>193</v>
      </c>
      <c r="W38" s="40">
        <f t="shared" si="7"/>
        <v>173</v>
      </c>
      <c r="X38" s="40">
        <f t="shared" si="7"/>
        <v>1180</v>
      </c>
      <c r="Y38" s="40">
        <f t="shared" si="7"/>
        <v>1038</v>
      </c>
      <c r="Z38" s="40">
        <f t="shared" si="7"/>
        <v>710</v>
      </c>
    </row>
  </sheetData>
  <mergeCells count="3">
    <mergeCell ref="C17:D17"/>
    <mergeCell ref="A24:B25"/>
    <mergeCell ref="A26:B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workbookViewId="0">
      <selection activeCell="M4" sqref="M4"/>
    </sheetView>
  </sheetViews>
  <sheetFormatPr defaultRowHeight="15" x14ac:dyDescent="0.25"/>
  <cols>
    <col min="1" max="1" width="5.7109375" style="50" customWidth="1"/>
    <col min="2" max="2" width="25.140625" style="50" customWidth="1"/>
    <col min="3" max="3" width="34.7109375" style="50" customWidth="1"/>
    <col min="4" max="4" width="22.5703125" style="50" customWidth="1"/>
    <col min="5" max="5" width="9.140625" style="50"/>
    <col min="6" max="6" width="11" style="50" customWidth="1"/>
    <col min="7" max="7" width="13.7109375" style="50" bestFit="1" customWidth="1"/>
    <col min="8" max="8" width="9.140625" style="50"/>
    <col min="9" max="9" width="39.7109375" style="50" customWidth="1"/>
    <col min="10" max="10" width="25.42578125" style="50" bestFit="1" customWidth="1"/>
    <col min="11" max="16384" width="9.140625" style="50"/>
  </cols>
  <sheetData>
    <row r="1" spans="1:10" ht="40.5" customHeight="1" thickBot="1" x14ac:dyDescent="0.4">
      <c r="A1" s="73"/>
      <c r="B1" s="74"/>
      <c r="C1" s="52" t="s">
        <v>80</v>
      </c>
      <c r="D1" s="52" t="s">
        <v>76</v>
      </c>
      <c r="E1" s="87" t="s">
        <v>77</v>
      </c>
      <c r="F1" s="88"/>
      <c r="G1" s="89" t="s">
        <v>61</v>
      </c>
      <c r="H1" s="90"/>
      <c r="I1" s="53" t="s">
        <v>78</v>
      </c>
      <c r="J1" s="54" t="s">
        <v>27</v>
      </c>
    </row>
    <row r="2" spans="1:10" ht="47.25" customHeight="1" thickBot="1" x14ac:dyDescent="0.4">
      <c r="A2" s="73"/>
      <c r="B2" s="74"/>
      <c r="C2" s="55" t="s">
        <v>81</v>
      </c>
      <c r="D2" s="52" t="s">
        <v>82</v>
      </c>
      <c r="E2" s="56" t="s">
        <v>83</v>
      </c>
      <c r="F2" s="57" t="s">
        <v>84</v>
      </c>
      <c r="G2" s="58" t="s">
        <v>53</v>
      </c>
      <c r="H2" s="59" t="s">
        <v>57</v>
      </c>
      <c r="I2" s="59"/>
      <c r="J2" s="60"/>
    </row>
    <row r="3" spans="1:10" ht="21.75" customHeight="1" thickBot="1" x14ac:dyDescent="0.4">
      <c r="A3" s="61"/>
      <c r="B3" s="62" t="s">
        <v>79</v>
      </c>
      <c r="C3" s="63"/>
      <c r="D3" s="63"/>
      <c r="E3" s="63"/>
      <c r="F3" s="63"/>
      <c r="G3" s="64">
        <v>48.87227075861194</v>
      </c>
      <c r="H3" s="65">
        <v>17.663279044486025</v>
      </c>
      <c r="I3" s="75"/>
      <c r="J3" s="66">
        <f>SUM(J4:J15)</f>
        <v>88.016649563187656</v>
      </c>
    </row>
    <row r="4" spans="1:10" ht="21" x14ac:dyDescent="0.35">
      <c r="A4" s="67" t="s">
        <v>7</v>
      </c>
      <c r="B4" s="78" t="s">
        <v>85</v>
      </c>
      <c r="C4" s="68">
        <v>1.3</v>
      </c>
      <c r="D4" s="78">
        <v>1185</v>
      </c>
      <c r="E4" s="91">
        <v>54.351891000000002</v>
      </c>
      <c r="F4" s="91">
        <v>18.646802999999998</v>
      </c>
      <c r="G4" s="69"/>
      <c r="H4" s="69"/>
      <c r="I4" s="92">
        <f>SQRT(($G$3-E4)^2+($H$3-F4)^2)</f>
        <v>5.5671857666957383</v>
      </c>
      <c r="J4" s="69">
        <f>I4</f>
        <v>5.5671857666957383</v>
      </c>
    </row>
    <row r="5" spans="1:10" ht="21" x14ac:dyDescent="0.35">
      <c r="A5" s="67" t="s">
        <v>8</v>
      </c>
      <c r="B5" s="78" t="s">
        <v>86</v>
      </c>
      <c r="C5" s="70">
        <v>1.3</v>
      </c>
      <c r="D5" s="78">
        <v>1100</v>
      </c>
      <c r="E5" s="91">
        <v>47.070673999999997</v>
      </c>
      <c r="F5" s="91">
        <v>15.439562</v>
      </c>
      <c r="G5" s="69"/>
      <c r="H5" s="69"/>
      <c r="I5" s="93">
        <f t="shared" ref="I5:I15" si="0">SQRT(($G$3-E5)^2+($H$3-F5)^2)</f>
        <v>2.8619343763578367</v>
      </c>
      <c r="J5" s="69">
        <f t="shared" ref="J5:J15" si="1">I5</f>
        <v>2.8619343763578367</v>
      </c>
    </row>
    <row r="6" spans="1:10" ht="21" x14ac:dyDescent="0.35">
      <c r="A6" s="67" t="s">
        <v>9</v>
      </c>
      <c r="B6" s="78" t="s">
        <v>87</v>
      </c>
      <c r="C6" s="70">
        <v>1.3</v>
      </c>
      <c r="D6" s="78">
        <v>800</v>
      </c>
      <c r="E6" s="91">
        <v>45.748724000000003</v>
      </c>
      <c r="F6" s="91">
        <v>21.208255000000001</v>
      </c>
      <c r="G6" s="69"/>
      <c r="H6" s="69"/>
      <c r="I6" s="93">
        <f t="shared" si="0"/>
        <v>4.7247644257049863</v>
      </c>
      <c r="J6" s="69">
        <f t="shared" si="1"/>
        <v>4.7247644257049863</v>
      </c>
    </row>
    <row r="7" spans="1:10" ht="21" x14ac:dyDescent="0.35">
      <c r="A7" s="67" t="s">
        <v>10</v>
      </c>
      <c r="B7" s="78" t="s">
        <v>88</v>
      </c>
      <c r="C7" s="70">
        <v>1.3</v>
      </c>
      <c r="D7" s="78">
        <v>150</v>
      </c>
      <c r="E7" s="91">
        <v>55.495814000000003</v>
      </c>
      <c r="F7" s="91">
        <v>9.4730559999999997</v>
      </c>
      <c r="G7" s="69"/>
      <c r="H7" s="69"/>
      <c r="I7" s="93">
        <f t="shared" si="0"/>
        <v>10.533331789560577</v>
      </c>
      <c r="J7" s="69">
        <f t="shared" si="1"/>
        <v>10.533331789560577</v>
      </c>
    </row>
    <row r="8" spans="1:10" ht="21" x14ac:dyDescent="0.35">
      <c r="A8" s="71" t="s">
        <v>11</v>
      </c>
      <c r="B8" s="78" t="s">
        <v>89</v>
      </c>
      <c r="C8" s="70">
        <v>1.3</v>
      </c>
      <c r="D8" s="78">
        <v>475</v>
      </c>
      <c r="E8" s="91">
        <v>60.451766999999997</v>
      </c>
      <c r="F8" s="91">
        <v>22.266622000000002</v>
      </c>
      <c r="G8" s="69"/>
      <c r="H8" s="69"/>
      <c r="I8" s="93">
        <f t="shared" si="0"/>
        <v>12.460959014875232</v>
      </c>
      <c r="J8" s="69">
        <f t="shared" si="1"/>
        <v>12.460959014875232</v>
      </c>
    </row>
    <row r="9" spans="1:10" ht="21" x14ac:dyDescent="0.35">
      <c r="A9" s="71" t="s">
        <v>12</v>
      </c>
      <c r="B9" s="78" t="s">
        <v>90</v>
      </c>
      <c r="C9" s="70">
        <v>1.3</v>
      </c>
      <c r="D9" s="78">
        <v>110</v>
      </c>
      <c r="E9" s="91">
        <v>47.634338999999997</v>
      </c>
      <c r="F9" s="91">
        <v>19.139600000000002</v>
      </c>
      <c r="G9" s="69"/>
      <c r="H9" s="69"/>
      <c r="I9" s="93">
        <f t="shared" si="0"/>
        <v>1.9266547699756069</v>
      </c>
      <c r="J9" s="69">
        <f t="shared" si="1"/>
        <v>1.9266547699756069</v>
      </c>
    </row>
    <row r="10" spans="1:10" ht="21" x14ac:dyDescent="0.35">
      <c r="A10" s="71" t="s">
        <v>13</v>
      </c>
      <c r="B10" s="78" t="s">
        <v>91</v>
      </c>
      <c r="C10" s="70">
        <v>1.3</v>
      </c>
      <c r="D10" s="78">
        <v>238</v>
      </c>
      <c r="E10" s="91">
        <v>46.554555999999998</v>
      </c>
      <c r="F10" s="91">
        <v>15.645887999999999</v>
      </c>
      <c r="G10" s="69"/>
      <c r="H10" s="69"/>
      <c r="I10" s="93">
        <f t="shared" si="0"/>
        <v>3.0727297845173482</v>
      </c>
      <c r="J10" s="69">
        <f t="shared" si="1"/>
        <v>3.0727297845173482</v>
      </c>
    </row>
    <row r="11" spans="1:10" ht="21" x14ac:dyDescent="0.35">
      <c r="A11" s="71" t="s">
        <v>14</v>
      </c>
      <c r="B11" s="78" t="s">
        <v>94</v>
      </c>
      <c r="C11" s="70">
        <v>1.3</v>
      </c>
      <c r="D11" s="78">
        <v>193</v>
      </c>
      <c r="E11" s="91">
        <v>48.306159000000001</v>
      </c>
      <c r="F11" s="91">
        <v>18.076034</v>
      </c>
      <c r="G11" s="69"/>
      <c r="H11" s="69"/>
      <c r="I11" s="93">
        <f t="shared" si="0"/>
        <v>0.70060629210709036</v>
      </c>
      <c r="J11" s="69">
        <f t="shared" si="1"/>
        <v>0.70060629210709036</v>
      </c>
    </row>
    <row r="12" spans="1:10" ht="21" x14ac:dyDescent="0.35">
      <c r="A12" s="71" t="s">
        <v>15</v>
      </c>
      <c r="B12" s="78" t="s">
        <v>95</v>
      </c>
      <c r="C12" s="70">
        <v>1.3</v>
      </c>
      <c r="D12" s="78">
        <v>173</v>
      </c>
      <c r="E12" s="91">
        <v>56.504573999999998</v>
      </c>
      <c r="F12" s="91">
        <v>21.010828</v>
      </c>
      <c r="G12" s="69"/>
      <c r="H12" s="69"/>
      <c r="I12" s="93">
        <f t="shared" si="0"/>
        <v>8.3341548328588999</v>
      </c>
      <c r="J12" s="69">
        <f t="shared" si="1"/>
        <v>8.3341548328588999</v>
      </c>
    </row>
    <row r="13" spans="1:10" ht="21" x14ac:dyDescent="0.35">
      <c r="A13" s="71" t="s">
        <v>16</v>
      </c>
      <c r="B13" s="78" t="s">
        <v>96</v>
      </c>
      <c r="C13" s="70">
        <v>1.3</v>
      </c>
      <c r="D13" s="78">
        <v>1180</v>
      </c>
      <c r="E13" s="91">
        <v>43.214035000000003</v>
      </c>
      <c r="F13" s="91">
        <v>27.914608999999999</v>
      </c>
      <c r="G13" s="69"/>
      <c r="H13" s="69"/>
      <c r="I13" s="93">
        <f t="shared" si="0"/>
        <v>11.709201414138068</v>
      </c>
      <c r="J13" s="69">
        <f t="shared" si="1"/>
        <v>11.709201414138068</v>
      </c>
    </row>
    <row r="14" spans="1:10" ht="21" x14ac:dyDescent="0.35">
      <c r="A14" s="67" t="s">
        <v>17</v>
      </c>
      <c r="B14" s="78" t="s">
        <v>92</v>
      </c>
      <c r="C14" s="70">
        <v>1.3</v>
      </c>
      <c r="D14" s="78">
        <v>1038</v>
      </c>
      <c r="E14" s="91">
        <v>47.376854000000002</v>
      </c>
      <c r="F14" s="91">
        <v>8.5416550000000004</v>
      </c>
      <c r="G14" s="69"/>
      <c r="H14" s="69"/>
      <c r="I14" s="93">
        <f t="shared" si="0"/>
        <v>9.2433920446383215</v>
      </c>
      <c r="J14" s="69">
        <f t="shared" si="1"/>
        <v>9.2433920446383215</v>
      </c>
    </row>
    <row r="15" spans="1:10" ht="21.75" thickBot="1" x14ac:dyDescent="0.4">
      <c r="A15" s="72" t="s">
        <v>18</v>
      </c>
      <c r="B15" s="78" t="s">
        <v>93</v>
      </c>
      <c r="C15" s="70">
        <v>1.3</v>
      </c>
      <c r="D15" s="78">
        <v>710</v>
      </c>
      <c r="E15" s="91">
        <v>60.391257000000003</v>
      </c>
      <c r="F15" s="91">
        <v>5.3220499999999999</v>
      </c>
      <c r="G15" s="69"/>
      <c r="H15" s="69"/>
      <c r="I15" s="94">
        <f t="shared" si="0"/>
        <v>16.881735051757946</v>
      </c>
      <c r="J15" s="69">
        <f t="shared" si="1"/>
        <v>16.881735051757946</v>
      </c>
    </row>
  </sheetData>
  <mergeCells count="2">
    <mergeCell ref="E1:F1"/>
    <mergeCell ref="G1:H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9218" r:id="rId3">
          <objectPr defaultSize="0" autoPict="0" r:id="rId4">
            <anchor moveWithCells="1">
              <from>
                <xdr:col>8</xdr:col>
                <xdr:colOff>19050</xdr:colOff>
                <xdr:row>1</xdr:row>
                <xdr:rowOff>19050</xdr:rowOff>
              </from>
              <to>
                <xdr:col>9</xdr:col>
                <xdr:colOff>0</xdr:colOff>
                <xdr:row>1</xdr:row>
                <xdr:rowOff>571500</xdr:rowOff>
              </to>
            </anchor>
          </objectPr>
        </oleObject>
      </mc:Choice>
      <mc:Fallback>
        <oleObject progId="Equation.3" shapeId="9218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workbookViewId="0">
      <selection activeCell="E4" sqref="E4"/>
    </sheetView>
  </sheetViews>
  <sheetFormatPr defaultRowHeight="15" x14ac:dyDescent="0.25"/>
  <cols>
    <col min="1" max="1" width="5.7109375" style="78" customWidth="1"/>
    <col min="2" max="2" width="25.140625" style="78" customWidth="1"/>
    <col min="3" max="3" width="34.7109375" style="78" customWidth="1"/>
    <col min="4" max="4" width="22.5703125" style="78" customWidth="1"/>
    <col min="5" max="5" width="9.140625" style="78"/>
    <col min="6" max="6" width="11" style="78" customWidth="1"/>
    <col min="7" max="7" width="13.7109375" style="78" bestFit="1" customWidth="1"/>
    <col min="8" max="8" width="9.140625" style="78"/>
    <col min="9" max="9" width="39.7109375" style="78" customWidth="1"/>
    <col min="10" max="10" width="25.42578125" style="78" bestFit="1" customWidth="1"/>
    <col min="11" max="16384" width="9.140625" style="78"/>
  </cols>
  <sheetData>
    <row r="1" spans="1:10" ht="40.5" customHeight="1" thickBot="1" x14ac:dyDescent="0.4">
      <c r="A1" s="73"/>
      <c r="B1" s="74"/>
      <c r="C1" s="52" t="s">
        <v>80</v>
      </c>
      <c r="D1" s="52" t="s">
        <v>76</v>
      </c>
      <c r="E1" s="87" t="s">
        <v>77</v>
      </c>
      <c r="F1" s="88"/>
      <c r="G1" s="89" t="s">
        <v>61</v>
      </c>
      <c r="H1" s="90"/>
      <c r="I1" s="79" t="s">
        <v>78</v>
      </c>
      <c r="J1" s="54" t="s">
        <v>27</v>
      </c>
    </row>
    <row r="2" spans="1:10" ht="47.25" customHeight="1" thickBot="1" x14ac:dyDescent="0.4">
      <c r="A2" s="73"/>
      <c r="B2" s="74"/>
      <c r="C2" s="55" t="s">
        <v>81</v>
      </c>
      <c r="D2" s="52" t="s">
        <v>82</v>
      </c>
      <c r="E2" s="56" t="s">
        <v>83</v>
      </c>
      <c r="F2" s="57" t="s">
        <v>84</v>
      </c>
      <c r="G2" s="58" t="s">
        <v>53</v>
      </c>
      <c r="H2" s="59" t="s">
        <v>57</v>
      </c>
      <c r="I2" s="59"/>
      <c r="J2" s="60"/>
    </row>
    <row r="3" spans="1:10" ht="21.75" customHeight="1" thickBot="1" x14ac:dyDescent="0.4">
      <c r="A3" s="61"/>
      <c r="B3" s="62" t="s">
        <v>79</v>
      </c>
      <c r="C3" s="63"/>
      <c r="D3" s="63"/>
      <c r="E3" s="63"/>
      <c r="F3" s="63"/>
      <c r="G3" s="64">
        <v>48.807593062140491</v>
      </c>
      <c r="H3" s="65">
        <v>17.12055761774737</v>
      </c>
      <c r="I3" s="75"/>
      <c r="J3" s="66">
        <f>SUM(J4:J15)</f>
        <v>76491.365070914195</v>
      </c>
    </row>
    <row r="4" spans="1:10" ht="21" x14ac:dyDescent="0.35">
      <c r="A4" s="67" t="s">
        <v>7</v>
      </c>
      <c r="B4" s="78" t="s">
        <v>85</v>
      </c>
      <c r="C4" s="68">
        <v>1.3</v>
      </c>
      <c r="D4" s="78">
        <v>1185</v>
      </c>
      <c r="E4" s="91">
        <v>54.351891000000002</v>
      </c>
      <c r="F4" s="91">
        <v>18.646802999999998</v>
      </c>
      <c r="G4" s="69"/>
      <c r="H4" s="69"/>
      <c r="I4" s="92">
        <f>SQRT(($G$3-E4)^2+($H$3-F4)^2)</f>
        <v>5.7505360263718641</v>
      </c>
      <c r="J4" s="69">
        <f>C4*I4*D4</f>
        <v>8858.7007486258572</v>
      </c>
    </row>
    <row r="5" spans="1:10" ht="21" x14ac:dyDescent="0.35">
      <c r="A5" s="67" t="s">
        <v>8</v>
      </c>
      <c r="B5" s="78" t="s">
        <v>86</v>
      </c>
      <c r="C5" s="70">
        <v>1.3</v>
      </c>
      <c r="D5" s="78">
        <v>1100</v>
      </c>
      <c r="E5" s="91">
        <v>47.070673999999997</v>
      </c>
      <c r="F5" s="91">
        <v>15.439562</v>
      </c>
      <c r="G5" s="69"/>
      <c r="H5" s="69"/>
      <c r="I5" s="93">
        <f t="shared" ref="I5:I15" si="0">SQRT(($G$3-E5)^2+($H$3-F5)^2)</f>
        <v>2.417154131476285</v>
      </c>
      <c r="J5" s="69">
        <f t="shared" ref="J5:J15" si="1">C5*I5*D5</f>
        <v>3456.5304080110877</v>
      </c>
    </row>
    <row r="6" spans="1:10" ht="21" x14ac:dyDescent="0.35">
      <c r="A6" s="67" t="s">
        <v>9</v>
      </c>
      <c r="B6" s="78" t="s">
        <v>87</v>
      </c>
      <c r="C6" s="70">
        <v>1.3</v>
      </c>
      <c r="D6" s="78">
        <v>800</v>
      </c>
      <c r="E6" s="91">
        <v>45.748724000000003</v>
      </c>
      <c r="F6" s="91">
        <v>21.208255000000001</v>
      </c>
      <c r="G6" s="69"/>
      <c r="H6" s="69"/>
      <c r="I6" s="93">
        <f t="shared" si="0"/>
        <v>5.1054823306123822</v>
      </c>
      <c r="J6" s="69">
        <f t="shared" si="1"/>
        <v>5309.7016238368769</v>
      </c>
    </row>
    <row r="7" spans="1:10" ht="21" x14ac:dyDescent="0.35">
      <c r="A7" s="67" t="s">
        <v>10</v>
      </c>
      <c r="B7" s="78" t="s">
        <v>88</v>
      </c>
      <c r="C7" s="70">
        <v>1.3</v>
      </c>
      <c r="D7" s="78">
        <v>150</v>
      </c>
      <c r="E7" s="91">
        <v>55.495814000000003</v>
      </c>
      <c r="F7" s="91">
        <v>9.4730559999999997</v>
      </c>
      <c r="G7" s="69"/>
      <c r="H7" s="69"/>
      <c r="I7" s="93">
        <f t="shared" si="0"/>
        <v>10.159556107777101</v>
      </c>
      <c r="J7" s="69">
        <f t="shared" si="1"/>
        <v>1981.1134410165348</v>
      </c>
    </row>
    <row r="8" spans="1:10" ht="21" x14ac:dyDescent="0.35">
      <c r="A8" s="71" t="s">
        <v>11</v>
      </c>
      <c r="B8" s="78" t="s">
        <v>89</v>
      </c>
      <c r="C8" s="70">
        <v>1.3</v>
      </c>
      <c r="D8" s="78">
        <v>475</v>
      </c>
      <c r="E8" s="91">
        <v>60.451766999999997</v>
      </c>
      <c r="F8" s="91">
        <v>22.266622000000002</v>
      </c>
      <c r="G8" s="69"/>
      <c r="H8" s="69"/>
      <c r="I8" s="93">
        <f t="shared" si="0"/>
        <v>12.730623131701595</v>
      </c>
      <c r="J8" s="69">
        <f t="shared" si="1"/>
        <v>7861.1597838257358</v>
      </c>
    </row>
    <row r="9" spans="1:10" ht="21" x14ac:dyDescent="0.35">
      <c r="A9" s="71" t="s">
        <v>12</v>
      </c>
      <c r="B9" s="78" t="s">
        <v>90</v>
      </c>
      <c r="C9" s="70">
        <v>1.3</v>
      </c>
      <c r="D9" s="78">
        <v>110</v>
      </c>
      <c r="E9" s="91">
        <v>47.634338999999997</v>
      </c>
      <c r="F9" s="91">
        <v>19.139600000000002</v>
      </c>
      <c r="G9" s="69"/>
      <c r="H9" s="69"/>
      <c r="I9" s="93">
        <f t="shared" si="0"/>
        <v>2.3351782021211043</v>
      </c>
      <c r="J9" s="69">
        <f t="shared" si="1"/>
        <v>333.93048290331791</v>
      </c>
    </row>
    <row r="10" spans="1:10" ht="21" x14ac:dyDescent="0.35">
      <c r="A10" s="71" t="s">
        <v>13</v>
      </c>
      <c r="B10" s="78" t="s">
        <v>91</v>
      </c>
      <c r="C10" s="70">
        <v>1.3</v>
      </c>
      <c r="D10" s="78">
        <v>238</v>
      </c>
      <c r="E10" s="91">
        <v>46.554555999999998</v>
      </c>
      <c r="F10" s="91">
        <v>15.645887999999999</v>
      </c>
      <c r="G10" s="69"/>
      <c r="H10" s="69"/>
      <c r="I10" s="93">
        <f t="shared" si="0"/>
        <v>2.6927358735839348</v>
      </c>
      <c r="J10" s="69">
        <f t="shared" si="1"/>
        <v>833.13247928686951</v>
      </c>
    </row>
    <row r="11" spans="1:10" ht="21" x14ac:dyDescent="0.35">
      <c r="A11" s="71" t="s">
        <v>14</v>
      </c>
      <c r="B11" s="78" t="s">
        <v>94</v>
      </c>
      <c r="C11" s="70">
        <v>1.3</v>
      </c>
      <c r="D11" s="78">
        <v>193</v>
      </c>
      <c r="E11" s="91">
        <v>48.306159000000001</v>
      </c>
      <c r="F11" s="91">
        <v>18.076034</v>
      </c>
      <c r="G11" s="69"/>
      <c r="H11" s="69"/>
      <c r="I11" s="93">
        <f t="shared" si="0"/>
        <v>1.0790603485057209</v>
      </c>
      <c r="J11" s="69">
        <f t="shared" si="1"/>
        <v>270.73624144008539</v>
      </c>
    </row>
    <row r="12" spans="1:10" ht="21" x14ac:dyDescent="0.35">
      <c r="A12" s="71" t="s">
        <v>15</v>
      </c>
      <c r="B12" s="78" t="s">
        <v>95</v>
      </c>
      <c r="C12" s="70">
        <v>1.3</v>
      </c>
      <c r="D12" s="78">
        <v>173</v>
      </c>
      <c r="E12" s="91">
        <v>56.504573999999998</v>
      </c>
      <c r="F12" s="91">
        <v>21.010828</v>
      </c>
      <c r="G12" s="69"/>
      <c r="H12" s="69"/>
      <c r="I12" s="93">
        <f t="shared" si="0"/>
        <v>8.6242518055078055</v>
      </c>
      <c r="J12" s="69">
        <f t="shared" si="1"/>
        <v>1939.5942310587056</v>
      </c>
    </row>
    <row r="13" spans="1:10" ht="21" x14ac:dyDescent="0.35">
      <c r="A13" s="71" t="s">
        <v>16</v>
      </c>
      <c r="B13" s="78" t="s">
        <v>96</v>
      </c>
      <c r="C13" s="70">
        <v>1.3</v>
      </c>
      <c r="D13" s="78">
        <v>1180</v>
      </c>
      <c r="E13" s="91">
        <v>43.214035000000003</v>
      </c>
      <c r="F13" s="91">
        <v>27.914608999999999</v>
      </c>
      <c r="G13" s="69"/>
      <c r="H13" s="69"/>
      <c r="I13" s="93">
        <f t="shared" si="0"/>
        <v>12.157279179045233</v>
      </c>
      <c r="J13" s="69">
        <f t="shared" si="1"/>
        <v>18649.266260655386</v>
      </c>
    </row>
    <row r="14" spans="1:10" ht="21" x14ac:dyDescent="0.35">
      <c r="A14" s="67" t="s">
        <v>17</v>
      </c>
      <c r="B14" s="78" t="s">
        <v>92</v>
      </c>
      <c r="C14" s="70">
        <v>1.3</v>
      </c>
      <c r="D14" s="78">
        <v>1038</v>
      </c>
      <c r="E14" s="91">
        <v>47.376854000000002</v>
      </c>
      <c r="F14" s="91">
        <v>8.5416550000000004</v>
      </c>
      <c r="G14" s="69"/>
      <c r="H14" s="69"/>
      <c r="I14" s="93">
        <f t="shared" si="0"/>
        <v>8.6973895157528336</v>
      </c>
      <c r="J14" s="69">
        <f t="shared" si="1"/>
        <v>11736.257412556875</v>
      </c>
    </row>
    <row r="15" spans="1:10" ht="21.75" thickBot="1" x14ac:dyDescent="0.4">
      <c r="A15" s="72" t="s">
        <v>18</v>
      </c>
      <c r="B15" s="78" t="s">
        <v>93</v>
      </c>
      <c r="C15" s="70">
        <v>1.3</v>
      </c>
      <c r="D15" s="78">
        <v>710</v>
      </c>
      <c r="E15" s="91">
        <v>60.391257000000003</v>
      </c>
      <c r="F15" s="91">
        <v>5.3220499999999999</v>
      </c>
      <c r="G15" s="69"/>
      <c r="H15" s="69"/>
      <c r="I15" s="94">
        <f t="shared" si="0"/>
        <v>16.534389986670497</v>
      </c>
      <c r="J15" s="69">
        <f t="shared" si="1"/>
        <v>15261.24195769687</v>
      </c>
    </row>
  </sheetData>
  <mergeCells count="2">
    <mergeCell ref="E1:F1"/>
    <mergeCell ref="G1:H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8433" r:id="rId3">
          <objectPr defaultSize="0" autoPict="0" r:id="rId4">
            <anchor moveWithCells="1">
              <from>
                <xdr:col>9</xdr:col>
                <xdr:colOff>238125</xdr:colOff>
                <xdr:row>1</xdr:row>
                <xdr:rowOff>9525</xdr:rowOff>
              </from>
              <to>
                <xdr:col>9</xdr:col>
                <xdr:colOff>1485900</xdr:colOff>
                <xdr:row>1</xdr:row>
                <xdr:rowOff>571500</xdr:rowOff>
              </to>
            </anchor>
          </objectPr>
        </oleObject>
      </mc:Choice>
      <mc:Fallback>
        <oleObject progId="Equation.3" shapeId="18433" r:id="rId3"/>
      </mc:Fallback>
    </mc:AlternateContent>
    <mc:AlternateContent xmlns:mc="http://schemas.openxmlformats.org/markup-compatibility/2006">
      <mc:Choice Requires="x14">
        <oleObject progId="Equation.3" shapeId="18434" r:id="rId5">
          <objectPr defaultSize="0" autoPict="0" r:id="rId6">
            <anchor moveWithCells="1">
              <from>
                <xdr:col>8</xdr:col>
                <xdr:colOff>19050</xdr:colOff>
                <xdr:row>1</xdr:row>
                <xdr:rowOff>19050</xdr:rowOff>
              </from>
              <to>
                <xdr:col>9</xdr:col>
                <xdr:colOff>0</xdr:colOff>
                <xdr:row>1</xdr:row>
                <xdr:rowOff>571500</xdr:rowOff>
              </to>
            </anchor>
          </objectPr>
        </oleObject>
      </mc:Choice>
      <mc:Fallback>
        <oleObject progId="Equation.3" shapeId="18434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(d)</vt:lpstr>
      <vt:lpstr>(e)</vt:lpstr>
      <vt:lpstr>(f)</vt:lpstr>
      <vt:lpstr>(g)</vt:lpstr>
      <vt:lpstr>(h1)</vt:lpstr>
      <vt:lpstr>(h2)</vt:lpstr>
      <vt:lpstr>centre géometrique</vt:lpstr>
      <vt:lpstr>centre gravitationnel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2020-04-10T05:50:04Z</dcterms:created>
  <dcterms:modified xsi:type="dcterms:W3CDTF">2020-04-17T14:41:24Z</dcterms:modified>
</cp:coreProperties>
</file>