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731784\Desktop\"/>
    </mc:Choice>
  </mc:AlternateContent>
  <bookViews>
    <workbookView xWindow="0" yWindow="0" windowWidth="21570" windowHeight="8145"/>
  </bookViews>
  <sheets>
    <sheet name="Feuille 1" sheetId="1" r:id="rId1"/>
  </sheets>
  <calcPr calcId="152511"/>
</workbook>
</file>

<file path=xl/calcChain.xml><?xml version="1.0" encoding="utf-8"?>
<calcChain xmlns="http://schemas.openxmlformats.org/spreadsheetml/2006/main">
  <c r="H56" i="1" l="1"/>
  <c r="C54" i="1"/>
  <c r="E54" i="1" s="1"/>
  <c r="H57" i="1"/>
  <c r="H55" i="1"/>
  <c r="E49" i="1"/>
  <c r="E47" i="1"/>
  <c r="E52" i="1"/>
  <c r="E53" i="1"/>
  <c r="E55" i="1"/>
  <c r="E56" i="1"/>
  <c r="E57" i="1"/>
  <c r="E51" i="1"/>
  <c r="E48" i="1"/>
  <c r="E50" i="1" s="1"/>
  <c r="D48" i="1"/>
  <c r="D50" i="1" s="1"/>
  <c r="O26" i="1"/>
  <c r="O27" i="1" s="1"/>
  <c r="O28" i="1" s="1"/>
  <c r="O29" i="1" s="1"/>
  <c r="O30" i="1" s="1"/>
  <c r="O31" i="1" s="1"/>
  <c r="O32" i="1" s="1"/>
  <c r="O33" i="1" s="1"/>
  <c r="O34" i="1" s="1"/>
  <c r="O35" i="1" s="1"/>
  <c r="K27" i="1"/>
  <c r="K28" i="1"/>
  <c r="K29" i="1" s="1"/>
  <c r="K30" i="1" s="1"/>
  <c r="K31" i="1" s="1"/>
  <c r="K32" i="1" s="1"/>
  <c r="K33" i="1" s="1"/>
  <c r="K34" i="1" s="1"/>
  <c r="K35" i="1" s="1"/>
  <c r="K26" i="1"/>
  <c r="J20" i="1"/>
  <c r="J21" i="1"/>
  <c r="J22" i="1" s="1"/>
  <c r="J19" i="1"/>
  <c r="J15" i="1"/>
  <c r="J14" i="1"/>
  <c r="J13" i="1"/>
  <c r="J9" i="1"/>
  <c r="J8" i="1"/>
  <c r="J7" i="1"/>
  <c r="C52" i="1"/>
  <c r="C57" i="1"/>
  <c r="H54" i="1"/>
  <c r="H52" i="1"/>
  <c r="D58" i="1"/>
  <c r="H40" i="1"/>
  <c r="H39" i="1"/>
  <c r="H35" i="1"/>
  <c r="H33" i="1"/>
  <c r="C40" i="1"/>
  <c r="C39" i="1"/>
  <c r="C31" i="1"/>
  <c r="C29" i="1"/>
  <c r="H58" i="1" l="1"/>
  <c r="C58" i="1"/>
  <c r="D59" i="1"/>
  <c r="E58" i="1"/>
  <c r="E59" i="1" s="1"/>
  <c r="H59" i="1"/>
  <c r="J59" i="1" s="1"/>
  <c r="C59" i="1"/>
  <c r="C50" i="1"/>
</calcChain>
</file>

<file path=xl/sharedStrings.xml><?xml version="1.0" encoding="utf-8"?>
<sst xmlns="http://schemas.openxmlformats.org/spreadsheetml/2006/main" count="103" uniqueCount="69">
  <si>
    <t>1er janvier de l'année N</t>
  </si>
  <si>
    <t>intitulé</t>
  </si>
  <si>
    <t>actif</t>
  </si>
  <si>
    <t>passif</t>
  </si>
  <si>
    <t>élément hors bilan</t>
  </si>
  <si>
    <t>immobilisé</t>
  </si>
  <si>
    <t>circulant</t>
  </si>
  <si>
    <t>capitaux propres</t>
  </si>
  <si>
    <t>dettes</t>
  </si>
  <si>
    <t>Compte bancaire</t>
  </si>
  <si>
    <t>Chiffre d'Affaire annuel prévisionnel</t>
  </si>
  <si>
    <t>85 000€</t>
  </si>
  <si>
    <t>Caisse</t>
  </si>
  <si>
    <t>Un ordinateur fixe</t>
  </si>
  <si>
    <t>logiciel de gestion</t>
  </si>
  <si>
    <t xml:space="preserve">véhicule </t>
  </si>
  <si>
    <t>stock de matières premières</t>
  </si>
  <si>
    <t>apport des associés</t>
  </si>
  <si>
    <t>logiciel de bureautique</t>
  </si>
  <si>
    <t>emprunt bancaire</t>
  </si>
  <si>
    <t>location d'un local</t>
  </si>
  <si>
    <t>4000€/an</t>
  </si>
  <si>
    <t>Agencement d'un local</t>
  </si>
  <si>
    <t>mobilier</t>
  </si>
  <si>
    <t>petites fournitures</t>
  </si>
  <si>
    <t>imprimantes</t>
  </si>
  <si>
    <t>stock de marchandises</t>
  </si>
  <si>
    <t>Actif</t>
  </si>
  <si>
    <t>Passif</t>
  </si>
  <si>
    <t>Brut</t>
  </si>
  <si>
    <t>Amortissement</t>
  </si>
  <si>
    <t>Net</t>
  </si>
  <si>
    <t>Incorporelles</t>
  </si>
  <si>
    <t>Corporelles</t>
  </si>
  <si>
    <t>Financière</t>
  </si>
  <si>
    <t>Immobilisation</t>
  </si>
  <si>
    <t>Total Immobilisation</t>
  </si>
  <si>
    <t>Stocks et en-cours</t>
  </si>
  <si>
    <t>March. Et matières 1eres</t>
  </si>
  <si>
    <t>En-cours</t>
  </si>
  <si>
    <t>Produit finis</t>
  </si>
  <si>
    <t>Créances</t>
  </si>
  <si>
    <t>Clients</t>
  </si>
  <si>
    <t>Autres</t>
  </si>
  <si>
    <t>Disponibilités</t>
  </si>
  <si>
    <t>valeurs mobilières de placement</t>
  </si>
  <si>
    <t>Total général actif</t>
  </si>
  <si>
    <t>Capital social</t>
  </si>
  <si>
    <t>Résultat de l'exercice</t>
  </si>
  <si>
    <t>Subvention d'investissement</t>
  </si>
  <si>
    <t>Total capitaux propres</t>
  </si>
  <si>
    <t>Provisions pour risques et charges</t>
  </si>
  <si>
    <t>Total provisions</t>
  </si>
  <si>
    <t>Emprunts auprès des banques</t>
  </si>
  <si>
    <t>Autres emprunt et dettes</t>
  </si>
  <si>
    <t>Dettes fournisseurs</t>
  </si>
  <si>
    <t>Total dettes</t>
  </si>
  <si>
    <t>Total général passif</t>
  </si>
  <si>
    <t>Report à nouveau</t>
  </si>
  <si>
    <t>Total actif circulant</t>
  </si>
  <si>
    <t>BILAN DE l'ANNEE DE DEPART (au 1er Janvier N) de l'entreprise Soulet</t>
  </si>
  <si>
    <t>BILAN DE l'ANNEE N + 1 (au 1er Janvier N+1) de l'entreprise Soulet</t>
  </si>
  <si>
    <t>Deux ordinateurs portables</t>
  </si>
  <si>
    <t>Réserves</t>
  </si>
  <si>
    <t>Amortissement ordinateur fixe</t>
  </si>
  <si>
    <t>Amortissement dee deux ordinateurs portables</t>
  </si>
  <si>
    <t>Amortissement de la voiture</t>
  </si>
  <si>
    <t>Amortissement agencement local</t>
  </si>
  <si>
    <t>Amortissement mobilier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</si>
</sst>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164" formatCode="#,##0&quot;€&quot;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1" xfId="0" applyFont="1" applyFill="1" applyBorder="1"/>
    <xf numFmtId="0" fontId="1" fillId="0" borderId="2" xfId="0" applyFont="1" applyBorder="1" applyAlignment="1"/>
    <xf numFmtId="0" fontId="1" fillId="0" borderId="2" xfId="0" applyFont="1" applyBorder="1"/>
    <xf numFmtId="164" fontId="1" fillId="0" borderId="3" xfId="0" applyNumberFormat="1" applyFont="1" applyBorder="1" applyAlignme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6" xfId="0" applyNumberFormat="1" applyFont="1" applyBorder="1" applyAlignment="1"/>
    <xf numFmtId="164" fontId="1" fillId="0" borderId="5" xfId="0" applyNumberFormat="1" applyFont="1" applyBorder="1" applyAlignment="1"/>
    <xf numFmtId="0" fontId="1" fillId="0" borderId="7" xfId="0" applyFont="1" applyBorder="1" applyAlignment="1">
      <alignment horizontal="right"/>
    </xf>
    <xf numFmtId="164" fontId="1" fillId="0" borderId="7" xfId="0" applyNumberFormat="1" applyFont="1" applyBorder="1" applyAlignment="1"/>
    <xf numFmtId="0" fontId="2" fillId="2" borderId="1" xfId="0" applyFont="1" applyFill="1" applyBorder="1" applyAlignment="1">
      <alignment horizontal="center"/>
    </xf>
    <xf numFmtId="0" fontId="0" fillId="0" borderId="0" xfId="0" applyFont="1" applyAlignment="1"/>
    <xf numFmtId="6" fontId="1" fillId="0" borderId="5" xfId="0" applyNumberFormat="1" applyFont="1" applyBorder="1"/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/>
    <xf numFmtId="0" fontId="1" fillId="0" borderId="8" xfId="0" applyFont="1" applyFill="1" applyBorder="1" applyAlignment="1"/>
    <xf numFmtId="0" fontId="5" fillId="4" borderId="8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8" xfId="0" applyFont="1" applyFill="1" applyBorder="1" applyAlignment="1"/>
    <xf numFmtId="0" fontId="1" fillId="5" borderId="8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8" xfId="0" applyFont="1" applyFill="1" applyBorder="1" applyAlignment="1"/>
    <xf numFmtId="0" fontId="0" fillId="6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/>
    </xf>
    <xf numFmtId="0" fontId="0" fillId="6" borderId="8" xfId="0" applyFont="1" applyFill="1" applyBorder="1" applyAlignment="1"/>
    <xf numFmtId="0" fontId="4" fillId="5" borderId="8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0" xfId="0" applyFont="1" applyBorder="1"/>
    <xf numFmtId="164" fontId="1" fillId="0" borderId="0" xfId="0" applyNumberFormat="1" applyFont="1" applyBorder="1" applyAlignment="1"/>
    <xf numFmtId="0" fontId="6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64" fontId="3" fillId="0" borderId="5" xfId="0" applyNumberFormat="1" applyFont="1" applyBorder="1" applyAlignment="1"/>
    <xf numFmtId="164" fontId="6" fillId="0" borderId="7" xfId="0" applyNumberFormat="1" applyFont="1" applyBorder="1" applyAlignment="1"/>
    <xf numFmtId="0" fontId="6" fillId="0" borderId="5" xfId="0" applyFont="1" applyBorder="1" applyAlignment="1"/>
    <xf numFmtId="0" fontId="5" fillId="0" borderId="8" xfId="0" applyFont="1" applyBorder="1" applyAlignment="1"/>
    <xf numFmtId="0" fontId="0" fillId="4" borderId="8" xfId="0" applyFont="1" applyFill="1" applyBorder="1" applyAlignment="1">
      <alignment vertical="center"/>
    </xf>
    <xf numFmtId="0" fontId="5" fillId="0" borderId="8" xfId="0" applyFont="1" applyBorder="1" applyAlignment="1">
      <alignment horizontal="center"/>
    </xf>
    <xf numFmtId="0" fontId="6" fillId="0" borderId="18" xfId="0" applyFont="1" applyBorder="1" applyAlignment="1">
      <alignment horizontal="right"/>
    </xf>
    <xf numFmtId="2" fontId="5" fillId="0" borderId="8" xfId="0" applyNumberFormat="1" applyFont="1" applyBorder="1" applyAlignment="1"/>
    <xf numFmtId="2" fontId="0" fillId="0" borderId="8" xfId="0" applyNumberFormat="1" applyFont="1" applyBorder="1" applyAlignment="1"/>
    <xf numFmtId="2" fontId="0" fillId="4" borderId="8" xfId="0" applyNumberFormat="1" applyFont="1" applyFill="1" applyBorder="1" applyAlignment="1"/>
    <xf numFmtId="9" fontId="0" fillId="0" borderId="8" xfId="0" applyNumberFormat="1" applyFont="1" applyBorder="1" applyAlignment="1"/>
    <xf numFmtId="2" fontId="0" fillId="0" borderId="0" xfId="0" applyNumberFormat="1" applyFont="1" applyAlignment="1"/>
    <xf numFmtId="0" fontId="4" fillId="6" borderId="8" xfId="0" applyFont="1" applyFill="1" applyBorder="1" applyAlignment="1"/>
    <xf numFmtId="0" fontId="4" fillId="5" borderId="8" xfId="0" applyFont="1" applyFill="1" applyBorder="1" applyAlignment="1"/>
    <xf numFmtId="2" fontId="4" fillId="5" borderId="8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topLeftCell="A29" workbookViewId="0">
      <selection activeCell="I55" sqref="I55"/>
    </sheetView>
  </sheetViews>
  <sheetFormatPr baseColWidth="10" defaultColWidth="14.42578125" defaultRowHeight="15.75" customHeight="1" x14ac:dyDescent="0.2"/>
  <cols>
    <col min="2" max="2" width="31.85546875" customWidth="1"/>
    <col min="5" max="5" width="17" customWidth="1"/>
    <col min="7" max="7" width="17.85546875" customWidth="1"/>
  </cols>
  <sheetData>
    <row r="1" spans="2:11" ht="15.75" customHeight="1" x14ac:dyDescent="0.2">
      <c r="B1" s="1" t="s">
        <v>0</v>
      </c>
    </row>
    <row r="2" spans="2:11" ht="15.75" customHeight="1" x14ac:dyDescent="0.2">
      <c r="B2" s="2" t="s">
        <v>1</v>
      </c>
      <c r="C2" s="21" t="s">
        <v>2</v>
      </c>
      <c r="D2" s="22"/>
      <c r="E2" s="21" t="s">
        <v>3</v>
      </c>
      <c r="F2" s="22"/>
      <c r="G2" s="3" t="s">
        <v>4</v>
      </c>
    </row>
    <row r="3" spans="2:11" ht="15.75" customHeight="1" x14ac:dyDescent="0.2">
      <c r="B3" s="4"/>
      <c r="C3" s="5" t="s">
        <v>5</v>
      </c>
      <c r="D3" s="6" t="s">
        <v>6</v>
      </c>
      <c r="E3" s="5" t="s">
        <v>7</v>
      </c>
      <c r="F3" s="6" t="s">
        <v>8</v>
      </c>
      <c r="G3" s="7"/>
    </row>
    <row r="4" spans="2:11" ht="15.75" customHeight="1" x14ac:dyDescent="0.2">
      <c r="B4" s="8" t="s">
        <v>9</v>
      </c>
      <c r="C4" s="9"/>
      <c r="D4" s="10">
        <v>1000</v>
      </c>
      <c r="E4" s="9"/>
      <c r="F4" s="11"/>
      <c r="G4" s="12"/>
    </row>
    <row r="5" spans="2:11" ht="15.75" customHeight="1" x14ac:dyDescent="0.2">
      <c r="B5" s="13" t="s">
        <v>10</v>
      </c>
      <c r="C5" s="14"/>
      <c r="D5" s="15"/>
      <c r="F5" s="15"/>
      <c r="G5" s="66" t="s">
        <v>11</v>
      </c>
    </row>
    <row r="6" spans="2:11" ht="15.75" customHeight="1" x14ac:dyDescent="0.2">
      <c r="B6" s="13" t="s">
        <v>12</v>
      </c>
      <c r="C6" s="14"/>
      <c r="D6" s="17">
        <v>200</v>
      </c>
      <c r="E6" s="14"/>
      <c r="F6" s="15"/>
      <c r="G6" s="16"/>
      <c r="I6" s="65" t="s">
        <v>64</v>
      </c>
      <c r="J6" s="65"/>
      <c r="K6" s="65"/>
    </row>
    <row r="7" spans="2:11" ht="15.75" customHeight="1" x14ac:dyDescent="0.2">
      <c r="B7" s="13" t="s">
        <v>13</v>
      </c>
      <c r="C7" s="18">
        <v>700</v>
      </c>
      <c r="D7" s="15"/>
      <c r="E7" s="14"/>
      <c r="F7" s="15"/>
      <c r="G7" s="16"/>
      <c r="I7" s="26">
        <v>700</v>
      </c>
      <c r="J7" s="26">
        <f>I7/3</f>
        <v>233.33333333333334</v>
      </c>
      <c r="K7" s="70">
        <v>0.33333333333333298</v>
      </c>
    </row>
    <row r="8" spans="2:11" ht="15.75" customHeight="1" x14ac:dyDescent="0.2">
      <c r="B8" s="62" t="s">
        <v>62</v>
      </c>
      <c r="C8" s="18">
        <v>1600</v>
      </c>
      <c r="D8" s="15"/>
      <c r="E8" s="14"/>
      <c r="F8" s="15"/>
      <c r="G8" s="16"/>
      <c r="I8" s="26">
        <v>700</v>
      </c>
      <c r="J8" s="26">
        <f>I8/3+J7</f>
        <v>466.66666666666669</v>
      </c>
      <c r="K8" s="70">
        <v>0.33333333333333337</v>
      </c>
    </row>
    <row r="9" spans="2:11" ht="15.75" customHeight="1" x14ac:dyDescent="0.2">
      <c r="B9" s="13" t="s">
        <v>14</v>
      </c>
      <c r="C9" s="23">
        <v>600</v>
      </c>
      <c r="D9" s="15"/>
      <c r="E9" s="14"/>
      <c r="F9" s="15"/>
      <c r="G9" s="16"/>
      <c r="I9" s="26">
        <v>700</v>
      </c>
      <c r="J9" s="26">
        <f>I9/3+J8</f>
        <v>700</v>
      </c>
      <c r="K9" s="70">
        <v>0.33333333333333337</v>
      </c>
    </row>
    <row r="10" spans="2:11" ht="15.75" customHeight="1" x14ac:dyDescent="0.2">
      <c r="B10" s="13" t="s">
        <v>15</v>
      </c>
      <c r="C10" s="18">
        <v>6000</v>
      </c>
      <c r="D10" s="15"/>
      <c r="E10" s="14"/>
      <c r="F10" s="15"/>
      <c r="G10" s="16"/>
    </row>
    <row r="11" spans="2:11" ht="15.75" customHeight="1" x14ac:dyDescent="0.2">
      <c r="B11" s="13" t="s">
        <v>16</v>
      </c>
      <c r="C11" s="14"/>
      <c r="D11" s="17">
        <v>1500</v>
      </c>
      <c r="E11" s="14"/>
      <c r="F11" s="15"/>
      <c r="G11" s="16"/>
    </row>
    <row r="12" spans="2:11" ht="15.75" customHeight="1" x14ac:dyDescent="0.2">
      <c r="B12" s="54" t="s">
        <v>17</v>
      </c>
      <c r="C12" s="50"/>
      <c r="D12" s="52"/>
      <c r="E12" s="23">
        <v>700</v>
      </c>
      <c r="F12" s="15"/>
      <c r="G12" s="48"/>
      <c r="I12" s="65" t="s">
        <v>65</v>
      </c>
      <c r="J12" s="65"/>
      <c r="K12" s="65"/>
    </row>
    <row r="13" spans="2:11" ht="15.75" customHeight="1" x14ac:dyDescent="0.2">
      <c r="B13" s="55"/>
      <c r="C13" s="51"/>
      <c r="D13" s="53"/>
      <c r="E13" s="18">
        <v>4300</v>
      </c>
      <c r="F13" s="15"/>
      <c r="G13" s="49"/>
      <c r="I13" s="26">
        <v>1600</v>
      </c>
      <c r="J13" s="26">
        <f>I13/3</f>
        <v>533.33333333333337</v>
      </c>
      <c r="K13" s="70">
        <v>0.33333333333333298</v>
      </c>
    </row>
    <row r="14" spans="2:11" ht="15.75" customHeight="1" x14ac:dyDescent="0.2">
      <c r="B14" s="13" t="s">
        <v>18</v>
      </c>
      <c r="C14" s="14"/>
      <c r="D14" s="15"/>
      <c r="E14" s="14"/>
      <c r="F14" s="15"/>
      <c r="G14" s="61">
        <v>269</v>
      </c>
      <c r="I14" s="26">
        <v>1600</v>
      </c>
      <c r="J14" s="26">
        <f>I14/3+J13</f>
        <v>1066.6666666666667</v>
      </c>
      <c r="K14" s="70">
        <v>0.33333333333333298</v>
      </c>
    </row>
    <row r="15" spans="2:11" ht="15.75" customHeight="1" x14ac:dyDescent="0.2">
      <c r="B15" s="13" t="s">
        <v>19</v>
      </c>
      <c r="C15" s="14"/>
      <c r="D15" s="15"/>
      <c r="E15" s="14"/>
      <c r="F15" s="17">
        <v>12000</v>
      </c>
      <c r="G15" s="16"/>
      <c r="I15" s="26">
        <v>1600</v>
      </c>
      <c r="J15" s="26">
        <f>I15/3+J14</f>
        <v>1600</v>
      </c>
      <c r="K15" s="70">
        <v>0.33333333333333298</v>
      </c>
    </row>
    <row r="16" spans="2:11" ht="15.75" customHeight="1" x14ac:dyDescent="0.2">
      <c r="B16" s="13" t="s">
        <v>20</v>
      </c>
      <c r="C16" s="14"/>
      <c r="D16" s="15"/>
      <c r="E16" s="14"/>
      <c r="F16" s="15"/>
      <c r="G16" s="19" t="s">
        <v>21</v>
      </c>
    </row>
    <row r="17" spans="1:16" ht="15.75" customHeight="1" x14ac:dyDescent="0.2">
      <c r="B17" s="13" t="s">
        <v>22</v>
      </c>
      <c r="C17" s="60">
        <v>2000</v>
      </c>
      <c r="D17" s="15"/>
      <c r="E17" s="14"/>
      <c r="F17" s="15"/>
      <c r="G17" s="16"/>
    </row>
    <row r="18" spans="1:16" ht="15.75" customHeight="1" x14ac:dyDescent="0.2">
      <c r="B18" s="13" t="s">
        <v>23</v>
      </c>
      <c r="C18" s="18">
        <v>1400</v>
      </c>
      <c r="D18" s="15"/>
      <c r="E18" s="14"/>
      <c r="F18" s="15"/>
      <c r="G18" s="16"/>
      <c r="I18" s="65" t="s">
        <v>66</v>
      </c>
      <c r="J18" s="25"/>
      <c r="K18" s="25"/>
    </row>
    <row r="19" spans="1:16" ht="15.75" customHeight="1" x14ac:dyDescent="0.2">
      <c r="B19" s="13" t="s">
        <v>24</v>
      </c>
      <c r="C19" s="14"/>
      <c r="D19" s="15"/>
      <c r="E19" s="14"/>
      <c r="F19" s="15"/>
      <c r="G19" s="20">
        <v>120</v>
      </c>
      <c r="I19" s="26">
        <v>6000</v>
      </c>
      <c r="J19" s="26">
        <f>I19/4+J18</f>
        <v>1500</v>
      </c>
      <c r="K19" s="70">
        <v>0.25</v>
      </c>
    </row>
    <row r="20" spans="1:16" ht="15.75" customHeight="1" x14ac:dyDescent="0.2">
      <c r="B20" s="13" t="s">
        <v>25</v>
      </c>
      <c r="C20" s="14"/>
      <c r="D20" s="15"/>
      <c r="E20" s="14"/>
      <c r="F20" s="15"/>
      <c r="G20" s="20">
        <v>400</v>
      </c>
      <c r="I20" s="26">
        <v>6000</v>
      </c>
      <c r="J20" s="26">
        <f>I20/4+J19</f>
        <v>3000</v>
      </c>
      <c r="K20" s="70">
        <v>0.25</v>
      </c>
    </row>
    <row r="21" spans="1:16" ht="15.75" customHeight="1" x14ac:dyDescent="0.2">
      <c r="B21" s="13" t="s">
        <v>26</v>
      </c>
      <c r="C21" s="14"/>
      <c r="D21" s="17">
        <v>2000</v>
      </c>
      <c r="E21" s="14"/>
      <c r="F21" s="15"/>
      <c r="G21" s="16"/>
      <c r="I21" s="26">
        <v>6000</v>
      </c>
      <c r="J21" s="26">
        <f t="shared" ref="J20:J22" si="0">I21/4+J20</f>
        <v>4500</v>
      </c>
      <c r="K21" s="70">
        <v>0.25</v>
      </c>
    </row>
    <row r="22" spans="1:16" ht="15.75" customHeight="1" x14ac:dyDescent="0.2">
      <c r="B22" s="44"/>
      <c r="C22" s="45"/>
      <c r="D22" s="46"/>
      <c r="E22" s="45"/>
      <c r="F22" s="45"/>
      <c r="G22" s="45"/>
      <c r="I22" s="26">
        <v>6000</v>
      </c>
      <c r="J22" s="26">
        <f t="shared" si="0"/>
        <v>6000</v>
      </c>
      <c r="K22" s="70">
        <v>0.25</v>
      </c>
    </row>
    <row r="23" spans="1:16" ht="15.75" customHeight="1" x14ac:dyDescent="0.2">
      <c r="B23" s="44"/>
      <c r="C23" s="45"/>
      <c r="D23" s="46"/>
      <c r="E23" s="45"/>
      <c r="F23" s="45"/>
      <c r="G23" s="45"/>
    </row>
    <row r="24" spans="1:16" ht="15.75" customHeight="1" x14ac:dyDescent="0.2">
      <c r="B24" s="44"/>
      <c r="C24" s="47" t="s">
        <v>60</v>
      </c>
      <c r="D24" s="47"/>
      <c r="E24" s="47"/>
      <c r="F24" s="47"/>
      <c r="G24" s="45"/>
    </row>
    <row r="25" spans="1:16" ht="15.75" customHeight="1" x14ac:dyDescent="0.2">
      <c r="J25" s="65" t="s">
        <v>67</v>
      </c>
      <c r="K25" s="25"/>
      <c r="L25" s="25"/>
      <c r="N25" s="65" t="s">
        <v>68</v>
      </c>
      <c r="O25" s="65"/>
      <c r="P25" s="65"/>
    </row>
    <row r="26" spans="1:16" ht="15.75" customHeight="1" x14ac:dyDescent="0.2">
      <c r="A26" s="31" t="s">
        <v>27</v>
      </c>
      <c r="B26" s="31"/>
      <c r="C26" s="31"/>
      <c r="D26" s="31"/>
      <c r="E26" s="31"/>
      <c r="F26" s="34" t="s">
        <v>28</v>
      </c>
      <c r="G26" s="34"/>
      <c r="H26" s="34"/>
      <c r="J26" s="26">
        <v>2000</v>
      </c>
      <c r="K26" s="26">
        <f>J26/10+K25</f>
        <v>200</v>
      </c>
      <c r="L26" s="70">
        <v>0.1</v>
      </c>
      <c r="N26" s="26">
        <v>1400</v>
      </c>
      <c r="O26" s="26">
        <f>N26/10+O25</f>
        <v>140</v>
      </c>
      <c r="P26" s="70">
        <v>0.1</v>
      </c>
    </row>
    <row r="27" spans="1:16" ht="15.75" customHeight="1" x14ac:dyDescent="0.2">
      <c r="A27" s="32"/>
      <c r="B27" s="32"/>
      <c r="C27" s="33" t="s">
        <v>29</v>
      </c>
      <c r="D27" s="33" t="s">
        <v>30</v>
      </c>
      <c r="E27" s="33" t="s">
        <v>31</v>
      </c>
      <c r="F27" s="34"/>
      <c r="G27" s="34"/>
      <c r="H27" s="34"/>
      <c r="J27" s="26">
        <v>2000</v>
      </c>
      <c r="K27" s="26">
        <f t="shared" ref="K27:K35" si="1">J27/10+K26</f>
        <v>400</v>
      </c>
      <c r="L27" s="70">
        <v>0.1</v>
      </c>
      <c r="N27" s="26">
        <v>1400</v>
      </c>
      <c r="O27" s="26">
        <f t="shared" ref="O27:O35" si="2">N27/10+O26</f>
        <v>280</v>
      </c>
      <c r="P27" s="70">
        <v>0.1</v>
      </c>
    </row>
    <row r="28" spans="1:16" ht="15.75" customHeight="1" x14ac:dyDescent="0.2">
      <c r="A28" s="24" t="s">
        <v>35</v>
      </c>
      <c r="B28" s="27" t="s">
        <v>32</v>
      </c>
      <c r="C28" s="26">
        <v>600</v>
      </c>
      <c r="D28" s="26"/>
      <c r="E28" s="26"/>
      <c r="F28" s="25" t="s">
        <v>47</v>
      </c>
      <c r="G28" s="25"/>
      <c r="H28" s="26">
        <v>5000</v>
      </c>
      <c r="J28" s="26">
        <v>2000</v>
      </c>
      <c r="K28" s="26">
        <f t="shared" si="1"/>
        <v>600</v>
      </c>
      <c r="L28" s="70">
        <v>0.1</v>
      </c>
      <c r="N28" s="26">
        <v>1400</v>
      </c>
      <c r="O28" s="26">
        <f t="shared" si="2"/>
        <v>420</v>
      </c>
      <c r="P28" s="70">
        <v>0.1</v>
      </c>
    </row>
    <row r="29" spans="1:16" ht="15.75" customHeight="1" x14ac:dyDescent="0.2">
      <c r="A29" s="24"/>
      <c r="B29" s="26" t="s">
        <v>33</v>
      </c>
      <c r="C29" s="63">
        <f>700+1600+6000+2000+1400</f>
        <v>11700</v>
      </c>
      <c r="D29" s="26"/>
      <c r="E29" s="26"/>
      <c r="F29" s="65" t="s">
        <v>63</v>
      </c>
      <c r="G29" s="25"/>
      <c r="H29" s="26"/>
      <c r="J29" s="26">
        <v>2000</v>
      </c>
      <c r="K29" s="26">
        <f t="shared" si="1"/>
        <v>800</v>
      </c>
      <c r="L29" s="70">
        <v>0.1</v>
      </c>
      <c r="N29" s="26">
        <v>1400</v>
      </c>
      <c r="O29" s="26">
        <f t="shared" si="2"/>
        <v>560</v>
      </c>
      <c r="P29" s="70">
        <v>0.1</v>
      </c>
    </row>
    <row r="30" spans="1:16" ht="15.75" customHeight="1" x14ac:dyDescent="0.2">
      <c r="A30" s="24"/>
      <c r="B30" s="27" t="s">
        <v>34</v>
      </c>
      <c r="C30" s="26"/>
      <c r="D30" s="26"/>
      <c r="E30" s="26"/>
      <c r="F30" s="25" t="s">
        <v>58</v>
      </c>
      <c r="G30" s="25"/>
      <c r="H30" s="26"/>
      <c r="J30" s="26">
        <v>2000</v>
      </c>
      <c r="K30" s="26">
        <f t="shared" si="1"/>
        <v>1000</v>
      </c>
      <c r="L30" s="70">
        <v>0.1</v>
      </c>
      <c r="N30" s="26">
        <v>1400</v>
      </c>
      <c r="O30" s="26">
        <f t="shared" si="2"/>
        <v>700</v>
      </c>
      <c r="P30" s="70">
        <v>0.1</v>
      </c>
    </row>
    <row r="31" spans="1:16" ht="28.5" customHeight="1" x14ac:dyDescent="0.2">
      <c r="A31" s="38" t="s">
        <v>36</v>
      </c>
      <c r="B31" s="38"/>
      <c r="C31" s="64">
        <f>C28+C29+C30</f>
        <v>12300</v>
      </c>
      <c r="D31" s="30"/>
      <c r="E31" s="30"/>
      <c r="F31" s="58" t="s">
        <v>48</v>
      </c>
      <c r="G31" s="59"/>
      <c r="H31" s="26"/>
      <c r="J31" s="26">
        <v>2000</v>
      </c>
      <c r="K31" s="26">
        <f t="shared" si="1"/>
        <v>1200</v>
      </c>
      <c r="L31" s="70">
        <v>0.1</v>
      </c>
      <c r="N31" s="26">
        <v>1400</v>
      </c>
      <c r="O31" s="26">
        <f t="shared" si="2"/>
        <v>840</v>
      </c>
      <c r="P31" s="70">
        <v>0.1</v>
      </c>
    </row>
    <row r="32" spans="1:16" ht="15.75" customHeight="1" x14ac:dyDescent="0.2">
      <c r="A32" s="41" t="s">
        <v>37</v>
      </c>
      <c r="B32" s="27" t="s">
        <v>38</v>
      </c>
      <c r="C32" s="26">
        <v>1500</v>
      </c>
      <c r="D32" s="26"/>
      <c r="E32" s="26"/>
      <c r="F32" s="25" t="s">
        <v>49</v>
      </c>
      <c r="G32" s="25"/>
      <c r="H32" s="26"/>
      <c r="J32" s="26">
        <v>2000</v>
      </c>
      <c r="K32" s="26">
        <f t="shared" si="1"/>
        <v>1400</v>
      </c>
      <c r="L32" s="70">
        <v>0.1</v>
      </c>
      <c r="N32" s="26">
        <v>1400</v>
      </c>
      <c r="O32" s="26">
        <f t="shared" si="2"/>
        <v>980</v>
      </c>
      <c r="P32" s="70">
        <v>0.1</v>
      </c>
    </row>
    <row r="33" spans="1:16" ht="15.75" customHeight="1" x14ac:dyDescent="0.2">
      <c r="A33" s="42"/>
      <c r="B33" s="26" t="s">
        <v>39</v>
      </c>
      <c r="C33" s="26">
        <v>2000</v>
      </c>
      <c r="D33" s="26"/>
      <c r="E33" s="26"/>
      <c r="F33" s="29" t="s">
        <v>50</v>
      </c>
      <c r="G33" s="29"/>
      <c r="H33" s="30">
        <f>H28+H29+H30+H31+H32</f>
        <v>5000</v>
      </c>
      <c r="J33" s="26">
        <v>2000</v>
      </c>
      <c r="K33" s="26">
        <f t="shared" si="1"/>
        <v>1600</v>
      </c>
      <c r="L33" s="70">
        <v>0.1</v>
      </c>
      <c r="N33" s="26">
        <v>1400</v>
      </c>
      <c r="O33" s="26">
        <f t="shared" si="2"/>
        <v>1120</v>
      </c>
      <c r="P33" s="70">
        <v>0.1</v>
      </c>
    </row>
    <row r="34" spans="1:16" ht="15.75" customHeight="1" x14ac:dyDescent="0.2">
      <c r="A34" s="43"/>
      <c r="B34" s="27" t="s">
        <v>40</v>
      </c>
      <c r="C34" s="26"/>
      <c r="D34" s="26"/>
      <c r="E34" s="26"/>
      <c r="F34" s="25" t="s">
        <v>51</v>
      </c>
      <c r="G34" s="25"/>
      <c r="H34" s="26"/>
      <c r="J34" s="26">
        <v>2000</v>
      </c>
      <c r="K34" s="26">
        <f t="shared" si="1"/>
        <v>1800</v>
      </c>
      <c r="L34" s="70">
        <v>0.1</v>
      </c>
      <c r="N34" s="26">
        <v>1400</v>
      </c>
      <c r="O34" s="26">
        <f t="shared" si="2"/>
        <v>1260</v>
      </c>
      <c r="P34" s="70">
        <v>0.1</v>
      </c>
    </row>
    <row r="35" spans="1:16" ht="15.75" customHeight="1" x14ac:dyDescent="0.2">
      <c r="A35" s="39" t="s">
        <v>41</v>
      </c>
      <c r="B35" s="26" t="s">
        <v>42</v>
      </c>
      <c r="C35" s="26"/>
      <c r="D35" s="26"/>
      <c r="E35" s="26"/>
      <c r="F35" s="29" t="s">
        <v>52</v>
      </c>
      <c r="G35" s="29"/>
      <c r="H35" s="30">
        <f>H34</f>
        <v>0</v>
      </c>
      <c r="J35" s="26">
        <v>2000</v>
      </c>
      <c r="K35" s="26">
        <f t="shared" si="1"/>
        <v>2000</v>
      </c>
      <c r="L35" s="70">
        <v>0.1</v>
      </c>
      <c r="N35" s="26">
        <v>1400</v>
      </c>
      <c r="O35" s="26">
        <f t="shared" si="2"/>
        <v>1400</v>
      </c>
      <c r="P35" s="70">
        <v>0.1</v>
      </c>
    </row>
    <row r="36" spans="1:16" ht="15.75" customHeight="1" x14ac:dyDescent="0.2">
      <c r="A36" s="40"/>
      <c r="B36" s="27" t="s">
        <v>43</v>
      </c>
      <c r="C36" s="26"/>
      <c r="D36" s="26"/>
      <c r="E36" s="26"/>
      <c r="F36" s="25" t="s">
        <v>53</v>
      </c>
      <c r="G36" s="25"/>
      <c r="H36" s="26">
        <v>12000</v>
      </c>
    </row>
    <row r="37" spans="1:16" ht="15.75" customHeight="1" x14ac:dyDescent="0.2">
      <c r="A37" s="25" t="s">
        <v>45</v>
      </c>
      <c r="B37" s="25"/>
      <c r="C37" s="26"/>
      <c r="D37" s="26"/>
      <c r="E37" s="26"/>
      <c r="F37" s="25" t="s">
        <v>54</v>
      </c>
      <c r="G37" s="25"/>
      <c r="H37" s="26"/>
    </row>
    <row r="38" spans="1:16" ht="15.75" customHeight="1" x14ac:dyDescent="0.2">
      <c r="A38" s="25" t="s">
        <v>44</v>
      </c>
      <c r="B38" s="25"/>
      <c r="C38" s="26">
        <v>1200</v>
      </c>
      <c r="D38" s="26"/>
      <c r="E38" s="26"/>
      <c r="F38" s="25" t="s">
        <v>55</v>
      </c>
      <c r="G38" s="25"/>
      <c r="H38" s="26"/>
    </row>
    <row r="39" spans="1:16" ht="15.75" customHeight="1" x14ac:dyDescent="0.2">
      <c r="A39" s="28" t="s">
        <v>59</v>
      </c>
      <c r="B39" s="29"/>
      <c r="C39" s="30">
        <f>C33+C32+C34+C35+C36+C37+C38</f>
        <v>4700</v>
      </c>
      <c r="D39" s="30"/>
      <c r="E39" s="30"/>
      <c r="F39" s="29" t="s">
        <v>56</v>
      </c>
      <c r="G39" s="29"/>
      <c r="H39" s="30">
        <f>H36+H37+H38</f>
        <v>12000</v>
      </c>
    </row>
    <row r="40" spans="1:16" ht="15.75" customHeight="1" x14ac:dyDescent="0.2">
      <c r="A40" s="37" t="s">
        <v>46</v>
      </c>
      <c r="B40" s="37"/>
      <c r="C40" s="33">
        <f>C31+C39</f>
        <v>17000</v>
      </c>
      <c r="D40" s="33"/>
      <c r="E40" s="33"/>
      <c r="F40" s="35" t="s">
        <v>57</v>
      </c>
      <c r="G40" s="35"/>
      <c r="H40" s="36">
        <f>H33+H35+H39</f>
        <v>17000</v>
      </c>
    </row>
    <row r="42" spans="1:16" ht="15.75" customHeight="1" x14ac:dyDescent="0.2">
      <c r="B42" s="44"/>
      <c r="C42" s="45"/>
      <c r="D42" s="46"/>
      <c r="E42" s="45"/>
      <c r="F42" s="45"/>
      <c r="G42" s="45"/>
    </row>
    <row r="43" spans="1:16" ht="15.75" customHeight="1" x14ac:dyDescent="0.2">
      <c r="B43" s="44"/>
      <c r="C43" s="47" t="s">
        <v>61</v>
      </c>
      <c r="D43" s="47"/>
      <c r="E43" s="47"/>
      <c r="F43" s="47"/>
      <c r="G43" s="45"/>
    </row>
    <row r="45" spans="1:16" ht="15.75" customHeight="1" x14ac:dyDescent="0.2">
      <c r="A45" s="31" t="s">
        <v>27</v>
      </c>
      <c r="B45" s="31"/>
      <c r="C45" s="31"/>
      <c r="D45" s="31"/>
      <c r="E45" s="31"/>
      <c r="F45" s="34" t="s">
        <v>28</v>
      </c>
      <c r="G45" s="34"/>
      <c r="H45" s="34"/>
    </row>
    <row r="46" spans="1:16" ht="15.75" customHeight="1" x14ac:dyDescent="0.2">
      <c r="A46" s="32"/>
      <c r="B46" s="32"/>
      <c r="C46" s="33" t="s">
        <v>29</v>
      </c>
      <c r="D46" s="33" t="s">
        <v>30</v>
      </c>
      <c r="E46" s="33" t="s">
        <v>31</v>
      </c>
      <c r="F46" s="34"/>
      <c r="G46" s="34"/>
      <c r="H46" s="34"/>
    </row>
    <row r="47" spans="1:16" ht="15.75" customHeight="1" x14ac:dyDescent="0.2">
      <c r="A47" s="24" t="s">
        <v>35</v>
      </c>
      <c r="B47" s="27" t="s">
        <v>32</v>
      </c>
      <c r="C47" s="26">
        <v>600</v>
      </c>
      <c r="D47" s="26">
        <v>600</v>
      </c>
      <c r="E47" s="26">
        <f>C47-D47</f>
        <v>0</v>
      </c>
      <c r="F47" s="25" t="s">
        <v>47</v>
      </c>
      <c r="G47" s="25"/>
      <c r="H47" s="26">
        <v>5000</v>
      </c>
      <c r="J47" s="71"/>
    </row>
    <row r="48" spans="1:16" ht="15.75" customHeight="1" x14ac:dyDescent="0.2">
      <c r="A48" s="24"/>
      <c r="B48" s="26" t="s">
        <v>33</v>
      </c>
      <c r="C48" s="26">
        <v>11700</v>
      </c>
      <c r="D48" s="67">
        <f>J19+J7+J13+K26+O26</f>
        <v>2606.6666666666665</v>
      </c>
      <c r="E48" s="68">
        <f>I19-J19+I13-J13+I7-J7+J26-K26+N26-O26</f>
        <v>9093.3333333333339</v>
      </c>
      <c r="F48" s="65" t="s">
        <v>63</v>
      </c>
      <c r="G48" s="25"/>
      <c r="H48" s="26"/>
    </row>
    <row r="49" spans="1:10" ht="15.75" customHeight="1" x14ac:dyDescent="0.2">
      <c r="A49" s="24"/>
      <c r="B49" s="27" t="s">
        <v>34</v>
      </c>
      <c r="D49" s="26"/>
      <c r="E49" s="26">
        <f>D49</f>
        <v>0</v>
      </c>
      <c r="F49" s="25" t="s">
        <v>58</v>
      </c>
      <c r="G49" s="25"/>
      <c r="H49" s="26"/>
    </row>
    <row r="50" spans="1:10" ht="15.75" customHeight="1" x14ac:dyDescent="0.2">
      <c r="A50" s="38" t="s">
        <v>36</v>
      </c>
      <c r="B50" s="38"/>
      <c r="C50" s="30">
        <f ca="1">SUM(C47:C56)</f>
        <v>14800</v>
      </c>
      <c r="D50" s="69">
        <f>SUM(D47:D49)</f>
        <v>3206.6666666666665</v>
      </c>
      <c r="E50" s="69">
        <f>SUM(E47:E49)</f>
        <v>9093.3333333333339</v>
      </c>
      <c r="F50" s="56" t="s">
        <v>48</v>
      </c>
      <c r="G50" s="57"/>
      <c r="H50" s="26">
        <v>4226.34</v>
      </c>
    </row>
    <row r="51" spans="1:10" ht="15.75" customHeight="1" x14ac:dyDescent="0.2">
      <c r="A51" s="41" t="s">
        <v>37</v>
      </c>
      <c r="B51" s="27" t="s">
        <v>38</v>
      </c>
      <c r="C51" s="26">
        <v>2100</v>
      </c>
      <c r="D51" s="26">
        <v>0</v>
      </c>
      <c r="E51" s="26">
        <f>C51-D51</f>
        <v>2100</v>
      </c>
      <c r="F51" s="25" t="s">
        <v>49</v>
      </c>
      <c r="G51" s="25"/>
      <c r="H51" s="26"/>
    </row>
    <row r="52" spans="1:10" ht="15.75" customHeight="1" x14ac:dyDescent="0.2">
      <c r="A52" s="42"/>
      <c r="B52" s="26" t="s">
        <v>39</v>
      </c>
      <c r="C52" s="63">
        <f>3000</f>
        <v>3000</v>
      </c>
      <c r="D52" s="26">
        <v>0</v>
      </c>
      <c r="E52" s="26">
        <f t="shared" ref="E52:E57" si="3">C52-D52</f>
        <v>3000</v>
      </c>
      <c r="F52" s="29" t="s">
        <v>50</v>
      </c>
      <c r="G52" s="29"/>
      <c r="H52" s="30">
        <f>SUM(H47:H51)</f>
        <v>9226.34</v>
      </c>
    </row>
    <row r="53" spans="1:10" ht="15.75" customHeight="1" x14ac:dyDescent="0.2">
      <c r="A53" s="43"/>
      <c r="B53" s="27" t="s">
        <v>40</v>
      </c>
      <c r="C53" s="26"/>
      <c r="D53" s="26"/>
      <c r="E53" s="26">
        <f t="shared" si="3"/>
        <v>0</v>
      </c>
      <c r="F53" s="25" t="s">
        <v>51</v>
      </c>
      <c r="G53" s="25"/>
      <c r="H53" s="26">
        <v>450</v>
      </c>
    </row>
    <row r="54" spans="1:10" ht="15.75" customHeight="1" x14ac:dyDescent="0.2">
      <c r="A54" s="39" t="s">
        <v>41</v>
      </c>
      <c r="B54" s="26" t="s">
        <v>42</v>
      </c>
      <c r="C54" s="26">
        <f>4600</f>
        <v>4600</v>
      </c>
      <c r="D54" s="26">
        <v>0</v>
      </c>
      <c r="E54" s="26">
        <f t="shared" si="3"/>
        <v>4600</v>
      </c>
      <c r="F54" s="29" t="s">
        <v>52</v>
      </c>
      <c r="G54" s="29"/>
      <c r="H54" s="30">
        <f>H53</f>
        <v>450</v>
      </c>
    </row>
    <row r="55" spans="1:10" ht="15.75" customHeight="1" x14ac:dyDescent="0.2">
      <c r="A55" s="40"/>
      <c r="B55" s="27" t="s">
        <v>43</v>
      </c>
      <c r="C55" s="26"/>
      <c r="D55" s="26"/>
      <c r="E55" s="26">
        <f t="shared" si="3"/>
        <v>0</v>
      </c>
      <c r="F55" s="25" t="s">
        <v>53</v>
      </c>
      <c r="G55" s="25"/>
      <c r="H55" s="63">
        <f>(H36-3000)+300+75</f>
        <v>9375</v>
      </c>
    </row>
    <row r="56" spans="1:10" ht="15.75" customHeight="1" x14ac:dyDescent="0.2">
      <c r="A56" s="25" t="s">
        <v>45</v>
      </c>
      <c r="B56" s="25"/>
      <c r="C56" s="26">
        <v>2500</v>
      </c>
      <c r="D56" s="26">
        <v>0</v>
      </c>
      <c r="E56" s="26">
        <f t="shared" si="3"/>
        <v>2500</v>
      </c>
      <c r="F56" s="25" t="s">
        <v>54</v>
      </c>
      <c r="G56" s="25"/>
      <c r="H56" s="26">
        <f>900</f>
        <v>900</v>
      </c>
    </row>
    <row r="57" spans="1:10" ht="15.75" customHeight="1" x14ac:dyDescent="0.2">
      <c r="A57" s="25" t="s">
        <v>44</v>
      </c>
      <c r="B57" s="25"/>
      <c r="C57" s="63">
        <f>600+183</f>
        <v>783</v>
      </c>
      <c r="D57" s="26">
        <v>0</v>
      </c>
      <c r="E57" s="26">
        <f t="shared" si="3"/>
        <v>783</v>
      </c>
      <c r="F57" s="25" t="s">
        <v>55</v>
      </c>
      <c r="G57" s="25"/>
      <c r="H57" s="26">
        <f>2500</f>
        <v>2500</v>
      </c>
    </row>
    <row r="58" spans="1:10" ht="15.75" customHeight="1" x14ac:dyDescent="0.2">
      <c r="A58" s="28" t="s">
        <v>59</v>
      </c>
      <c r="B58" s="29"/>
      <c r="C58" s="30">
        <f>SUM(C51:C57)</f>
        <v>12983</v>
      </c>
      <c r="D58" s="30">
        <f t="shared" ref="D58:E58" si="4">SUM(D51:D57)</f>
        <v>0</v>
      </c>
      <c r="E58" s="30">
        <f>SUM(E51:E57)</f>
        <v>12983</v>
      </c>
      <c r="F58" s="29" t="s">
        <v>56</v>
      </c>
      <c r="G58" s="29"/>
      <c r="H58" s="30">
        <f>SUM(H55:H57)</f>
        <v>12775</v>
      </c>
    </row>
    <row r="59" spans="1:10" ht="15.75" customHeight="1" x14ac:dyDescent="0.2">
      <c r="A59" s="37" t="s">
        <v>46</v>
      </c>
      <c r="B59" s="37"/>
      <c r="C59" s="73">
        <f ca="1">C50+C58</f>
        <v>25283</v>
      </c>
      <c r="D59" s="74">
        <f t="shared" ref="D59:E59" si="5">D50+D58</f>
        <v>3206.6666666666665</v>
      </c>
      <c r="E59" s="74">
        <f t="shared" si="5"/>
        <v>22076.333333333336</v>
      </c>
      <c r="F59" s="35" t="s">
        <v>57</v>
      </c>
      <c r="G59" s="35"/>
      <c r="H59" s="72">
        <f>H52+H54+H58</f>
        <v>22451.34</v>
      </c>
      <c r="J59" s="71">
        <f>E59-H59</f>
        <v>-375.00666666666439</v>
      </c>
    </row>
  </sheetData>
  <mergeCells count="61">
    <mergeCell ref="I6:K6"/>
    <mergeCell ref="I18:K18"/>
    <mergeCell ref="J25:L25"/>
    <mergeCell ref="N25:P25"/>
    <mergeCell ref="G12:G13"/>
    <mergeCell ref="F31:G31"/>
    <mergeCell ref="F50:G50"/>
    <mergeCell ref="I12:K12"/>
    <mergeCell ref="A57:B57"/>
    <mergeCell ref="F57:G57"/>
    <mergeCell ref="A58:B58"/>
    <mergeCell ref="F58:G58"/>
    <mergeCell ref="A59:B59"/>
    <mergeCell ref="F59:G59"/>
    <mergeCell ref="A54:A55"/>
    <mergeCell ref="F54:G54"/>
    <mergeCell ref="F55:G55"/>
    <mergeCell ref="A56:B56"/>
    <mergeCell ref="F56:G56"/>
    <mergeCell ref="A50:B50"/>
    <mergeCell ref="A51:A53"/>
    <mergeCell ref="F51:G51"/>
    <mergeCell ref="F52:G52"/>
    <mergeCell ref="F53:G53"/>
    <mergeCell ref="C43:F43"/>
    <mergeCell ref="A45:E45"/>
    <mergeCell ref="F45:H46"/>
    <mergeCell ref="A46:B46"/>
    <mergeCell ref="A47:A49"/>
    <mergeCell ref="F47:G47"/>
    <mergeCell ref="F48:G48"/>
    <mergeCell ref="F49:G49"/>
    <mergeCell ref="F40:G40"/>
    <mergeCell ref="F26:H27"/>
    <mergeCell ref="A35:A36"/>
    <mergeCell ref="A32:A34"/>
    <mergeCell ref="C24:F24"/>
    <mergeCell ref="A37:B37"/>
    <mergeCell ref="A38:B38"/>
    <mergeCell ref="A39:B39"/>
    <mergeCell ref="A40:B40"/>
    <mergeCell ref="F28:G28"/>
    <mergeCell ref="F29:G29"/>
    <mergeCell ref="F30:G30"/>
    <mergeCell ref="F32:G32"/>
    <mergeCell ref="F33:G33"/>
    <mergeCell ref="F34:G34"/>
    <mergeCell ref="F35:G35"/>
    <mergeCell ref="F36:G36"/>
    <mergeCell ref="F37:G37"/>
    <mergeCell ref="F38:G38"/>
    <mergeCell ref="F39:G39"/>
    <mergeCell ref="E2:F2"/>
    <mergeCell ref="C2:D2"/>
    <mergeCell ref="A26:E26"/>
    <mergeCell ref="A28:A30"/>
    <mergeCell ref="A31:B31"/>
    <mergeCell ref="A27:B27"/>
    <mergeCell ref="B12:B13"/>
    <mergeCell ref="C12:C13"/>
    <mergeCell ref="D12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Aurian DURAND</dc:creator>
  <cp:lastModifiedBy>Aurian DURAND</cp:lastModifiedBy>
  <dcterms:created xsi:type="dcterms:W3CDTF">2018-03-06T07:08:10Z</dcterms:created>
  <dcterms:modified xsi:type="dcterms:W3CDTF">2018-03-06T08:17:33Z</dcterms:modified>
</cp:coreProperties>
</file>