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ochowmss-my.sharepoint.com/personal/08133016_mss_scu_edu_tw/Documents/"/>
    </mc:Choice>
  </mc:AlternateContent>
  <xr:revisionPtr revIDLastSave="334" documentId="8_{6109BFA5-4792-4E15-9808-E6AB0E5EB640}" xr6:coauthVersionLast="45" xr6:coauthVersionMax="45" xr10:uidLastSave="{75AB83AC-CAF6-40BB-BBDF-A1D260A5E43B}"/>
  <bookViews>
    <workbookView minimized="1" xWindow="1560" yWindow="1560" windowWidth="15375" windowHeight="7875" xr2:uid="{262DA2B0-6AE2-4694-9979-993B990456B1}"/>
  </bookViews>
  <sheets>
    <sheet name="圓環" sheetId="1" r:id="rId1"/>
    <sheet name="工作表1" sheetId="3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0" i="1" l="1"/>
  <c r="G19" i="1"/>
  <c r="G18" i="1"/>
  <c r="G17" i="1"/>
  <c r="G16" i="1"/>
  <c r="G27" i="1"/>
  <c r="G26" i="1"/>
  <c r="G24" i="1"/>
  <c r="G25" i="1"/>
  <c r="G23" i="1"/>
  <c r="G6" i="1"/>
  <c r="G5" i="1"/>
  <c r="G4" i="1"/>
  <c r="G3" i="1"/>
  <c r="G2" i="1"/>
  <c r="G13" i="1"/>
  <c r="G12" i="1"/>
  <c r="G11" i="1"/>
  <c r="G10" i="1"/>
  <c r="G9" i="1"/>
  <c r="G34" i="1"/>
  <c r="G33" i="1"/>
  <c r="G32" i="1"/>
  <c r="G31" i="1"/>
  <c r="G30" i="1"/>
  <c r="C28" i="1" l="1"/>
  <c r="D28" i="1"/>
  <c r="E23" i="1" l="1"/>
  <c r="C35" i="1"/>
  <c r="D35" i="1"/>
  <c r="E30" i="1" s="1"/>
  <c r="C21" i="1"/>
  <c r="D21" i="1"/>
  <c r="K5" i="1"/>
  <c r="C14" i="1"/>
  <c r="D14" i="1"/>
  <c r="D7" i="1"/>
  <c r="C7" i="1"/>
  <c r="E2" i="1" s="1"/>
  <c r="G21" i="1"/>
  <c r="J4" i="1"/>
  <c r="L4" i="1"/>
  <c r="G28" i="1"/>
  <c r="J5" i="1" s="1"/>
  <c r="G35" i="1"/>
  <c r="J6" i="1" s="1"/>
  <c r="G14" i="1"/>
  <c r="J3" i="1"/>
  <c r="E9" i="1" l="1"/>
  <c r="E16" i="1"/>
  <c r="K2" i="1"/>
  <c r="N2" i="1" s="1"/>
  <c r="K6" i="1"/>
  <c r="N6" i="1"/>
  <c r="N5" i="1"/>
  <c r="O4" i="1"/>
  <c r="K4" i="1"/>
  <c r="L3" i="1"/>
  <c r="K3" i="1"/>
  <c r="O5" i="1"/>
  <c r="L5" i="1"/>
  <c r="O6" i="1"/>
  <c r="L6" i="1"/>
  <c r="O3" i="1"/>
  <c r="N4" i="1" l="1"/>
  <c r="N3" i="1"/>
  <c r="G7" i="1"/>
  <c r="J2" i="1" s="1"/>
  <c r="O2" i="1" l="1"/>
  <c r="L2" i="1"/>
</calcChain>
</file>

<file path=xl/sharedStrings.xml><?xml version="1.0" encoding="utf-8"?>
<sst xmlns="http://schemas.openxmlformats.org/spreadsheetml/2006/main" count="35" uniqueCount="10">
  <si>
    <t>內</t>
    <phoneticPr fontId="1" type="noConversion"/>
  </si>
  <si>
    <t>外</t>
    <phoneticPr fontId="1" type="noConversion"/>
  </si>
  <si>
    <t>平均半徑</t>
    <phoneticPr fontId="1" type="noConversion"/>
  </si>
  <si>
    <t>擺動次數</t>
    <phoneticPr fontId="1" type="noConversion"/>
  </si>
  <si>
    <t>週期</t>
    <phoneticPr fontId="1" type="noConversion"/>
  </si>
  <si>
    <t>T</t>
    <phoneticPr fontId="1" type="noConversion"/>
  </si>
  <si>
    <t>R</t>
    <phoneticPr fontId="1" type="noConversion"/>
  </si>
  <si>
    <t>logT</t>
    <phoneticPr fontId="1" type="noConversion"/>
  </si>
  <si>
    <t>logR</t>
    <phoneticPr fontId="1" type="noConversion"/>
  </si>
  <si>
    <t>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</si>
</sst>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0_);[Red]\(0.000\)"/>
    <numFmt numFmtId="178" formatCode="0.0000_);[Red]\(0.0000\)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176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177" fontId="2" fillId="0" borderId="0" xfId="0" applyNumberFormat="1" applyFont="1" applyAlignment="1">
      <alignment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178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圓環!$O$1</c:f>
              <c:strCache>
                <c:ptCount val="1"/>
                <c:pt idx="0">
                  <c:v>logT</c:v>
                </c:pt>
              </c:strCache>
            </c:strRef>
          </c:tx>
          <c:spPr>
            <a:ln>
              <a:noFill/>
            </a:ln>
          </c:spPr>
          <c:xVal>
            <c:numRef>
              <c:f>圓環!$N$2:$N$6</c:f>
              <c:numCache>
                <c:formatCode>General</c:formatCode>
                <c:ptCount val="5"/>
                <c:pt idx="0">
                  <c:v>1.370762825003504</c:v>
                </c:pt>
                <c:pt idx="1">
                  <c:v>1.2041606958552018</c:v>
                </c:pt>
                <c:pt idx="2">
                  <c:v>0.90574192739160142</c:v>
                </c:pt>
                <c:pt idx="3">
                  <c:v>0.65025894161369091</c:v>
                </c:pt>
                <c:pt idx="4">
                  <c:v>0.27102799426232332</c:v>
                </c:pt>
              </c:numCache>
            </c:numRef>
          </c:xVal>
          <c:yVal>
            <c:numRef>
              <c:f>圓環!$O$2:$O$6</c:f>
              <c:numCache>
                <c:formatCode>General</c:formatCode>
                <c:ptCount val="5"/>
                <c:pt idx="0">
                  <c:v>0.13591145557506018</c:v>
                </c:pt>
                <c:pt idx="1">
                  <c:v>4.1917469476081951E-2</c:v>
                </c:pt>
                <c:pt idx="2">
                  <c:v>-9.3357935411408896E-2</c:v>
                </c:pt>
                <c:pt idx="3">
                  <c:v>-0.24245973650413788</c:v>
                </c:pt>
                <c:pt idx="4">
                  <c:v>-0.40134078597187084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1A-4870-99D9-24915BB87CA6}"/>
            </c:ext>
          </c:extLst>
        </c:ser>
        <c:ser>
          <c:idx val="0"/>
          <c:order val="1"/>
          <c:tx>
            <c:strRef>
              <c:f>圓環!$O$1</c:f>
              <c:strCache>
                <c:ptCount val="1"/>
                <c:pt idx="0">
                  <c:v>logT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圓環!$N$2:$N$6</c:f>
              <c:numCache>
                <c:formatCode>General</c:formatCode>
                <c:ptCount val="5"/>
                <c:pt idx="0">
                  <c:v>1.370762825003504</c:v>
                </c:pt>
                <c:pt idx="1">
                  <c:v>1.2041606958552018</c:v>
                </c:pt>
                <c:pt idx="2">
                  <c:v>0.90574192739160142</c:v>
                </c:pt>
                <c:pt idx="3">
                  <c:v>0.65025894161369091</c:v>
                </c:pt>
                <c:pt idx="4">
                  <c:v>0.27102799426232332</c:v>
                </c:pt>
              </c:numCache>
            </c:numRef>
          </c:xVal>
          <c:yVal>
            <c:numRef>
              <c:f>圓環!$O$2:$O$6</c:f>
              <c:numCache>
                <c:formatCode>General</c:formatCode>
                <c:ptCount val="5"/>
                <c:pt idx="0">
                  <c:v>0.13591145557506018</c:v>
                </c:pt>
                <c:pt idx="1">
                  <c:v>4.1917469476081951E-2</c:v>
                </c:pt>
                <c:pt idx="2">
                  <c:v>-9.3357935411408896E-2</c:v>
                </c:pt>
                <c:pt idx="3">
                  <c:v>-0.24245973650413788</c:v>
                </c:pt>
                <c:pt idx="4">
                  <c:v>-0.40134078597187084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1A-4870-99D9-24915BB87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1974175"/>
        <c:axId val="1842894431"/>
      </c:scatterChart>
      <c:valAx>
        <c:axId val="153197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R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894431"/>
        <c:crosses val="autoZero"/>
        <c:crossBetween val="midCat"/>
      </c:valAx>
      <c:valAx>
        <c:axId val="18428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</a:t>
                </a:r>
                <a:r>
                  <a:rPr lang="en-US" altLang="zh-TW" baseline="0"/>
                  <a:t> 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7417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圓環!$O$1</c:f>
              <c:strCache>
                <c:ptCount val="1"/>
                <c:pt idx="0">
                  <c:v>logT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圓環!$N$2:$N$6</c:f>
              <c:numCache>
                <c:formatCode>General</c:formatCode>
                <c:ptCount val="5"/>
                <c:pt idx="0">
                  <c:v>1.370762825003504</c:v>
                </c:pt>
                <c:pt idx="1">
                  <c:v>1.2041606958552018</c:v>
                </c:pt>
                <c:pt idx="2">
                  <c:v>0.90574192739160142</c:v>
                </c:pt>
                <c:pt idx="3">
                  <c:v>0.65025894161369091</c:v>
                </c:pt>
                <c:pt idx="4">
                  <c:v>0.27102799426232332</c:v>
                </c:pt>
              </c:numCache>
            </c:numRef>
          </c:xVal>
          <c:yVal>
            <c:numRef>
              <c:f>圓環!$O$2:$O$6</c:f>
              <c:numCache>
                <c:formatCode>General</c:formatCode>
                <c:ptCount val="5"/>
                <c:pt idx="0">
                  <c:v>0.13591145557506018</c:v>
                </c:pt>
                <c:pt idx="1">
                  <c:v>4.1917469476081951E-2</c:v>
                </c:pt>
                <c:pt idx="2">
                  <c:v>-9.3357935411408896E-2</c:v>
                </c:pt>
                <c:pt idx="3">
                  <c:v>-0.24245973650413788</c:v>
                </c:pt>
                <c:pt idx="4">
                  <c:v>-0.40134078597187084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6-4424-A85D-1B35DE460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220927"/>
        <c:axId val="1148046063"/>
      </c:scatterChart>
      <c:valAx>
        <c:axId val="748220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46063"/>
        <c:crosses val="autoZero"/>
        <c:crossBetween val="midCat"/>
      </c:valAx>
      <c:valAx>
        <c:axId val="114804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220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工作表1!$A$2:$A$5</c:f>
              <c:numCache>
                <c:formatCode>General</c:formatCode>
                <c:ptCount val="4"/>
                <c:pt idx="0">
                  <c:v>152</c:v>
                </c:pt>
                <c:pt idx="1">
                  <c:v>5</c:v>
                </c:pt>
                <c:pt idx="2">
                  <c:v>53</c:v>
                </c:pt>
              </c:numCache>
            </c:numRef>
          </c:xVal>
          <c:yVal>
            <c:numRef>
              <c:f>工作表1!$B$2:$B$5</c:f>
              <c:numCache>
                <c:formatCode>General</c:formatCode>
                <c:ptCount val="4"/>
                <c:pt idx="0">
                  <c:v>5123</c:v>
                </c:pt>
                <c:pt idx="1">
                  <c:v>5</c:v>
                </c:pt>
                <c:pt idx="2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6F-4E80-AFE2-7AD823FED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590543"/>
        <c:axId val="1371619871"/>
      </c:scatterChart>
      <c:valAx>
        <c:axId val="115159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619871"/>
        <c:crosses val="autoZero"/>
        <c:crossBetween val="midCat"/>
      </c:valAx>
      <c:valAx>
        <c:axId val="137161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59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438149</xdr:colOff>
      <xdr:row>11</xdr:row>
      <xdr:rowOff>171450</xdr:rowOff>
    </xdr:from>
    <xdr:to>
      <xdr:col>16</xdr:col>
      <xdr:colOff>590549</xdr:colOff>
      <xdr:row>26</xdr:row>
      <xdr:rowOff>95250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7C5EA907-B528-4702-B264-DF9542C4E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7</xdr:row>
      <xdr:rowOff>123825</xdr:rowOff>
    </xdr:from>
    <xdr:to>
      <xdr:col>14</xdr:col>
      <xdr:colOff>295275</xdr:colOff>
      <xdr:row>20</xdr:row>
      <xdr:rowOff>142875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600C7A7-2036-4A5F-A10F-3AD236B1C5AE}"/>
            </a:ext>
            <a:ext uri="{147F2762-F138-4A5C-976F-8EAC2B608ADB}">
              <a16:predDERef xmlns:a16="http://schemas.microsoft.com/office/drawing/2014/main" pred="{7C5EA907-B528-4702-B264-DF9542C4E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5</xdr:row>
      <xdr:rowOff>166687</xdr:rowOff>
    </xdr:from>
    <xdr:to>
      <xdr:col>12</xdr:col>
      <xdr:colOff>295275</xdr:colOff>
      <xdr:row>18</xdr:row>
      <xdr:rowOff>185737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30A88C8-AA20-4A33-852A-8BF1166B7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E14D2-8F0C-4AAE-9F8F-703E411E2BE9}">
  <dimension ref="A1:O57"/>
  <sheetViews>
    <sheetView tabSelected="1" workbookViewId="0">
      <selection activeCell="N3" sqref="N3"/>
    </sheetView>
  </sheetViews>
  <sheetFormatPr defaultRowHeight="16.5"/>
  <cols>
    <col min="3" max="4" width="9.625" style="6" bestFit="1" customWidth="1"/>
    <col min="5" max="7" width="9.125" style="6" bestFit="1" customWidth="1"/>
    <col min="15" max="15" width="13.125" bestFit="1" customWidth="1"/>
  </cols>
  <sheetData>
    <row r="1" spans="1:15">
      <c r="A1" s="1"/>
      <c r="B1" s="1"/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1"/>
      <c r="J1" s="3" t="s">
        <v>5</v>
      </c>
      <c r="K1" s="3" t="s">
        <v>6</v>
      </c>
      <c r="L1" s="3" t="s">
        <v>7</v>
      </c>
      <c r="M1" s="7"/>
      <c r="N1" s="7" t="s">
        <v>8</v>
      </c>
      <c r="O1" s="7" t="s">
        <v>7</v>
      </c>
    </row>
    <row r="2" spans="1:15">
      <c r="A2" s="9">
        <v>1</v>
      </c>
      <c r="B2" s="1">
        <v>1</v>
      </c>
      <c r="C2" s="4">
        <v>45.68</v>
      </c>
      <c r="D2" s="4">
        <v>48.25</v>
      </c>
      <c r="E2" s="10">
        <f>(C7+D7)/2/2</f>
        <v>23.483499999999999</v>
      </c>
      <c r="F2" s="11">
        <v>40</v>
      </c>
      <c r="G2" s="4">
        <f>27.327/20</f>
        <v>1.3663500000000002</v>
      </c>
      <c r="J2" s="3">
        <f>G7</f>
        <v>1.3674500000000003</v>
      </c>
      <c r="K2" s="3">
        <f>E2</f>
        <v>23.483499999999999</v>
      </c>
      <c r="L2" s="3">
        <f>LOG10(J2)</f>
        <v>0.13591145557506018</v>
      </c>
      <c r="M2" s="7"/>
      <c r="N2" s="7">
        <f>LOG10(K2)</f>
        <v>1.370762825003504</v>
      </c>
      <c r="O2" s="7">
        <f>LOG10(J2)</f>
        <v>0.13591145557506018</v>
      </c>
    </row>
    <row r="3" spans="1:15">
      <c r="A3" s="9"/>
      <c r="B3" s="1">
        <v>2</v>
      </c>
      <c r="C3" s="4">
        <v>45.75</v>
      </c>
      <c r="D3" s="4">
        <v>48.27</v>
      </c>
      <c r="E3" s="10"/>
      <c r="F3" s="11"/>
      <c r="G3" s="4">
        <f>27.355/20</f>
        <v>1.36775</v>
      </c>
      <c r="J3" s="3">
        <f>G14</f>
        <v>1.1013300000000001</v>
      </c>
      <c r="K3" s="3">
        <f>E9</f>
        <v>16.0015</v>
      </c>
      <c r="L3" s="3">
        <f t="shared" ref="L3:L6" si="0">LOG10(J3)</f>
        <v>4.1917469476081951E-2</v>
      </c>
      <c r="M3" s="7"/>
      <c r="N3" s="7">
        <f t="shared" ref="N3:N6" si="1">LOG10(K3)</f>
        <v>1.2041606958552018</v>
      </c>
      <c r="O3" s="7">
        <f>LOG10(J3)</f>
        <v>4.1917469476081951E-2</v>
      </c>
    </row>
    <row r="4" spans="1:15">
      <c r="A4" s="9"/>
      <c r="B4" s="1">
        <v>3</v>
      </c>
      <c r="C4" s="4">
        <v>45.7</v>
      </c>
      <c r="D4" s="4">
        <v>48.19</v>
      </c>
      <c r="E4" s="10"/>
      <c r="F4" s="11"/>
      <c r="G4" s="4">
        <f>27.36/20</f>
        <v>1.3679999999999999</v>
      </c>
      <c r="J4" s="3">
        <f>G21</f>
        <v>0.80657000000000001</v>
      </c>
      <c r="K4" s="3">
        <f>E16</f>
        <v>8.0489999999999995</v>
      </c>
      <c r="L4" s="3">
        <f t="shared" si="0"/>
        <v>-9.3357935411408896E-2</v>
      </c>
      <c r="M4" s="7"/>
      <c r="N4" s="7">
        <f t="shared" si="1"/>
        <v>0.90574192739160142</v>
      </c>
      <c r="O4" s="7">
        <f>LOG10(J4)</f>
        <v>-9.3357935411408896E-2</v>
      </c>
    </row>
    <row r="5" spans="1:15">
      <c r="A5" s="9"/>
      <c r="B5" s="1">
        <v>4</v>
      </c>
      <c r="C5" s="4">
        <v>45.69</v>
      </c>
      <c r="D5" s="4">
        <v>48.2</v>
      </c>
      <c r="E5" s="10"/>
      <c r="F5" s="11"/>
      <c r="G5" s="4">
        <f>27.353/20</f>
        <v>1.36765</v>
      </c>
      <c r="J5" s="3">
        <f>G28</f>
        <v>0.57218999999999998</v>
      </c>
      <c r="K5" s="3">
        <f>E23</f>
        <v>4.4695</v>
      </c>
      <c r="L5" s="3">
        <f t="shared" si="0"/>
        <v>-0.24245973650413788</v>
      </c>
      <c r="M5" s="7"/>
      <c r="N5" s="7">
        <f t="shared" si="1"/>
        <v>0.65025894161369091</v>
      </c>
      <c r="O5" s="7">
        <f>LOG10(J5)</f>
        <v>-0.24245973650413788</v>
      </c>
    </row>
    <row r="6" spans="1:15">
      <c r="A6" s="9"/>
      <c r="B6" s="1">
        <v>5</v>
      </c>
      <c r="C6" s="4">
        <v>45.71</v>
      </c>
      <c r="D6" s="4">
        <v>48.23</v>
      </c>
      <c r="E6" s="10"/>
      <c r="F6" s="11"/>
      <c r="G6" s="4">
        <f>27.35/20</f>
        <v>1.3675000000000002</v>
      </c>
      <c r="J6" s="3">
        <f>G35</f>
        <v>0.39688000000000001</v>
      </c>
      <c r="K6" s="3">
        <f>E30</f>
        <v>1.8664999999999998</v>
      </c>
      <c r="L6" s="3">
        <f t="shared" si="0"/>
        <v>-0.40134078597187084</v>
      </c>
      <c r="M6" s="7"/>
      <c r="N6" s="7">
        <f t="shared" si="1"/>
        <v>0.27102799426232332</v>
      </c>
      <c r="O6" s="7">
        <f>LOG10(J6)</f>
        <v>-0.40134078597187084</v>
      </c>
    </row>
    <row r="7" spans="1:15">
      <c r="A7" s="9"/>
      <c r="B7" s="1" t="s">
        <v>9</v>
      </c>
      <c r="C7" s="4">
        <f>AVERAGE(C2:C6)</f>
        <v>45.706000000000003</v>
      </c>
      <c r="D7" s="4">
        <f>AVERAGE(D2:D6)</f>
        <v>48.228000000000002</v>
      </c>
      <c r="E7" s="10"/>
      <c r="F7" s="11"/>
      <c r="G7" s="4">
        <f>AVERAGE(G2:G6)</f>
        <v>1.3674500000000003</v>
      </c>
    </row>
    <row r="8" spans="1:15">
      <c r="A8" s="1"/>
      <c r="B8" s="1"/>
      <c r="C8" s="4" t="s">
        <v>0</v>
      </c>
      <c r="D8" s="4" t="s">
        <v>1</v>
      </c>
      <c r="E8" s="8" t="s">
        <v>2</v>
      </c>
      <c r="F8" s="4" t="s">
        <v>3</v>
      </c>
      <c r="G8" s="4" t="s">
        <v>4</v>
      </c>
      <c r="H8" s="1"/>
    </row>
    <row r="9" spans="1:15">
      <c r="A9" s="9">
        <v>2</v>
      </c>
      <c r="B9" s="1">
        <v>1</v>
      </c>
      <c r="C9" s="4">
        <v>30</v>
      </c>
      <c r="D9" s="4">
        <v>34.090000000000003</v>
      </c>
      <c r="E9" s="10">
        <f>(C14+D14)/2/2</f>
        <v>16.0015</v>
      </c>
      <c r="F9" s="11">
        <v>40</v>
      </c>
      <c r="G9" s="4">
        <f>22.104/20</f>
        <v>1.1052</v>
      </c>
    </row>
    <row r="10" spans="1:15">
      <c r="A10" s="9"/>
      <c r="B10" s="1">
        <v>2</v>
      </c>
      <c r="C10" s="4">
        <v>29.95</v>
      </c>
      <c r="D10" s="4">
        <v>34.1</v>
      </c>
      <c r="E10" s="10"/>
      <c r="F10" s="11"/>
      <c r="G10" s="4">
        <f>22.194/20</f>
        <v>1.1096999999999999</v>
      </c>
    </row>
    <row r="11" spans="1:15">
      <c r="A11" s="9"/>
      <c r="B11" s="1">
        <v>3</v>
      </c>
      <c r="C11" s="4">
        <v>29.9</v>
      </c>
      <c r="D11" s="4">
        <v>33.97</v>
      </c>
      <c r="E11" s="10"/>
      <c r="F11" s="11"/>
      <c r="G11" s="4">
        <f>21.525/20</f>
        <v>1.0762499999999999</v>
      </c>
    </row>
    <row r="12" spans="1:15">
      <c r="A12" s="9"/>
      <c r="B12" s="1">
        <v>4</v>
      </c>
      <c r="C12" s="4">
        <v>29.97</v>
      </c>
      <c r="D12" s="4">
        <v>34.049999999999997</v>
      </c>
      <c r="E12" s="10"/>
      <c r="F12" s="11"/>
      <c r="G12" s="4">
        <f>22.179/20</f>
        <v>1.1089499999999999</v>
      </c>
    </row>
    <row r="13" spans="1:15">
      <c r="A13" s="9"/>
      <c r="B13" s="1">
        <v>5</v>
      </c>
      <c r="C13" s="4">
        <v>30</v>
      </c>
      <c r="D13" s="4">
        <v>34</v>
      </c>
      <c r="E13" s="10"/>
      <c r="F13" s="11"/>
      <c r="G13" s="4">
        <f>22.131/20</f>
        <v>1.1065499999999999</v>
      </c>
    </row>
    <row r="14" spans="1:15">
      <c r="A14" s="9"/>
      <c r="B14" s="1" t="s">
        <v>9</v>
      </c>
      <c r="C14" s="4">
        <f>AVERAGE(C9:C13)</f>
        <v>29.963999999999999</v>
      </c>
      <c r="D14" s="4">
        <f>AVERAGE(D9:D13)</f>
        <v>34.041999999999994</v>
      </c>
      <c r="E14" s="10"/>
      <c r="F14" s="11"/>
      <c r="G14" s="4">
        <f>AVERAGE(G9:G13)</f>
        <v>1.1013300000000001</v>
      </c>
    </row>
    <row r="15" spans="1:15">
      <c r="A15" s="1"/>
      <c r="B15" s="1"/>
      <c r="C15" s="4" t="s">
        <v>0</v>
      </c>
      <c r="D15" s="4" t="s">
        <v>1</v>
      </c>
      <c r="E15" s="8" t="s">
        <v>2</v>
      </c>
      <c r="F15" s="4" t="s">
        <v>3</v>
      </c>
      <c r="G15" s="4" t="s">
        <v>4</v>
      </c>
      <c r="H15" s="1"/>
    </row>
    <row r="16" spans="1:15">
      <c r="A16" s="9">
        <v>3</v>
      </c>
      <c r="B16" s="1">
        <v>1</v>
      </c>
      <c r="C16" s="4">
        <v>15.57</v>
      </c>
      <c r="D16" s="4">
        <v>16.22</v>
      </c>
      <c r="E16" s="10">
        <f>(C21+D21)/2/2</f>
        <v>8.0489999999999995</v>
      </c>
      <c r="F16" s="11">
        <v>40</v>
      </c>
      <c r="G16" s="4">
        <f>16.112/20</f>
        <v>0.80559999999999987</v>
      </c>
    </row>
    <row r="17" spans="1:8">
      <c r="A17" s="9"/>
      <c r="B17" s="1">
        <v>2</v>
      </c>
      <c r="C17" s="4">
        <v>15.68</v>
      </c>
      <c r="D17" s="4">
        <v>16.18</v>
      </c>
      <c r="E17" s="10"/>
      <c r="F17" s="11"/>
      <c r="G17" s="4">
        <f>16.055/20</f>
        <v>0.80274999999999996</v>
      </c>
    </row>
    <row r="18" spans="1:8">
      <c r="A18" s="9"/>
      <c r="B18" s="1">
        <v>3</v>
      </c>
      <c r="C18" s="4">
        <v>16.02</v>
      </c>
      <c r="D18" s="4">
        <v>16.71</v>
      </c>
      <c r="E18" s="10"/>
      <c r="F18" s="11"/>
      <c r="G18" s="4">
        <f>16.157/20</f>
        <v>0.80784999999999996</v>
      </c>
    </row>
    <row r="19" spans="1:8">
      <c r="A19" s="9"/>
      <c r="B19" s="1">
        <v>4</v>
      </c>
      <c r="C19" s="4">
        <v>15.84</v>
      </c>
      <c r="D19" s="4">
        <v>16.68</v>
      </c>
      <c r="E19" s="10"/>
      <c r="F19" s="11"/>
      <c r="G19" s="4">
        <f>16.151/20</f>
        <v>0.80754999999999999</v>
      </c>
    </row>
    <row r="20" spans="1:8">
      <c r="A20" s="9"/>
      <c r="B20" s="1">
        <v>5</v>
      </c>
      <c r="C20" s="4">
        <v>15.54</v>
      </c>
      <c r="D20" s="4">
        <v>16.54</v>
      </c>
      <c r="E20" s="10"/>
      <c r="F20" s="11"/>
      <c r="G20" s="4">
        <f>16.182/20</f>
        <v>0.80909999999999993</v>
      </c>
    </row>
    <row r="21" spans="1:8">
      <c r="A21" s="9"/>
      <c r="B21" s="1" t="s">
        <v>9</v>
      </c>
      <c r="C21" s="4">
        <f>AVERAGE(C16:C20)</f>
        <v>15.73</v>
      </c>
      <c r="D21" s="4">
        <f>AVERAGE(D16:D20)</f>
        <v>16.465999999999998</v>
      </c>
      <c r="E21" s="10"/>
      <c r="F21" s="11"/>
      <c r="G21" s="4">
        <f>AVERAGE(G16:G20)</f>
        <v>0.80657000000000001</v>
      </c>
    </row>
    <row r="22" spans="1:8">
      <c r="A22" s="1"/>
      <c r="B22" s="1"/>
      <c r="C22" s="4" t="s">
        <v>0</v>
      </c>
      <c r="D22" s="4" t="s">
        <v>1</v>
      </c>
      <c r="E22" s="8" t="s">
        <v>2</v>
      </c>
      <c r="F22" s="4" t="s">
        <v>3</v>
      </c>
      <c r="G22" s="4" t="s">
        <v>4</v>
      </c>
      <c r="H22" s="1"/>
    </row>
    <row r="23" spans="1:8">
      <c r="A23" s="9">
        <v>4</v>
      </c>
      <c r="B23" s="1">
        <v>1</v>
      </c>
      <c r="C23" s="4">
        <v>7.75</v>
      </c>
      <c r="D23" s="4">
        <v>10.119999999999999</v>
      </c>
      <c r="E23" s="10">
        <f>(C28+D28)/2/2</f>
        <v>4.4695</v>
      </c>
      <c r="F23" s="11">
        <v>40</v>
      </c>
      <c r="G23" s="4">
        <f>11.463/20</f>
        <v>0.57314999999999994</v>
      </c>
    </row>
    <row r="24" spans="1:8">
      <c r="A24" s="9"/>
      <c r="B24" s="1">
        <v>2</v>
      </c>
      <c r="C24" s="4">
        <v>7.8</v>
      </c>
      <c r="D24" s="4">
        <v>10.1</v>
      </c>
      <c r="E24" s="10"/>
      <c r="F24" s="11"/>
      <c r="G24" s="4">
        <f>11.471/20</f>
        <v>0.57355</v>
      </c>
    </row>
    <row r="25" spans="1:8">
      <c r="A25" s="9"/>
      <c r="B25" s="1">
        <v>3</v>
      </c>
      <c r="C25" s="4">
        <v>7.77</v>
      </c>
      <c r="D25" s="4">
        <v>10.15</v>
      </c>
      <c r="E25" s="10"/>
      <c r="F25" s="11"/>
      <c r="G25" s="4">
        <f>11.409/20</f>
        <v>0.57045000000000001</v>
      </c>
    </row>
    <row r="26" spans="1:8">
      <c r="A26" s="9"/>
      <c r="B26" s="1">
        <v>4</v>
      </c>
      <c r="C26" s="4">
        <v>7.71</v>
      </c>
      <c r="D26" s="4">
        <v>10.119999999999999</v>
      </c>
      <c r="E26" s="10"/>
      <c r="F26" s="11"/>
      <c r="G26" s="4">
        <f>11.426/20</f>
        <v>0.57130000000000003</v>
      </c>
    </row>
    <row r="27" spans="1:8">
      <c r="A27" s="9"/>
      <c r="B27" s="1">
        <v>5</v>
      </c>
      <c r="C27" s="4">
        <v>7.73</v>
      </c>
      <c r="D27" s="4">
        <v>10.14</v>
      </c>
      <c r="E27" s="10"/>
      <c r="F27" s="11"/>
      <c r="G27" s="4">
        <f>11.45/20</f>
        <v>0.57250000000000001</v>
      </c>
    </row>
    <row r="28" spans="1:8">
      <c r="A28" s="9"/>
      <c r="B28" s="1" t="s">
        <v>9</v>
      </c>
      <c r="C28" s="4">
        <f>AVERAGE(C23:C27)</f>
        <v>7.7520000000000007</v>
      </c>
      <c r="D28" s="4">
        <f>AVERAGE(D23:D27)</f>
        <v>10.125999999999999</v>
      </c>
      <c r="E28" s="10"/>
      <c r="F28" s="11"/>
      <c r="G28" s="4">
        <f>AVERAGE(G23:G27)</f>
        <v>0.57218999999999998</v>
      </c>
    </row>
    <row r="29" spans="1:8">
      <c r="A29" s="1"/>
      <c r="B29" s="1"/>
      <c r="C29" s="4" t="s">
        <v>0</v>
      </c>
      <c r="D29" s="4" t="s">
        <v>1</v>
      </c>
      <c r="E29" s="8" t="s">
        <v>2</v>
      </c>
      <c r="F29" s="4" t="s">
        <v>3</v>
      </c>
      <c r="G29" s="4" t="s">
        <v>4</v>
      </c>
      <c r="H29" s="1"/>
    </row>
    <row r="30" spans="1:8">
      <c r="A30" s="9">
        <v>5</v>
      </c>
      <c r="B30" s="1">
        <v>1</v>
      </c>
      <c r="C30" s="4">
        <v>3.22</v>
      </c>
      <c r="D30" s="4">
        <v>4.12</v>
      </c>
      <c r="E30" s="10">
        <f>(C35+D35)/2/2</f>
        <v>1.8664999999999998</v>
      </c>
      <c r="F30" s="11">
        <v>40</v>
      </c>
      <c r="G30" s="4">
        <f>7.917/20</f>
        <v>0.39584999999999998</v>
      </c>
    </row>
    <row r="31" spans="1:8">
      <c r="A31" s="9"/>
      <c r="B31" s="1">
        <v>2</v>
      </c>
      <c r="C31" s="4">
        <v>3.32</v>
      </c>
      <c r="D31" s="4">
        <v>4.2</v>
      </c>
      <c r="E31" s="10"/>
      <c r="F31" s="11"/>
      <c r="G31" s="4">
        <f>7.958/20</f>
        <v>0.39790000000000003</v>
      </c>
    </row>
    <row r="32" spans="1:8">
      <c r="A32" s="9"/>
      <c r="B32" s="1">
        <v>3</v>
      </c>
      <c r="C32" s="4">
        <v>3.38</v>
      </c>
      <c r="D32" s="4">
        <v>4.1399999999999997</v>
      </c>
      <c r="E32" s="10"/>
      <c r="F32" s="11"/>
      <c r="G32" s="4">
        <f>7.953/20</f>
        <v>0.39765</v>
      </c>
    </row>
    <row r="33" spans="1:9">
      <c r="A33" s="9"/>
      <c r="B33" s="1">
        <v>4</v>
      </c>
      <c r="C33" s="4">
        <v>3.37</v>
      </c>
      <c r="D33" s="4">
        <v>4.22</v>
      </c>
      <c r="E33" s="10"/>
      <c r="F33" s="11"/>
      <c r="G33" s="4">
        <f>7.936/20</f>
        <v>0.39679999999999999</v>
      </c>
    </row>
    <row r="34" spans="1:9">
      <c r="A34" s="9"/>
      <c r="B34" s="1">
        <v>5</v>
      </c>
      <c r="C34" s="4">
        <v>3.28</v>
      </c>
      <c r="D34" s="4">
        <v>4.08</v>
      </c>
      <c r="E34" s="10"/>
      <c r="F34" s="11"/>
      <c r="G34" s="4">
        <f>7.924/20</f>
        <v>0.3962</v>
      </c>
    </row>
    <row r="35" spans="1:9">
      <c r="A35" s="9"/>
      <c r="B35" s="1" t="s">
        <v>9</v>
      </c>
      <c r="C35" s="4">
        <f>AVERAGE(C30:C34)</f>
        <v>3.3140000000000001</v>
      </c>
      <c r="D35" s="4">
        <f>AVERAGE(D30:D34)</f>
        <v>4.1519999999999992</v>
      </c>
      <c r="E35" s="10"/>
      <c r="F35" s="11"/>
      <c r="G35" s="4">
        <f>AVERAGE(G30:G34)</f>
        <v>0.39688000000000001</v>
      </c>
    </row>
    <row r="36" spans="1:9">
      <c r="A36" s="2"/>
      <c r="B36" s="2"/>
      <c r="C36" s="5"/>
      <c r="D36" s="5"/>
      <c r="E36" s="5"/>
      <c r="F36" s="5"/>
      <c r="G36" s="5"/>
      <c r="H36" s="2"/>
      <c r="I36" s="2"/>
    </row>
    <row r="37" spans="1:9">
      <c r="A37" s="2"/>
      <c r="B37" s="2"/>
      <c r="C37" s="5"/>
      <c r="D37" s="5"/>
      <c r="E37" s="5"/>
      <c r="F37" s="5"/>
      <c r="G37" s="5"/>
      <c r="H37" s="2"/>
      <c r="I37" s="2"/>
    </row>
    <row r="38" spans="1:9">
      <c r="A38" s="2"/>
      <c r="B38" s="2"/>
      <c r="C38" s="5"/>
      <c r="D38" s="5"/>
      <c r="E38" s="5"/>
      <c r="F38" s="5"/>
      <c r="G38" s="5"/>
      <c r="H38" s="2"/>
      <c r="I38" s="2"/>
    </row>
    <row r="39" spans="1:9">
      <c r="A39" s="2"/>
      <c r="B39" s="2"/>
      <c r="C39" s="5"/>
      <c r="D39" s="5"/>
      <c r="E39" s="5"/>
      <c r="F39" s="5"/>
      <c r="G39" s="5"/>
      <c r="H39" s="2"/>
      <c r="I39" s="2"/>
    </row>
    <row r="40" spans="1:9">
      <c r="A40" s="2"/>
      <c r="B40" s="2"/>
      <c r="C40" s="5"/>
      <c r="D40" s="5"/>
      <c r="E40" s="5"/>
      <c r="F40" s="5"/>
      <c r="G40" s="5"/>
      <c r="H40" s="2"/>
      <c r="I40" s="2"/>
    </row>
    <row r="41" spans="1:9">
      <c r="A41" s="2"/>
      <c r="B41" s="2"/>
      <c r="C41" s="5"/>
      <c r="D41" s="5"/>
      <c r="E41" s="5"/>
      <c r="F41" s="5"/>
      <c r="G41" s="5"/>
      <c r="H41" s="2"/>
      <c r="I41" s="2"/>
    </row>
    <row r="42" spans="1:9">
      <c r="A42" s="2"/>
      <c r="B42" s="2"/>
      <c r="C42" s="5"/>
      <c r="D42" s="5"/>
      <c r="E42" s="5"/>
      <c r="F42" s="5"/>
      <c r="G42" s="5"/>
      <c r="H42" s="2"/>
      <c r="I42" s="2"/>
    </row>
    <row r="43" spans="1:9">
      <c r="A43" s="2"/>
      <c r="B43" s="2"/>
      <c r="C43" s="5"/>
      <c r="D43" s="5"/>
      <c r="E43" s="5"/>
      <c r="F43" s="5"/>
      <c r="G43" s="5"/>
      <c r="H43" s="2"/>
      <c r="I43" s="2"/>
    </row>
    <row r="44" spans="1:9">
      <c r="A44" s="2"/>
      <c r="B44" s="2"/>
      <c r="C44" s="5"/>
      <c r="D44" s="5"/>
      <c r="E44" s="5"/>
      <c r="F44" s="5"/>
      <c r="G44" s="5"/>
      <c r="H44" s="2"/>
      <c r="I44" s="2"/>
    </row>
    <row r="45" spans="1:9">
      <c r="A45" s="2"/>
      <c r="B45" s="2"/>
      <c r="C45" s="5"/>
      <c r="D45" s="5"/>
      <c r="E45" s="5"/>
      <c r="F45" s="5"/>
      <c r="G45" s="5"/>
      <c r="H45" s="2"/>
      <c r="I45" s="2"/>
    </row>
    <row r="46" spans="1:9">
      <c r="A46" s="2"/>
      <c r="B46" s="2"/>
      <c r="C46" s="5"/>
      <c r="D46" s="5"/>
      <c r="E46" s="5"/>
      <c r="F46" s="5"/>
      <c r="G46" s="5"/>
      <c r="H46" s="2"/>
      <c r="I46" s="2"/>
    </row>
    <row r="47" spans="1:9">
      <c r="A47" s="2"/>
      <c r="B47" s="2"/>
      <c r="C47" s="5"/>
      <c r="D47" s="5"/>
      <c r="E47" s="5"/>
      <c r="F47" s="5"/>
      <c r="G47" s="5"/>
      <c r="H47" s="2"/>
      <c r="I47" s="2"/>
    </row>
    <row r="48" spans="1:9">
      <c r="A48" s="2"/>
      <c r="B48" s="2"/>
      <c r="C48" s="5"/>
      <c r="D48" s="5"/>
      <c r="E48" s="5"/>
      <c r="F48" s="5"/>
      <c r="G48" s="5"/>
      <c r="H48" s="2"/>
      <c r="I48" s="2"/>
    </row>
    <row r="49" spans="1:9">
      <c r="A49" s="2"/>
      <c r="B49" s="2"/>
      <c r="C49" s="5"/>
      <c r="D49" s="5"/>
      <c r="E49" s="5"/>
      <c r="F49" s="5"/>
      <c r="G49" s="5"/>
      <c r="H49" s="2"/>
      <c r="I49" s="2"/>
    </row>
    <row r="50" spans="1:9">
      <c r="A50" s="2"/>
      <c r="B50" s="2"/>
      <c r="C50" s="5"/>
      <c r="D50" s="5"/>
      <c r="E50" s="5"/>
      <c r="F50" s="5"/>
      <c r="G50" s="5"/>
      <c r="H50" s="2"/>
      <c r="I50" s="2"/>
    </row>
    <row r="51" spans="1:9">
      <c r="A51" s="2"/>
      <c r="B51" s="2"/>
      <c r="C51" s="5"/>
      <c r="D51" s="5"/>
      <c r="E51" s="5"/>
      <c r="F51" s="5"/>
      <c r="G51" s="5"/>
      <c r="H51" s="2"/>
      <c r="I51" s="2"/>
    </row>
    <row r="52" spans="1:9">
      <c r="A52" s="2"/>
      <c r="B52" s="2"/>
      <c r="C52" s="5"/>
      <c r="D52" s="5"/>
      <c r="E52" s="5"/>
      <c r="F52" s="5"/>
      <c r="G52" s="5"/>
      <c r="H52" s="2"/>
      <c r="I52" s="2"/>
    </row>
    <row r="53" spans="1:9">
      <c r="A53" s="2"/>
      <c r="B53" s="2"/>
      <c r="C53" s="5"/>
      <c r="D53" s="5"/>
      <c r="E53" s="5"/>
      <c r="F53" s="5"/>
      <c r="G53" s="5"/>
      <c r="H53" s="2"/>
      <c r="I53" s="2"/>
    </row>
    <row r="54" spans="1:9">
      <c r="A54" s="2"/>
      <c r="B54" s="2"/>
      <c r="C54" s="5"/>
      <c r="D54" s="5"/>
      <c r="E54" s="5"/>
      <c r="F54" s="5"/>
      <c r="G54" s="5"/>
      <c r="H54" s="2"/>
      <c r="I54" s="2"/>
    </row>
    <row r="55" spans="1:9">
      <c r="A55" s="2"/>
      <c r="B55" s="2"/>
      <c r="C55" s="5"/>
      <c r="D55" s="5"/>
      <c r="E55" s="5"/>
      <c r="F55" s="5"/>
      <c r="G55" s="5"/>
      <c r="H55" s="2"/>
      <c r="I55" s="2"/>
    </row>
    <row r="56" spans="1:9">
      <c r="A56" s="2"/>
      <c r="B56" s="2"/>
      <c r="C56" s="5"/>
      <c r="D56" s="5"/>
      <c r="E56" s="5"/>
      <c r="F56" s="5"/>
      <c r="G56" s="5"/>
      <c r="H56" s="2"/>
      <c r="I56" s="2"/>
    </row>
    <row r="57" spans="1:9">
      <c r="A57" s="2"/>
      <c r="B57" s="2"/>
      <c r="C57" s="5"/>
      <c r="D57" s="5"/>
      <c r="E57" s="5"/>
      <c r="F57" s="5"/>
      <c r="G57" s="5"/>
      <c r="H57" s="2"/>
      <c r="I57" s="2"/>
    </row>
  </sheetData>
  <mergeCells count="15">
    <mergeCell ref="A2:A7"/>
    <mergeCell ref="E2:E7"/>
    <mergeCell ref="F2:F7"/>
    <mergeCell ref="A9:A14"/>
    <mergeCell ref="E9:E14"/>
    <mergeCell ref="F9:F14"/>
    <mergeCell ref="A30:A35"/>
    <mergeCell ref="E30:E35"/>
    <mergeCell ref="F30:F35"/>
    <mergeCell ref="A16:A21"/>
    <mergeCell ref="E16:E21"/>
    <mergeCell ref="F16:F21"/>
    <mergeCell ref="A23:A28"/>
    <mergeCell ref="E23:E28"/>
    <mergeCell ref="F23:F28"/>
  </mergeCells>
  <phoneticPr fontId="1" type="noConversion"/>
  <pageMargins left="0.7" right="0.7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7C7-699D-4CE3-8852-421A47E43206}">
  <dimension ref="A2:B4"/>
  <sheetViews>
    <sheetView workbookViewId="0">
      <selection activeCell="B3" sqref="B3"/>
    </sheetView>
  </sheetViews>
  <sheetFormatPr defaultRowHeight="16.5"/>
  <sheetData>
    <row r="2" spans="1:2">
      <c r="A2">
        <v>152</v>
      </c>
      <c r="B2">
        <v>5123</v>
      </c>
    </row>
    <row r="3" spans="1:2">
      <c r="A3">
        <v>5</v>
      </c>
      <c r="B3">
        <v>5</v>
      </c>
    </row>
    <row r="4" spans="1:2">
      <c r="A4">
        <v>53</v>
      </c>
      <c r="B4">
        <v>22</v>
      </c>
    </row>
  </sheetData>
  <phoneticPr fontId="1" type="noConversion"/>
  <pageMargins left="0.7" right="0.7" top="0.75" bottom="0.75" header="0.3" footer="0.3"/>
  <pageSetup paperSize="8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2FC9AA0ED1143B4F9D2BF5406469AD4E" ma:contentTypeVersion="10" ma:contentTypeDescription="建立新的文件。" ma:contentTypeScope="" ma:versionID="2a956ba577bfd59dbd57bbba719c736d">
  <xsd:schema xmlns:xsd="http://www.w3.org/2001/XMLSchema" xmlns:xs="http://www.w3.org/2001/XMLSchema" xmlns:p="http://schemas.microsoft.com/office/2006/metadata/properties" xmlns:ns2="120d5036-3f71-451a-acab-f6ab99d3281c" xmlns:ns3="d4e1e252-4558-45b5-a972-079f65366385" targetNamespace="http://schemas.microsoft.com/office/2006/metadata/properties" ma:root="true" ma:fieldsID="54a6a32cef7d859f6d981400eafafafd" ns2:_="" ns3:_="">
    <xsd:import namespace="120d5036-3f71-451a-acab-f6ab99d3281c"/>
    <xsd:import namespace="d4e1e252-4558-45b5-a972-079f653663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0d5036-3f71-451a-acab-f6ab99d328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1e252-4558-45b5-a972-079f6536638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1526D52-7BD0-4E1B-956E-5511072D1521}"/>
</file>

<file path=customXml/itemProps2.xml><?xml version="1.0" encoding="utf-8"?>
<ds:datastoreItem xmlns:ds="http://schemas.openxmlformats.org/officeDocument/2006/customXml" ds:itemID="{3C297E6E-1D35-4CA7-91D6-69511F6E8E99}"/>
</file>

<file path=customXml/itemProps3.xml><?xml version="1.0" encoding="utf-8"?>
<ds:datastoreItem xmlns:ds="http://schemas.openxmlformats.org/officeDocument/2006/customXml" ds:itemID="{933B81F2-9B85-430E-8620-08D7910FC27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揭崇岱</dc:creator>
  <cp:keywords/>
  <dc:description/>
  <cp:lastModifiedBy>08133016</cp:lastModifiedBy>
  <cp:revision/>
  <dcterms:created xsi:type="dcterms:W3CDTF">2019-10-18T04:52:09Z</dcterms:created>
  <dcterms:modified xsi:type="dcterms:W3CDTF">2019-12-17T15:26:46Z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0x0101002FC9AA0ED1143B4F9D2BF5406469AD4E</vt:lpwstr>
  </property>
  <property fmtid="{D5CDD505-2E9C-101B-9397-08002B2CF9AE}" pid="3" name="Order">
    <vt:r8>1000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</Properties>
</file>