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chowmss-my.sharepoint.com/personal/08133016_mss_scu_edu_tw/Documents/"/>
    </mc:Choice>
  </mc:AlternateContent>
  <xr:revisionPtr revIDLastSave="81" documentId="8_{05B3C325-52D2-4AE3-BBBB-B4783CD4395A}" xr6:coauthVersionLast="45" xr6:coauthVersionMax="45" xr10:uidLastSave="{D7AEAFEB-C65E-4163-9302-9FBC4E40C5FC}"/>
  <bookViews>
    <workbookView xWindow="-120" yWindow="-120" windowWidth="20730" windowHeight="11160" firstSheet="4" xr2:uid="{F40FB483-B984-4BEC-B4D2-EBECE8394217}"/>
  </bookViews>
  <sheets>
    <sheet name="15" sheetId="1" r:id="rId1"/>
    <sheet name="15 (2)" sheetId="9" r:id="rId2"/>
    <sheet name="20 V" sheetId="8" r:id="rId3"/>
    <sheet name="25" sheetId="3" r:id="rId4"/>
    <sheet name="實空" sheetId="4" r:id="rId5"/>
    <sheet name="實空 (剛)" sheetId="5" r:id="rId6"/>
    <sheet name="工作表7" sheetId="7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" l="1"/>
  <c r="G14" i="9"/>
  <c r="G14" i="5"/>
  <c r="G14" i="4"/>
  <c r="B3" i="3" l="1"/>
  <c r="B12" i="9"/>
  <c r="E7" i="9"/>
  <c r="E6" i="9"/>
  <c r="E5" i="9"/>
  <c r="H5" i="9" s="1"/>
  <c r="B3" i="9"/>
  <c r="E2" i="9"/>
  <c r="B12" i="8"/>
  <c r="E7" i="8"/>
  <c r="E6" i="8"/>
  <c r="E5" i="8"/>
  <c r="H5" i="8" s="1"/>
  <c r="B3" i="8"/>
  <c r="E2" i="8"/>
  <c r="B3" i="7"/>
  <c r="D3" i="7" s="1"/>
  <c r="B2" i="7"/>
  <c r="D2" i="7" s="1"/>
  <c r="B3" i="1"/>
  <c r="B3" i="4"/>
  <c r="B3" i="5"/>
  <c r="B12" i="5"/>
  <c r="E7" i="5"/>
  <c r="E6" i="5"/>
  <c r="E5" i="5"/>
  <c r="H5" i="5" s="1"/>
  <c r="E2" i="5"/>
  <c r="B12" i="4"/>
  <c r="E7" i="4"/>
  <c r="E6" i="4"/>
  <c r="E5" i="4"/>
  <c r="H5" i="4" s="1"/>
  <c r="E2" i="4"/>
  <c r="B12" i="3"/>
  <c r="E7" i="3"/>
  <c r="E6" i="3"/>
  <c r="E5" i="3"/>
  <c r="H5" i="3" s="1"/>
  <c r="E2" i="3"/>
  <c r="E2" i="1"/>
  <c r="E7" i="1"/>
  <c r="B12" i="1"/>
  <c r="E6" i="1"/>
  <c r="E5" i="1"/>
  <c r="C9" i="8" l="1"/>
  <c r="C9" i="9"/>
  <c r="D9" i="9" s="1"/>
  <c r="G9" i="9"/>
  <c r="B13" i="9"/>
  <c r="E9" i="9"/>
  <c r="F9" i="9" s="1"/>
  <c r="D9" i="8"/>
  <c r="G9" i="8" s="1"/>
  <c r="C9" i="3"/>
  <c r="D9" i="3" s="1"/>
  <c r="G9" i="3" s="1"/>
  <c r="C9" i="5"/>
  <c r="D9" i="5" s="1"/>
  <c r="G9" i="5" s="1"/>
  <c r="B13" i="5" s="1"/>
  <c r="C9" i="4"/>
  <c r="D9" i="4" s="1"/>
  <c r="G9" i="4" s="1"/>
  <c r="B13" i="4" s="1"/>
  <c r="H5" i="1"/>
  <c r="C9" i="1" s="1"/>
  <c r="D9" i="1" s="1"/>
  <c r="G9" i="1" s="1"/>
  <c r="B13" i="1" s="1"/>
  <c r="G13" i="1" s="1"/>
  <c r="G13" i="9" l="1"/>
  <c r="B13" i="8"/>
  <c r="E9" i="8"/>
  <c r="F9" i="8" s="1"/>
  <c r="E9" i="5"/>
  <c r="F9" i="5" s="1"/>
  <c r="E9" i="1"/>
  <c r="F9" i="1" s="1"/>
  <c r="E9" i="4"/>
  <c r="F9" i="4" s="1"/>
  <c r="B13" i="3"/>
  <c r="E9" i="3"/>
  <c r="F9" i="3" s="1"/>
  <c r="G13" i="8" l="1"/>
  <c r="G14" i="8" s="1"/>
  <c r="G13" i="5"/>
  <c r="G13" i="4"/>
  <c r="G13" i="3"/>
  <c r="G14" i="3" s="1"/>
</calcChain>
</file>

<file path=xl/sharedStrings.xml><?xml version="1.0" encoding="utf-8"?>
<sst xmlns="http://schemas.openxmlformats.org/spreadsheetml/2006/main" count="152" uniqueCount="25">
  <si>
    <t>球的半徑cm</t>
    <phoneticPr fontId="1" type="noConversion"/>
  </si>
  <si>
    <t>度數</t>
    <phoneticPr fontId="1" type="noConversion"/>
  </si>
  <si>
    <t>球質量G</t>
    <phoneticPr fontId="1" type="noConversion"/>
  </si>
  <si>
    <t>sin</t>
    <phoneticPr fontId="1" type="noConversion"/>
  </si>
  <si>
    <t>球轉動質量g.cm^2</t>
    <phoneticPr fontId="1" type="noConversion"/>
  </si>
  <si>
    <t>光電管S</t>
    <phoneticPr fontId="1" type="noConversion"/>
  </si>
  <si>
    <t>X</t>
    <phoneticPr fontId="1" type="noConversion"/>
  </si>
  <si>
    <t>S0</t>
    <phoneticPr fontId="1" type="noConversion"/>
  </si>
  <si>
    <t>s1-s0</t>
    <phoneticPr fontId="1" type="noConversion"/>
  </si>
  <si>
    <t>(s2-s1/s2-s0)^(1/2)</t>
    <phoneticPr fontId="1" type="noConversion"/>
  </si>
  <si>
    <t>S1</t>
    <phoneticPr fontId="1" type="noConversion"/>
  </si>
  <si>
    <t>s2-s0</t>
    <phoneticPr fontId="1" type="noConversion"/>
  </si>
  <si>
    <t>S2</t>
    <phoneticPr fontId="1" type="noConversion"/>
  </si>
  <si>
    <t>s1-s2</t>
    <phoneticPr fontId="1" type="noConversion"/>
  </si>
  <si>
    <t>t12</t>
    <phoneticPr fontId="1" type="noConversion"/>
  </si>
  <si>
    <t>t1</t>
    <phoneticPr fontId="1" type="noConversion"/>
  </si>
  <si>
    <t>t2</t>
    <phoneticPr fontId="1" type="noConversion"/>
  </si>
  <si>
    <t>v1</t>
    <phoneticPr fontId="1" type="noConversion"/>
  </si>
  <si>
    <t>v2</t>
    <phoneticPr fontId="1" type="noConversion"/>
  </si>
  <si>
    <t>a</t>
    <phoneticPr fontId="1" type="noConversion"/>
  </si>
  <si>
    <t>avge</t>
    <phoneticPr fontId="1" type="noConversion"/>
  </si>
  <si>
    <t>g</t>
    <phoneticPr fontId="1" type="noConversion"/>
  </si>
  <si>
    <t>G理論</t>
    <phoneticPr fontId="1" type="noConversion"/>
  </si>
  <si>
    <t>G誤差</t>
    <phoneticPr fontId="1" type="noConversion"/>
  </si>
  <si>
    <t>相對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</si>
</sst>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4EBA-5579-4DD2-8A2F-7EAC85A2F6CB}">
  <dimension ref="A1:I14"/>
  <sheetViews>
    <sheetView tabSelected="1" topLeftCell="A11" workbookViewId="0">
      <selection activeCell="G14" sqref="G14"/>
    </sheetView>
  </sheetViews>
  <sheetFormatPr defaultRowHeight="16.5"/>
  <cols>
    <col min="1" max="1" width="16.5" customWidth="1"/>
    <col min="7" max="7" width="17.25" customWidth="1"/>
    <col min="9" max="9" width="9.5" bestFit="1" customWidth="1"/>
  </cols>
  <sheetData>
    <row r="1" spans="1:9">
      <c r="A1" t="s">
        <v>0</v>
      </c>
      <c r="B1">
        <v>2.2000000000000002</v>
      </c>
      <c r="D1" t="s">
        <v>1</v>
      </c>
      <c r="E1">
        <v>15</v>
      </c>
    </row>
    <row r="2" spans="1:9">
      <c r="A2" t="s">
        <v>2</v>
      </c>
      <c r="B2">
        <v>31.63</v>
      </c>
      <c r="D2" t="s">
        <v>3</v>
      </c>
      <c r="E2">
        <f>SIN(E1*PI()/180)</f>
        <v>0.25881904510252074</v>
      </c>
    </row>
    <row r="3" spans="1:9">
      <c r="A3" t="s">
        <v>4</v>
      </c>
      <c r="B3">
        <f>B2*(2/5)*B1^2</f>
        <v>61.235680000000016</v>
      </c>
    </row>
    <row r="4" spans="1:9">
      <c r="A4" t="s">
        <v>5</v>
      </c>
      <c r="B4" t="s">
        <v>6</v>
      </c>
    </row>
    <row r="5" spans="1:9">
      <c r="A5" t="s">
        <v>7</v>
      </c>
      <c r="B5">
        <v>0</v>
      </c>
      <c r="D5" t="s">
        <v>8</v>
      </c>
      <c r="E5">
        <f>B6-B5</f>
        <v>14.75</v>
      </c>
      <c r="G5" t="s">
        <v>9</v>
      </c>
      <c r="H5">
        <f>(E5/E6)^(1/2)</f>
        <v>0.70531587890730629</v>
      </c>
    </row>
    <row r="6" spans="1:9">
      <c r="A6" t="s">
        <v>10</v>
      </c>
      <c r="B6">
        <v>14.75</v>
      </c>
      <c r="D6" t="s">
        <v>11</v>
      </c>
      <c r="E6">
        <f>B7-B5</f>
        <v>29.65</v>
      </c>
      <c r="I6" s="1"/>
    </row>
    <row r="7" spans="1:9">
      <c r="A7" t="s">
        <v>12</v>
      </c>
      <c r="B7">
        <v>29.65</v>
      </c>
      <c r="D7" t="s">
        <v>13</v>
      </c>
      <c r="E7">
        <f>B7-B6</f>
        <v>14.899999999999999</v>
      </c>
      <c r="I7" s="1"/>
    </row>
    <row r="8" spans="1:9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9">
      <c r="A9">
        <v>1</v>
      </c>
      <c r="B9">
        <v>0.16744000000000001</v>
      </c>
      <c r="C9" s="2">
        <f>(B12*H5)/(1-H5)</f>
        <v>0.3978894800126293</v>
      </c>
      <c r="D9" s="2">
        <f>B12+C9</f>
        <v>0.5641294800126293</v>
      </c>
      <c r="E9" s="2">
        <f>G9*C9</f>
        <v>74.141191164600912</v>
      </c>
      <c r="F9" s="2">
        <f>(E9^2+2*G9*E7)^(1/2)</f>
        <v>105.11771162654438</v>
      </c>
      <c r="G9" s="2">
        <f>E6/((1/2)*D9^2)</f>
        <v>186.33614329850494</v>
      </c>
    </row>
    <row r="10" spans="1:9">
      <c r="A10">
        <v>2</v>
      </c>
      <c r="B10">
        <v>0.16603999999999999</v>
      </c>
      <c r="C10" s="2"/>
      <c r="D10" s="2"/>
      <c r="E10" s="2"/>
      <c r="F10" s="2"/>
      <c r="G10" s="2"/>
    </row>
    <row r="11" spans="1:9">
      <c r="A11">
        <v>3</v>
      </c>
      <c r="B11">
        <v>0.16524</v>
      </c>
      <c r="C11" s="2"/>
      <c r="D11" s="2"/>
      <c r="E11" s="2"/>
      <c r="F11" s="2"/>
      <c r="G11" s="2"/>
    </row>
    <row r="12" spans="1:9">
      <c r="A12" t="s">
        <v>20</v>
      </c>
      <c r="B12">
        <f>(B9+B10+B11)/3</f>
        <v>0.16624</v>
      </c>
      <c r="C12" s="2"/>
      <c r="D12" s="2"/>
      <c r="E12" s="2"/>
      <c r="F12" s="2"/>
      <c r="G12" s="2"/>
    </row>
    <row r="13" spans="1:9">
      <c r="A13" t="s">
        <v>21</v>
      </c>
      <c r="B13">
        <f>G9/((5/7)*E2)</f>
        <v>1007.9266018255091</v>
      </c>
      <c r="D13" t="s">
        <v>22</v>
      </c>
      <c r="E13">
        <v>980</v>
      </c>
      <c r="F13" t="s">
        <v>23</v>
      </c>
      <c r="G13">
        <f>E13-B13</f>
        <v>-27.926601825509124</v>
      </c>
    </row>
    <row r="14" spans="1:9">
      <c r="F14" t="s">
        <v>24</v>
      </c>
      <c r="G14">
        <f>G13/E13*100</f>
        <v>-2.8496532475009313</v>
      </c>
    </row>
  </sheetData>
  <mergeCells count="5">
    <mergeCell ref="C9:C12"/>
    <mergeCell ref="D9:D12"/>
    <mergeCell ref="E9:E12"/>
    <mergeCell ref="F9:F12"/>
    <mergeCell ref="G9:G12"/>
  </mergeCells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5817-5262-4499-BF3E-E6734741C895}">
  <dimension ref="A1:I14"/>
  <sheetViews>
    <sheetView topLeftCell="A8" workbookViewId="0">
      <selection activeCell="G14" sqref="G14"/>
    </sheetView>
  </sheetViews>
  <sheetFormatPr defaultRowHeight="16.5"/>
  <cols>
    <col min="1" max="1" width="16.5" customWidth="1"/>
    <col min="7" max="7" width="17.25" customWidth="1"/>
    <col min="9" max="9" width="9.5" bestFit="1" customWidth="1"/>
  </cols>
  <sheetData>
    <row r="1" spans="1:9">
      <c r="A1" t="s">
        <v>0</v>
      </c>
      <c r="B1">
        <v>1.1000000000000001</v>
      </c>
      <c r="D1" t="s">
        <v>1</v>
      </c>
      <c r="E1">
        <v>15</v>
      </c>
    </row>
    <row r="2" spans="1:9">
      <c r="A2" t="s">
        <v>2</v>
      </c>
      <c r="B2">
        <v>31.63</v>
      </c>
      <c r="D2" t="s">
        <v>3</v>
      </c>
      <c r="E2">
        <f>SIN(E1*PI()/180)</f>
        <v>0.25881904510252074</v>
      </c>
    </row>
    <row r="3" spans="1:9">
      <c r="A3" t="s">
        <v>4</v>
      </c>
      <c r="B3">
        <f>B2*(2/5)*B1^2</f>
        <v>15.308920000000004</v>
      </c>
    </row>
    <row r="4" spans="1:9">
      <c r="A4" t="s">
        <v>5</v>
      </c>
      <c r="B4" t="s">
        <v>6</v>
      </c>
    </row>
    <row r="5" spans="1:9">
      <c r="A5" t="s">
        <v>7</v>
      </c>
      <c r="B5">
        <v>0</v>
      </c>
      <c r="D5" t="s">
        <v>8</v>
      </c>
      <c r="E5">
        <f>B6-B5</f>
        <v>14.75</v>
      </c>
      <c r="G5" t="s">
        <v>9</v>
      </c>
      <c r="H5">
        <f>(E5/E6)^(1/2)</f>
        <v>0.70531587890730629</v>
      </c>
    </row>
    <row r="6" spans="1:9">
      <c r="A6" t="s">
        <v>10</v>
      </c>
      <c r="B6">
        <v>14.75</v>
      </c>
      <c r="D6" t="s">
        <v>11</v>
      </c>
      <c r="E6">
        <f>B7-B5</f>
        <v>29.65</v>
      </c>
      <c r="I6" s="1"/>
    </row>
    <row r="7" spans="1:9">
      <c r="A7" t="s">
        <v>12</v>
      </c>
      <c r="B7">
        <v>29.65</v>
      </c>
      <c r="D7" t="s">
        <v>13</v>
      </c>
      <c r="E7">
        <f>B7-B6</f>
        <v>14.899999999999999</v>
      </c>
      <c r="I7" s="1"/>
    </row>
    <row r="8" spans="1:9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9">
      <c r="A9">
        <v>1</v>
      </c>
      <c r="B9">
        <v>0.16642000000000001</v>
      </c>
      <c r="C9" s="2">
        <f>(B12*H5)/(1-H5)</f>
        <v>0.39952501384729788</v>
      </c>
      <c r="D9" s="2">
        <f>B12+C9</f>
        <v>0.5664483471806312</v>
      </c>
      <c r="E9" s="2">
        <f>G9*C9</f>
        <v>73.83767968849925</v>
      </c>
      <c r="F9" s="2">
        <f>(E9^2+2*G9*E7)^(1/2)</f>
        <v>104.68739170156002</v>
      </c>
      <c r="G9" s="2">
        <f>E6/((1/2)*D9^2)</f>
        <v>184.81365904343772</v>
      </c>
    </row>
    <row r="10" spans="1:9">
      <c r="A10">
        <v>2</v>
      </c>
      <c r="B10">
        <v>0.16719999999999999</v>
      </c>
      <c r="C10" s="2"/>
      <c r="D10" s="2"/>
      <c r="E10" s="2"/>
      <c r="F10" s="2"/>
      <c r="G10" s="2"/>
    </row>
    <row r="11" spans="1:9">
      <c r="A11">
        <v>3</v>
      </c>
      <c r="B11">
        <v>0.16714999999999999</v>
      </c>
      <c r="C11" s="2"/>
      <c r="D11" s="2"/>
      <c r="E11" s="2"/>
      <c r="F11" s="2"/>
      <c r="G11" s="2"/>
    </row>
    <row r="12" spans="1:9">
      <c r="A12" t="s">
        <v>20</v>
      </c>
      <c r="B12">
        <f>(B9+B10+B11)/3</f>
        <v>0.16692333333333334</v>
      </c>
      <c r="C12" s="2"/>
      <c r="D12" s="2"/>
      <c r="E12" s="2"/>
      <c r="F12" s="2"/>
      <c r="G12" s="2"/>
    </row>
    <row r="13" spans="1:9">
      <c r="A13" t="s">
        <v>21</v>
      </c>
      <c r="B13">
        <f>G9/((5/7)*E2)</f>
        <v>999.69120339781693</v>
      </c>
      <c r="D13" t="s">
        <v>22</v>
      </c>
      <c r="E13">
        <v>980</v>
      </c>
      <c r="F13" t="s">
        <v>23</v>
      </c>
      <c r="G13">
        <f>E13-B13</f>
        <v>-19.691203397816935</v>
      </c>
    </row>
    <row r="14" spans="1:9">
      <c r="F14" t="s">
        <v>24</v>
      </c>
      <c r="G14">
        <f>G13/E13*100</f>
        <v>-2.0093064691649931</v>
      </c>
    </row>
  </sheetData>
  <mergeCells count="5">
    <mergeCell ref="C9:C12"/>
    <mergeCell ref="D9:D12"/>
    <mergeCell ref="E9:E12"/>
    <mergeCell ref="F9:F12"/>
    <mergeCell ref="G9:G12"/>
  </mergeCells>
  <phoneticPr fontId="1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E2B-941D-4E1E-88EA-98EB273CBFA4}">
  <dimension ref="A1:H14"/>
  <sheetViews>
    <sheetView topLeftCell="A11" workbookViewId="0">
      <selection activeCell="G14" sqref="G14"/>
    </sheetView>
  </sheetViews>
  <sheetFormatPr defaultRowHeight="16.5"/>
  <cols>
    <col min="1" max="1" width="13.75" customWidth="1"/>
  </cols>
  <sheetData>
    <row r="1" spans="1:8">
      <c r="A1" t="s">
        <v>0</v>
      </c>
      <c r="B1">
        <v>1.1000000000000001</v>
      </c>
      <c r="D1" t="s">
        <v>1</v>
      </c>
      <c r="E1">
        <v>20</v>
      </c>
    </row>
    <row r="2" spans="1:8">
      <c r="A2" t="s">
        <v>2</v>
      </c>
      <c r="B2">
        <v>31.63</v>
      </c>
      <c r="D2" t="s">
        <v>3</v>
      </c>
      <c r="E2">
        <f>SIN(E1*PI()/180)</f>
        <v>0.34202014332566871</v>
      </c>
    </row>
    <row r="3" spans="1:8">
      <c r="A3" t="s">
        <v>4</v>
      </c>
      <c r="B3">
        <f>B2*(2/5)*B1^2</f>
        <v>15.308920000000004</v>
      </c>
    </row>
    <row r="4" spans="1:8">
      <c r="A4" t="s">
        <v>5</v>
      </c>
      <c r="B4" t="s">
        <v>6</v>
      </c>
    </row>
    <row r="5" spans="1:8">
      <c r="A5" t="s">
        <v>7</v>
      </c>
      <c r="B5">
        <v>0</v>
      </c>
      <c r="D5" t="s">
        <v>8</v>
      </c>
      <c r="E5">
        <f>B6-B5</f>
        <v>14.75</v>
      </c>
      <c r="G5" t="s">
        <v>9</v>
      </c>
      <c r="H5">
        <f>(E5/E6)^(1/2)</f>
        <v>0.70531587890730629</v>
      </c>
    </row>
    <row r="6" spans="1:8">
      <c r="A6" t="s">
        <v>10</v>
      </c>
      <c r="B6">
        <v>14.75</v>
      </c>
      <c r="D6" t="s">
        <v>11</v>
      </c>
      <c r="E6">
        <f>B7-B5</f>
        <v>29.65</v>
      </c>
    </row>
    <row r="7" spans="1:8">
      <c r="A7" t="s">
        <v>12</v>
      </c>
      <c r="B7">
        <v>29.65</v>
      </c>
      <c r="D7" t="s">
        <v>13</v>
      </c>
      <c r="E7">
        <f>B7-B6</f>
        <v>14.899999999999999</v>
      </c>
    </row>
    <row r="8" spans="1:8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8">
      <c r="A9">
        <v>1</v>
      </c>
      <c r="B9">
        <v>0.14713000000000001</v>
      </c>
      <c r="C9" s="2">
        <f>(B12*H5)/(1-H5)</f>
        <v>0.35156797052928546</v>
      </c>
      <c r="D9" s="2">
        <f>B12+C9</f>
        <v>0.49845463719595212</v>
      </c>
      <c r="E9" s="2">
        <f>G9*C9</f>
        <v>83.909805422797092</v>
      </c>
      <c r="F9" s="2">
        <f>(E9^2+2*G9*E7)^(1/2)</f>
        <v>118.96769650612765</v>
      </c>
      <c r="G9" s="2">
        <f>E6/((1/2)*D9^2)</f>
        <v>238.67306596920906</v>
      </c>
    </row>
    <row r="10" spans="1:8">
      <c r="A10">
        <v>2</v>
      </c>
      <c r="B10">
        <v>0.14688999999999999</v>
      </c>
      <c r="C10" s="2"/>
      <c r="D10" s="2"/>
      <c r="E10" s="2"/>
      <c r="F10" s="2"/>
      <c r="G10" s="2"/>
    </row>
    <row r="11" spans="1:8">
      <c r="A11">
        <v>3</v>
      </c>
      <c r="B11">
        <v>0.14663999999999999</v>
      </c>
      <c r="C11" s="2"/>
      <c r="D11" s="2"/>
      <c r="E11" s="2"/>
      <c r="F11" s="2"/>
      <c r="G11" s="2"/>
    </row>
    <row r="12" spans="1:8">
      <c r="A12" t="s">
        <v>20</v>
      </c>
      <c r="B12">
        <f>(B9+B10+B11)/3</f>
        <v>0.14688666666666667</v>
      </c>
      <c r="C12" s="2"/>
      <c r="D12" s="2"/>
      <c r="E12" s="2"/>
      <c r="F12" s="2"/>
      <c r="G12" s="2"/>
    </row>
    <row r="13" spans="1:8">
      <c r="A13" t="s">
        <v>21</v>
      </c>
      <c r="B13">
        <f>G9/((5/7)*E2)</f>
        <v>976.96670467366357</v>
      </c>
      <c r="D13" t="s">
        <v>22</v>
      </c>
      <c r="E13">
        <v>980</v>
      </c>
      <c r="F13" t="s">
        <v>23</v>
      </c>
      <c r="G13">
        <f>E13-B13</f>
        <v>3.0332953263364288</v>
      </c>
    </row>
    <row r="14" spans="1:8">
      <c r="F14" t="s">
        <v>24</v>
      </c>
      <c r="G14">
        <f>G13/E13*100</f>
        <v>0.30951993125881927</v>
      </c>
    </row>
  </sheetData>
  <mergeCells count="5">
    <mergeCell ref="C9:C12"/>
    <mergeCell ref="D9:D12"/>
    <mergeCell ref="E9:E12"/>
    <mergeCell ref="F9:F12"/>
    <mergeCell ref="G9:G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B6D6-2220-43E4-B4F7-433E8AA68A27}">
  <dimension ref="A1:H14"/>
  <sheetViews>
    <sheetView topLeftCell="A10" workbookViewId="0">
      <selection activeCell="G14" sqref="G14"/>
    </sheetView>
  </sheetViews>
  <sheetFormatPr defaultRowHeight="16.5"/>
  <cols>
    <col min="1" max="1" width="13.75" customWidth="1"/>
  </cols>
  <sheetData>
    <row r="1" spans="1:8">
      <c r="A1" t="s">
        <v>0</v>
      </c>
      <c r="B1">
        <v>1.1000000000000001</v>
      </c>
      <c r="D1" t="s">
        <v>1</v>
      </c>
      <c r="E1">
        <v>25</v>
      </c>
    </row>
    <row r="2" spans="1:8">
      <c r="A2" t="s">
        <v>2</v>
      </c>
      <c r="B2">
        <v>31.63</v>
      </c>
      <c r="D2" t="s">
        <v>3</v>
      </c>
      <c r="E2">
        <f>SIN(E1*PI()/180)</f>
        <v>0.42261826174069944</v>
      </c>
    </row>
    <row r="3" spans="1:8">
      <c r="A3" t="s">
        <v>4</v>
      </c>
      <c r="B3">
        <f>B2*(2/5)*B1^2</f>
        <v>15.308920000000004</v>
      </c>
    </row>
    <row r="4" spans="1:8">
      <c r="A4" t="s">
        <v>5</v>
      </c>
      <c r="B4" t="s">
        <v>6</v>
      </c>
    </row>
    <row r="5" spans="1:8">
      <c r="A5" t="s">
        <v>7</v>
      </c>
      <c r="B5">
        <v>0</v>
      </c>
      <c r="D5" t="s">
        <v>8</v>
      </c>
      <c r="E5">
        <f>B6-B5</f>
        <v>14.75</v>
      </c>
      <c r="G5" t="s">
        <v>9</v>
      </c>
      <c r="H5">
        <f>(E5/E6)^(1/2)</f>
        <v>0.70531587890730629</v>
      </c>
    </row>
    <row r="6" spans="1:8">
      <c r="A6" t="s">
        <v>10</v>
      </c>
      <c r="B6">
        <v>14.75</v>
      </c>
      <c r="D6" t="s">
        <v>11</v>
      </c>
      <c r="E6">
        <f>B7-B5</f>
        <v>29.65</v>
      </c>
    </row>
    <row r="7" spans="1:8">
      <c r="A7" t="s">
        <v>12</v>
      </c>
      <c r="B7">
        <v>29.65</v>
      </c>
      <c r="D7" t="s">
        <v>13</v>
      </c>
      <c r="E7">
        <f>B7-B6</f>
        <v>14.899999999999999</v>
      </c>
    </row>
    <row r="8" spans="1:8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8">
      <c r="A9">
        <v>1</v>
      </c>
      <c r="B9">
        <v>0.13119</v>
      </c>
      <c r="C9" s="2">
        <f>(B12*H5)/(1-H5)</f>
        <v>0.31353582521287132</v>
      </c>
      <c r="D9" s="2">
        <f>B12+C9</f>
        <v>0.44453249187953797</v>
      </c>
      <c r="E9" s="2">
        <f>G9*C9</f>
        <v>94.08813165121191</v>
      </c>
      <c r="F9" s="2">
        <f>(E9^2+2*G9*E7)^(1/2)</f>
        <v>133.39857284508565</v>
      </c>
      <c r="G9" s="2">
        <f>E6/((1/2)*D9^2)</f>
        <v>300.08733958019604</v>
      </c>
    </row>
    <row r="10" spans="1:8">
      <c r="A10">
        <v>2</v>
      </c>
      <c r="B10">
        <v>0.13067999999999999</v>
      </c>
      <c r="C10" s="2"/>
      <c r="D10" s="2"/>
      <c r="E10" s="2"/>
      <c r="F10" s="2"/>
      <c r="G10" s="2"/>
    </row>
    <row r="11" spans="1:8">
      <c r="A11">
        <v>3</v>
      </c>
      <c r="B11">
        <v>0.13111999999999999</v>
      </c>
      <c r="C11" s="2"/>
      <c r="D11" s="2"/>
      <c r="E11" s="2"/>
      <c r="F11" s="2"/>
      <c r="G11" s="2"/>
    </row>
    <row r="12" spans="1:8">
      <c r="A12" t="s">
        <v>20</v>
      </c>
      <c r="B12">
        <f>(B9+B10+B11)/3</f>
        <v>0.13099666666666665</v>
      </c>
      <c r="C12" s="2"/>
      <c r="D12" s="2"/>
      <c r="E12" s="2"/>
      <c r="F12" s="2"/>
      <c r="G12" s="2"/>
    </row>
    <row r="13" spans="1:8">
      <c r="A13" t="s">
        <v>21</v>
      </c>
      <c r="B13">
        <f>G9/((5/7)*E2)</f>
        <v>994.09399319815384</v>
      </c>
      <c r="D13" t="s">
        <v>22</v>
      </c>
      <c r="E13">
        <v>980</v>
      </c>
      <c r="F13" t="s">
        <v>23</v>
      </c>
      <c r="G13">
        <f>E13-B13</f>
        <v>-14.093993198153839</v>
      </c>
    </row>
    <row r="14" spans="1:8">
      <c r="F14" t="s">
        <v>24</v>
      </c>
      <c r="G14">
        <f>G13/E13*100</f>
        <v>-1.4381625712401878</v>
      </c>
    </row>
  </sheetData>
  <mergeCells count="5">
    <mergeCell ref="C9:C12"/>
    <mergeCell ref="D9:D12"/>
    <mergeCell ref="E9:E12"/>
    <mergeCell ref="F9:F12"/>
    <mergeCell ref="G9:G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B6F8-E701-4BB0-9264-0FB496E55BC3}">
  <dimension ref="A1:H14"/>
  <sheetViews>
    <sheetView topLeftCell="A11" workbookViewId="0">
      <selection activeCell="G15" sqref="G15"/>
    </sheetView>
  </sheetViews>
  <sheetFormatPr defaultRowHeight="16.5"/>
  <cols>
    <col min="1" max="1" width="13.75" customWidth="1"/>
  </cols>
  <sheetData>
    <row r="1" spans="1:8">
      <c r="A1" t="s">
        <v>0</v>
      </c>
      <c r="B1">
        <v>0.98750000000000004</v>
      </c>
      <c r="D1" t="s">
        <v>1</v>
      </c>
      <c r="E1">
        <v>20</v>
      </c>
    </row>
    <row r="2" spans="1:8">
      <c r="A2" t="s">
        <v>2</v>
      </c>
      <c r="B2">
        <v>63.7</v>
      </c>
      <c r="D2" t="s">
        <v>3</v>
      </c>
      <c r="E2">
        <f>SIN(E1*PI()/180)</f>
        <v>0.34202014332566871</v>
      </c>
    </row>
    <row r="3" spans="1:8">
      <c r="A3" t="s">
        <v>4</v>
      </c>
      <c r="B3">
        <f>B2*(1/2)*B1^2</f>
        <v>31.058726562500002</v>
      </c>
    </row>
    <row r="4" spans="1:8">
      <c r="A4" t="s">
        <v>5</v>
      </c>
      <c r="B4" t="s">
        <v>6</v>
      </c>
    </row>
    <row r="5" spans="1:8">
      <c r="A5" t="s">
        <v>7</v>
      </c>
      <c r="B5">
        <v>0</v>
      </c>
      <c r="D5" t="s">
        <v>8</v>
      </c>
      <c r="E5">
        <f>B6-B5</f>
        <v>14.75</v>
      </c>
      <c r="G5" t="s">
        <v>9</v>
      </c>
      <c r="H5">
        <f>(E5/E6)^(1/2)</f>
        <v>0.70531587890730629</v>
      </c>
    </row>
    <row r="6" spans="1:8">
      <c r="A6" t="s">
        <v>10</v>
      </c>
      <c r="B6">
        <v>14.75</v>
      </c>
      <c r="D6" t="s">
        <v>11</v>
      </c>
      <c r="E6">
        <f>B7-B5</f>
        <v>29.65</v>
      </c>
    </row>
    <row r="7" spans="1:8">
      <c r="A7" t="s">
        <v>12</v>
      </c>
      <c r="B7">
        <v>29.65</v>
      </c>
      <c r="D7" t="s">
        <v>13</v>
      </c>
      <c r="E7">
        <f>B7-B6</f>
        <v>14.899999999999999</v>
      </c>
    </row>
    <row r="8" spans="1:8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8">
      <c r="A9">
        <v>1</v>
      </c>
      <c r="B9">
        <v>0.14879000000000001</v>
      </c>
      <c r="C9" s="2">
        <f>(B12*H5)/(1-H5)</f>
        <v>0.35562090315373235</v>
      </c>
      <c r="D9" s="2">
        <f>B12+C9</f>
        <v>0.50420090315373234</v>
      </c>
      <c r="E9" s="2">
        <f>G9*C9</f>
        <v>82.953503965562362</v>
      </c>
      <c r="F9" s="2">
        <f>(E9^2+2*G9*E7)^(1/2)</f>
        <v>117.61184803336073</v>
      </c>
      <c r="G9" s="2">
        <f>E6/((1/2)*D9^2)</f>
        <v>233.26385831066338</v>
      </c>
    </row>
    <row r="10" spans="1:8">
      <c r="A10">
        <v>2</v>
      </c>
      <c r="B10">
        <v>0.14859</v>
      </c>
      <c r="C10" s="2"/>
      <c r="D10" s="2"/>
      <c r="E10" s="2"/>
      <c r="F10" s="2"/>
      <c r="G10" s="2"/>
    </row>
    <row r="11" spans="1:8">
      <c r="A11">
        <v>3</v>
      </c>
      <c r="B11">
        <v>0.14835999999999999</v>
      </c>
      <c r="C11" s="2"/>
      <c r="D11" s="2"/>
      <c r="E11" s="2"/>
      <c r="F11" s="2"/>
      <c r="G11" s="2"/>
    </row>
    <row r="12" spans="1:8">
      <c r="A12" t="s">
        <v>20</v>
      </c>
      <c r="B12">
        <f>(B9+B10+B11)/3</f>
        <v>0.14857999999999999</v>
      </c>
      <c r="C12" s="2"/>
      <c r="D12" s="2"/>
      <c r="E12" s="2"/>
      <c r="F12" s="2"/>
      <c r="G12" s="2"/>
    </row>
    <row r="13" spans="1:8">
      <c r="A13" t="s">
        <v>21</v>
      </c>
      <c r="B13">
        <f>G9/((2/3)*E2)</f>
        <v>1023.0268429916049</v>
      </c>
      <c r="D13" t="s">
        <v>22</v>
      </c>
      <c r="E13">
        <v>980</v>
      </c>
      <c r="F13" t="s">
        <v>23</v>
      </c>
      <c r="G13">
        <f>E13-B13</f>
        <v>-43.026842991604894</v>
      </c>
    </row>
    <row r="14" spans="1:8">
      <c r="F14" t="s">
        <v>24</v>
      </c>
      <c r="G14">
        <f>G13/E13*100</f>
        <v>-4.390494182816826</v>
      </c>
    </row>
  </sheetData>
  <mergeCells count="5">
    <mergeCell ref="C9:C12"/>
    <mergeCell ref="D9:D12"/>
    <mergeCell ref="E9:E12"/>
    <mergeCell ref="F9:F12"/>
    <mergeCell ref="G9:G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F07C-1E4C-46DB-AB63-55210FC266BC}">
  <dimension ref="A1:H14"/>
  <sheetViews>
    <sheetView topLeftCell="A8" workbookViewId="0">
      <selection activeCell="G15" sqref="G15"/>
    </sheetView>
  </sheetViews>
  <sheetFormatPr defaultRowHeight="16.5"/>
  <cols>
    <col min="1" max="1" width="13.75" customWidth="1"/>
  </cols>
  <sheetData>
    <row r="1" spans="1:8">
      <c r="A1" t="s">
        <v>0</v>
      </c>
      <c r="B1">
        <v>0.9</v>
      </c>
      <c r="D1" t="s">
        <v>1</v>
      </c>
      <c r="E1">
        <v>20</v>
      </c>
    </row>
    <row r="2" spans="1:8">
      <c r="A2" t="s">
        <v>2</v>
      </c>
      <c r="B2">
        <v>59.7</v>
      </c>
      <c r="D2" t="s">
        <v>3</v>
      </c>
      <c r="E2">
        <f>SIN(E1*PI()/180)</f>
        <v>0.34202014332566871</v>
      </c>
    </row>
    <row r="3" spans="1:8">
      <c r="A3" t="s">
        <v>4</v>
      </c>
      <c r="B3">
        <f>B2*(1/2)*B1^2</f>
        <v>24.178500000000003</v>
      </c>
    </row>
    <row r="4" spans="1:8">
      <c r="A4" t="s">
        <v>5</v>
      </c>
      <c r="B4" t="s">
        <v>6</v>
      </c>
    </row>
    <row r="5" spans="1:8">
      <c r="A5" t="s">
        <v>7</v>
      </c>
      <c r="B5">
        <v>0</v>
      </c>
      <c r="D5" t="s">
        <v>8</v>
      </c>
      <c r="E5">
        <f>B6-B5</f>
        <v>14.75</v>
      </c>
      <c r="G5" t="s">
        <v>9</v>
      </c>
      <c r="H5">
        <f>(E5/E6)^(1/2)</f>
        <v>0.70531587890730629</v>
      </c>
    </row>
    <row r="6" spans="1:8">
      <c r="A6" t="s">
        <v>10</v>
      </c>
      <c r="B6">
        <v>14.75</v>
      </c>
      <c r="D6" t="s">
        <v>11</v>
      </c>
      <c r="E6">
        <f>B7-B5</f>
        <v>29.65</v>
      </c>
    </row>
    <row r="7" spans="1:8">
      <c r="A7" t="s">
        <v>12</v>
      </c>
      <c r="B7">
        <v>29.65</v>
      </c>
      <c r="D7" t="s">
        <v>13</v>
      </c>
      <c r="E7">
        <f>B7-B6</f>
        <v>14.899999999999999</v>
      </c>
    </row>
    <row r="8" spans="1:8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8">
      <c r="A9">
        <v>1</v>
      </c>
      <c r="B9">
        <v>0.15448999999999999</v>
      </c>
      <c r="C9" s="2">
        <f>(B12*H5)/(1-H5)</f>
        <v>0.37091513906134005</v>
      </c>
      <c r="D9" s="2">
        <f>B12+C9</f>
        <v>0.52588513906134005</v>
      </c>
      <c r="E9" s="2">
        <f>G9*C9</f>
        <v>79.533016836828139</v>
      </c>
      <c r="F9" s="2">
        <f>(E9^2+2*G9*E7)^(1/2)</f>
        <v>112.76226612116369</v>
      </c>
      <c r="G9" s="2">
        <f>E6/((1/2)*D9^2)</f>
        <v>214.42375481922664</v>
      </c>
    </row>
    <row r="10" spans="1:8">
      <c r="A10">
        <v>2</v>
      </c>
      <c r="B10">
        <v>0.15559999999999999</v>
      </c>
      <c r="C10" s="2"/>
      <c r="D10" s="2"/>
      <c r="E10" s="2"/>
      <c r="F10" s="2"/>
      <c r="G10" s="2"/>
    </row>
    <row r="11" spans="1:8">
      <c r="A11">
        <v>3</v>
      </c>
      <c r="B11">
        <v>0.15482000000000001</v>
      </c>
      <c r="C11" s="2"/>
      <c r="D11" s="2"/>
      <c r="E11" s="2"/>
      <c r="F11" s="2"/>
      <c r="G11" s="2"/>
    </row>
    <row r="12" spans="1:8">
      <c r="A12" t="s">
        <v>20</v>
      </c>
      <c r="B12">
        <f>(B9+B10+B11)/3</f>
        <v>0.15497</v>
      </c>
      <c r="C12" s="2"/>
      <c r="D12" s="2"/>
      <c r="E12" s="2"/>
      <c r="F12" s="2"/>
      <c r="G12" s="2"/>
    </row>
    <row r="13" spans="1:8">
      <c r="A13" t="s">
        <v>21</v>
      </c>
      <c r="B13">
        <f>G9/((2/3)*E2)</f>
        <v>940.39967675991886</v>
      </c>
      <c r="D13" t="s">
        <v>22</v>
      </c>
      <c r="E13">
        <v>980</v>
      </c>
      <c r="F13" t="s">
        <v>23</v>
      </c>
      <c r="G13">
        <f>E13-B13</f>
        <v>39.600323240081138</v>
      </c>
    </row>
    <row r="14" spans="1:8">
      <c r="F14" t="s">
        <v>24</v>
      </c>
      <c r="G14">
        <f>G13/E13*100</f>
        <v>4.0408493102123613</v>
      </c>
    </row>
  </sheetData>
  <mergeCells count="5">
    <mergeCell ref="C9:C12"/>
    <mergeCell ref="D9:D12"/>
    <mergeCell ref="E9:E12"/>
    <mergeCell ref="F9:F12"/>
    <mergeCell ref="G9:G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81F2-4971-40CC-9633-642539EDA27F}">
  <dimension ref="A1:D3"/>
  <sheetViews>
    <sheetView workbookViewId="0">
      <selection activeCell="D3" sqref="D3"/>
    </sheetView>
  </sheetViews>
  <sheetFormatPr defaultRowHeight="16.5"/>
  <sheetData>
    <row r="1" spans="1:4">
      <c r="A1" t="s">
        <v>1</v>
      </c>
      <c r="B1">
        <v>15</v>
      </c>
      <c r="D1">
        <v>60.12</v>
      </c>
    </row>
    <row r="2" spans="1:4">
      <c r="A2" t="s">
        <v>3</v>
      </c>
      <c r="B2">
        <f>SIN(B1*PI()/180)</f>
        <v>0.25881904510252074</v>
      </c>
      <c r="D2">
        <f>D1*B2</f>
        <v>15.560200991563546</v>
      </c>
    </row>
    <row r="3" spans="1:4">
      <c r="B3">
        <f>COS(B1*PI()/180)</f>
        <v>0.96592582628906831</v>
      </c>
      <c r="D3">
        <f>D1*B3</f>
        <v>58.071460676498788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FC9AA0ED1143B4F9D2BF5406469AD4E" ma:contentTypeVersion="10" ma:contentTypeDescription="建立新的文件。" ma:contentTypeScope="" ma:versionID="2a956ba577bfd59dbd57bbba719c736d">
  <xsd:schema xmlns:xsd="http://www.w3.org/2001/XMLSchema" xmlns:xs="http://www.w3.org/2001/XMLSchema" xmlns:p="http://schemas.microsoft.com/office/2006/metadata/properties" xmlns:ns2="120d5036-3f71-451a-acab-f6ab99d3281c" xmlns:ns3="d4e1e252-4558-45b5-a972-079f65366385" targetNamespace="http://schemas.microsoft.com/office/2006/metadata/properties" ma:root="true" ma:fieldsID="54a6a32cef7d859f6d981400eafafafd" ns2:_="" ns3:_="">
    <xsd:import namespace="120d5036-3f71-451a-acab-f6ab99d3281c"/>
    <xsd:import namespace="d4e1e252-4558-45b5-a972-079f65366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d5036-3f71-451a-acab-f6ab99d3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1e252-4558-45b5-a972-079f65366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189FCE-273E-4EA9-9229-AB02E524C809}"/>
</file>

<file path=customXml/itemProps2.xml><?xml version="1.0" encoding="utf-8"?>
<ds:datastoreItem xmlns:ds="http://schemas.openxmlformats.org/officeDocument/2006/customXml" ds:itemID="{A9161382-919D-4EB6-AB22-533C4DAFDF64}"/>
</file>

<file path=customXml/itemProps3.xml><?xml version="1.0" encoding="utf-8"?>
<ds:datastoreItem xmlns:ds="http://schemas.openxmlformats.org/officeDocument/2006/customXml" ds:itemID="{EC3D9BFB-316E-4E3F-A9C7-6B5839D7C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揭崇岱</dc:creator>
  <cp:keywords/>
  <dc:description/>
  <cp:lastModifiedBy>08133016</cp:lastModifiedBy>
  <cp:revision/>
  <dcterms:created xsi:type="dcterms:W3CDTF">2019-11-22T05:25:15Z</dcterms:created>
  <dcterms:modified xsi:type="dcterms:W3CDTF">2019-12-17T15:59:41Z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0x0101002FC9AA0ED1143B4F9D2BF5406469AD4E</vt:lpwstr>
  </property>
  <property fmtid="{D5CDD505-2E9C-101B-9397-08002B2CF9AE}" pid="3" name="Order">
    <vt:r8>3600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