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style2.xml" ContentType="application/vnd.ms-office.chartsty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ochowmss-my.sharepoint.com/personal/08133016_mss_scu_edu_tw/Documents/普物實驗/"/>
    </mc:Choice>
  </mc:AlternateContent>
  <xr:revisionPtr revIDLastSave="602" documentId="11_2F206C6948C74EE3E979BAFA89738C9863138395" xr6:coauthVersionLast="45" xr6:coauthVersionMax="45" xr10:uidLastSave="{2AFD7FED-6074-4AD3-9CFA-BBB6654F3C99}"/>
  <bookViews>
    <workbookView xWindow="-120" yWindow="-120" windowWidth="20730" windowHeight="11160" firstSheet="3" activeTab="3" xr2:uid="{00000000-000D-0000-FFFF-FFFF00000000}"/>
  </bookViews>
  <sheets>
    <sheet name="T1X=XT2第三組專用版1" sheetId="1" r:id="rId1"/>
    <sheet name="T1X=XT2第三組專用版2" sheetId="3" r:id="rId2"/>
    <sheet name="T1X=XT2通用版" sheetId="2" r:id="rId3"/>
    <sheet name="T1=T2專用-通用版 " sheetId="5" r:id="rId4"/>
    <sheet name="工作表1" sheetId="6" r:id="rId5"/>
    <sheet name="工作表2" sheetId="4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" i="5" l="1"/>
  <c r="A15" i="5"/>
  <c r="D14" i="5"/>
  <c r="D15" i="5"/>
  <c r="B15" i="5"/>
  <c r="F12" i="5" l="1"/>
  <c r="F4" i="5"/>
  <c r="B5" i="6" l="1"/>
  <c r="G5" i="5"/>
  <c r="G4" i="5"/>
  <c r="B2" i="6"/>
  <c r="B3" i="6"/>
  <c r="B4" i="6"/>
  <c r="B6" i="6"/>
  <c r="B7" i="6"/>
  <c r="B8" i="6"/>
  <c r="B1" i="6"/>
  <c r="B5" i="3" l="1"/>
  <c r="B4" i="3"/>
  <c r="B8" i="1"/>
  <c r="B7" i="1"/>
  <c r="B6" i="1"/>
  <c r="B5" i="1"/>
  <c r="B4" i="1"/>
  <c r="B1" i="1" l="1"/>
  <c r="G6" i="5" l="1"/>
  <c r="G7" i="5"/>
  <c r="G8" i="5"/>
  <c r="G9" i="5"/>
  <c r="G10" i="5"/>
  <c r="G11" i="5"/>
  <c r="D2" i="3"/>
  <c r="D1" i="3"/>
  <c r="D8" i="3" s="1"/>
  <c r="D5" i="3" l="1"/>
  <c r="D4" i="3"/>
  <c r="D6" i="3"/>
  <c r="D7" i="3"/>
  <c r="E2" i="2"/>
  <c r="E1" i="2"/>
  <c r="G6" i="2"/>
  <c r="H6" i="2"/>
  <c r="J6" i="2" s="1"/>
  <c r="G7" i="2"/>
  <c r="H7" i="2"/>
  <c r="J7" i="2" s="1"/>
  <c r="G8" i="2"/>
  <c r="H8" i="2"/>
  <c r="J8" i="2" s="1"/>
  <c r="G9" i="2"/>
  <c r="H9" i="2"/>
  <c r="J9" i="2" s="1"/>
  <c r="H5" i="2"/>
  <c r="G5" i="2"/>
  <c r="I5" i="2" s="1"/>
  <c r="D5" i="1"/>
  <c r="D2" i="1"/>
  <c r="D1" i="1"/>
  <c r="D4" i="1" s="1"/>
  <c r="D8" i="1" l="1"/>
  <c r="D7" i="1"/>
  <c r="D6" i="1"/>
  <c r="F4" i="3"/>
  <c r="E4" i="3"/>
  <c r="I8" i="2"/>
  <c r="K8" i="2" s="1"/>
  <c r="D8" i="2" s="1"/>
  <c r="J5" i="2"/>
  <c r="I9" i="2"/>
  <c r="K9" i="2" s="1"/>
  <c r="D9" i="2" s="1"/>
  <c r="I7" i="2"/>
  <c r="K7" i="2" s="1"/>
  <c r="D7" i="2" s="1"/>
  <c r="I6" i="2"/>
  <c r="K6" i="2" s="1"/>
  <c r="D6" i="2" s="1"/>
  <c r="K5" i="2"/>
  <c r="D5" i="2" s="1"/>
  <c r="E4" i="1" l="1"/>
  <c r="F4" i="1"/>
  <c r="F5" i="2"/>
  <c r="E5" i="2"/>
</calcChain>
</file>

<file path=xl/sharedStrings.xml><?xml version="1.0" encoding="utf-8"?>
<sst xmlns="http://schemas.openxmlformats.org/spreadsheetml/2006/main" count="50" uniqueCount="32">
  <si>
    <t>H1(CM)</t>
    <phoneticPr fontId="1" type="noConversion"/>
  </si>
  <si>
    <t>L</t>
    <phoneticPr fontId="1" type="noConversion"/>
  </si>
  <si>
    <t>H2(CM)</t>
    <phoneticPr fontId="1" type="noConversion"/>
  </si>
  <si>
    <t>h1-h2</t>
    <phoneticPr fontId="1" type="noConversion"/>
  </si>
  <si>
    <t>O1</t>
    <phoneticPr fontId="1" type="noConversion"/>
  </si>
  <si>
    <t>O2</t>
    <phoneticPr fontId="1" type="noConversion"/>
  </si>
  <si>
    <t>G(cm/sec^2)</t>
    <phoneticPr fontId="1" type="noConversion"/>
  </si>
  <si>
    <t>G平均</t>
    <phoneticPr fontId="1" type="noConversion"/>
  </si>
  <si>
    <t>G標準差</t>
    <phoneticPr fontId="1" type="noConversion"/>
  </si>
  <si>
    <t>H1(CM)-輸入數據</t>
    <phoneticPr fontId="1" type="noConversion"/>
  </si>
  <si>
    <t>右側不須輸入</t>
    <phoneticPr fontId="1" type="noConversion"/>
  </si>
  <si>
    <t>2*(h1+h2)</t>
    <phoneticPr fontId="1" type="noConversion"/>
  </si>
  <si>
    <t>H2(CM)-輸入數據</t>
    <phoneticPr fontId="1" type="noConversion"/>
  </si>
  <si>
    <t>2*(h1-h2)</t>
    <phoneticPr fontId="1" type="noConversion"/>
  </si>
  <si>
    <t>O1-輸入數據</t>
    <phoneticPr fontId="1" type="noConversion"/>
  </si>
  <si>
    <t>O2-輸入數據</t>
    <phoneticPr fontId="1" type="noConversion"/>
  </si>
  <si>
    <t>T1^2+T2^2</t>
    <phoneticPr fontId="1" type="noConversion"/>
  </si>
  <si>
    <t>T1^2-T2^3</t>
    <phoneticPr fontId="1" type="noConversion"/>
  </si>
  <si>
    <t>分母1</t>
    <phoneticPr fontId="1" type="noConversion"/>
  </si>
  <si>
    <t>分母2</t>
    <phoneticPr fontId="1" type="noConversion"/>
  </si>
  <si>
    <t>總</t>
    <phoneticPr fontId="1" type="noConversion"/>
  </si>
  <si>
    <t>L-輸入數據</t>
    <phoneticPr fontId="1" type="noConversion"/>
  </si>
  <si>
    <t>D-輸入數據</t>
    <phoneticPr fontId="1" type="noConversion"/>
  </si>
  <si>
    <t>T1-輸入數據</t>
    <phoneticPr fontId="1" type="noConversion"/>
  </si>
  <si>
    <t>T2-輸入數據</t>
    <phoneticPr fontId="1" type="noConversion"/>
  </si>
  <si>
    <t>T0</t>
    <phoneticPr fontId="1" type="noConversion"/>
  </si>
  <si>
    <t>Y</t>
    <phoneticPr fontId="1" type="noConversion"/>
  </si>
  <si>
    <t>a</t>
    <phoneticPr fontId="1" type="noConversion"/>
  </si>
  <si>
    <t>b</t>
    <phoneticPr fontId="1" type="noConversion"/>
  </si>
  <si>
    <t>x^2</t>
    <phoneticPr fontId="1" type="noConversion"/>
  </si>
  <si>
    <t>X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</si>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</sst>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8"/>
      <color theme="1"/>
      <name val="新細明體"/>
      <family val="1"/>
      <charset val="136"/>
      <scheme val="minor"/>
    </font>
    <font>
      <sz val="26"/>
      <color theme="1"/>
      <name val="新細明體"/>
      <family val="1"/>
      <charset val="136"/>
      <scheme val="minor"/>
    </font>
    <font>
      <sz val="28"/>
      <color theme="1"/>
      <name val="新細明體"/>
      <family val="1"/>
      <charset val="136"/>
      <scheme val="minor"/>
    </font>
    <font>
      <b/>
      <sz val="26"/>
      <color theme="1"/>
      <name val="新細明體"/>
      <family val="1"/>
      <charset val="136"/>
      <scheme val="minor"/>
    </font>
    <font>
      <b/>
      <sz val="18"/>
      <color theme="1"/>
      <name val="新細明體"/>
      <family val="1"/>
      <charset val="136"/>
      <scheme val="minor"/>
    </font>
    <font>
      <sz val="18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8.4330927384076992E-2"/>
          <c:y val="0.11675925925925924"/>
          <c:w val="0.85222462817147859"/>
          <c:h val="0.538571741032370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'T1=T2專用-通用版 '!$B$3</c:f>
              <c:strCache>
                <c:ptCount val="1"/>
                <c:pt idx="0">
                  <c:v>T1-輸入數據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'T1=T2專用-通用版 '!$A$4:$A$11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'T1=T2專用-通用版 '!$B$4:$B$11</c:f>
              <c:numCache>
                <c:formatCode>General</c:formatCode>
                <c:ptCount val="8"/>
                <c:pt idx="0">
                  <c:v>2.0189180000000002</c:v>
                </c:pt>
                <c:pt idx="1">
                  <c:v>2.014402</c:v>
                </c:pt>
                <c:pt idx="2">
                  <c:v>2.0111921000000001</c:v>
                </c:pt>
                <c:pt idx="3">
                  <c:v>2.0104869999999999</c:v>
                </c:pt>
                <c:pt idx="4">
                  <c:v>2.00976</c:v>
                </c:pt>
                <c:pt idx="5">
                  <c:v>2.01112</c:v>
                </c:pt>
                <c:pt idx="6">
                  <c:v>2.0132785000000002</c:v>
                </c:pt>
                <c:pt idx="7">
                  <c:v>2.0170780000000001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A3-4C2E-A04D-2B935C7B3B61}"/>
            </c:ext>
          </c:extLst>
        </c:ser>
        <c:ser>
          <c:idx val="1"/>
          <c:order val="1"/>
          <c:tx>
            <c:strRef>
              <c:f>'T1=T2專用-通用版 '!$C$3</c:f>
              <c:strCache>
                <c:ptCount val="1"/>
                <c:pt idx="0">
                  <c:v>T2-輸入數據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'T1=T2專用-通用版 '!$A$4:$A$11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'T1=T2專用-通用版 '!$C$4:$C$11</c:f>
              <c:numCache>
                <c:formatCode>General</c:formatCode>
                <c:ptCount val="8"/>
                <c:pt idx="0">
                  <c:v>2.0239850000000001</c:v>
                </c:pt>
                <c:pt idx="1">
                  <c:v>2.013614</c:v>
                </c:pt>
                <c:pt idx="2">
                  <c:v>2.00779</c:v>
                </c:pt>
                <c:pt idx="3">
                  <c:v>2.006389</c:v>
                </c:pt>
                <c:pt idx="4">
                  <c:v>2.0085410000000001</c:v>
                </c:pt>
                <c:pt idx="5">
                  <c:v>2.0163229999999999</c:v>
                </c:pt>
                <c:pt idx="6">
                  <c:v>2.0268259999999998</c:v>
                </c:pt>
                <c:pt idx="7">
                  <c:v>2.0410330000000001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A3-4C2E-A04D-2B935C7B3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229871"/>
        <c:axId val="1140727935"/>
      </c:scatterChart>
      <c:valAx>
        <c:axId val="126222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40727935"/>
        <c:crosses val="autoZero"/>
        <c:crossBetween val="midCat"/>
      </c:valAx>
      <c:valAx>
        <c:axId val="114072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2229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工作表2!$B$1</c:f>
              <c:strCache>
                <c:ptCount val="1"/>
                <c:pt idx="0">
                  <c:v>T1-輸入數據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2095706475563532E-2"/>
                  <c:y val="0.199687314627467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工作表2!$A$2:$A$9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工作表2!$B$2:$B$7</c:f>
              <c:numCache>
                <c:formatCode>General</c:formatCode>
                <c:ptCount val="6"/>
                <c:pt idx="0">
                  <c:v>2.0189180000000002</c:v>
                </c:pt>
                <c:pt idx="1">
                  <c:v>2.014402</c:v>
                </c:pt>
                <c:pt idx="2">
                  <c:v>2.0111921000000001</c:v>
                </c:pt>
                <c:pt idx="3">
                  <c:v>2.0104869999999999</c:v>
                </c:pt>
                <c:pt idx="4">
                  <c:v>2.00976</c:v>
                </c:pt>
                <c:pt idx="5">
                  <c:v>2.01112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4E-4572-9AC2-EA1A37ED42DA}"/>
            </c:ext>
          </c:extLst>
        </c:ser>
        <c:ser>
          <c:idx val="1"/>
          <c:order val="1"/>
          <c:tx>
            <c:strRef>
              <c:f>工作表2!$C$1</c:f>
              <c:strCache>
                <c:ptCount val="1"/>
                <c:pt idx="0">
                  <c:v>T2-輸入數據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工作表2!$A$2:$A$9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工作表2!$C$2:$C$9</c:f>
              <c:numCache>
                <c:formatCode>General</c:formatCode>
                <c:ptCount val="8"/>
                <c:pt idx="0">
                  <c:v>2.0239850000000001</c:v>
                </c:pt>
                <c:pt idx="1">
                  <c:v>2.013614</c:v>
                </c:pt>
                <c:pt idx="2">
                  <c:v>2.00779</c:v>
                </c:pt>
                <c:pt idx="3">
                  <c:v>2.006389</c:v>
                </c:pt>
                <c:pt idx="4">
                  <c:v>2.0085410000000001</c:v>
                </c:pt>
                <c:pt idx="5">
                  <c:v>2.0163229999999999</c:v>
                </c:pt>
                <c:pt idx="6">
                  <c:v>2.0268259999999998</c:v>
                </c:pt>
                <c:pt idx="7">
                  <c:v>2.0410330000000001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4E-4572-9AC2-EA1A37ED4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34383"/>
        <c:axId val="98286399"/>
      </c:scatterChart>
      <c:valAx>
        <c:axId val="17823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8286399"/>
        <c:crosses val="autoZero"/>
        <c:crossBetween val="midCat"/>
      </c:valAx>
      <c:valAx>
        <c:axId val="9828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823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工作表2!$B$1</c:f>
              <c:strCache>
                <c:ptCount val="1"/>
                <c:pt idx="0">
                  <c:v>T1-輸入數據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工作表2!$A$2:$A$9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工作表2!$B$2:$B$9</c:f>
              <c:numCache>
                <c:formatCode>General</c:formatCode>
                <c:ptCount val="8"/>
                <c:pt idx="0">
                  <c:v>2.0189180000000002</c:v>
                </c:pt>
                <c:pt idx="1">
                  <c:v>2.014402</c:v>
                </c:pt>
                <c:pt idx="2">
                  <c:v>2.0111921000000001</c:v>
                </c:pt>
                <c:pt idx="3">
                  <c:v>2.0104869999999999</c:v>
                </c:pt>
                <c:pt idx="4">
                  <c:v>2.00976</c:v>
                </c:pt>
                <c:pt idx="5">
                  <c:v>2.01112</c:v>
                </c:pt>
                <c:pt idx="6">
                  <c:v>2.0132785000000002</c:v>
                </c:pt>
                <c:pt idx="7">
                  <c:v>2.0170780000000001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5F-493C-9C83-8E776FADE411}"/>
            </c:ext>
          </c:extLst>
        </c:ser>
        <c:ser>
          <c:idx val="1"/>
          <c:order val="1"/>
          <c:tx>
            <c:strRef>
              <c:f>工作表2!$C$1</c:f>
              <c:strCache>
                <c:ptCount val="1"/>
                <c:pt idx="0">
                  <c:v>T2-輸入數據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工作表2!$A$2:$A$9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工作表2!$C$2:$C$9</c:f>
              <c:numCache>
                <c:formatCode>General</c:formatCode>
                <c:ptCount val="8"/>
                <c:pt idx="0">
                  <c:v>2.0239850000000001</c:v>
                </c:pt>
                <c:pt idx="1">
                  <c:v>2.013614</c:v>
                </c:pt>
                <c:pt idx="2">
                  <c:v>2.00779</c:v>
                </c:pt>
                <c:pt idx="3">
                  <c:v>2.006389</c:v>
                </c:pt>
                <c:pt idx="4">
                  <c:v>2.0085410000000001</c:v>
                </c:pt>
                <c:pt idx="5">
                  <c:v>2.0163229999999999</c:v>
                </c:pt>
                <c:pt idx="6">
                  <c:v>2.0268259999999998</c:v>
                </c:pt>
                <c:pt idx="7">
                  <c:v>2.0410330000000001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5F-493C-9C83-8E776FADE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012648"/>
        <c:axId val="1729019720"/>
      </c:scatterChart>
      <c:valAx>
        <c:axId val="172901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9019720"/>
        <c:crosses val="autoZero"/>
        <c:crossBetween val="midCat"/>
      </c:valAx>
      <c:valAx>
        <c:axId val="172901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9012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766329</xdr:colOff>
      <xdr:row>2</xdr:row>
      <xdr:rowOff>91786</xdr:rowOff>
    </xdr:from>
    <xdr:to>
      <xdr:col>9</xdr:col>
      <xdr:colOff>679738</xdr:colOff>
      <xdr:row>10</xdr:row>
      <xdr:rowOff>271895</xdr:rowOff>
    </xdr:to>
    <xdr:graphicFrame macro="">
      <xdr:nvGraphicFramePr>
        <xdr:cNvPr id="5" name="圖表 1">
          <a:extLst>
            <a:ext uri="{FF2B5EF4-FFF2-40B4-BE49-F238E27FC236}">
              <a16:creationId xmlns:a16="http://schemas.microsoft.com/office/drawing/2014/main" id="{519E1D80-4B59-42E1-A0CB-87468B0C3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1</xdr:row>
      <xdr:rowOff>9525</xdr:rowOff>
    </xdr:from>
    <xdr:to>
      <xdr:col>12</xdr:col>
      <xdr:colOff>352425</xdr:colOff>
      <xdr:row>15</xdr:row>
      <xdr:rowOff>152400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203B0D3-6841-4B44-876D-81DDAC89A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0</xdr:row>
      <xdr:rowOff>0</xdr:rowOff>
    </xdr:from>
    <xdr:to>
      <xdr:col>10</xdr:col>
      <xdr:colOff>333375</xdr:colOff>
      <xdr:row>8</xdr:row>
      <xdr:rowOff>152400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E0980DEC-C76A-45D0-AAFA-9E3740824333}"/>
            </a:ext>
            <a:ext uri="{147F2762-F138-4A5C-976F-8EAC2B608ADB}">
              <a16:predDERef xmlns:a16="http://schemas.microsoft.com/office/drawing/2014/main" pred="{6203B0D3-6841-4B44-876D-81DDAC89A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zoomScale="110" zoomScaleNormal="110" workbookViewId="0">
      <selection activeCell="C7" sqref="C7"/>
    </sheetView>
  </sheetViews>
  <sheetFormatPr defaultRowHeight="16.5" x14ac:dyDescent="0.25"/>
  <cols>
    <col min="1" max="1" width="16.75" customWidth="1"/>
    <col min="2" max="3" width="24.125" customWidth="1"/>
    <col min="4" max="4" width="32.625" customWidth="1"/>
    <col min="5" max="6" width="24.125" customWidth="1"/>
  </cols>
  <sheetData>
    <row r="1" spans="1:6" ht="36.75" x14ac:dyDescent="0.25">
      <c r="A1" s="4" t="s">
        <v>0</v>
      </c>
      <c r="B1" s="4">
        <f>100-27.2</f>
        <v>72.8</v>
      </c>
      <c r="C1" s="4" t="s">
        <v>1</v>
      </c>
      <c r="D1" s="4">
        <f>B1+B2</f>
        <v>100</v>
      </c>
      <c r="E1" s="4"/>
      <c r="F1" s="4"/>
    </row>
    <row r="2" spans="1:6" ht="36.75" x14ac:dyDescent="0.25">
      <c r="A2" s="4" t="s">
        <v>2</v>
      </c>
      <c r="B2" s="4">
        <v>27.2</v>
      </c>
      <c r="C2" s="4" t="s">
        <v>3</v>
      </c>
      <c r="D2" s="4">
        <f>B1-B2</f>
        <v>45.599999999999994</v>
      </c>
      <c r="E2" s="4"/>
      <c r="F2" s="4"/>
    </row>
    <row r="3" spans="1:6" ht="36.75" x14ac:dyDescent="0.25">
      <c r="A3" s="4"/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</row>
    <row r="4" spans="1:6" ht="36.75" x14ac:dyDescent="0.25">
      <c r="A4" s="4"/>
      <c r="B4" s="4">
        <f>4.020717/2</f>
        <v>2.0103585000000002</v>
      </c>
      <c r="C4" s="4">
        <v>2.0077970000000001</v>
      </c>
      <c r="D4" s="4">
        <f>4*PI()^2/((B4^2+C4^2)/(2*D1)+(B4^2-C4^2)/(2*(D2)))</f>
        <v>975.33428772551417</v>
      </c>
      <c r="E4" s="9">
        <f>AVERAGE(D4:D8)</f>
        <v>975.14654520141812</v>
      </c>
      <c r="F4" s="9">
        <f>STDEV(D4:D8)</f>
        <v>0.14033592250326654</v>
      </c>
    </row>
    <row r="5" spans="1:6" ht="36.75" x14ac:dyDescent="0.25">
      <c r="A5" s="4"/>
      <c r="B5" s="4">
        <f>4.021102/2</f>
        <v>2.010551</v>
      </c>
      <c r="C5" s="4">
        <v>2.007711</v>
      </c>
      <c r="D5" s="4">
        <f>4*PI()^2/((B5^2+C5^2)/(2*D1)+(B5^2-C5^2)/(2*(D2)))</f>
        <v>974.98701447642497</v>
      </c>
      <c r="E5" s="9"/>
      <c r="F5" s="9"/>
    </row>
    <row r="6" spans="1:6" ht="36.75" x14ac:dyDescent="0.25">
      <c r="A6" s="4"/>
      <c r="B6" s="4">
        <f>4.02104/2</f>
        <v>2.0105200000000001</v>
      </c>
      <c r="C6" s="4">
        <v>2.0077889999999998</v>
      </c>
      <c r="D6" s="4">
        <f>4*PI()^2/((B6^2+C6^2)/(2*D1)+(B6^2-C6^2)/(2*(D2)))</f>
        <v>975.0799282268033</v>
      </c>
      <c r="E6" s="9"/>
      <c r="F6" s="9"/>
    </row>
    <row r="7" spans="1:6" ht="36.75" x14ac:dyDescent="0.25">
      <c r="A7" s="4"/>
      <c r="B7" s="4">
        <f>4.020796/2</f>
        <v>2.0103979999999999</v>
      </c>
      <c r="C7" s="4">
        <v>2.0077500000000001</v>
      </c>
      <c r="D7" s="4">
        <f>4*PI()^2/((B7^2+C7^2)/(2*D1)+(B7^2-C7^2)/(2*(D2)))</f>
        <v>975.24607237117959</v>
      </c>
      <c r="E7" s="9"/>
      <c r="F7" s="9"/>
    </row>
    <row r="8" spans="1:6" ht="36.75" x14ac:dyDescent="0.25">
      <c r="A8" s="4"/>
      <c r="B8" s="4">
        <f>4.020962/2</f>
        <v>2.010481</v>
      </c>
      <c r="C8" s="4">
        <v>2.0076939999999999</v>
      </c>
      <c r="D8" s="4">
        <f>4*PI()^2/((B8^2+C8^2)/(2*D1)+(B8^2-C8^2)/(2*(D2)))</f>
        <v>975.08542320716879</v>
      </c>
      <c r="E8" s="9"/>
      <c r="F8" s="9"/>
    </row>
  </sheetData>
  <mergeCells count="2">
    <mergeCell ref="E4:E8"/>
    <mergeCell ref="F4:F8"/>
  </mergeCells>
  <phoneticPr fontId="1" type="noConversion"/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1D286-989B-4BE0-A703-F14BD86F1505}">
  <dimension ref="A1:F8"/>
  <sheetViews>
    <sheetView zoomScale="110" zoomScaleNormal="110" workbookViewId="0">
      <selection activeCell="B1" sqref="B1:B2"/>
    </sheetView>
  </sheetViews>
  <sheetFormatPr defaultRowHeight="16.5" x14ac:dyDescent="0.25"/>
  <cols>
    <col min="1" max="1" width="20.125" customWidth="1"/>
    <col min="2" max="2" width="23.625" customWidth="1"/>
    <col min="3" max="3" width="24.125" customWidth="1"/>
    <col min="4" max="4" width="33.5" customWidth="1"/>
    <col min="5" max="6" width="24.125" customWidth="1"/>
  </cols>
  <sheetData>
    <row r="1" spans="1:6" ht="36.75" x14ac:dyDescent="0.25">
      <c r="A1" s="5" t="s">
        <v>0</v>
      </c>
      <c r="B1" s="5">
        <v>72</v>
      </c>
      <c r="C1" s="5" t="s">
        <v>1</v>
      </c>
      <c r="D1" s="5">
        <f>B1+B2</f>
        <v>100</v>
      </c>
      <c r="E1" s="5"/>
      <c r="F1" s="5"/>
    </row>
    <row r="2" spans="1:6" ht="36.75" x14ac:dyDescent="0.25">
      <c r="A2" s="5" t="s">
        <v>2</v>
      </c>
      <c r="B2" s="5">
        <v>28</v>
      </c>
      <c r="C2" s="5" t="s">
        <v>3</v>
      </c>
      <c r="D2" s="5">
        <f>B1-B2</f>
        <v>44</v>
      </c>
      <c r="E2" s="5"/>
      <c r="F2" s="5"/>
    </row>
    <row r="3" spans="1:6" ht="36.75" x14ac:dyDescent="0.25">
      <c r="A3" s="5" t="s">
        <v>4</v>
      </c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</row>
    <row r="4" spans="1:6" ht="36.75" x14ac:dyDescent="0.25">
      <c r="A4" s="5">
        <v>4.0218680000000004</v>
      </c>
      <c r="B4" s="5">
        <f>A4/2</f>
        <v>2.0109340000000002</v>
      </c>
      <c r="C4" s="5">
        <v>2.0067520000000001</v>
      </c>
      <c r="D4" s="5">
        <f>4*PI()^2/((B4^2+C4^2)/(2*D1)+(B4^2-C4^2)/(2*(D2)))</f>
        <v>973.68240363245479</v>
      </c>
      <c r="E4" s="10">
        <f>AVERAGE(D4:D8)</f>
        <v>974.04937248557871</v>
      </c>
      <c r="F4" s="10">
        <f>STDEV(D4:D8)</f>
        <v>0.45631113131892448</v>
      </c>
    </row>
    <row r="5" spans="1:6" ht="36.75" x14ac:dyDescent="0.25">
      <c r="A5" s="5">
        <v>4.0225710000000001</v>
      </c>
      <c r="B5" s="5">
        <f>A5/2</f>
        <v>2.0112855000000001</v>
      </c>
      <c r="C5" s="5">
        <v>2.0074869999999998</v>
      </c>
      <c r="D5" s="5">
        <f>4*PI()^2/((B5^2+C5^2)/(2*D1)+(B5^2-C5^2)/(2*(D2)))</f>
        <v>973.57772611714165</v>
      </c>
      <c r="E5" s="10"/>
      <c r="F5" s="10"/>
    </row>
    <row r="6" spans="1:6" ht="36.75" x14ac:dyDescent="0.25">
      <c r="A6" s="5">
        <v>2.010732</v>
      </c>
      <c r="B6" s="5">
        <v>2.010732</v>
      </c>
      <c r="C6" s="5">
        <v>2.007552</v>
      </c>
      <c r="D6" s="5">
        <f>4*PI()^2/((B6^2+C6^2)/(2*D1)+(B6^2-C6^2)/(2*(D2)))</f>
        <v>974.4930870389129</v>
      </c>
      <c r="E6" s="10"/>
      <c r="F6" s="10"/>
    </row>
    <row r="7" spans="1:6" ht="36.75" x14ac:dyDescent="0.25">
      <c r="A7" s="5"/>
      <c r="B7" s="5">
        <v>2.0110739999999998</v>
      </c>
      <c r="C7" s="5">
        <v>2.0075159999999999</v>
      </c>
      <c r="D7" s="5">
        <f>4*PI()^2/((B7^2+C7^2)/(2*D1)+(B7^2-C7^2)/(2*(D2)))</f>
        <v>973.92987875166455</v>
      </c>
      <c r="E7" s="10"/>
      <c r="F7" s="10"/>
    </row>
    <row r="8" spans="1:6" ht="36.75" x14ac:dyDescent="0.25">
      <c r="A8" s="5"/>
      <c r="B8" s="5">
        <v>2.0106989999999998</v>
      </c>
      <c r="C8" s="5">
        <v>2.0075820000000002</v>
      </c>
      <c r="D8" s="5">
        <f>4*PI()^2/((B8^2+C8^2)/(2*D1)+(B8^2-C8^2)/(2*(D2)))</f>
        <v>974.56376688771968</v>
      </c>
      <c r="E8" s="10"/>
      <c r="F8" s="10"/>
    </row>
  </sheetData>
  <mergeCells count="2">
    <mergeCell ref="E4:E8"/>
    <mergeCell ref="F4:F8"/>
  </mergeCells>
  <phoneticPr fontId="1" type="noConversion"/>
  <pageMargins left="0.7" right="0.7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E4424-505B-4FC7-9F1C-0FC422868923}">
  <dimension ref="A1:K10"/>
  <sheetViews>
    <sheetView zoomScale="110" zoomScaleNormal="110" workbookViewId="0">
      <selection activeCell="D3" sqref="D3"/>
    </sheetView>
  </sheetViews>
  <sheetFormatPr defaultRowHeight="16.5" x14ac:dyDescent="0.25"/>
  <cols>
    <col min="1" max="1" width="25.625" customWidth="1"/>
    <col min="2" max="2" width="28.75" customWidth="1"/>
    <col min="4" max="4" width="32.875" customWidth="1"/>
    <col min="5" max="6" width="26.25" customWidth="1"/>
    <col min="7" max="7" width="13.5" customWidth="1"/>
    <col min="8" max="8" width="12.375" customWidth="1"/>
  </cols>
  <sheetData>
    <row r="1" spans="1:11" ht="25.5" x14ac:dyDescent="0.25">
      <c r="A1" s="6" t="s">
        <v>9</v>
      </c>
      <c r="B1" s="6">
        <v>27.7</v>
      </c>
      <c r="C1" s="12" t="s">
        <v>10</v>
      </c>
      <c r="D1" s="6" t="s">
        <v>11</v>
      </c>
      <c r="E1" s="6">
        <f>2*B1+2*B2</f>
        <v>200</v>
      </c>
      <c r="F1" s="6"/>
    </row>
    <row r="2" spans="1:11" ht="25.5" x14ac:dyDescent="0.25">
      <c r="A2" s="6" t="s">
        <v>12</v>
      </c>
      <c r="B2" s="6">
        <v>72.3</v>
      </c>
      <c r="C2" s="13"/>
      <c r="D2" s="6" t="s">
        <v>13</v>
      </c>
      <c r="E2" s="6">
        <f>2*B1-2*B2</f>
        <v>-89.199999999999989</v>
      </c>
      <c r="F2" s="6"/>
    </row>
    <row r="3" spans="1:11" ht="25.5" x14ac:dyDescent="0.4">
      <c r="A3" s="3"/>
      <c r="B3" s="3"/>
      <c r="C3" s="13"/>
      <c r="D3" s="3"/>
      <c r="E3" s="3"/>
      <c r="F3" s="3"/>
    </row>
    <row r="4" spans="1:11" ht="25.5" x14ac:dyDescent="0.25">
      <c r="A4" s="6" t="s">
        <v>14</v>
      </c>
      <c r="B4" s="6" t="s">
        <v>15</v>
      </c>
      <c r="C4" s="13"/>
      <c r="D4" s="6" t="s">
        <v>6</v>
      </c>
      <c r="E4" s="6" t="s">
        <v>7</v>
      </c>
      <c r="F4" s="6" t="s">
        <v>8</v>
      </c>
      <c r="G4" s="1" t="s">
        <v>16</v>
      </c>
      <c r="H4" s="1" t="s">
        <v>17</v>
      </c>
      <c r="I4" s="1" t="s">
        <v>18</v>
      </c>
      <c r="J4" s="1" t="s">
        <v>19</v>
      </c>
      <c r="K4" s="1" t="s">
        <v>20</v>
      </c>
    </row>
    <row r="5" spans="1:11" ht="25.5" x14ac:dyDescent="0.25">
      <c r="A5" s="6">
        <v>2.0099680000000002</v>
      </c>
      <c r="B5" s="6">
        <v>2.005935</v>
      </c>
      <c r="C5" s="13"/>
      <c r="D5" s="6">
        <f>4*PI()^2/K5</f>
        <v>983.58767160934997</v>
      </c>
      <c r="E5" s="11">
        <f>AVERAGE(D5:D9)</f>
        <v>983.85483492225944</v>
      </c>
      <c r="F5" s="11">
        <f>STDEV(D5:D9)</f>
        <v>0.43093953650568351</v>
      </c>
      <c r="G5">
        <f>A5^2+B5^2</f>
        <v>8.0637465852489996</v>
      </c>
      <c r="H5">
        <f>A5^2-B5^2</f>
        <v>1.6196136799000449E-2</v>
      </c>
      <c r="I5">
        <f>G5/E1</f>
        <v>4.0318732926245E-2</v>
      </c>
      <c r="J5">
        <f>H5/E2</f>
        <v>-1.8157104034753868E-4</v>
      </c>
      <c r="K5">
        <f>I5+J5</f>
        <v>4.0137161885897464E-2</v>
      </c>
    </row>
    <row r="6" spans="1:11" ht="25.5" x14ac:dyDescent="0.25">
      <c r="A6" s="6">
        <v>2.0093359999999998</v>
      </c>
      <c r="B6" s="6">
        <v>2.005722</v>
      </c>
      <c r="C6" s="13"/>
      <c r="D6" s="6">
        <f t="shared" ref="D6:D9" si="0">4*PI()^2/K6</f>
        <v>983.54050637037494</v>
      </c>
      <c r="E6" s="11"/>
      <c r="F6" s="11"/>
      <c r="G6">
        <f t="shared" ref="G6:G9" si="1">A6^2+B6^2</f>
        <v>8.060351902179999</v>
      </c>
      <c r="H6">
        <f t="shared" ref="H6:H9" si="2">A6^2-B6^2</f>
        <v>1.4510419611998948E-2</v>
      </c>
      <c r="I6">
        <f>G6/E1</f>
        <v>4.0301759510899995E-2</v>
      </c>
      <c r="J6">
        <f>H6/E2</f>
        <v>-1.6267286560536938E-4</v>
      </c>
      <c r="K6">
        <f t="shared" ref="K6:K9" si="3">I6+J6</f>
        <v>4.0139086645294628E-2</v>
      </c>
    </row>
    <row r="7" spans="1:11" ht="25.5" x14ac:dyDescent="0.25">
      <c r="A7" s="6">
        <v>2.0094630000000002</v>
      </c>
      <c r="B7" s="6">
        <v>2.0052780000000001</v>
      </c>
      <c r="C7" s="13"/>
      <c r="D7" s="6">
        <f t="shared" si="0"/>
        <v>984.32620446320698</v>
      </c>
      <c r="E7" s="11"/>
      <c r="F7" s="11"/>
      <c r="G7">
        <f t="shared" si="1"/>
        <v>8.059081405653</v>
      </c>
      <c r="H7">
        <f t="shared" si="2"/>
        <v>1.6801691085000847E-2</v>
      </c>
      <c r="I7">
        <f>G7/E1</f>
        <v>4.0295407028265E-2</v>
      </c>
      <c r="J7">
        <f>H7/E2</f>
        <v>-1.8835976552691535E-4</v>
      </c>
      <c r="K7">
        <f t="shared" si="3"/>
        <v>4.0107047262738081E-2</v>
      </c>
    </row>
    <row r="8" spans="1:11" ht="25.5" x14ac:dyDescent="0.25">
      <c r="A8" s="6">
        <v>2.009423</v>
      </c>
      <c r="B8" s="6">
        <v>2.0057839999999998</v>
      </c>
      <c r="C8" s="13"/>
      <c r="D8" s="6">
        <f t="shared" si="0"/>
        <v>983.49492370259395</v>
      </c>
      <c r="E8" s="11"/>
      <c r="F8" s="11"/>
      <c r="G8">
        <f t="shared" si="1"/>
        <v>8.0609502475849979</v>
      </c>
      <c r="H8">
        <f t="shared" si="2"/>
        <v>1.4611338273000207E-2</v>
      </c>
      <c r="I8">
        <f>G8/E1</f>
        <v>4.0304751237924992E-2</v>
      </c>
      <c r="J8">
        <f>H8/E2</f>
        <v>-1.638042407287019E-4</v>
      </c>
      <c r="K8">
        <f t="shared" si="3"/>
        <v>4.0140946997196288E-2</v>
      </c>
    </row>
    <row r="9" spans="1:11" ht="25.5" x14ac:dyDescent="0.25">
      <c r="A9" s="6">
        <v>2.0096769999999999</v>
      </c>
      <c r="B9" s="6">
        <v>2.0053610000000002</v>
      </c>
      <c r="C9" s="13"/>
      <c r="D9" s="6">
        <f t="shared" si="0"/>
        <v>984.32486846577115</v>
      </c>
      <c r="E9" s="11"/>
      <c r="F9" s="11"/>
      <c r="G9">
        <f t="shared" si="1"/>
        <v>8.0602743846500005</v>
      </c>
      <c r="H9">
        <f t="shared" si="2"/>
        <v>1.7328904007998247E-2</v>
      </c>
      <c r="I9">
        <f>G9/E1</f>
        <v>4.030137192325E-2</v>
      </c>
      <c r="J9">
        <f>H9/E2</f>
        <v>-1.942702243049131E-4</v>
      </c>
      <c r="K9">
        <f t="shared" si="3"/>
        <v>4.0107101698945088E-2</v>
      </c>
    </row>
    <row r="10" spans="1:11" x14ac:dyDescent="0.25">
      <c r="A10" s="2"/>
      <c r="B10" s="2"/>
    </row>
  </sheetData>
  <mergeCells count="3">
    <mergeCell ref="E5:E9"/>
    <mergeCell ref="F5:F9"/>
    <mergeCell ref="C1:C9"/>
  </mergeCells>
  <phoneticPr fontId="1" type="noConversion"/>
  <pageMargins left="0.7" right="0.7" top="0.75" bottom="0.75" header="0.3" footer="0.3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D76A3-B60C-4A47-8E96-20D6AE18719E}">
  <dimension ref="A1:K19"/>
  <sheetViews>
    <sheetView tabSelected="1" topLeftCell="A6" zoomScale="110" zoomScaleNormal="110" workbookViewId="0">
      <selection activeCell="B14" sqref="B14"/>
    </sheetView>
  </sheetViews>
  <sheetFormatPr defaultRowHeight="16.5" x14ac:dyDescent="0.25"/>
  <cols>
    <col min="1" max="1" width="24" customWidth="1"/>
    <col min="2" max="2" width="18.125" customWidth="1"/>
    <col min="3" max="3" width="19.125" customWidth="1"/>
    <col min="4" max="4" width="32.875" customWidth="1"/>
    <col min="5" max="6" width="26.25" customWidth="1"/>
    <col min="7" max="7" width="13.5" customWidth="1"/>
    <col min="8" max="8" width="12.375" customWidth="1"/>
  </cols>
  <sheetData>
    <row r="1" spans="1:11" ht="25.5" customHeight="1" x14ac:dyDescent="0.25">
      <c r="A1" s="7" t="s">
        <v>21</v>
      </c>
      <c r="B1" s="7">
        <v>100</v>
      </c>
      <c r="C1" s="7"/>
      <c r="D1" s="15" t="s">
        <v>10</v>
      </c>
      <c r="E1" s="7"/>
      <c r="F1" s="7"/>
    </row>
    <row r="2" spans="1:11" ht="25.5" x14ac:dyDescent="0.25">
      <c r="A2" s="7"/>
      <c r="B2" s="7"/>
      <c r="C2" s="7"/>
      <c r="D2" s="15"/>
      <c r="E2" s="7"/>
      <c r="F2" s="7"/>
    </row>
    <row r="3" spans="1:11" ht="25.5" x14ac:dyDescent="0.25">
      <c r="A3" s="7" t="s">
        <v>22</v>
      </c>
      <c r="B3" s="7" t="s">
        <v>23</v>
      </c>
      <c r="C3" s="7" t="s">
        <v>24</v>
      </c>
      <c r="D3" s="15"/>
      <c r="E3" s="7" t="s">
        <v>25</v>
      </c>
      <c r="F3" s="7" t="s">
        <v>7</v>
      </c>
      <c r="G3" s="1"/>
      <c r="H3" s="1"/>
      <c r="I3" s="1"/>
      <c r="J3" s="1"/>
      <c r="K3" s="1"/>
    </row>
    <row r="4" spans="1:11" ht="25.5" x14ac:dyDescent="0.25">
      <c r="A4" s="7">
        <v>20</v>
      </c>
      <c r="B4" s="7">
        <v>2.0189180000000002</v>
      </c>
      <c r="C4" s="7">
        <v>2.0239850000000001</v>
      </c>
      <c r="D4" s="15"/>
      <c r="E4" s="14">
        <v>2.0101</v>
      </c>
      <c r="F4" s="14">
        <f>4*PI()^2*B1/E4^2</f>
        <v>977.06714429669182</v>
      </c>
      <c r="G4">
        <f>(B4+C4)/2</f>
        <v>2.0214515000000004</v>
      </c>
    </row>
    <row r="5" spans="1:11" ht="25.5" x14ac:dyDescent="0.25">
      <c r="A5" s="7">
        <v>30</v>
      </c>
      <c r="B5" s="7">
        <v>2.014402</v>
      </c>
      <c r="C5" s="7">
        <v>2.013614</v>
      </c>
      <c r="D5" s="15"/>
      <c r="E5" s="14"/>
      <c r="F5" s="14"/>
      <c r="G5">
        <f>(B5+C5)/2</f>
        <v>2.014008</v>
      </c>
    </row>
    <row r="6" spans="1:11" ht="25.5" x14ac:dyDescent="0.25">
      <c r="A6" s="7">
        <v>40</v>
      </c>
      <c r="B6" s="7">
        <v>2.0111921000000001</v>
      </c>
      <c r="C6" s="7">
        <v>2.00779</v>
      </c>
      <c r="D6" s="15"/>
      <c r="E6" s="14"/>
      <c r="F6" s="14"/>
      <c r="G6">
        <f>(B6+C5)/2</f>
        <v>2.0124030500000001</v>
      </c>
    </row>
    <row r="7" spans="1:11" ht="25.5" x14ac:dyDescent="0.25">
      <c r="A7" s="7">
        <v>50</v>
      </c>
      <c r="B7" s="7">
        <v>2.0104869999999999</v>
      </c>
      <c r="C7" s="7">
        <v>2.006389</v>
      </c>
      <c r="D7" s="15"/>
      <c r="E7" s="14"/>
      <c r="F7" s="14"/>
      <c r="G7">
        <f t="shared" ref="G7:G11" si="0">(B7+C7)/2</f>
        <v>2.0084379999999999</v>
      </c>
    </row>
    <row r="8" spans="1:11" ht="25.5" x14ac:dyDescent="0.25">
      <c r="A8" s="7">
        <v>60</v>
      </c>
      <c r="B8" s="7">
        <v>2.00976</v>
      </c>
      <c r="C8" s="7">
        <v>2.0085410000000001</v>
      </c>
      <c r="D8" s="15"/>
      <c r="E8" s="14"/>
      <c r="F8" s="14"/>
      <c r="G8">
        <f t="shared" si="0"/>
        <v>2.0091505000000001</v>
      </c>
    </row>
    <row r="9" spans="1:11" ht="25.5" x14ac:dyDescent="0.25">
      <c r="A9" s="7">
        <v>70</v>
      </c>
      <c r="B9" s="7">
        <v>2.01112</v>
      </c>
      <c r="C9" s="7">
        <v>2.0163229999999999</v>
      </c>
      <c r="D9" s="15"/>
      <c r="E9" s="14"/>
      <c r="F9" s="14"/>
      <c r="G9">
        <f t="shared" si="0"/>
        <v>2.0137214999999999</v>
      </c>
    </row>
    <row r="10" spans="1:11" ht="25.5" x14ac:dyDescent="0.25">
      <c r="A10" s="7">
        <v>80</v>
      </c>
      <c r="B10" s="7">
        <v>2.0132785000000002</v>
      </c>
      <c r="C10" s="7">
        <v>2.0268259999999998</v>
      </c>
      <c r="D10" s="15"/>
      <c r="E10" s="14"/>
      <c r="F10" s="14"/>
      <c r="G10">
        <f t="shared" si="0"/>
        <v>2.02005225</v>
      </c>
    </row>
    <row r="11" spans="1:11" ht="25.5" x14ac:dyDescent="0.25">
      <c r="A11" s="7">
        <v>90</v>
      </c>
      <c r="B11" s="7">
        <v>2.0170780000000001</v>
      </c>
      <c r="C11" s="7">
        <v>2.0410330000000001</v>
      </c>
      <c r="D11" s="15"/>
      <c r="E11" s="14"/>
      <c r="F11" s="14"/>
      <c r="G11">
        <f t="shared" si="0"/>
        <v>2.0290555000000001</v>
      </c>
    </row>
    <row r="12" spans="1:11" ht="16.5" customHeight="1" x14ac:dyDescent="0.25">
      <c r="E12">
        <v>2.0152000000000001</v>
      </c>
      <c r="F12" s="16">
        <f>4*PI()^2*B1/E12^2</f>
        <v>972.12794523130333</v>
      </c>
    </row>
    <row r="13" spans="1:11" ht="16.5" customHeight="1" x14ac:dyDescent="0.25">
      <c r="A13" t="s">
        <v>26</v>
      </c>
      <c r="B13" t="s">
        <v>27</v>
      </c>
      <c r="C13" t="s">
        <v>29</v>
      </c>
      <c r="D13" t="s">
        <v>28</v>
      </c>
      <c r="E13" t="s">
        <v>30</v>
      </c>
      <c r="F13" s="16" t="s">
        <v>31</v>
      </c>
    </row>
    <row r="14" spans="1:11" ht="16.5" customHeight="1" x14ac:dyDescent="0.25">
      <c r="A14">
        <f>B14*C14^+D14*E14+F14</f>
        <v>0</v>
      </c>
      <c r="D14">
        <f>INTERCEPT(B4:B11,A4:A11)</f>
        <v>2.0145523595238095</v>
      </c>
      <c r="F14" s="16"/>
    </row>
    <row r="15" spans="1:11" ht="16.5" customHeight="1" x14ac:dyDescent="0.25">
      <c r="A15">
        <f>B15*C15+D15</f>
        <v>2.0041065714285713</v>
      </c>
      <c r="B15">
        <f>SLOPE(C4:C11,A4:A11)</f>
        <v>2.5374642857142667E-4</v>
      </c>
      <c r="D15">
        <f>INTERCEPT(C4:C11,A4:A11)</f>
        <v>2.0041065714285713</v>
      </c>
      <c r="F15" s="16"/>
    </row>
    <row r="16" spans="1:11" ht="16.5" customHeight="1" x14ac:dyDescent="0.25">
      <c r="F16" s="16"/>
    </row>
    <row r="17" spans="6:6" ht="16.5" customHeight="1" x14ac:dyDescent="0.25">
      <c r="F17" s="16"/>
    </row>
    <row r="18" spans="6:6" ht="16.5" customHeight="1" x14ac:dyDescent="0.25">
      <c r="F18" s="16"/>
    </row>
    <row r="19" spans="6:6" ht="16.5" customHeight="1" x14ac:dyDescent="0.25">
      <c r="F19" s="16"/>
    </row>
  </sheetData>
  <mergeCells count="3">
    <mergeCell ref="E4:E11"/>
    <mergeCell ref="F4:F11"/>
    <mergeCell ref="D1:D11"/>
  </mergeCells>
  <phoneticPr fontId="1" type="noConversion"/>
  <pageMargins left="0.7" right="0.7" top="0.75" bottom="0.75" header="0.3" footer="0.3"/>
  <pageSetup paperSize="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236BB-8DB5-4B28-83CF-B3E3E1B8DC32}">
  <dimension ref="A1:C8"/>
  <sheetViews>
    <sheetView workbookViewId="0">
      <selection activeCell="B3" sqref="B3"/>
    </sheetView>
  </sheetViews>
  <sheetFormatPr defaultRowHeight="16.5" x14ac:dyDescent="0.25"/>
  <cols>
    <col min="1" max="1" width="10.625" bestFit="1" customWidth="1"/>
    <col min="2" max="2" width="13.25" customWidth="1"/>
  </cols>
  <sheetData>
    <row r="1" spans="1:3" x14ac:dyDescent="0.25">
      <c r="A1">
        <v>4.0625568000000003</v>
      </c>
      <c r="B1">
        <f>A1/2</f>
        <v>2.0312784000000002</v>
      </c>
      <c r="C1">
        <v>20</v>
      </c>
    </row>
    <row r="2" spans="1:3" x14ac:dyDescent="0.25">
      <c r="A2">
        <v>4.0378410000000002</v>
      </c>
      <c r="B2">
        <f t="shared" ref="B2:B8" si="0">A2/2</f>
        <v>2.0189205000000001</v>
      </c>
      <c r="C2">
        <v>30</v>
      </c>
    </row>
    <row r="3" spans="1:3" x14ac:dyDescent="0.25">
      <c r="A3">
        <v>4.0029190000000003</v>
      </c>
      <c r="B3">
        <f t="shared" si="0"/>
        <v>2.0014595000000002</v>
      </c>
      <c r="C3">
        <v>40</v>
      </c>
    </row>
    <row r="4" spans="1:3" x14ac:dyDescent="0.25">
      <c r="A4">
        <v>4.0218569999999998</v>
      </c>
      <c r="B4">
        <f t="shared" si="0"/>
        <v>2.0109284999999999</v>
      </c>
      <c r="C4">
        <v>50</v>
      </c>
    </row>
    <row r="5" spans="1:3" x14ac:dyDescent="0.25">
      <c r="A5">
        <v>4.0174919999999998</v>
      </c>
      <c r="B5">
        <f>A5/2</f>
        <v>2.0087459999999999</v>
      </c>
      <c r="C5">
        <v>60</v>
      </c>
    </row>
    <row r="6" spans="1:3" x14ac:dyDescent="0.25">
      <c r="A6">
        <v>4.0262989999999999</v>
      </c>
      <c r="B6">
        <f t="shared" si="0"/>
        <v>2.0131494999999999</v>
      </c>
      <c r="C6">
        <v>70</v>
      </c>
    </row>
    <row r="7" spans="1:3" x14ac:dyDescent="0.25">
      <c r="A7">
        <v>4.0334919999999999</v>
      </c>
      <c r="B7">
        <f t="shared" si="0"/>
        <v>2.0167459999999999</v>
      </c>
      <c r="C7">
        <v>80</v>
      </c>
    </row>
    <row r="8" spans="1:3" x14ac:dyDescent="0.25">
      <c r="A8">
        <v>4.0441229999999999</v>
      </c>
      <c r="B8">
        <f t="shared" si="0"/>
        <v>2.0220615</v>
      </c>
      <c r="C8">
        <v>90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F76B4-1CF8-4FF2-BD4D-48AC096B5CFF}">
  <dimension ref="A1:C9"/>
  <sheetViews>
    <sheetView workbookViewId="0">
      <selection activeCell="B2" sqref="B2:C9"/>
    </sheetView>
  </sheetViews>
  <sheetFormatPr defaultRowHeight="16.5" x14ac:dyDescent="0.25"/>
  <cols>
    <col min="1" max="1" width="20.625" customWidth="1"/>
    <col min="2" max="2" width="34.5" customWidth="1"/>
    <col min="3" max="3" width="24.375" customWidth="1"/>
  </cols>
  <sheetData>
    <row r="1" spans="1:3" ht="25.5" x14ac:dyDescent="0.25">
      <c r="A1" s="7" t="s">
        <v>22</v>
      </c>
      <c r="B1" s="7" t="s">
        <v>23</v>
      </c>
      <c r="C1" s="7" t="s">
        <v>24</v>
      </c>
    </row>
    <row r="2" spans="1:3" ht="25.5" x14ac:dyDescent="0.25">
      <c r="A2" s="7">
        <v>20</v>
      </c>
      <c r="B2" s="7">
        <v>2.0189180000000002</v>
      </c>
      <c r="C2" s="7">
        <v>2.0239850000000001</v>
      </c>
    </row>
    <row r="3" spans="1:3" ht="25.5" x14ac:dyDescent="0.25">
      <c r="A3" s="7">
        <v>30</v>
      </c>
      <c r="B3" s="7">
        <v>2.014402</v>
      </c>
      <c r="C3" s="7">
        <v>2.013614</v>
      </c>
    </row>
    <row r="4" spans="1:3" ht="25.5" x14ac:dyDescent="0.25">
      <c r="A4" s="7">
        <v>40</v>
      </c>
      <c r="B4">
        <v>2.0111921000000001</v>
      </c>
      <c r="C4" s="7">
        <v>2.00779</v>
      </c>
    </row>
    <row r="5" spans="1:3" ht="25.5" x14ac:dyDescent="0.4">
      <c r="A5" s="7">
        <v>50</v>
      </c>
      <c r="B5" s="8">
        <v>2.0104869999999999</v>
      </c>
      <c r="C5" s="7">
        <v>2.006389</v>
      </c>
    </row>
    <row r="6" spans="1:3" ht="25.5" x14ac:dyDescent="0.25">
      <c r="A6" s="7">
        <v>60</v>
      </c>
      <c r="B6" s="7">
        <v>2.00976</v>
      </c>
      <c r="C6" s="7">
        <v>2.0085410000000001</v>
      </c>
    </row>
    <row r="7" spans="1:3" ht="25.5" x14ac:dyDescent="0.25">
      <c r="A7" s="7">
        <v>70</v>
      </c>
      <c r="B7" s="7">
        <v>2.01112</v>
      </c>
      <c r="C7" s="7">
        <v>2.0163229999999999</v>
      </c>
    </row>
    <row r="8" spans="1:3" ht="25.5" x14ac:dyDescent="0.25">
      <c r="A8" s="7">
        <v>80</v>
      </c>
      <c r="B8" s="7">
        <v>2.0132785000000002</v>
      </c>
      <c r="C8" s="7">
        <v>2.0268259999999998</v>
      </c>
    </row>
    <row r="9" spans="1:3" ht="25.5" x14ac:dyDescent="0.25">
      <c r="A9" s="7">
        <v>90</v>
      </c>
      <c r="B9" s="7">
        <v>2.0170780000000001</v>
      </c>
      <c r="C9" s="7">
        <v>2.0410330000000001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2FC9AA0ED1143B4F9D2BF5406469AD4E" ma:contentTypeVersion="10" ma:contentTypeDescription="建立新的文件。" ma:contentTypeScope="" ma:versionID="2a956ba577bfd59dbd57bbba719c736d">
  <xsd:schema xmlns:xsd="http://www.w3.org/2001/XMLSchema" xmlns:xs="http://www.w3.org/2001/XMLSchema" xmlns:p="http://schemas.microsoft.com/office/2006/metadata/properties" xmlns:ns2="120d5036-3f71-451a-acab-f6ab99d3281c" xmlns:ns3="d4e1e252-4558-45b5-a972-079f65366385" targetNamespace="http://schemas.microsoft.com/office/2006/metadata/properties" ma:root="true" ma:fieldsID="54a6a32cef7d859f6d981400eafafafd" ns2:_="" ns3:_="">
    <xsd:import namespace="120d5036-3f71-451a-acab-f6ab99d3281c"/>
    <xsd:import namespace="d4e1e252-4558-45b5-a972-079f653663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0d5036-3f71-451a-acab-f6ab99d328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1e252-4558-45b5-a972-079f6536638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03B77E-87A4-4F1D-930D-DB242431AFB7}"/>
</file>

<file path=customXml/itemProps2.xml><?xml version="1.0" encoding="utf-8"?>
<ds:datastoreItem xmlns:ds="http://schemas.openxmlformats.org/officeDocument/2006/customXml" ds:itemID="{D7EDC9F0-0896-4549-9267-66D48CF8D823}"/>
</file>

<file path=customXml/itemProps3.xml><?xml version="1.0" encoding="utf-8"?>
<ds:datastoreItem xmlns:ds="http://schemas.openxmlformats.org/officeDocument/2006/customXml" ds:itemID="{6FD963E0-F84B-4C5F-BDAA-E86E27FD5E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T1X=XT2第三組專用版1</vt:lpstr>
      <vt:lpstr>T1X=XT2第三組專用版2</vt:lpstr>
      <vt:lpstr>T1X=XT2通用版</vt:lpstr>
      <vt:lpstr>T1=T2專用-通用版 </vt:lpstr>
      <vt:lpstr>工作表1</vt:lpstr>
      <vt:lpstr>工作表2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崇岱 揭</cp:lastModifiedBy>
  <cp:revision/>
  <dcterms:created xsi:type="dcterms:W3CDTF">2019-11-27T16:19:53Z</dcterms:created>
  <dcterms:modified xsi:type="dcterms:W3CDTF">2019-11-29T12:05:26Z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0x0101002FC9AA0ED1143B4F9D2BF5406469AD4E</vt:lpwstr>
  </property>
  <property fmtid="{D5CDD505-2E9C-101B-9397-08002B2CF9AE}" pid="3" name="Order">
    <vt:r8>4000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</Properties>
</file>