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40" documentId="13_ncr:1_{54419F04-7EDE-4F98-8252-F6BD7AE86AEF}" xr6:coauthVersionLast="45" xr6:coauthVersionMax="45" xr10:uidLastSave="{CA745325-344A-F248-924A-7EA11D729775}"/>
  <bookViews>
    <workbookView minimized="1" xWindow="690" yWindow="885" windowWidth="15375" windowHeight="7875" firstSheet="4" activeTab="4" xr2:uid="{00000000-000D-0000-FFFF-FFFF00000000}"/>
  </bookViews>
  <sheets>
    <sheet name="A3(主制表)" sheetId="1" r:id="rId1"/>
    <sheet name="A3(主制表) (3)" sheetId="11" r:id="rId2"/>
    <sheet name="A3(主制表) (2)" sheetId="10" r:id="rId3"/>
    <sheet name="工作表1" sheetId="12" r:id="rId4"/>
    <sheet name="更正" sheetId="1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3" l="1"/>
  <c r="F25" i="13"/>
  <c r="L30" i="13"/>
  <c r="D26" i="13"/>
  <c r="H26" i="13"/>
  <c r="I26" i="13"/>
  <c r="F19" i="13"/>
  <c r="F20" i="13"/>
  <c r="F21" i="13"/>
  <c r="F22" i="13"/>
  <c r="F23" i="13"/>
  <c r="F24" i="13"/>
  <c r="F26" i="13"/>
  <c r="N30" i="13"/>
  <c r="H18" i="13"/>
  <c r="I18" i="13"/>
  <c r="I19" i="13"/>
  <c r="I20" i="13"/>
  <c r="I21" i="13"/>
  <c r="I22" i="13"/>
  <c r="I23" i="13"/>
  <c r="I24" i="13"/>
  <c r="I25" i="13"/>
  <c r="D18" i="13"/>
  <c r="F18" i="13"/>
  <c r="J20" i="13"/>
  <c r="D19" i="13"/>
  <c r="L20" i="13"/>
  <c r="M19" i="13"/>
  <c r="D20" i="13"/>
  <c r="D21" i="13"/>
  <c r="D22" i="13"/>
  <c r="D23" i="13"/>
  <c r="N25" i="13"/>
  <c r="D24" i="13"/>
  <c r="N20" i="13"/>
  <c r="N19" i="13"/>
  <c r="J30" i="13"/>
  <c r="J29" i="13"/>
  <c r="N29" i="13"/>
  <c r="L25" i="13"/>
  <c r="L24" i="13"/>
  <c r="J25" i="13"/>
  <c r="K24" i="13"/>
  <c r="J19" i="13"/>
  <c r="M31" i="13"/>
  <c r="L29" i="13"/>
  <c r="M29" i="13"/>
  <c r="L31" i="13"/>
  <c r="O26" i="13"/>
  <c r="N24" i="13"/>
  <c r="O24" i="13"/>
  <c r="N26" i="13"/>
  <c r="M21" i="13"/>
  <c r="L19" i="13"/>
  <c r="L21" i="13"/>
  <c r="O31" i="13"/>
  <c r="K31" i="13"/>
  <c r="O29" i="13"/>
  <c r="K29" i="13"/>
  <c r="O21" i="13"/>
  <c r="K21" i="13"/>
  <c r="O19" i="13"/>
  <c r="K19" i="13"/>
  <c r="N31" i="13"/>
  <c r="J31" i="13"/>
  <c r="L26" i="13"/>
  <c r="N21" i="13"/>
  <c r="J21" i="13"/>
  <c r="M26" i="13"/>
  <c r="J24" i="13"/>
  <c r="K26" i="13"/>
  <c r="K25" i="13"/>
  <c r="E21" i="13"/>
  <c r="H21" i="13"/>
  <c r="M24" i="13"/>
  <c r="M25" i="13"/>
  <c r="E22" i="13"/>
  <c r="H22" i="13"/>
  <c r="K20" i="13"/>
  <c r="E18" i="13"/>
  <c r="J26" i="13"/>
  <c r="K30" i="13"/>
  <c r="E24" i="13"/>
  <c r="H24" i="13"/>
  <c r="O25" i="13"/>
  <c r="M30" i="13"/>
  <c r="E25" i="13"/>
  <c r="H25" i="13"/>
  <c r="O20" i="13"/>
  <c r="E20" i="13"/>
  <c r="H20" i="13"/>
  <c r="M20" i="13"/>
  <c r="E19" i="13"/>
  <c r="H19" i="13"/>
  <c r="E23" i="13"/>
  <c r="H23" i="13"/>
  <c r="O30" i="13"/>
  <c r="E26" i="13"/>
  <c r="G18" i="13"/>
  <c r="D3" i="13"/>
  <c r="F3" i="13"/>
  <c r="G34" i="10"/>
  <c r="I3" i="13"/>
  <c r="I10" i="13"/>
  <c r="I6" i="13"/>
  <c r="I5" i="13"/>
  <c r="I4" i="13"/>
  <c r="I9" i="13"/>
  <c r="I11" i="13"/>
  <c r="I8" i="13"/>
  <c r="I7" i="13"/>
  <c r="D11" i="13"/>
  <c r="F11" i="13"/>
  <c r="N15" i="13"/>
  <c r="D10" i="13"/>
  <c r="F10" i="13"/>
  <c r="L15" i="13"/>
  <c r="D9" i="13"/>
  <c r="F9" i="13"/>
  <c r="J15" i="13"/>
  <c r="D8" i="13"/>
  <c r="F8" i="13"/>
  <c r="D7" i="13"/>
  <c r="F7" i="13"/>
  <c r="D6" i="13"/>
  <c r="F6" i="13"/>
  <c r="D5" i="13"/>
  <c r="F5" i="13"/>
  <c r="D4" i="13"/>
  <c r="F4" i="13"/>
  <c r="I19" i="1"/>
  <c r="E12" i="12"/>
  <c r="E5" i="12"/>
  <c r="E6" i="12"/>
  <c r="E7" i="12"/>
  <c r="H7" i="12"/>
  <c r="E8" i="12"/>
  <c r="H8" i="12"/>
  <c r="E9" i="12"/>
  <c r="E10" i="12"/>
  <c r="E11" i="12"/>
  <c r="H11" i="12"/>
  <c r="H12" i="12"/>
  <c r="E4" i="12"/>
  <c r="H4" i="12"/>
  <c r="G35" i="12"/>
  <c r="G36" i="12"/>
  <c r="G32" i="12"/>
  <c r="G33" i="12"/>
  <c r="G34" i="12"/>
  <c r="E31" i="12"/>
  <c r="H31" i="12"/>
  <c r="G31" i="12"/>
  <c r="E32" i="12"/>
  <c r="H32" i="12"/>
  <c r="E33" i="12"/>
  <c r="H33" i="12"/>
  <c r="E34" i="12"/>
  <c r="H34" i="12"/>
  <c r="E35" i="12"/>
  <c r="H35" i="12"/>
  <c r="E36" i="12"/>
  <c r="H36" i="12"/>
  <c r="E37" i="12"/>
  <c r="E38" i="12"/>
  <c r="E39" i="12"/>
  <c r="G21" i="12"/>
  <c r="N19" i="11"/>
  <c r="M19" i="11"/>
  <c r="E19" i="12"/>
  <c r="H19" i="12"/>
  <c r="E20" i="12"/>
  <c r="H20" i="12"/>
  <c r="E21" i="12"/>
  <c r="H21" i="12"/>
  <c r="E22" i="12"/>
  <c r="E23" i="12"/>
  <c r="E24" i="12"/>
  <c r="E25" i="12"/>
  <c r="E26" i="12"/>
  <c r="E18" i="12"/>
  <c r="H18" i="12"/>
  <c r="G20" i="12"/>
  <c r="G19" i="12"/>
  <c r="G18" i="12"/>
  <c r="G12" i="12"/>
  <c r="G11" i="12"/>
  <c r="G10" i="12"/>
  <c r="H10" i="12"/>
  <c r="G9" i="12"/>
  <c r="H9" i="12"/>
  <c r="G8" i="12"/>
  <c r="G7" i="12"/>
  <c r="G6" i="12"/>
  <c r="H6" i="12"/>
  <c r="G5" i="12"/>
  <c r="H5" i="12"/>
  <c r="G4" i="12"/>
  <c r="I35" i="11"/>
  <c r="J35" i="11"/>
  <c r="I36" i="11"/>
  <c r="J36" i="11"/>
  <c r="I37" i="11"/>
  <c r="J37" i="11"/>
  <c r="I38" i="11"/>
  <c r="J38" i="11"/>
  <c r="I39" i="11"/>
  <c r="J39" i="11"/>
  <c r="I40" i="11"/>
  <c r="J40" i="11"/>
  <c r="J41" i="11"/>
  <c r="I42" i="11"/>
  <c r="J42" i="11"/>
  <c r="I34" i="11"/>
  <c r="J34" i="11"/>
  <c r="J10" i="13"/>
  <c r="N10" i="13"/>
  <c r="L14" i="13"/>
  <c r="L5" i="13"/>
  <c r="N5" i="13"/>
  <c r="O6" i="13"/>
  <c r="L10" i="13"/>
  <c r="M9" i="13"/>
  <c r="K14" i="13"/>
  <c r="N14" i="13"/>
  <c r="J5" i="13"/>
  <c r="K4" i="13"/>
  <c r="L11" i="13"/>
  <c r="J9" i="13"/>
  <c r="K11" i="13"/>
  <c r="J11" i="13"/>
  <c r="K9" i="13"/>
  <c r="K16" i="13"/>
  <c r="J16" i="13"/>
  <c r="N9" i="13"/>
  <c r="O11" i="13"/>
  <c r="O9" i="13"/>
  <c r="N11" i="13"/>
  <c r="L16" i="13"/>
  <c r="M16" i="13"/>
  <c r="F4" i="12"/>
  <c r="F31" i="12"/>
  <c r="F18" i="12"/>
  <c r="K6" i="13"/>
  <c r="N16" i="13"/>
  <c r="O14" i="13"/>
  <c r="O16" i="13"/>
  <c r="J4" i="13"/>
  <c r="L6" i="13"/>
  <c r="M6" i="13"/>
  <c r="L4" i="13"/>
  <c r="M4" i="13"/>
  <c r="L9" i="13"/>
  <c r="M14" i="13"/>
  <c r="M15" i="13"/>
  <c r="E10" i="13"/>
  <c r="H10" i="13"/>
  <c r="J6" i="13"/>
  <c r="M11" i="13"/>
  <c r="O4" i="13"/>
  <c r="J14" i="13"/>
  <c r="K15" i="13"/>
  <c r="E9" i="13"/>
  <c r="H9" i="13"/>
  <c r="N6" i="13"/>
  <c r="N4" i="13"/>
  <c r="O10" i="13"/>
  <c r="E8" i="13"/>
  <c r="H8" i="13"/>
  <c r="K10" i="13"/>
  <c r="E6" i="13"/>
  <c r="H6" i="13"/>
  <c r="O15" i="13"/>
  <c r="E11" i="13"/>
  <c r="H11" i="13"/>
  <c r="K5" i="13"/>
  <c r="E3" i="13"/>
  <c r="H3" i="13"/>
  <c r="O5" i="13"/>
  <c r="E5" i="13"/>
  <c r="H5" i="13"/>
  <c r="M10" i="13"/>
  <c r="E7" i="13"/>
  <c r="H7" i="13"/>
  <c r="M5" i="13"/>
  <c r="E4" i="13"/>
  <c r="H4" i="13"/>
  <c r="C67" i="11"/>
  <c r="C66" i="11"/>
  <c r="C65" i="11"/>
  <c r="C64" i="11"/>
  <c r="C63" i="11"/>
  <c r="C62" i="11"/>
  <c r="C61" i="11"/>
  <c r="C60" i="11"/>
  <c r="C59" i="11"/>
  <c r="E42" i="11"/>
  <c r="G42" i="11"/>
  <c r="Q44" i="11"/>
  <c r="E41" i="11"/>
  <c r="G41" i="11"/>
  <c r="O44" i="11"/>
  <c r="E40" i="11"/>
  <c r="G40" i="11"/>
  <c r="M44" i="11"/>
  <c r="E39" i="11"/>
  <c r="G39" i="11"/>
  <c r="Q39" i="11"/>
  <c r="E38" i="11"/>
  <c r="G38" i="11"/>
  <c r="O39" i="11"/>
  <c r="E37" i="11"/>
  <c r="G37" i="11"/>
  <c r="M39" i="11"/>
  <c r="E36" i="11"/>
  <c r="G36" i="11"/>
  <c r="Q34" i="11"/>
  <c r="E35" i="11"/>
  <c r="G35" i="11"/>
  <c r="O34" i="11"/>
  <c r="K34" i="11"/>
  <c r="L33" i="11"/>
  <c r="E34" i="11"/>
  <c r="G34" i="11"/>
  <c r="M34" i="11"/>
  <c r="C31" i="11"/>
  <c r="M27" i="11"/>
  <c r="I27" i="11"/>
  <c r="N27" i="11"/>
  <c r="M26" i="11"/>
  <c r="I26" i="11"/>
  <c r="N26" i="11"/>
  <c r="M25" i="11"/>
  <c r="I25" i="11"/>
  <c r="N25" i="11"/>
  <c r="M24" i="11"/>
  <c r="I24" i="11"/>
  <c r="N24" i="11"/>
  <c r="M23" i="11"/>
  <c r="I23" i="11"/>
  <c r="N23" i="11"/>
  <c r="M22" i="11"/>
  <c r="I22" i="11"/>
  <c r="N22" i="11"/>
  <c r="M21" i="11"/>
  <c r="I21" i="11"/>
  <c r="N21" i="11"/>
  <c r="M20" i="11"/>
  <c r="I20" i="11"/>
  <c r="N20" i="11"/>
  <c r="I19" i="11"/>
  <c r="J19" i="11"/>
  <c r="E19" i="11"/>
  <c r="G6" i="11"/>
  <c r="P7" i="11"/>
  <c r="E6" i="11"/>
  <c r="N7" i="11"/>
  <c r="C6" i="11"/>
  <c r="L7" i="11"/>
  <c r="C67" i="10"/>
  <c r="C66" i="10"/>
  <c r="C65" i="10"/>
  <c r="C64" i="10"/>
  <c r="C63" i="10"/>
  <c r="C62" i="10"/>
  <c r="C61" i="10"/>
  <c r="C60" i="10"/>
  <c r="C59" i="10"/>
  <c r="J42" i="10"/>
  <c r="E42" i="10"/>
  <c r="G42" i="10"/>
  <c r="Q44" i="10"/>
  <c r="J41" i="10"/>
  <c r="E41" i="10"/>
  <c r="G41" i="10"/>
  <c r="O44" i="10"/>
  <c r="J40" i="10"/>
  <c r="E40" i="10"/>
  <c r="G40" i="10"/>
  <c r="M44" i="10"/>
  <c r="J39" i="10"/>
  <c r="E39" i="10"/>
  <c r="G39" i="10"/>
  <c r="Q39" i="10"/>
  <c r="J38" i="10"/>
  <c r="E38" i="10"/>
  <c r="G38" i="10"/>
  <c r="O39" i="10"/>
  <c r="J37" i="10"/>
  <c r="E37" i="10"/>
  <c r="G37" i="10"/>
  <c r="M39" i="10"/>
  <c r="J36" i="10"/>
  <c r="E36" i="10"/>
  <c r="G36" i="10"/>
  <c r="Q34" i="10"/>
  <c r="J35" i="10"/>
  <c r="E35" i="10"/>
  <c r="G35" i="10"/>
  <c r="O34" i="10"/>
  <c r="K34" i="10"/>
  <c r="L33" i="10"/>
  <c r="J34" i="10"/>
  <c r="E34" i="10"/>
  <c r="M34" i="10"/>
  <c r="C31" i="10"/>
  <c r="I27" i="10"/>
  <c r="I26" i="10"/>
  <c r="I25" i="10"/>
  <c r="M24" i="10"/>
  <c r="I24" i="10"/>
  <c r="N24" i="10"/>
  <c r="M23" i="10"/>
  <c r="I23" i="10"/>
  <c r="N23" i="10"/>
  <c r="M22" i="10"/>
  <c r="I22" i="10"/>
  <c r="N22" i="10"/>
  <c r="M21" i="10"/>
  <c r="I21" i="10"/>
  <c r="N21" i="10"/>
  <c r="M20" i="10"/>
  <c r="I20" i="10"/>
  <c r="N20" i="10"/>
  <c r="M19" i="10"/>
  <c r="I19" i="10"/>
  <c r="N19" i="10"/>
  <c r="J19" i="10"/>
  <c r="E19" i="10"/>
  <c r="G6" i="10"/>
  <c r="P7" i="10"/>
  <c r="E6" i="10"/>
  <c r="N7" i="10"/>
  <c r="C6" i="10"/>
  <c r="L7" i="10"/>
  <c r="M26" i="1"/>
  <c r="M27" i="1"/>
  <c r="M25" i="1"/>
  <c r="M23" i="1"/>
  <c r="M24" i="1"/>
  <c r="M19" i="1"/>
  <c r="M20" i="1"/>
  <c r="M21" i="1"/>
  <c r="M22" i="1"/>
  <c r="K34" i="1"/>
  <c r="K33" i="1"/>
  <c r="N19" i="1"/>
  <c r="G3" i="13"/>
  <c r="K35" i="10"/>
  <c r="K33" i="10"/>
  <c r="L35" i="10"/>
  <c r="K35" i="11"/>
  <c r="K33" i="11"/>
  <c r="L35" i="11"/>
  <c r="Q6" i="11"/>
  <c r="Q8" i="11"/>
  <c r="P6" i="11"/>
  <c r="P8" i="11"/>
  <c r="O40" i="11"/>
  <c r="O38" i="11"/>
  <c r="P38" i="11"/>
  <c r="P40" i="11"/>
  <c r="M45" i="11"/>
  <c r="M43" i="11"/>
  <c r="N45" i="11"/>
  <c r="N43" i="11"/>
  <c r="M38" i="11"/>
  <c r="N38" i="11"/>
  <c r="N40" i="11"/>
  <c r="M40" i="11"/>
  <c r="R45" i="11"/>
  <c r="R43" i="11"/>
  <c r="Q45" i="11"/>
  <c r="Q43" i="11"/>
  <c r="M6" i="11"/>
  <c r="M8" i="11"/>
  <c r="L6" i="11"/>
  <c r="L8" i="11"/>
  <c r="Q38" i="11"/>
  <c r="Q40" i="11"/>
  <c r="R40" i="11"/>
  <c r="R38" i="11"/>
  <c r="N8" i="11"/>
  <c r="N6" i="11"/>
  <c r="O6" i="11"/>
  <c r="O8" i="11"/>
  <c r="N35" i="11"/>
  <c r="M33" i="11"/>
  <c r="M35" i="11"/>
  <c r="N33" i="11"/>
  <c r="P33" i="11"/>
  <c r="P35" i="11"/>
  <c r="O33" i="11"/>
  <c r="O35" i="11"/>
  <c r="R35" i="11"/>
  <c r="Q33" i="11"/>
  <c r="Q35" i="11"/>
  <c r="R33" i="11"/>
  <c r="O45" i="11"/>
  <c r="O43" i="11"/>
  <c r="P45" i="11"/>
  <c r="P43" i="11"/>
  <c r="N8" i="10"/>
  <c r="O6" i="10"/>
  <c r="O8" i="10"/>
  <c r="N6" i="10"/>
  <c r="O40" i="10"/>
  <c r="P38" i="10"/>
  <c r="O38" i="10"/>
  <c r="P40" i="10"/>
  <c r="M38" i="10"/>
  <c r="N40" i="10"/>
  <c r="M40" i="10"/>
  <c r="N38" i="10"/>
  <c r="R45" i="10"/>
  <c r="R43" i="10"/>
  <c r="Q45" i="10"/>
  <c r="Q43" i="10"/>
  <c r="Q38" i="10"/>
  <c r="R40" i="10"/>
  <c r="Q40" i="10"/>
  <c r="R38" i="10"/>
  <c r="N45" i="10"/>
  <c r="N43" i="10"/>
  <c r="M45" i="10"/>
  <c r="M43" i="10"/>
  <c r="Q6" i="10"/>
  <c r="Q8" i="10"/>
  <c r="P6" i="10"/>
  <c r="P8" i="10"/>
  <c r="M6" i="10"/>
  <c r="M8" i="10"/>
  <c r="L6" i="10"/>
  <c r="L8" i="10"/>
  <c r="N35" i="10"/>
  <c r="M33" i="10"/>
  <c r="M35" i="10"/>
  <c r="N33" i="10"/>
  <c r="O33" i="10"/>
  <c r="P33" i="10"/>
  <c r="P35" i="10"/>
  <c r="O35" i="10"/>
  <c r="R35" i="10"/>
  <c r="Q33" i="10"/>
  <c r="Q35" i="10"/>
  <c r="R33" i="10"/>
  <c r="O45" i="10"/>
  <c r="O43" i="10"/>
  <c r="P45" i="10"/>
  <c r="P43" i="10"/>
  <c r="C66" i="1"/>
  <c r="C61" i="1"/>
  <c r="C65" i="1"/>
  <c r="I26" i="1"/>
  <c r="N26" i="1"/>
  <c r="I22" i="1"/>
  <c r="N22" i="1"/>
  <c r="C62" i="1"/>
  <c r="I25" i="1"/>
  <c r="N25" i="1"/>
  <c r="I21" i="1"/>
  <c r="N21" i="1"/>
  <c r="C59" i="1"/>
  <c r="C63" i="1"/>
  <c r="C67" i="1"/>
  <c r="I24" i="1"/>
  <c r="N24" i="1"/>
  <c r="I20" i="1"/>
  <c r="N20" i="1"/>
  <c r="C60" i="1"/>
  <c r="C64" i="1"/>
  <c r="I27" i="1"/>
  <c r="N27" i="1"/>
  <c r="I23" i="1"/>
  <c r="N23" i="1"/>
  <c r="L35" i="1"/>
  <c r="L33" i="1"/>
  <c r="K35" i="1"/>
  <c r="L34" i="10"/>
  <c r="P44" i="10"/>
  <c r="F41" i="10"/>
  <c r="I41" i="10"/>
  <c r="H34" i="10"/>
  <c r="P34" i="10"/>
  <c r="F35" i="10"/>
  <c r="I35" i="10"/>
  <c r="P39" i="11"/>
  <c r="F38" i="11"/>
  <c r="P44" i="11"/>
  <c r="F41" i="11"/>
  <c r="I41" i="11"/>
  <c r="R39" i="11"/>
  <c r="F39" i="11"/>
  <c r="L34" i="11"/>
  <c r="P39" i="10"/>
  <c r="F38" i="10"/>
  <c r="I38" i="10"/>
  <c r="P34" i="11"/>
  <c r="F35" i="11"/>
  <c r="N39" i="11"/>
  <c r="F37" i="11"/>
  <c r="N44" i="11"/>
  <c r="F40" i="11"/>
  <c r="R34" i="11"/>
  <c r="F36" i="11"/>
  <c r="N34" i="11"/>
  <c r="F34" i="11"/>
  <c r="M7" i="11"/>
  <c r="C7" i="11"/>
  <c r="Q7" i="11"/>
  <c r="G7" i="11"/>
  <c r="O7" i="11"/>
  <c r="E7" i="11"/>
  <c r="R44" i="11"/>
  <c r="F42" i="11"/>
  <c r="O7" i="10"/>
  <c r="E7" i="10"/>
  <c r="R34" i="10"/>
  <c r="F36" i="10"/>
  <c r="I36" i="10"/>
  <c r="N34" i="10"/>
  <c r="F34" i="10"/>
  <c r="I34" i="10"/>
  <c r="M7" i="10"/>
  <c r="C7" i="10"/>
  <c r="Q7" i="10"/>
  <c r="G7" i="10"/>
  <c r="R39" i="10"/>
  <c r="F39" i="10"/>
  <c r="I39" i="10"/>
  <c r="N39" i="10"/>
  <c r="F37" i="10"/>
  <c r="I37" i="10"/>
  <c r="N44" i="10"/>
  <c r="F40" i="10"/>
  <c r="I40" i="10"/>
  <c r="R44" i="10"/>
  <c r="F42" i="10"/>
  <c r="I42" i="10"/>
  <c r="L34" i="1"/>
  <c r="H34" i="11"/>
  <c r="G6" i="1"/>
  <c r="E6" i="1"/>
  <c r="C6" i="1"/>
  <c r="J35" i="1"/>
  <c r="J36" i="1"/>
  <c r="J37" i="1"/>
  <c r="J38" i="1"/>
  <c r="J39" i="1"/>
  <c r="J40" i="1"/>
  <c r="J41" i="1"/>
  <c r="J42" i="1"/>
  <c r="J34" i="1"/>
  <c r="P7" i="1"/>
  <c r="N7" i="1"/>
  <c r="L7" i="1"/>
  <c r="E34" i="1"/>
  <c r="G34" i="1"/>
  <c r="M34" i="1"/>
  <c r="E35" i="1"/>
  <c r="G35" i="1"/>
  <c r="O34" i="1"/>
  <c r="E36" i="1"/>
  <c r="G36" i="1"/>
  <c r="Q34" i="1"/>
  <c r="E37" i="1"/>
  <c r="G37" i="1"/>
  <c r="M39" i="1"/>
  <c r="E38" i="1"/>
  <c r="G38" i="1"/>
  <c r="O39" i="1"/>
  <c r="E39" i="1"/>
  <c r="G39" i="1"/>
  <c r="Q39" i="1"/>
  <c r="E40" i="1"/>
  <c r="G40" i="1"/>
  <c r="M44" i="1"/>
  <c r="E41" i="1"/>
  <c r="G41" i="1"/>
  <c r="O44" i="1"/>
  <c r="E42" i="1"/>
  <c r="G42" i="1"/>
  <c r="Q44" i="1"/>
  <c r="Q43" i="1"/>
  <c r="E19" i="1"/>
  <c r="C31" i="1"/>
  <c r="M43" i="1"/>
  <c r="N43" i="1"/>
  <c r="O38" i="1"/>
  <c r="P38" i="1"/>
  <c r="M45" i="1"/>
  <c r="Q33" i="1"/>
  <c r="R35" i="1"/>
  <c r="Q35" i="1"/>
  <c r="R33" i="1"/>
  <c r="N45" i="1"/>
  <c r="R43" i="1"/>
  <c r="Q40" i="1"/>
  <c r="R40" i="1"/>
  <c r="R38" i="1"/>
  <c r="Q38" i="1"/>
  <c r="M40" i="1"/>
  <c r="N38" i="1"/>
  <c r="M38" i="1"/>
  <c r="N40" i="1"/>
  <c r="P35" i="1"/>
  <c r="O35" i="1"/>
  <c r="P33" i="1"/>
  <c r="O33" i="1"/>
  <c r="O45" i="1"/>
  <c r="P45" i="1"/>
  <c r="P43" i="1"/>
  <c r="O43" i="1"/>
  <c r="O40" i="1"/>
  <c r="Q45" i="1"/>
  <c r="P40" i="1"/>
  <c r="R45" i="1"/>
  <c r="N33" i="1"/>
  <c r="M35" i="1"/>
  <c r="M33" i="1"/>
  <c r="N35" i="1"/>
  <c r="P6" i="1"/>
  <c r="Q6" i="1"/>
  <c r="Q8" i="1"/>
  <c r="P8" i="1"/>
  <c r="N8" i="1"/>
  <c r="O6" i="1"/>
  <c r="N6" i="1"/>
  <c r="O8" i="1"/>
  <c r="M8" i="1"/>
  <c r="M6" i="1"/>
  <c r="L8" i="1"/>
  <c r="L6" i="1"/>
  <c r="J19" i="1"/>
  <c r="N44" i="1"/>
  <c r="F40" i="1"/>
  <c r="I40" i="1"/>
  <c r="R34" i="1"/>
  <c r="F36" i="1"/>
  <c r="I36" i="1"/>
  <c r="R44" i="1"/>
  <c r="F42" i="1"/>
  <c r="I42" i="1"/>
  <c r="N39" i="1"/>
  <c r="F37" i="1"/>
  <c r="I37" i="1"/>
  <c r="P39" i="1"/>
  <c r="F38" i="1"/>
  <c r="I38" i="1"/>
  <c r="P44" i="1"/>
  <c r="F41" i="1"/>
  <c r="I41" i="1"/>
  <c r="R39" i="1"/>
  <c r="F39" i="1"/>
  <c r="I39" i="1"/>
  <c r="P34" i="1"/>
  <c r="F35" i="1"/>
  <c r="I35" i="1"/>
  <c r="N34" i="1"/>
  <c r="F34" i="1"/>
  <c r="I34" i="1"/>
  <c r="M7" i="1"/>
  <c r="C7" i="1"/>
  <c r="Q7" i="1"/>
  <c r="G7" i="1"/>
  <c r="O7" i="1"/>
  <c r="E7" i="1"/>
  <c r="H34" i="1"/>
</calcChain>
</file>

<file path=xl/sharedStrings.xml><?xml version="1.0" encoding="utf-8"?>
<sst xmlns="http://schemas.openxmlformats.org/spreadsheetml/2006/main" count="474" uniqueCount="69">
  <si>
    <t>A</t>
    <phoneticPr fontId="5" type="noConversion"/>
  </si>
  <si>
    <t>A-1</t>
    <phoneticPr fontId="5" type="noConversion"/>
  </si>
  <si>
    <t>A-2</t>
    <phoneticPr fontId="5" type="noConversion"/>
  </si>
  <si>
    <t>加熱功率3</t>
    <phoneticPr fontId="5" type="noConversion"/>
  </si>
  <si>
    <t>加熱功率5</t>
    <phoneticPr fontId="5" type="noConversion"/>
  </si>
  <si>
    <t>加熱功率7</t>
    <phoneticPr fontId="5" type="noConversion"/>
  </si>
  <si>
    <t>隔板材質</t>
    <phoneticPr fontId="5" type="noConversion"/>
  </si>
  <si>
    <t>VR(mV)</t>
    <phoneticPr fontId="5" type="noConversion"/>
  </si>
  <si>
    <r>
      <t>熱電阻值(K</t>
    </r>
    <r>
      <rPr>
        <sz val="12"/>
        <color theme="1"/>
        <rFont val="Calibri"/>
        <family val="2"/>
        <charset val="161"/>
      </rPr>
      <t>Ω</t>
    </r>
    <r>
      <rPr>
        <sz val="12"/>
        <color theme="1"/>
        <rFont val="新細明體"/>
        <family val="2"/>
        <charset val="136"/>
        <scheme val="minor"/>
      </rPr>
      <t>)</t>
    </r>
    <phoneticPr fontId="5" type="noConversion"/>
  </si>
  <si>
    <r>
      <t>熱電阻值(K</t>
    </r>
    <r>
      <rPr>
        <sz val="12"/>
        <color theme="1"/>
        <rFont val="Calibri"/>
        <family val="1"/>
        <charset val="161"/>
      </rPr>
      <t>Ω</t>
    </r>
    <r>
      <rPr>
        <sz val="12"/>
        <color theme="1"/>
        <rFont val="新細明體"/>
        <family val="2"/>
        <charset val="136"/>
        <scheme val="minor"/>
      </rPr>
      <t>)</t>
    </r>
    <phoneticPr fontId="5" type="noConversion"/>
  </si>
  <si>
    <t>未放</t>
    <phoneticPr fontId="5" type="noConversion"/>
  </si>
  <si>
    <t>熱電阻值</t>
    <phoneticPr fontId="5" type="noConversion"/>
  </si>
  <si>
    <t>溫度</t>
    <phoneticPr fontId="5" type="noConversion"/>
  </si>
  <si>
    <t>透明玻璃片</t>
    <phoneticPr fontId="5" type="noConversion"/>
  </si>
  <si>
    <t>隔熱板</t>
    <phoneticPr fontId="5" type="noConversion"/>
  </si>
  <si>
    <t xml:space="preserve"> </t>
    <phoneticPr fontId="5" type="noConversion"/>
  </si>
  <si>
    <t>表面材質</t>
    <phoneticPr fontId="5" type="noConversion"/>
  </si>
  <si>
    <t>熱感應輸出電壓</t>
    <phoneticPr fontId="5" type="noConversion"/>
  </si>
  <si>
    <t>數入數值</t>
    <phoneticPr fontId="5" type="noConversion"/>
  </si>
  <si>
    <t>黑</t>
    <phoneticPr fontId="5" type="noConversion"/>
  </si>
  <si>
    <t>白</t>
    <phoneticPr fontId="5" type="noConversion"/>
  </si>
  <si>
    <t>亮</t>
    <phoneticPr fontId="5" type="noConversion"/>
  </si>
  <si>
    <t>霧</t>
    <phoneticPr fontId="5" type="noConversion"/>
  </si>
  <si>
    <t>霧</t>
  </si>
  <si>
    <t>B</t>
    <phoneticPr fontId="5" type="noConversion"/>
  </si>
  <si>
    <t>B-1</t>
    <phoneticPr fontId="5" type="noConversion"/>
  </si>
  <si>
    <t>B-2</t>
    <phoneticPr fontId="5" type="noConversion"/>
  </si>
  <si>
    <t>X</t>
    <phoneticPr fontId="5" type="noConversion"/>
  </si>
  <si>
    <t>Vo(mv)</t>
    <phoneticPr fontId="5" type="noConversion"/>
  </si>
  <si>
    <t>V平均值</t>
    <phoneticPr fontId="5" type="noConversion"/>
  </si>
  <si>
    <t>平均標準差</t>
    <phoneticPr fontId="5" type="noConversion"/>
  </si>
  <si>
    <t>VR-Vo</t>
  </si>
  <si>
    <t>斜率</t>
    <phoneticPr fontId="5" type="noConversion"/>
  </si>
  <si>
    <t>LOGX</t>
    <phoneticPr fontId="5" type="noConversion"/>
  </si>
  <si>
    <t>LOGVR-Vo</t>
    <phoneticPr fontId="5" type="noConversion"/>
  </si>
  <si>
    <t>C</t>
    <phoneticPr fontId="5" type="noConversion"/>
  </si>
  <si>
    <t>R/R300K</t>
    <phoneticPr fontId="5" type="noConversion"/>
  </si>
  <si>
    <t>T (K)</t>
    <phoneticPr fontId="5" type="noConversion"/>
  </si>
  <si>
    <t>a</t>
    <phoneticPr fontId="5" type="noConversion"/>
  </si>
  <si>
    <t>tref(初始溫度)</t>
    <phoneticPr fontId="5" type="noConversion"/>
  </si>
  <si>
    <t>rref(初始電阻)</t>
    <phoneticPr fontId="5" type="noConversion"/>
  </si>
  <si>
    <t>V0</t>
  </si>
  <si>
    <t>V1</t>
    <phoneticPr fontId="5" type="noConversion"/>
  </si>
  <si>
    <t>V2</t>
  </si>
  <si>
    <t>V3</t>
  </si>
  <si>
    <t>RT/R300</t>
    <phoneticPr fontId="5" type="noConversion"/>
  </si>
  <si>
    <t>T</t>
    <phoneticPr fontId="5" type="noConversion"/>
  </si>
  <si>
    <t>V</t>
    <phoneticPr fontId="5" type="noConversion"/>
  </si>
  <si>
    <t>I</t>
    <phoneticPr fontId="5" type="noConversion"/>
  </si>
  <si>
    <t>VR</t>
    <phoneticPr fontId="5" type="noConversion"/>
  </si>
  <si>
    <t>R</t>
    <phoneticPr fontId="5" type="noConversion"/>
  </si>
  <si>
    <t>Y</t>
    <phoneticPr fontId="5" type="noConversion"/>
  </si>
  <si>
    <t>V4</t>
    <phoneticPr fontId="5" type="noConversion"/>
  </si>
  <si>
    <t>RT/R301</t>
  </si>
  <si>
    <t>RT/R302</t>
  </si>
  <si>
    <t>實驗1-2-第1次(電壓不正確6V)</t>
    <phoneticPr fontId="5" type="noConversion"/>
  </si>
  <si>
    <t>第1次原先錯誤原因為b-1數值實驗儀器顯示錯誤更正後為正常</t>
    <phoneticPr fontId="5" type="noConversion"/>
  </si>
  <si>
    <t>實驗1-2-第2次(瞬間)</t>
    <phoneticPr fontId="5" type="noConversion"/>
  </si>
  <si>
    <t>第2次與原先因30-40為負值， 之後再刪除20-30後結果如上或下面修正</t>
    <phoneticPr fontId="5" type="noConversion"/>
  </si>
  <si>
    <t>修正-25VR=(0.10-0.15)，20VR=(0.16-0.21),主要影響為X=25時</t>
    <phoneticPr fontId="5" type="noConversion"/>
  </si>
  <si>
    <t>實驗1-3-第1次(3桌)</t>
    <phoneticPr fontId="5" type="noConversion"/>
  </si>
  <si>
    <t>修正-2V/5V/6V/7V/8V/9V/10V的VR</t>
    <phoneticPr fontId="5" type="noConversion"/>
  </si>
  <si>
    <r>
      <t>2V-向下修正從0.52</t>
    </r>
    <r>
      <rPr>
        <sz val="12"/>
        <color theme="1"/>
        <rFont val="新細明體"/>
        <family val="1"/>
        <charset val="136"/>
      </rPr>
      <t>→</t>
    </r>
    <r>
      <rPr>
        <sz val="12"/>
        <color theme="1"/>
        <rFont val="新細明體"/>
        <family val="2"/>
        <scheme val="minor"/>
      </rPr>
      <t>0.24(符合區間0.11-0.31)  5V-7V向上微幅修正   8-10V大幅調整</t>
    </r>
    <phoneticPr fontId="5" type="noConversion"/>
  </si>
  <si>
    <t>主要問題為2V太高   8-10V太低</t>
    <phoneticPr fontId="5" type="noConversion"/>
  </si>
  <si>
    <t>第二次為儀器感應失靈，導致電壓成微幅上升，導致實驗數據無效</t>
    <phoneticPr fontId="5" type="noConversion"/>
  </si>
  <si>
    <t>實驗1-3-第3次(2桌)瞬間</t>
    <phoneticPr fontId="5" type="noConversion"/>
  </si>
  <si>
    <t>2V/10V向上修</t>
    <phoneticPr fontId="5" type="noConversion"/>
  </si>
  <si>
    <t>因為本次是以瞬間值數值皆須微調</t>
    <phoneticPr fontId="5" type="noConversion"/>
  </si>
  <si>
    <t>RT/R303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</si>
</sst>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0.000"/>
    <numFmt numFmtId="178" formatCode="0.00_ "/>
  </numFmts>
  <fonts count="10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67">
    <xf numFmtId="0" fontId="0" fillId="0" borderId="0" xfId="0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0" fillId="0" borderId="0" xfId="0" applyAlignment="1">
      <alignment horizontal="center" vertical="center"/>
    </xf>
    <xf numFmtId="0" fontId="3" fillId="2" borderId="8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6" borderId="1" xfId="5" applyBorder="1" applyAlignment="1"/>
    <xf numFmtId="4" fontId="3" fillId="6" borderId="1" xfId="5" applyNumberFormat="1" applyBorder="1" applyAlignment="1"/>
    <xf numFmtId="0" fontId="3" fillId="2" borderId="3" xfId="1" applyBorder="1" applyAlignment="1">
      <alignment horizontal="center" vertical="center"/>
    </xf>
    <xf numFmtId="0" fontId="3" fillId="8" borderId="0" xfId="7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7" borderId="8" xfId="6" applyBorder="1" applyAlignment="1">
      <alignment horizontal="center" vertical="center"/>
    </xf>
    <xf numFmtId="0" fontId="3" fillId="7" borderId="9" xfId="6" applyBorder="1" applyAlignment="1">
      <alignment horizontal="center" vertical="center"/>
    </xf>
    <xf numFmtId="0" fontId="3" fillId="8" borderId="8" xfId="7" applyBorder="1" applyAlignment="1">
      <alignment horizontal="center" vertical="center"/>
    </xf>
    <xf numFmtId="0" fontId="3" fillId="8" borderId="9" xfId="7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3" fillId="7" borderId="5" xfId="6" applyBorder="1" applyAlignment="1">
      <alignment horizontal="center" vertical="center"/>
    </xf>
    <xf numFmtId="0" fontId="3" fillId="7" borderId="7" xfId="6" applyBorder="1" applyAlignment="1">
      <alignment horizontal="center" vertical="center"/>
    </xf>
    <xf numFmtId="0" fontId="3" fillId="8" borderId="5" xfId="7" applyBorder="1" applyAlignment="1">
      <alignment horizontal="center" vertical="center"/>
    </xf>
    <xf numFmtId="0" fontId="3" fillId="8" borderId="7" xfId="7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5" borderId="0" xfId="4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vertical="center"/>
    </xf>
    <xf numFmtId="0" fontId="3" fillId="2" borderId="18" xfId="1" applyBorder="1" applyAlignment="1">
      <alignment horizontal="center" vertical="center"/>
    </xf>
    <xf numFmtId="0" fontId="3" fillId="7" borderId="18" xfId="6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9" xfId="1" applyBorder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34" xfId="0" applyBorder="1"/>
    <xf numFmtId="49" fontId="0" fillId="0" borderId="35" xfId="0" applyNumberFormat="1" applyBorder="1" applyAlignment="1"/>
    <xf numFmtId="0" fontId="0" fillId="0" borderId="30" xfId="0" applyBorder="1"/>
    <xf numFmtId="0" fontId="0" fillId="0" borderId="36" xfId="0" applyBorder="1"/>
    <xf numFmtId="0" fontId="0" fillId="0" borderId="31" xfId="0" applyBorder="1"/>
    <xf numFmtId="0" fontId="0" fillId="0" borderId="37" xfId="0" applyBorder="1"/>
    <xf numFmtId="0" fontId="3" fillId="9" borderId="27" xfId="2" applyFill="1" applyBorder="1" applyAlignment="1">
      <alignment horizontal="center" vertical="center"/>
    </xf>
    <xf numFmtId="0" fontId="3" fillId="9" borderId="30" xfId="1" applyFill="1" applyBorder="1" applyAlignment="1">
      <alignment horizontal="center" vertical="center"/>
    </xf>
    <xf numFmtId="0" fontId="3" fillId="9" borderId="28" xfId="1" applyFill="1" applyBorder="1" applyAlignment="1">
      <alignment horizontal="center" vertical="center"/>
    </xf>
    <xf numFmtId="0" fontId="3" fillId="9" borderId="29" xfId="1" applyFill="1" applyBorder="1" applyAlignment="1">
      <alignment horizontal="center" vertical="center"/>
    </xf>
    <xf numFmtId="0" fontId="3" fillId="9" borderId="41" xfId="2" applyFill="1" applyBorder="1" applyAlignment="1">
      <alignment horizontal="center" vertical="center"/>
    </xf>
    <xf numFmtId="0" fontId="3" fillId="9" borderId="31" xfId="1" applyFill="1" applyBorder="1" applyAlignment="1">
      <alignment horizontal="center" vertical="center"/>
    </xf>
    <xf numFmtId="0" fontId="3" fillId="9" borderId="32" xfId="1" applyFill="1" applyBorder="1" applyAlignment="1">
      <alignment horizontal="center" vertical="center"/>
    </xf>
    <xf numFmtId="0" fontId="3" fillId="9" borderId="42" xfId="1" applyFill="1" applyBorder="1" applyAlignment="1">
      <alignment horizontal="center" vertical="center"/>
    </xf>
    <xf numFmtId="0" fontId="3" fillId="9" borderId="43" xfId="1" applyFill="1" applyBorder="1" applyAlignment="1">
      <alignment horizontal="center" vertical="center"/>
    </xf>
    <xf numFmtId="0" fontId="3" fillId="9" borderId="28" xfId="2" applyFill="1" applyBorder="1" applyAlignment="1">
      <alignment horizontal="center" vertical="center"/>
    </xf>
    <xf numFmtId="0" fontId="3" fillId="9" borderId="44" xfId="1" applyFill="1" applyBorder="1" applyAlignment="1">
      <alignment horizontal="center" vertical="center"/>
    </xf>
    <xf numFmtId="0" fontId="3" fillId="9" borderId="45" xfId="1" applyFill="1" applyBorder="1" applyAlignment="1">
      <alignment horizontal="center" vertical="center"/>
    </xf>
    <xf numFmtId="0" fontId="3" fillId="9" borderId="46" xfId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9" borderId="43" xfId="1" applyFont="1" applyFill="1" applyBorder="1" applyAlignment="1">
      <alignment horizontal="center" vertical="center"/>
    </xf>
    <xf numFmtId="178" fontId="3" fillId="9" borderId="32" xfId="1" applyNumberFormat="1" applyFill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6" borderId="10" xfId="5" applyBorder="1" applyAlignment="1"/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/>
    <xf numFmtId="0" fontId="3" fillId="9" borderId="28" xfId="2" applyFill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2" fillId="7" borderId="17" xfId="6" applyFont="1" applyBorder="1" applyAlignment="1">
      <alignment horizontal="center" vertical="center"/>
    </xf>
    <xf numFmtId="0" fontId="2" fillId="8" borderId="17" xfId="7" applyFont="1" applyBorder="1" applyAlignment="1">
      <alignment horizontal="center" vertical="center"/>
    </xf>
    <xf numFmtId="0" fontId="2" fillId="8" borderId="18" xfId="7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8" borderId="0" xfId="7" applyFont="1" applyAlignment="1">
      <alignment horizontal="center" vertical="center"/>
    </xf>
    <xf numFmtId="0" fontId="2" fillId="6" borderId="1" xfId="5" applyFont="1" applyBorder="1" applyAlignment="1"/>
    <xf numFmtId="178" fontId="2" fillId="9" borderId="28" xfId="1" applyNumberFormat="1" applyFont="1" applyFill="1" applyBorder="1" applyAlignment="1">
      <alignment horizontal="center" vertical="center"/>
    </xf>
    <xf numFmtId="0" fontId="2" fillId="9" borderId="46" xfId="1" applyFont="1" applyFill="1" applyBorder="1" applyAlignment="1">
      <alignment horizontal="center" vertical="center"/>
    </xf>
    <xf numFmtId="0" fontId="3" fillId="9" borderId="76" xfId="1" applyFill="1" applyBorder="1" applyAlignment="1">
      <alignment horizontal="center" vertical="center"/>
    </xf>
    <xf numFmtId="0" fontId="3" fillId="9" borderId="77" xfId="1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3" fillId="2" borderId="1" xfId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7" borderId="2" xfId="6" applyBorder="1" applyAlignment="1">
      <alignment horizontal="center" vertical="center"/>
    </xf>
    <xf numFmtId="0" fontId="3" fillId="7" borderId="4" xfId="6" applyBorder="1" applyAlignment="1">
      <alignment horizontal="center" vertical="center"/>
    </xf>
    <xf numFmtId="0" fontId="3" fillId="8" borderId="2" xfId="7" applyBorder="1" applyAlignment="1">
      <alignment horizontal="center" vertical="center"/>
    </xf>
    <xf numFmtId="0" fontId="3" fillId="8" borderId="4" xfId="7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7" borderId="1" xfId="6" applyBorder="1" applyAlignment="1">
      <alignment horizontal="center"/>
    </xf>
    <xf numFmtId="0" fontId="3" fillId="5" borderId="1" xfId="4" applyBorder="1" applyAlignment="1">
      <alignment horizontal="center"/>
    </xf>
    <xf numFmtId="0" fontId="3" fillId="3" borderId="10" xfId="2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13" xfId="2" applyBorder="1" applyAlignment="1">
      <alignment horizontal="center" vertical="center"/>
    </xf>
    <xf numFmtId="0" fontId="3" fillId="3" borderId="14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3" fillId="2" borderId="9" xfId="1" applyBorder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9" borderId="28" xfId="2" applyFill="1" applyBorder="1" applyAlignment="1">
      <alignment horizontal="center" vertical="center"/>
    </xf>
    <xf numFmtId="0" fontId="3" fillId="9" borderId="32" xfId="2" applyFill="1" applyBorder="1" applyAlignment="1">
      <alignment horizontal="center" vertical="center"/>
    </xf>
    <xf numFmtId="0" fontId="3" fillId="9" borderId="44" xfId="1" applyFill="1" applyBorder="1" applyAlignment="1">
      <alignment horizontal="center" vertical="center"/>
    </xf>
    <xf numFmtId="0" fontId="3" fillId="9" borderId="47" xfId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4" xfId="0" applyBorder="1" applyAlignment="1">
      <alignment horizontal="center" vertical="center"/>
    </xf>
    <xf numFmtId="0" fontId="3" fillId="9" borderId="75" xfId="2" applyFill="1" applyBorder="1" applyAlignment="1">
      <alignment horizontal="center" vertical="center"/>
    </xf>
    <xf numFmtId="0" fontId="3" fillId="9" borderId="73" xfId="2" applyFill="1" applyBorder="1" applyAlignment="1">
      <alignment horizontal="center" vertical="center"/>
    </xf>
    <xf numFmtId="0" fontId="3" fillId="9" borderId="72" xfId="2" applyFill="1" applyBorder="1" applyAlignment="1">
      <alignment horizontal="center" vertical="center"/>
    </xf>
    <xf numFmtId="0" fontId="3" fillId="9" borderId="71" xfId="2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7" fontId="3" fillId="9" borderId="28" xfId="2" applyNumberFormat="1" applyFill="1" applyBorder="1" applyAlignment="1">
      <alignment horizontal="center" vertical="center"/>
    </xf>
    <xf numFmtId="177" fontId="3" fillId="9" borderId="32" xfId="2" applyNumberFormat="1" applyFill="1" applyBorder="1" applyAlignment="1">
      <alignment horizontal="center" vertical="center"/>
    </xf>
    <xf numFmtId="0" fontId="3" fillId="9" borderId="29" xfId="1" applyFill="1" applyBorder="1" applyAlignment="1">
      <alignment horizontal="center" vertical="center"/>
    </xf>
    <xf numFmtId="0" fontId="3" fillId="9" borderId="33" xfId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2" fillId="2" borderId="61" xfId="1" applyFont="1" applyBorder="1" applyAlignment="1">
      <alignment horizontal="center"/>
    </xf>
    <xf numFmtId="0" fontId="3" fillId="2" borderId="61" xfId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8">
    <cellStyle name="20% - 輔色4" xfId="5" builtinId="42"/>
    <cellStyle name="40% - 輔色1" xfId="1" builtinId="31"/>
    <cellStyle name="40% - 輔色3" xfId="4" builtinId="39"/>
    <cellStyle name="40% - 輔色4" xfId="6" builtinId="43"/>
    <cellStyle name="60% - 輔色1" xfId="2" builtinId="32"/>
    <cellStyle name="60% - 輔色4" xfId="7" builtinId="44"/>
    <cellStyle name="一般" xfId="0" builtinId="0"/>
    <cellStyle name="輔色2" xfId="3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37621251505"/>
          <c:y val="7.0437874224286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'A3(主制表)'!$M$19:$M$27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'A3(主制表)'!$N$19:$N$27</c:f>
              <c:numCache>
                <c:formatCode>General</c:formatCode>
                <c:ptCount val="9"/>
                <c:pt idx="0">
                  <c:v>0.77173442538676928</c:v>
                </c:pt>
                <c:pt idx="1">
                  <c:v>0.25575478664304419</c:v>
                </c:pt>
                <c:pt idx="2">
                  <c:v>-5.4531414868180264E-2</c:v>
                </c:pt>
                <c:pt idx="3">
                  <c:v>-0.47886191629596375</c:v>
                </c:pt>
                <c:pt idx="4">
                  <c:v>-0.47886191629596375</c:v>
                </c:pt>
                <c:pt idx="5">
                  <c:v>-0.73992861201492521</c:v>
                </c:pt>
                <c:pt idx="6">
                  <c:v>-1.0362121726544447</c:v>
                </c:pt>
                <c:pt idx="7">
                  <c:v>-1.0861861476162833</c:v>
                </c:pt>
                <c:pt idx="8">
                  <c:v>-1.2076083105017461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8-4144-B994-022BE83E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layout>
        <c:manualLayout>
          <c:xMode val="edge"/>
          <c:yMode val="edge"/>
          <c:x val="0.29791980702833337"/>
          <c:y val="3.607743154254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'A3(主制表) (2)'!$J$33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(2)'!$I$34:$I$42</c:f>
              <c:numCache>
                <c:formatCode>General</c:formatCode>
                <c:ptCount val="9"/>
                <c:pt idx="0">
                  <c:v>2.669176925713701</c:v>
                </c:pt>
                <c:pt idx="1">
                  <c:v>2.7492219377614648</c:v>
                </c:pt>
                <c:pt idx="2">
                  <c:v>2.7981863117994994</c:v>
                </c:pt>
                <c:pt idx="3">
                  <c:v>2.8381445761898285</c:v>
                </c:pt>
                <c:pt idx="4">
                  <c:v>2.8682738445153815</c:v>
                </c:pt>
                <c:pt idx="5">
                  <c:v>2.8935146026602863</c:v>
                </c:pt>
                <c:pt idx="6">
                  <c:v>2.9152639187789493</c:v>
                </c:pt>
                <c:pt idx="7">
                  <c:v>2.933188991043278</c:v>
                </c:pt>
                <c:pt idx="8">
                  <c:v>2.9538682789276693</c:v>
                </c:pt>
              </c:numCache>
            </c:numRef>
          </c:xVal>
          <c:yVal>
            <c:numRef>
              <c:f>'A3(主制表) (2)'!$J$34:$J$42</c:f>
              <c:numCache>
                <c:formatCode>General</c:formatCode>
                <c:ptCount val="9"/>
                <c:pt idx="0">
                  <c:v>-1.5228787452803376</c:v>
                </c:pt>
                <c:pt idx="1">
                  <c:v>-0.95860731484177497</c:v>
                </c:pt>
                <c:pt idx="2">
                  <c:v>-0.55284196865778079</c:v>
                </c:pt>
                <c:pt idx="3">
                  <c:v>-0.26760624017703144</c:v>
                </c:pt>
                <c:pt idx="4">
                  <c:v>-0.10790539730951958</c:v>
                </c:pt>
                <c:pt idx="5">
                  <c:v>-2.2276394711152253E-2</c:v>
                </c:pt>
                <c:pt idx="6">
                  <c:v>5.3078443483419682E-2</c:v>
                </c:pt>
                <c:pt idx="7">
                  <c:v>0.11394335230683679</c:v>
                </c:pt>
                <c:pt idx="8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0B2-A933-27C4EFA8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7171296296296298"/>
          <c:w val="0.873085739282589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'A3(主制表) (2)'!$N$18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29483814523184E-3"/>
                  <c:y val="8.0570137066200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(2)'!$M$19:$M$27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</c:numCache>
            </c:numRef>
          </c:xVal>
          <c:yVal>
            <c:numRef>
              <c:f>'A3(主制表) (2)'!$N$19:$N$27</c:f>
              <c:numCache>
                <c:formatCode>General</c:formatCode>
                <c:ptCount val="9"/>
                <c:pt idx="0">
                  <c:v>0.63668844795328272</c:v>
                </c:pt>
                <c:pt idx="1">
                  <c:v>0.30792370361188165</c:v>
                </c:pt>
                <c:pt idx="2">
                  <c:v>1.3679697291192561E-2</c:v>
                </c:pt>
                <c:pt idx="3">
                  <c:v>-0.33535802444387453</c:v>
                </c:pt>
                <c:pt idx="4">
                  <c:v>-0.71669877129645043</c:v>
                </c:pt>
                <c:pt idx="5">
                  <c:v>-1.2839966563652008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B-4B81-8161-7BAFBBA4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64815"/>
        <c:axId val="1111772975"/>
      </c:scatterChart>
      <c:valAx>
        <c:axId val="11164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1772975"/>
        <c:crosses val="autoZero"/>
        <c:crossBetween val="midCat"/>
      </c:valAx>
      <c:valAx>
        <c:axId val="11117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4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8620370370370368"/>
          <c:w val="0.89019685039370078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(2)'!$B$59:$B$68</c:f>
              <c:numCache>
                <c:formatCode>General</c:formatCode>
                <c:ptCount val="10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'A3(主制表) (2)'!$C$59:$C$68</c:f>
              <c:numCache>
                <c:formatCode>General</c:formatCode>
                <c:ptCount val="10"/>
                <c:pt idx="0">
                  <c:v>5.032</c:v>
                </c:pt>
                <c:pt idx="1">
                  <c:v>7.532</c:v>
                </c:pt>
                <c:pt idx="2">
                  <c:v>10.032</c:v>
                </c:pt>
                <c:pt idx="3">
                  <c:v>15.032</c:v>
                </c:pt>
                <c:pt idx="4">
                  <c:v>20.032</c:v>
                </c:pt>
                <c:pt idx="5">
                  <c:v>25.032</c:v>
                </c:pt>
                <c:pt idx="6">
                  <c:v>30.032</c:v>
                </c:pt>
                <c:pt idx="7">
                  <c:v>35.031999999999996</c:v>
                </c:pt>
                <c:pt idx="8">
                  <c:v>40.031999999999996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D-42C5-81A8-AF6CA588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06079"/>
        <c:axId val="1396288367"/>
      </c:scatterChart>
      <c:valAx>
        <c:axId val="1396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288367"/>
        <c:crosses val="autoZero"/>
        <c:crossBetween val="midCat"/>
      </c:valAx>
      <c:valAx>
        <c:axId val="13962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點熱源的輻射平方反比定律</a:t>
            </a:r>
            <a:r>
              <a:rPr lang="en-US" altLang="zh-TW"/>
              <a:t>(</a:t>
            </a:r>
            <a:r>
              <a:rPr lang="zh-TW" altLang="en-US"/>
              <a:t>第</a:t>
            </a:r>
            <a:r>
              <a:rPr lang="en-US" altLang="zh-TW"/>
              <a:t>1</a:t>
            </a:r>
            <a:r>
              <a:rPr lang="zh-TW" altLang="en-US"/>
              <a:t>次</a:t>
            </a:r>
            <a:r>
              <a:rPr lang="en-US" altLang="zh-TW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28049237621251505"/>
          <c:y val="7.0437874224286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0961175743358902"/>
                  <c:y val="-4.1662473275502161E-2"/>
                </c:manualLayout>
              </c:layout>
              <c:numFmt formatCode="General" sourceLinked="0"/>
            </c:trendlineLbl>
          </c:trendline>
          <c:xVal>
            <c:numRef>
              <c:f>工作表1!$G$4:$G$12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工作表1!$H$4:$H$12</c:f>
              <c:numCache>
                <c:formatCode>General</c:formatCode>
                <c:ptCount val="9"/>
                <c:pt idx="0">
                  <c:v>0.77173442538676928</c:v>
                </c:pt>
                <c:pt idx="1">
                  <c:v>0.25575478664304419</c:v>
                </c:pt>
                <c:pt idx="2">
                  <c:v>-5.4531414868180264E-2</c:v>
                </c:pt>
                <c:pt idx="3">
                  <c:v>-0.47886191629596375</c:v>
                </c:pt>
                <c:pt idx="4">
                  <c:v>-0.47886191629596375</c:v>
                </c:pt>
                <c:pt idx="5">
                  <c:v>-0.73992861201492521</c:v>
                </c:pt>
                <c:pt idx="6">
                  <c:v>-1.0362121726544447</c:v>
                </c:pt>
                <c:pt idx="7">
                  <c:v>-1.0861861476162833</c:v>
                </c:pt>
                <c:pt idx="8">
                  <c:v>-1.2076083105017461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2-46A9-B007-5C2569AC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刪除法</a:t>
            </a:r>
            <a:r>
              <a:rPr lang="en-US" altLang="zh-TW" sz="1400" b="0" i="0" u="none" strike="noStrike" baseline="0">
                <a:effectLst/>
              </a:rPr>
              <a:t>-</a:t>
            </a:r>
            <a:r>
              <a:rPr lang="zh-TW" altLang="zh-TW" sz="1400" b="0" i="0" u="none" strike="noStrike" baseline="0">
                <a:effectLst/>
              </a:rPr>
              <a:t>點熱源的輻射平方反比定律</a:t>
            </a:r>
            <a:r>
              <a:rPr lang="en-US" altLang="zh-TW"/>
              <a:t>(</a:t>
            </a:r>
            <a:r>
              <a:rPr lang="zh-TW" altLang="en-US"/>
              <a:t>第</a:t>
            </a:r>
            <a:r>
              <a:rPr lang="en-US" altLang="zh-TW"/>
              <a:t>2</a:t>
            </a:r>
            <a:r>
              <a:rPr lang="zh-TW" altLang="en-US"/>
              <a:t>次</a:t>
            </a:r>
            <a:r>
              <a:rPr lang="en-US" altLang="zh-TW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23520137259874468"/>
          <c:y val="4.80931537641646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8037601099235637"/>
                  <c:y val="-0.29016306788703505"/>
                </c:manualLayout>
              </c:layout>
              <c:numFmt formatCode="General" sourceLinked="0"/>
            </c:trendlineLbl>
          </c:trendline>
          <c:xVal>
            <c:numRef>
              <c:f>工作表1!$G$18:$G$23</c:f>
              <c:numCache>
                <c:formatCode>General</c:formatCode>
                <c:ptCount val="6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</c:numCache>
            </c:numRef>
          </c:xVal>
          <c:yVal>
            <c:numRef>
              <c:f>工作表1!$H$18:$H$23</c:f>
              <c:numCache>
                <c:formatCode>General</c:formatCode>
                <c:ptCount val="6"/>
                <c:pt idx="0">
                  <c:v>0.63668844795328272</c:v>
                </c:pt>
                <c:pt idx="1">
                  <c:v>0.30792370361188165</c:v>
                </c:pt>
                <c:pt idx="2">
                  <c:v>1.3679697291192561E-2</c:v>
                </c:pt>
                <c:pt idx="3">
                  <c:v>-0.33535802444387453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3-4AA8-8389-D70D3FCF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修正</a:t>
            </a:r>
            <a:r>
              <a:rPr lang="en-US" altLang="zh-TW" sz="1400" b="0" i="0" u="none" strike="noStrike" baseline="0">
                <a:effectLst/>
              </a:rPr>
              <a:t>-</a:t>
            </a:r>
            <a:r>
              <a:rPr lang="zh-TW" altLang="zh-TW" sz="1400" b="0" i="0" u="none" strike="noStrike" baseline="0">
                <a:effectLst/>
              </a:rPr>
              <a:t>點熱源的輻射平方反比定律</a:t>
            </a:r>
            <a:r>
              <a:rPr lang="en-US" altLang="zh-TW"/>
              <a:t>(</a:t>
            </a:r>
            <a:r>
              <a:rPr lang="zh-TW" altLang="en-US"/>
              <a:t>第</a:t>
            </a:r>
            <a:r>
              <a:rPr lang="en-US" altLang="zh-TW"/>
              <a:t>2</a:t>
            </a:r>
            <a:r>
              <a:rPr lang="zh-TW" altLang="en-US"/>
              <a:t>次</a:t>
            </a:r>
            <a:r>
              <a:rPr lang="en-US" altLang="zh-TW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23520137259874468"/>
          <c:y val="4.80931537641646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0961175743358902"/>
                  <c:y val="-4.1662473275502161E-2"/>
                </c:manualLayout>
              </c:layout>
              <c:numFmt formatCode="General" sourceLinked="0"/>
            </c:trendlineLbl>
          </c:trendline>
          <c:xVal>
            <c:numRef>
              <c:f>工作表1!$G$31:$G$36</c:f>
              <c:numCache>
                <c:formatCode>General</c:formatCode>
                <c:ptCount val="6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</c:numCache>
            </c:numRef>
          </c:xVal>
          <c:yVal>
            <c:numRef>
              <c:f>工作表1!$H$31:$H$36</c:f>
              <c:numCache>
                <c:formatCode>General</c:formatCode>
                <c:ptCount val="6"/>
                <c:pt idx="0">
                  <c:v>0.63668844795328272</c:v>
                </c:pt>
                <c:pt idx="1">
                  <c:v>0.30792370361188165</c:v>
                </c:pt>
                <c:pt idx="2">
                  <c:v>1.3679697291192561E-2</c:v>
                </c:pt>
                <c:pt idx="3">
                  <c:v>-0.33535802444387453</c:v>
                </c:pt>
                <c:pt idx="4">
                  <c:v>-0.61618463401956869</c:v>
                </c:pt>
                <c:pt idx="5">
                  <c:v>-0.790484985457369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E-42CA-A8AD-9FD5418D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第</a:t>
            </a:r>
            <a:r>
              <a:rPr lang="en-US" altLang="zh-TW" sz="1400" b="0" i="0" u="none" strike="noStrike" baseline="0"/>
              <a:t>3</a:t>
            </a:r>
            <a:r>
              <a:rPr lang="zh-TW" altLang="en-US" sz="1400" b="0" i="0" u="none" strike="noStrike" baseline="0"/>
              <a:t>次</a:t>
            </a:r>
            <a:r>
              <a:rPr lang="en-US" altLang="zh-TW" sz="1400" b="0" i="0" u="none" strike="noStrike" baseline="0"/>
              <a:t>(2</a:t>
            </a:r>
            <a:r>
              <a:rPr lang="zh-TW" altLang="en-US" sz="1400" b="0" i="0" u="none" strike="noStrike" baseline="0"/>
              <a:t>桌</a:t>
            </a:r>
            <a:r>
              <a:rPr lang="en-US" altLang="zh-TW" sz="1400" b="0" i="0" u="none" strike="noStrike" baseline="0"/>
              <a:t>)</a:t>
            </a:r>
            <a:r>
              <a:rPr lang="zh-TW" altLang="en-US" sz="1400" b="0" i="0" u="none" strike="noStrike" baseline="0"/>
              <a:t>  瞬間    </a:t>
            </a: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layout>
        <c:manualLayout>
          <c:xMode val="edge"/>
          <c:yMode val="edge"/>
          <c:x val="0.24214594672025891"/>
          <c:y val="6.917971623207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33680186331631E-2"/>
          <c:y val="0.17024798951448616"/>
          <c:w val="0.91527279124774386"/>
          <c:h val="0.740212377376894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更正!$H$18:$H$26</c:f>
              <c:numCache>
                <c:formatCode>General</c:formatCode>
                <c:ptCount val="9"/>
                <c:pt idx="0">
                  <c:v>2.669176925713701</c:v>
                </c:pt>
                <c:pt idx="1">
                  <c:v>2.7492219377614648</c:v>
                </c:pt>
                <c:pt idx="2">
                  <c:v>2.7981863117994994</c:v>
                </c:pt>
                <c:pt idx="3">
                  <c:v>2.8381445761898285</c:v>
                </c:pt>
                <c:pt idx="4">
                  <c:v>2.8682738445153815</c:v>
                </c:pt>
                <c:pt idx="5">
                  <c:v>2.8935146026602863</c:v>
                </c:pt>
                <c:pt idx="6">
                  <c:v>2.9152639187789493</c:v>
                </c:pt>
                <c:pt idx="7">
                  <c:v>2.933188991043278</c:v>
                </c:pt>
                <c:pt idx="8">
                  <c:v>2.9538682789276693</c:v>
                </c:pt>
              </c:numCache>
            </c:numRef>
          </c:xVal>
          <c:yVal>
            <c:numRef>
              <c:f>更正!$I$18:$I$26</c:f>
              <c:numCache>
                <c:formatCode>General</c:formatCode>
                <c:ptCount val="9"/>
                <c:pt idx="0">
                  <c:v>-1</c:v>
                </c:pt>
                <c:pt idx="1">
                  <c:v>-0.72124639904717103</c:v>
                </c:pt>
                <c:pt idx="2">
                  <c:v>-0.49485002168009401</c:v>
                </c:pt>
                <c:pt idx="3">
                  <c:v>-0.31875876262441277</c:v>
                </c:pt>
                <c:pt idx="4">
                  <c:v>-0.22184874961635639</c:v>
                </c:pt>
                <c:pt idx="5">
                  <c:v>-6.5501548756432285E-2</c:v>
                </c:pt>
                <c:pt idx="6">
                  <c:v>8.6001717619175692E-3</c:v>
                </c:pt>
                <c:pt idx="7">
                  <c:v>6.069784035361165E-2</c:v>
                </c:pt>
                <c:pt idx="8">
                  <c:v>0.11058971029924898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E-4C6D-B570-E24CFE54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第</a:t>
            </a:r>
            <a:r>
              <a:rPr lang="en-US" altLang="zh-TW" sz="1400" b="0" i="0" u="none" strike="noStrike" baseline="0"/>
              <a:t>1</a:t>
            </a:r>
            <a:r>
              <a:rPr lang="zh-TW" altLang="en-US" sz="1400" b="0" i="0" u="none" strike="noStrike" baseline="0"/>
              <a:t>次</a:t>
            </a:r>
            <a:r>
              <a:rPr lang="en-US" altLang="zh-TW" sz="1400" b="0" i="0" u="none" strike="noStrike" baseline="0"/>
              <a:t>(3</a:t>
            </a:r>
            <a:r>
              <a:rPr lang="zh-TW" altLang="en-US" sz="1400" b="0" i="0" u="none" strike="noStrike" baseline="0"/>
              <a:t>桌</a:t>
            </a:r>
            <a:r>
              <a:rPr lang="en-US" altLang="zh-TW" sz="1400" b="0" i="0" u="none" strike="noStrike" baseline="0"/>
              <a:t>)</a:t>
            </a:r>
            <a:r>
              <a:rPr lang="zh-TW" altLang="en-US" sz="1400" b="0" i="0" u="none" strike="noStrike" baseline="0"/>
              <a:t>  瞬間    </a:t>
            </a: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layout>
        <c:manualLayout>
          <c:xMode val="edge"/>
          <c:yMode val="edge"/>
          <c:x val="0.24214594672025891"/>
          <c:y val="6.917971623207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33680186331631E-2"/>
          <c:y val="0.17024798951448616"/>
          <c:w val="0.91527279124774386"/>
          <c:h val="0.740212377376894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更正!$H$3:$H$11</c:f>
              <c:numCache>
                <c:formatCode>General</c:formatCode>
                <c:ptCount val="9"/>
                <c:pt idx="0">
                  <c:v>2.7073361724286618</c:v>
                </c:pt>
                <c:pt idx="1">
                  <c:v>2.786317291277872</c:v>
                </c:pt>
                <c:pt idx="2">
                  <c:v>2.8340745190388072</c:v>
                </c:pt>
                <c:pt idx="3">
                  <c:v>2.8729465023347918</c:v>
                </c:pt>
                <c:pt idx="4">
                  <c:v>2.9038205077392996</c:v>
                </c:pt>
                <c:pt idx="5">
                  <c:v>2.9291802005023024</c:v>
                </c:pt>
                <c:pt idx="6">
                  <c:v>2.9512631352926872</c:v>
                </c:pt>
                <c:pt idx="7">
                  <c:v>2.9707713521215777</c:v>
                </c:pt>
                <c:pt idx="8">
                  <c:v>2.9886686711942319</c:v>
                </c:pt>
              </c:numCache>
            </c:numRef>
          </c:xVal>
          <c:yVal>
            <c:numRef>
              <c:f>更正!$I$3:$I$11</c:f>
              <c:numCache>
                <c:formatCode>General</c:formatCode>
                <c:ptCount val="9"/>
                <c:pt idx="0">
                  <c:v>-0.61978875828839397</c:v>
                </c:pt>
                <c:pt idx="1">
                  <c:v>-0.15490195998574319</c:v>
                </c:pt>
                <c:pt idx="2">
                  <c:v>-5.551732784983137E-2</c:v>
                </c:pt>
                <c:pt idx="3">
                  <c:v>0.1553360374650618</c:v>
                </c:pt>
                <c:pt idx="4">
                  <c:v>0.20411998265592479</c:v>
                </c:pt>
                <c:pt idx="5">
                  <c:v>0.3222192947339193</c:v>
                </c:pt>
                <c:pt idx="6">
                  <c:v>0.41830129131974547</c:v>
                </c:pt>
                <c:pt idx="7">
                  <c:v>0.48000694295715063</c:v>
                </c:pt>
                <c:pt idx="8">
                  <c:v>0.61595005165640104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1-400B-9CDE-C2A86E25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layout>
        <c:manualLayout>
          <c:xMode val="edge"/>
          <c:yMode val="edge"/>
          <c:x val="0.29791980702833337"/>
          <c:y val="3.607743154254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'A3(主制表)'!$J$33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'A3(主制表)'!$I$34:$I$42</c:f>
              <c:numCache>
                <c:formatCode>General</c:formatCode>
                <c:ptCount val="9"/>
                <c:pt idx="0">
                  <c:v>2.7073361724286618</c:v>
                </c:pt>
                <c:pt idx="1">
                  <c:v>2.786317291277872</c:v>
                </c:pt>
                <c:pt idx="2">
                  <c:v>2.8340745190388072</c:v>
                </c:pt>
                <c:pt idx="3">
                  <c:v>2.8729465023347918</c:v>
                </c:pt>
                <c:pt idx="4">
                  <c:v>2.9038205077392996</c:v>
                </c:pt>
                <c:pt idx="5">
                  <c:v>2.9291802005023024</c:v>
                </c:pt>
                <c:pt idx="6">
                  <c:v>2.9512631352926872</c:v>
                </c:pt>
                <c:pt idx="7">
                  <c:v>2.9707713521215777</c:v>
                </c:pt>
                <c:pt idx="8">
                  <c:v>2.9886686711942319</c:v>
                </c:pt>
              </c:numCache>
            </c:numRef>
          </c:xVal>
          <c:yVal>
            <c:numRef>
              <c:f>'A3(主制表)'!$J$34:$J$42</c:f>
              <c:numCache>
                <c:formatCode>General</c:formatCode>
                <c:ptCount val="9"/>
                <c:pt idx="0">
                  <c:v>-0.28399665636520083</c:v>
                </c:pt>
                <c:pt idx="1">
                  <c:v>-0.15490195998574319</c:v>
                </c:pt>
                <c:pt idx="2">
                  <c:v>-5.551732784983137E-2</c:v>
                </c:pt>
                <c:pt idx="3">
                  <c:v>2.1189299069938092E-2</c:v>
                </c:pt>
                <c:pt idx="4">
                  <c:v>9.691001300805642E-2</c:v>
                </c:pt>
                <c:pt idx="5">
                  <c:v>0.14612803567823801</c:v>
                </c:pt>
                <c:pt idx="6">
                  <c:v>0.16731733474817609</c:v>
                </c:pt>
                <c:pt idx="7">
                  <c:v>0.17897694729316943</c:v>
                </c:pt>
                <c:pt idx="8">
                  <c:v>0.18752072083646307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C-4518-BF35-EE6E1436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7171296296296298"/>
          <c:w val="0.873085739282589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'A3(主制表)'!$N$18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'A3(主制表)'!$N$19:$N$27</c:f>
              <c:numCache>
                <c:formatCode>General</c:formatCode>
                <c:ptCount val="9"/>
                <c:pt idx="0">
                  <c:v>0.77173442538676928</c:v>
                </c:pt>
                <c:pt idx="1">
                  <c:v>0.25575478664304419</c:v>
                </c:pt>
                <c:pt idx="2">
                  <c:v>-5.4531414868180264E-2</c:v>
                </c:pt>
                <c:pt idx="3">
                  <c:v>-0.47886191629596375</c:v>
                </c:pt>
                <c:pt idx="4">
                  <c:v>-0.47886191629596375</c:v>
                </c:pt>
                <c:pt idx="5">
                  <c:v>-0.73992861201492521</c:v>
                </c:pt>
                <c:pt idx="6">
                  <c:v>-1.0362121726544447</c:v>
                </c:pt>
                <c:pt idx="7">
                  <c:v>-1.0861861476162833</c:v>
                </c:pt>
                <c:pt idx="8">
                  <c:v>-1.2076083105017461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D-463D-A610-6D659723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64815"/>
        <c:axId val="1111772975"/>
      </c:scatterChart>
      <c:valAx>
        <c:axId val="11164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1772975"/>
        <c:crosses val="autoZero"/>
        <c:crossBetween val="midCat"/>
      </c:valAx>
      <c:valAx>
        <c:axId val="11117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4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8620370370370368"/>
          <c:w val="0.89019685039370078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'A3(主制表)'!$B$59:$B$68</c:f>
              <c:numCache>
                <c:formatCode>General</c:formatCode>
                <c:ptCount val="10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'A3(主制表)'!$C$59:$C$68</c:f>
              <c:numCache>
                <c:formatCode>General</c:formatCode>
                <c:ptCount val="10"/>
                <c:pt idx="0">
                  <c:v>5.032</c:v>
                </c:pt>
                <c:pt idx="1">
                  <c:v>7.532</c:v>
                </c:pt>
                <c:pt idx="2">
                  <c:v>10.032</c:v>
                </c:pt>
                <c:pt idx="3">
                  <c:v>15.032</c:v>
                </c:pt>
                <c:pt idx="4">
                  <c:v>20.032</c:v>
                </c:pt>
                <c:pt idx="5">
                  <c:v>25.032</c:v>
                </c:pt>
                <c:pt idx="6">
                  <c:v>30.032</c:v>
                </c:pt>
                <c:pt idx="7">
                  <c:v>35.031999999999996</c:v>
                </c:pt>
                <c:pt idx="8">
                  <c:v>40.031999999999996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E-4BFA-8341-DB5041A5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06079"/>
        <c:axId val="1396288367"/>
      </c:scatterChart>
      <c:valAx>
        <c:axId val="1396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288367"/>
        <c:crosses val="autoZero"/>
        <c:crossBetween val="midCat"/>
      </c:valAx>
      <c:valAx>
        <c:axId val="13962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37621251505"/>
          <c:y val="7.0437874224286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'A3(主制表) (3)'!$M$19:$M$27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'A3(主制表) (3)'!$N$19:$N$27</c:f>
              <c:numCache>
                <c:formatCode>General</c:formatCode>
                <c:ptCount val="9"/>
                <c:pt idx="0">
                  <c:v>0.79239168949825389</c:v>
                </c:pt>
                <c:pt idx="1">
                  <c:v>0.32014628611105395</c:v>
                </c:pt>
                <c:pt idx="2">
                  <c:v>6.8185861746161619E-2</c:v>
                </c:pt>
                <c:pt idx="3">
                  <c:v>-0.20760831050174613</c:v>
                </c:pt>
                <c:pt idx="4">
                  <c:v>-0.20760831050174613</c:v>
                </c:pt>
                <c:pt idx="5">
                  <c:v>-0.32790214206428259</c:v>
                </c:pt>
                <c:pt idx="6">
                  <c:v>-0.42021640338318983</c:v>
                </c:pt>
                <c:pt idx="7">
                  <c:v>-0.43179827593300502</c:v>
                </c:pt>
                <c:pt idx="8">
                  <c:v>-0.45593195564972439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4-47D4-A0E2-7071A7AE3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layout>
        <c:manualLayout>
          <c:xMode val="edge"/>
          <c:yMode val="edge"/>
          <c:x val="0.29791980702833337"/>
          <c:y val="3.607743154254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'A3(主制表) (3)'!$J$33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(3)'!$I$34:$I$42</c:f>
              <c:numCache>
                <c:formatCode>General</c:formatCode>
                <c:ptCount val="9"/>
                <c:pt idx="0">
                  <c:v>2.7073361724286618</c:v>
                </c:pt>
                <c:pt idx="1">
                  <c:v>2.786317291277872</c:v>
                </c:pt>
                <c:pt idx="2">
                  <c:v>2.8340745190388072</c:v>
                </c:pt>
                <c:pt idx="3">
                  <c:v>2.8729465023347918</c:v>
                </c:pt>
                <c:pt idx="4">
                  <c:v>2.9038205077392996</c:v>
                </c:pt>
                <c:pt idx="5">
                  <c:v>2.9291802005023024</c:v>
                </c:pt>
                <c:pt idx="6">
                  <c:v>2.9512631352926872</c:v>
                </c:pt>
                <c:pt idx="7">
                  <c:v>2.9707713521215777</c:v>
                </c:pt>
                <c:pt idx="8">
                  <c:v>2.9886686711942319</c:v>
                </c:pt>
              </c:numCache>
            </c:numRef>
          </c:xVal>
          <c:yVal>
            <c:numRef>
              <c:f>'A3(主制表) (3)'!$J$34:$J$42</c:f>
              <c:numCache>
                <c:formatCode>General</c:formatCode>
                <c:ptCount val="9"/>
                <c:pt idx="0">
                  <c:v>0.3344537511509309</c:v>
                </c:pt>
                <c:pt idx="1">
                  <c:v>0.36921585741014279</c:v>
                </c:pt>
                <c:pt idx="2">
                  <c:v>0.40823996531184958</c:v>
                </c:pt>
                <c:pt idx="3">
                  <c:v>0.45331834004703764</c:v>
                </c:pt>
                <c:pt idx="4">
                  <c:v>0.48855071650044429</c:v>
                </c:pt>
                <c:pt idx="5">
                  <c:v>0.50785587169583091</c:v>
                </c:pt>
                <c:pt idx="6">
                  <c:v>0.52113808370403625</c:v>
                </c:pt>
                <c:pt idx="7">
                  <c:v>0.5428254269591799</c:v>
                </c:pt>
                <c:pt idx="8">
                  <c:v>0.54900326202578786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A-47D7-9060-85D221D7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7171296296296298"/>
          <c:w val="0.873085739282589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'A3(主制表) (3)'!$N$18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(3)'!$M$19:$M$27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'A3(主制表) (3)'!$N$19:$N$27</c:f>
              <c:numCache>
                <c:formatCode>General</c:formatCode>
                <c:ptCount val="9"/>
                <c:pt idx="0">
                  <c:v>0.79239168949825389</c:v>
                </c:pt>
                <c:pt idx="1">
                  <c:v>0.32014628611105395</c:v>
                </c:pt>
                <c:pt idx="2">
                  <c:v>6.8185861746161619E-2</c:v>
                </c:pt>
                <c:pt idx="3">
                  <c:v>-0.20760831050174613</c:v>
                </c:pt>
                <c:pt idx="4">
                  <c:v>-0.20760831050174613</c:v>
                </c:pt>
                <c:pt idx="5">
                  <c:v>-0.32790214206428259</c:v>
                </c:pt>
                <c:pt idx="6">
                  <c:v>-0.42021640338318983</c:v>
                </c:pt>
                <c:pt idx="7">
                  <c:v>-0.43179827593300502</c:v>
                </c:pt>
                <c:pt idx="8">
                  <c:v>-0.45593195564972439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985-AAF0-1B3432B3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64815"/>
        <c:axId val="1111772975"/>
      </c:scatterChart>
      <c:valAx>
        <c:axId val="11164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1772975"/>
        <c:crosses val="autoZero"/>
        <c:crossBetween val="midCat"/>
      </c:valAx>
      <c:valAx>
        <c:axId val="11117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4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8620370370370368"/>
          <c:w val="0.89019685039370078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'A3(主制表) (3)'!$B$59:$B$68</c:f>
              <c:numCache>
                <c:formatCode>General</c:formatCode>
                <c:ptCount val="10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'A3(主制表) (3)'!$C$59:$C$68</c:f>
              <c:numCache>
                <c:formatCode>General</c:formatCode>
                <c:ptCount val="10"/>
                <c:pt idx="0">
                  <c:v>5.32</c:v>
                </c:pt>
                <c:pt idx="1">
                  <c:v>7.82</c:v>
                </c:pt>
                <c:pt idx="2">
                  <c:v>10.32</c:v>
                </c:pt>
                <c:pt idx="3">
                  <c:v>15.32</c:v>
                </c:pt>
                <c:pt idx="4">
                  <c:v>20.32</c:v>
                </c:pt>
                <c:pt idx="5">
                  <c:v>25.32</c:v>
                </c:pt>
                <c:pt idx="6">
                  <c:v>30.32</c:v>
                </c:pt>
                <c:pt idx="7">
                  <c:v>35.32</c:v>
                </c:pt>
                <c:pt idx="8">
                  <c:v>40.32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2-41EB-83A7-586B9BBB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06079"/>
        <c:axId val="1396288367"/>
      </c:scatterChart>
      <c:valAx>
        <c:axId val="13963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288367"/>
        <c:crosses val="autoZero"/>
        <c:crossBetween val="midCat"/>
      </c:valAx>
      <c:valAx>
        <c:axId val="13962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6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37621251505"/>
          <c:y val="7.0437874224286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'A3(主制表) (2)'!$M$19:$M$27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</c:numCache>
            </c:numRef>
          </c:xVal>
          <c:yVal>
            <c:numRef>
              <c:f>'A3(主制表) (2)'!$N$19:$N$27</c:f>
              <c:numCache>
                <c:formatCode>General</c:formatCode>
                <c:ptCount val="9"/>
                <c:pt idx="0">
                  <c:v>0.63668844795328272</c:v>
                </c:pt>
                <c:pt idx="1">
                  <c:v>0.30792370361188165</c:v>
                </c:pt>
                <c:pt idx="2">
                  <c:v>1.3679697291192561E-2</c:v>
                </c:pt>
                <c:pt idx="3">
                  <c:v>-0.33535802444387453</c:v>
                </c:pt>
                <c:pt idx="4">
                  <c:v>-0.71669877129645043</c:v>
                </c:pt>
                <c:pt idx="5">
                  <c:v>-1.2839966563652008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D-4667-9D7B-BD07C7D1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 /><Relationship Id="rId2" Type="http://schemas.openxmlformats.org/officeDocument/2006/relationships/chart" Target="../charts/chart6.xml" /><Relationship Id="rId1" Type="http://schemas.openxmlformats.org/officeDocument/2006/relationships/chart" Target="../charts/chart5.xml" /><Relationship Id="rId4" Type="http://schemas.openxmlformats.org/officeDocument/2006/relationships/chart" Target="../charts/chart8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 /><Relationship Id="rId2" Type="http://schemas.openxmlformats.org/officeDocument/2006/relationships/chart" Target="../charts/chart10.xml" /><Relationship Id="rId1" Type="http://schemas.openxmlformats.org/officeDocument/2006/relationships/chart" Target="../charts/chart9.xml" /><Relationship Id="rId4" Type="http://schemas.openxmlformats.org/officeDocument/2006/relationships/chart" Target="../charts/chart12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 /><Relationship Id="rId2" Type="http://schemas.openxmlformats.org/officeDocument/2006/relationships/chart" Target="../charts/chart14.xml" /><Relationship Id="rId1" Type="http://schemas.openxmlformats.org/officeDocument/2006/relationships/chart" Target="../charts/chart13.xml" /><Relationship Id="rId4" Type="http://schemas.openxmlformats.org/officeDocument/2006/relationships/image" Target="../media/image1.png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 /><Relationship Id="rId1" Type="http://schemas.openxmlformats.org/officeDocument/2006/relationships/chart" Target="../charts/chart1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172196</xdr:colOff>
      <xdr:row>15</xdr:row>
      <xdr:rowOff>185524</xdr:rowOff>
    </xdr:from>
    <xdr:to>
      <xdr:col>20</xdr:col>
      <xdr:colOff>129634</xdr:colOff>
      <xdr:row>28</xdr:row>
      <xdr:rowOff>70247</xdr:rowOff>
    </xdr:to>
    <xdr:graphicFrame macro="">
      <xdr:nvGraphicFramePr>
        <xdr:cNvPr id="12" name="圖表 1">
          <a:extLst>
            <a:ext uri="{FF2B5EF4-FFF2-40B4-BE49-F238E27FC236}">
              <a16:creationId xmlns:a16="http://schemas.microsoft.com/office/drawing/2014/main" id="{B4AF723A-270A-4A03-A912-653ECB95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612674</xdr:colOff>
      <xdr:row>43</xdr:row>
      <xdr:rowOff>5669</xdr:rowOff>
    </xdr:from>
    <xdr:to>
      <xdr:col>9</xdr:col>
      <xdr:colOff>514947</xdr:colOff>
      <xdr:row>55</xdr:row>
      <xdr:rowOff>168441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F8BC4F-1E43-49BF-B307-0774851756D1}"/>
            </a:ext>
            <a:ext uri="{147F2762-F138-4A5C-976F-8EAC2B608ADB}">
              <a16:predDERef xmlns:a16="http://schemas.microsoft.com/office/drawing/2014/main" pred="{B4AF723A-270A-4A03-A912-653ECB95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204391</xdr:colOff>
      <xdr:row>42</xdr:row>
      <xdr:rowOff>201022</xdr:rowOff>
    </xdr:from>
    <xdr:to>
      <xdr:col>5</xdr:col>
      <xdr:colOff>93266</xdr:colOff>
      <xdr:row>56</xdr:row>
      <xdr:rowOff>27191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31D130F-C0A1-4B97-B488-F0F77D28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1047751</xdr:colOff>
      <xdr:row>55</xdr:row>
      <xdr:rowOff>131564</xdr:rowOff>
    </xdr:from>
    <xdr:to>
      <xdr:col>7</xdr:col>
      <xdr:colOff>936626</xdr:colOff>
      <xdr:row>68</xdr:row>
      <xdr:rowOff>156171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59ACAB5-7BC4-428C-83B1-7CF64CCF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172196</xdr:colOff>
      <xdr:row>15</xdr:row>
      <xdr:rowOff>185524</xdr:rowOff>
    </xdr:from>
    <xdr:to>
      <xdr:col>20</xdr:col>
      <xdr:colOff>129634</xdr:colOff>
      <xdr:row>28</xdr:row>
      <xdr:rowOff>70247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89951F-77E6-41F8-BC5A-134536FA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612674</xdr:colOff>
      <xdr:row>43</xdr:row>
      <xdr:rowOff>5669</xdr:rowOff>
    </xdr:from>
    <xdr:to>
      <xdr:col>9</xdr:col>
      <xdr:colOff>514947</xdr:colOff>
      <xdr:row>55</xdr:row>
      <xdr:rowOff>168441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06CD5D0-96EE-48A4-8B36-0529C49474F6}"/>
            </a:ext>
            <a:ext uri="{147F2762-F138-4A5C-976F-8EAC2B608ADB}">
              <a16:predDERef xmlns:a16="http://schemas.microsoft.com/office/drawing/2014/main" pred="{B4AF723A-270A-4A03-A912-653ECB951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204391</xdr:colOff>
      <xdr:row>42</xdr:row>
      <xdr:rowOff>201022</xdr:rowOff>
    </xdr:from>
    <xdr:to>
      <xdr:col>5</xdr:col>
      <xdr:colOff>93266</xdr:colOff>
      <xdr:row>56</xdr:row>
      <xdr:rowOff>27191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4F0364F-8098-44A6-9B7F-18307775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1047751</xdr:colOff>
      <xdr:row>55</xdr:row>
      <xdr:rowOff>131564</xdr:rowOff>
    </xdr:from>
    <xdr:to>
      <xdr:col>7</xdr:col>
      <xdr:colOff>936626</xdr:colOff>
      <xdr:row>68</xdr:row>
      <xdr:rowOff>156171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8B9DF2-C290-41C9-867B-AE7D71837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172196</xdr:colOff>
      <xdr:row>15</xdr:row>
      <xdr:rowOff>185524</xdr:rowOff>
    </xdr:from>
    <xdr:to>
      <xdr:col>20</xdr:col>
      <xdr:colOff>129634</xdr:colOff>
      <xdr:row>28</xdr:row>
      <xdr:rowOff>70247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F9FD4A-E954-4FAC-9B1F-24BF420A4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612674</xdr:colOff>
      <xdr:row>43</xdr:row>
      <xdr:rowOff>5669</xdr:rowOff>
    </xdr:from>
    <xdr:to>
      <xdr:col>9</xdr:col>
      <xdr:colOff>514947</xdr:colOff>
      <xdr:row>55</xdr:row>
      <xdr:rowOff>168441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E192829-E834-4F96-8EB1-BEA927174551}"/>
            </a:ext>
            <a:ext uri="{147F2762-F138-4A5C-976F-8EAC2B608ADB}">
              <a16:predDERef xmlns:a16="http://schemas.microsoft.com/office/drawing/2014/main" pred="{B4AF723A-270A-4A03-A912-653ECB951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204391</xdr:colOff>
      <xdr:row>42</xdr:row>
      <xdr:rowOff>201022</xdr:rowOff>
    </xdr:from>
    <xdr:to>
      <xdr:col>5</xdr:col>
      <xdr:colOff>93266</xdr:colOff>
      <xdr:row>56</xdr:row>
      <xdr:rowOff>27191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4F4E43B-79E1-45F8-AE92-002E4888D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1047751</xdr:colOff>
      <xdr:row>55</xdr:row>
      <xdr:rowOff>131564</xdr:rowOff>
    </xdr:from>
    <xdr:to>
      <xdr:col>7</xdr:col>
      <xdr:colOff>936626</xdr:colOff>
      <xdr:row>68</xdr:row>
      <xdr:rowOff>156171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DEBCB0D-1339-4A31-A66F-72BD6C989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16</xdr:col>
      <xdr:colOff>657225</xdr:colOff>
      <xdr:row>12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8FAE2B-CDA0-4003-8642-CCC173DE8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12</xdr:row>
      <xdr:rowOff>47625</xdr:rowOff>
    </xdr:from>
    <xdr:to>
      <xdr:col>16</xdr:col>
      <xdr:colOff>666750</xdr:colOff>
      <xdr:row>26</xdr:row>
      <xdr:rowOff>146264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5EC92FB-2CF1-433D-A564-630C9B2C8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85724</xdr:colOff>
      <xdr:row>26</xdr:row>
      <xdr:rowOff>142875</xdr:rowOff>
    </xdr:from>
    <xdr:to>
      <xdr:col>16</xdr:col>
      <xdr:colOff>666749</xdr:colOff>
      <xdr:row>40</xdr:row>
      <xdr:rowOff>203414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0DE670-8B6C-436A-8FB7-95FFE0B21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190500</xdr:colOff>
      <xdr:row>40</xdr:row>
      <xdr:rowOff>9525</xdr:rowOff>
    </xdr:from>
    <xdr:to>
      <xdr:col>7</xdr:col>
      <xdr:colOff>676275</xdr:colOff>
      <xdr:row>46</xdr:row>
      <xdr:rowOff>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587BABD-51CB-408A-895A-FD3254DBB3D6}"/>
            </a:ext>
            <a:ext uri="{147F2762-F138-4A5C-976F-8EAC2B608ADB}">
              <a16:predDERef xmlns:a16="http://schemas.microsoft.com/office/drawing/2014/main" pred="{320DE670-8B6C-436A-8FB7-95FFE0B21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0" y="8467725"/>
          <a:ext cx="1247775" cy="1247775"/>
        </a:xfrm>
        <a:prstGeom prst="rect">
          <a:avLst/>
        </a:prstGeom>
      </xdr:spPr>
    </xdr:pic>
    <xdr:clientData/>
  </xdr:twoCellAnchor>
  <xdr:oneCellAnchor>
    <xdr:from>
      <xdr:col>0</xdr:col>
      <xdr:colOff>323850</xdr:colOff>
      <xdr:row>41</xdr:row>
      <xdr:rowOff>47625</xdr:rowOff>
    </xdr:from>
    <xdr:ext cx="4305300" cy="693075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D5B183F1-453D-484B-8304-E143E9E9F2B3}"/>
            </a:ext>
          </a:extLst>
        </xdr:cNvPr>
        <xdr:cNvSpPr txBox="1"/>
      </xdr:nvSpPr>
      <xdr:spPr>
        <a:xfrm>
          <a:off x="323850" y="8715375"/>
          <a:ext cx="4305300" cy="69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3600"/>
            <a:t>實驗數據詳細版本</a:t>
          </a:r>
          <a:r>
            <a:rPr lang="zh-TW" altLang="en-US" sz="3600">
              <a:latin typeface="新細明體" panose="02020500000000000000" pitchFamily="18" charset="-120"/>
              <a:ea typeface="新細明體" panose="02020500000000000000" pitchFamily="18" charset="-120"/>
            </a:rPr>
            <a:t>→</a:t>
          </a:r>
          <a:endParaRPr lang="zh-TW" altLang="en-US" sz="36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200526</xdr:rowOff>
    </xdr:from>
    <xdr:to>
      <xdr:col>8</xdr:col>
      <xdr:colOff>1131093</xdr:colOff>
      <xdr:row>60</xdr:row>
      <xdr:rowOff>198436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FF9FCC-9BD0-4486-9074-C1AEC2DE6447}"/>
            </a:ext>
            <a:ext uri="{147F2762-F138-4A5C-976F-8EAC2B608ADB}">
              <a16:predDERef xmlns:a16="http://schemas.microsoft.com/office/drawing/2014/main" pred="{B4AF723A-270A-4A03-A912-653ECB951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633676</xdr:colOff>
      <xdr:row>31</xdr:row>
      <xdr:rowOff>62034</xdr:rowOff>
    </xdr:from>
    <xdr:to>
      <xdr:col>9</xdr:col>
      <xdr:colOff>639508</xdr:colOff>
      <xdr:row>46</xdr:row>
      <xdr:rowOff>69938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6C2C43E-619F-4010-B992-054DE3C568FE}"/>
            </a:ext>
            <a:ext uri="{147F2762-F138-4A5C-976F-8EAC2B608ADB}">
              <a16:predDERef xmlns:a16="http://schemas.microsoft.com/office/drawing/2014/main" pred="{2AFF9FCC-9BD0-4486-9074-C1AEC2DE6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"/>
  <sheetViews>
    <sheetView topLeftCell="A27" zoomScale="96" zoomScaleNormal="96" workbookViewId="0">
      <selection activeCell="B41" sqref="B41:C41"/>
    </sheetView>
  </sheetViews>
  <sheetFormatPr defaultRowHeight="15" x14ac:dyDescent="0.15"/>
  <cols>
    <col min="1" max="1" width="11.57421875" style="4" customWidth="1"/>
    <col min="2" max="10" width="15.43359375" style="4" customWidth="1"/>
    <col min="11" max="12" width="15.43359375" customWidth="1"/>
    <col min="13" max="18" width="11.57421875" customWidth="1"/>
    <col min="19" max="19" width="11.44140625" customWidth="1"/>
  </cols>
  <sheetData>
    <row r="1" spans="1:28" x14ac:dyDescent="0.15">
      <c r="A1" s="44"/>
      <c r="B1" s="100" t="s">
        <v>0</v>
      </c>
      <c r="C1" s="100"/>
      <c r="D1" s="100"/>
      <c r="E1" s="100"/>
      <c r="F1" s="100"/>
      <c r="G1" s="100"/>
      <c r="H1" s="100"/>
      <c r="I1" s="100"/>
      <c r="J1" s="100"/>
      <c r="Y1" s="40"/>
      <c r="Z1" s="40"/>
      <c r="AA1" s="41">
        <v>1331.9</v>
      </c>
      <c r="AB1" s="41">
        <v>150</v>
      </c>
    </row>
    <row r="2" spans="1:28" x14ac:dyDescent="0.15">
      <c r="A2" s="44"/>
      <c r="B2" s="101" t="s">
        <v>1</v>
      </c>
      <c r="C2" s="101"/>
      <c r="D2" s="101"/>
      <c r="E2" s="101"/>
      <c r="F2" s="101"/>
      <c r="G2" s="101"/>
      <c r="H2" s="44"/>
      <c r="I2" s="108" t="s">
        <v>2</v>
      </c>
      <c r="J2" s="108"/>
      <c r="K2" s="2"/>
      <c r="L2" s="2"/>
      <c r="Y2" s="41">
        <v>1331.9</v>
      </c>
      <c r="Z2" s="41">
        <v>150</v>
      </c>
      <c r="AA2" s="41">
        <v>1366.9</v>
      </c>
      <c r="AB2" s="41">
        <v>149</v>
      </c>
    </row>
    <row r="3" spans="1:28" ht="15.75" thickBot="1" x14ac:dyDescent="0.2">
      <c r="A3" s="44"/>
      <c r="B3" s="45"/>
      <c r="C3" s="45"/>
      <c r="D3" s="45"/>
      <c r="E3" s="45"/>
      <c r="F3" s="45"/>
      <c r="G3" s="45"/>
      <c r="H3" s="44"/>
      <c r="I3" s="44"/>
      <c r="J3" s="44"/>
      <c r="Y3" s="41">
        <v>1366.9</v>
      </c>
      <c r="Z3" s="41">
        <v>149</v>
      </c>
      <c r="AA3" s="41">
        <v>1403</v>
      </c>
      <c r="AB3" s="41">
        <v>148</v>
      </c>
    </row>
    <row r="4" spans="1:28" x14ac:dyDescent="0.15">
      <c r="A4" s="44"/>
      <c r="B4" s="102" t="s">
        <v>3</v>
      </c>
      <c r="C4" s="103"/>
      <c r="D4" s="104" t="s">
        <v>4</v>
      </c>
      <c r="E4" s="105"/>
      <c r="F4" s="106" t="s">
        <v>5</v>
      </c>
      <c r="G4" s="107"/>
      <c r="H4" s="44"/>
      <c r="I4" s="11" t="s">
        <v>6</v>
      </c>
      <c r="J4" s="12" t="s">
        <v>7</v>
      </c>
      <c r="L4" s="99" t="s">
        <v>3</v>
      </c>
      <c r="M4" s="99"/>
      <c r="N4" s="109" t="s">
        <v>4</v>
      </c>
      <c r="O4" s="109"/>
      <c r="P4" s="110" t="s">
        <v>5</v>
      </c>
      <c r="Q4" s="110"/>
      <c r="Y4" s="41">
        <v>1403</v>
      </c>
      <c r="Z4" s="41">
        <v>148</v>
      </c>
      <c r="AA4" s="41">
        <v>1440.2</v>
      </c>
      <c r="AB4" s="41">
        <v>147</v>
      </c>
    </row>
    <row r="5" spans="1:28" x14ac:dyDescent="0.15">
      <c r="A5" s="45"/>
      <c r="B5" s="84" t="s">
        <v>8</v>
      </c>
      <c r="C5" s="37">
        <v>7.81</v>
      </c>
      <c r="D5" s="85" t="s">
        <v>8</v>
      </c>
      <c r="E5" s="38">
        <v>3.92</v>
      </c>
      <c r="F5" s="86" t="s">
        <v>9</v>
      </c>
      <c r="G5" s="87">
        <v>2.41</v>
      </c>
      <c r="H5" s="44"/>
      <c r="I5" s="17" t="s">
        <v>10</v>
      </c>
      <c r="J5" s="18"/>
      <c r="L5" s="7" t="s">
        <v>11</v>
      </c>
      <c r="M5" s="7" t="s">
        <v>12</v>
      </c>
      <c r="N5" s="7" t="s">
        <v>11</v>
      </c>
      <c r="O5" s="7" t="s">
        <v>12</v>
      </c>
      <c r="P5" s="7" t="s">
        <v>11</v>
      </c>
      <c r="Q5" s="7" t="s">
        <v>12</v>
      </c>
      <c r="Y5" s="41">
        <v>1440.2</v>
      </c>
      <c r="Z5" s="41">
        <v>147</v>
      </c>
      <c r="AA5" s="41">
        <v>1478.6</v>
      </c>
      <c r="AB5" s="41">
        <v>146</v>
      </c>
    </row>
    <row r="6" spans="1:28" x14ac:dyDescent="0.15">
      <c r="A6" s="44"/>
      <c r="B6" s="5" t="s">
        <v>11</v>
      </c>
      <c r="C6" s="48">
        <f>C5*1000</f>
        <v>7810</v>
      </c>
      <c r="D6" s="13" t="s">
        <v>11</v>
      </c>
      <c r="E6" s="14">
        <f>E5*1000</f>
        <v>3920</v>
      </c>
      <c r="F6" s="15" t="s">
        <v>11</v>
      </c>
      <c r="G6" s="16">
        <f>G5*1000</f>
        <v>2410</v>
      </c>
      <c r="H6" s="44"/>
      <c r="I6" s="17" t="s">
        <v>13</v>
      </c>
      <c r="J6" s="18"/>
      <c r="L6" s="8">
        <f>VLOOKUP(L7,$Y$2:$Z$142,1,TRUE)</f>
        <v>7707.7</v>
      </c>
      <c r="M6" s="8">
        <f>VLOOKUP(L7,$Y$2:$Z$142,2,TRUE)</f>
        <v>90</v>
      </c>
      <c r="N6" s="8">
        <f>VLOOKUP(N7,$Y$2:$Z$142,1,TRUE)</f>
        <v>3843.4</v>
      </c>
      <c r="O6" s="8">
        <f>VLOOKUP(N7,$Y$2:$Z$142,2,TRUE)</f>
        <v>112</v>
      </c>
      <c r="P6" s="8">
        <f>VLOOKUP(P7,$Y$2:$Z$142,1,TRUE)</f>
        <v>2345.8000000000002</v>
      </c>
      <c r="Q6" s="8">
        <f>VLOOKUP(P7,$Y$2:$Z$142,2,TRUE)</f>
        <v>129</v>
      </c>
      <c r="Y6" s="41">
        <v>1478.6</v>
      </c>
      <c r="Z6" s="41">
        <v>146</v>
      </c>
      <c r="AA6" s="41">
        <v>1518</v>
      </c>
      <c r="AB6" s="41">
        <v>145</v>
      </c>
    </row>
    <row r="7" spans="1:28" ht="15.75" thickBot="1" x14ac:dyDescent="0.2">
      <c r="A7" s="44"/>
      <c r="B7" s="5" t="s">
        <v>12</v>
      </c>
      <c r="C7" s="48">
        <f>M7</f>
        <v>89.608645753634278</v>
      </c>
      <c r="D7" s="13" t="s">
        <v>12</v>
      </c>
      <c r="E7" s="14">
        <f>O7</f>
        <v>111.34919286321156</v>
      </c>
      <c r="F7" s="15" t="s">
        <v>12</v>
      </c>
      <c r="G7" s="16">
        <f>Q7</f>
        <v>128.03892215568862</v>
      </c>
      <c r="H7" s="44"/>
      <c r="I7" s="19" t="s">
        <v>14</v>
      </c>
      <c r="J7" s="20"/>
      <c r="L7" s="7">
        <f>C6</f>
        <v>7810</v>
      </c>
      <c r="M7" s="7">
        <f>M8-((M8-M6)*(L8-L7)/(L8-L6))</f>
        <v>89.608645753634278</v>
      </c>
      <c r="N7" s="7">
        <f>E6</f>
        <v>3920</v>
      </c>
      <c r="O7" s="7">
        <f>O8-((O8-O6)*(N8-N7)/(N8-N6))</f>
        <v>111.34919286321156</v>
      </c>
      <c r="P7" s="7">
        <f>G6</f>
        <v>2410</v>
      </c>
      <c r="Q7" s="7">
        <f>Q8-((Q8-Q6)*(P8-P7)/(P8-P6))</f>
        <v>128.03892215568862</v>
      </c>
      <c r="Y7" s="41">
        <v>1518</v>
      </c>
      <c r="Z7" s="41">
        <v>145</v>
      </c>
      <c r="AA7" s="41">
        <v>1558.7</v>
      </c>
      <c r="AB7" s="41">
        <v>144</v>
      </c>
    </row>
    <row r="8" spans="1:28" x14ac:dyDescent="0.15">
      <c r="A8" s="44"/>
      <c r="B8" s="5" t="s">
        <v>15</v>
      </c>
      <c r="C8" s="48"/>
      <c r="D8" s="13" t="s">
        <v>15</v>
      </c>
      <c r="E8" s="14"/>
      <c r="F8" s="15"/>
      <c r="G8" s="16"/>
      <c r="H8" s="44"/>
      <c r="I8" s="44"/>
      <c r="J8" s="44"/>
      <c r="L8" s="8">
        <f>VLOOKUP(L7,$Y$1:$AB$142,3,TRUE)</f>
        <v>7969.1</v>
      </c>
      <c r="M8" s="8">
        <f>VLOOKUP(L7,$Y$1:$AB$142,4,TRUE)</f>
        <v>89</v>
      </c>
      <c r="N8" s="8">
        <f>VLOOKUP(N7,$Y$1:$AB$142,3,TRUE)</f>
        <v>3961.1</v>
      </c>
      <c r="O8" s="8">
        <f>VLOOKUP(N7,$Y$1:$AB$142,4,TRUE)</f>
        <v>111</v>
      </c>
      <c r="P8" s="8">
        <f>VLOOKUP(P7,$Y$1:$AB$142,3,TRUE)</f>
        <v>2412.6</v>
      </c>
      <c r="Q8" s="8">
        <f>VLOOKUP(P7,$Y$1:$AB$142,4,TRUE)</f>
        <v>128</v>
      </c>
      <c r="Y8" s="41">
        <v>1558.7</v>
      </c>
      <c r="Z8" s="41">
        <v>144</v>
      </c>
      <c r="AA8" s="41">
        <v>1600.6</v>
      </c>
      <c r="AB8" s="41">
        <v>143</v>
      </c>
    </row>
    <row r="9" spans="1:28" x14ac:dyDescent="0.15">
      <c r="A9" s="44"/>
      <c r="B9" s="5" t="s">
        <v>16</v>
      </c>
      <c r="C9" s="48" t="s">
        <v>17</v>
      </c>
      <c r="D9" s="13" t="s">
        <v>16</v>
      </c>
      <c r="E9" s="14" t="s">
        <v>17</v>
      </c>
      <c r="F9" s="15" t="s">
        <v>16</v>
      </c>
      <c r="G9" s="16" t="s">
        <v>17</v>
      </c>
      <c r="H9" s="44"/>
      <c r="I9" s="44"/>
      <c r="J9" s="44"/>
      <c r="Y9" s="41">
        <v>1600.6</v>
      </c>
      <c r="Z9" s="41">
        <v>143</v>
      </c>
      <c r="AA9" s="41">
        <v>1643.9</v>
      </c>
      <c r="AB9" s="41">
        <v>142</v>
      </c>
    </row>
    <row r="10" spans="1:28" ht="17.25" customHeight="1" x14ac:dyDescent="0.15">
      <c r="A10" s="45" t="s">
        <v>18</v>
      </c>
      <c r="B10" s="5" t="s">
        <v>19</v>
      </c>
      <c r="C10" s="48">
        <v>18</v>
      </c>
      <c r="D10" s="13" t="s">
        <v>19</v>
      </c>
      <c r="E10" s="14">
        <v>26.3</v>
      </c>
      <c r="F10" s="15" t="s">
        <v>19</v>
      </c>
      <c r="G10" s="16"/>
      <c r="H10" s="36"/>
      <c r="I10" s="44"/>
      <c r="J10" s="44"/>
      <c r="Y10" s="41">
        <v>1643.9</v>
      </c>
      <c r="Z10" s="41">
        <v>142</v>
      </c>
      <c r="AA10" s="41">
        <v>1688.4</v>
      </c>
      <c r="AB10" s="41">
        <v>141</v>
      </c>
    </row>
    <row r="11" spans="1:28" ht="17.25" customHeight="1" x14ac:dyDescent="0.15">
      <c r="A11" s="45" t="s">
        <v>18</v>
      </c>
      <c r="B11" s="5" t="s">
        <v>20</v>
      </c>
      <c r="C11" s="48">
        <v>17.5</v>
      </c>
      <c r="D11" s="13" t="s">
        <v>20</v>
      </c>
      <c r="E11" s="14">
        <v>0.09</v>
      </c>
      <c r="F11" s="15" t="s">
        <v>20</v>
      </c>
      <c r="G11" s="16"/>
      <c r="H11" s="36"/>
      <c r="I11" s="44"/>
      <c r="J11" s="44"/>
      <c r="Y11" s="41">
        <v>1688.4</v>
      </c>
      <c r="Z11" s="41">
        <v>141</v>
      </c>
      <c r="AA11" s="41">
        <v>1734.3</v>
      </c>
      <c r="AB11" s="41">
        <v>140</v>
      </c>
    </row>
    <row r="12" spans="1:28" ht="17.25" customHeight="1" x14ac:dyDescent="0.15">
      <c r="A12" s="45" t="s">
        <v>18</v>
      </c>
      <c r="B12" s="5" t="s">
        <v>21</v>
      </c>
      <c r="C12" s="48">
        <v>0.3</v>
      </c>
      <c r="D12" s="13" t="s">
        <v>21</v>
      </c>
      <c r="E12" s="14">
        <v>7.0000000000000007E-2</v>
      </c>
      <c r="F12" s="15" t="s">
        <v>21</v>
      </c>
      <c r="G12" s="16"/>
      <c r="H12" s="36"/>
      <c r="I12" s="44"/>
      <c r="J12" s="44"/>
      <c r="Y12" s="41">
        <v>1734.3</v>
      </c>
      <c r="Z12" s="41">
        <v>140</v>
      </c>
      <c r="AA12" s="41">
        <v>1781.7</v>
      </c>
      <c r="AB12" s="41">
        <v>139</v>
      </c>
    </row>
    <row r="13" spans="1:28" ht="17.25" customHeight="1" thickBot="1" x14ac:dyDescent="0.2">
      <c r="A13" s="45" t="s">
        <v>18</v>
      </c>
      <c r="B13" s="6" t="s">
        <v>22</v>
      </c>
      <c r="C13" s="49">
        <v>8</v>
      </c>
      <c r="D13" s="21" t="s">
        <v>23</v>
      </c>
      <c r="E13" s="22">
        <v>0.1</v>
      </c>
      <c r="F13" s="23" t="s">
        <v>22</v>
      </c>
      <c r="G13" s="24"/>
      <c r="H13" s="36"/>
      <c r="I13" s="44"/>
      <c r="J13" s="44"/>
      <c r="Y13" s="41">
        <v>1781.7</v>
      </c>
      <c r="Z13" s="41">
        <v>139</v>
      </c>
      <c r="AA13" s="41">
        <v>1830.5</v>
      </c>
      <c r="AB13" s="41">
        <v>138</v>
      </c>
    </row>
    <row r="14" spans="1:28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Y14" s="41">
        <v>1830.5</v>
      </c>
      <c r="Z14" s="41">
        <v>138</v>
      </c>
      <c r="AA14" s="41">
        <v>1880.9</v>
      </c>
      <c r="AB14" s="41">
        <v>137</v>
      </c>
    </row>
    <row r="15" spans="1:28" x14ac:dyDescent="0.15">
      <c r="A15" s="44"/>
      <c r="B15" s="100" t="s">
        <v>24</v>
      </c>
      <c r="C15" s="100"/>
      <c r="D15" s="100"/>
      <c r="E15" s="100"/>
      <c r="F15" s="100"/>
      <c r="G15" s="100"/>
      <c r="H15" s="100"/>
      <c r="I15" s="100"/>
      <c r="J15" s="100"/>
      <c r="Y15" s="41">
        <v>1880.9</v>
      </c>
      <c r="Z15" s="41">
        <v>137</v>
      </c>
      <c r="AA15" s="41">
        <v>1932.8</v>
      </c>
      <c r="AB15" s="41">
        <v>136</v>
      </c>
    </row>
    <row r="16" spans="1:28" x14ac:dyDescent="0.15">
      <c r="A16" s="44"/>
      <c r="B16" s="100" t="s">
        <v>25</v>
      </c>
      <c r="C16" s="100"/>
      <c r="D16" s="100"/>
      <c r="E16" s="100"/>
      <c r="F16" s="44"/>
      <c r="G16" s="100" t="s">
        <v>26</v>
      </c>
      <c r="H16" s="100"/>
      <c r="I16" s="100"/>
      <c r="J16" s="100"/>
      <c r="K16" s="3"/>
      <c r="L16" s="3"/>
      <c r="Y16" s="41">
        <v>1932.8</v>
      </c>
      <c r="Z16" s="41">
        <v>136</v>
      </c>
      <c r="AA16" s="41">
        <v>1986.4</v>
      </c>
      <c r="AB16" s="41">
        <v>135</v>
      </c>
    </row>
    <row r="17" spans="1:28" ht="15.75" thickBot="1" x14ac:dyDescent="0.2">
      <c r="A17" s="44"/>
      <c r="B17" s="44"/>
      <c r="C17" s="45" t="s">
        <v>18</v>
      </c>
      <c r="D17" s="44"/>
      <c r="E17" s="44"/>
      <c r="F17" s="44"/>
      <c r="G17" s="44"/>
      <c r="H17" s="45" t="s">
        <v>18</v>
      </c>
      <c r="I17" s="44"/>
      <c r="J17" s="44"/>
      <c r="K17" s="3"/>
      <c r="L17" s="3"/>
      <c r="Y17" s="41">
        <v>1986.4</v>
      </c>
      <c r="Z17" s="41">
        <v>135</v>
      </c>
      <c r="AA17" s="41">
        <v>2041.7</v>
      </c>
      <c r="AB17" s="41">
        <v>134</v>
      </c>
    </row>
    <row r="18" spans="1:28" x14ac:dyDescent="0.15">
      <c r="A18" s="44"/>
      <c r="B18" s="25" t="s">
        <v>27</v>
      </c>
      <c r="C18" s="88" t="s">
        <v>28</v>
      </c>
      <c r="D18" s="26" t="s">
        <v>29</v>
      </c>
      <c r="E18" s="27" t="s">
        <v>30</v>
      </c>
      <c r="F18" s="44"/>
      <c r="G18" s="46" t="s">
        <v>27</v>
      </c>
      <c r="H18" s="9"/>
      <c r="I18" s="9" t="s">
        <v>31</v>
      </c>
      <c r="J18" s="47" t="s">
        <v>32</v>
      </c>
      <c r="M18" t="s">
        <v>33</v>
      </c>
      <c r="N18" t="s">
        <v>34</v>
      </c>
      <c r="Y18" s="41">
        <v>2041.7</v>
      </c>
      <c r="Z18" s="41">
        <v>134</v>
      </c>
      <c r="AA18" s="41">
        <v>2098.6999999999998</v>
      </c>
      <c r="AB18" s="41">
        <v>133</v>
      </c>
    </row>
    <row r="19" spans="1:28" x14ac:dyDescent="0.15">
      <c r="A19" s="44"/>
      <c r="B19" s="28">
        <v>5</v>
      </c>
      <c r="C19" s="89">
        <v>-0.32</v>
      </c>
      <c r="D19" s="111">
        <v>-3.2000000000000001E-2</v>
      </c>
      <c r="E19" s="114">
        <f>STDEVA(C19:C27)</f>
        <v>0</v>
      </c>
      <c r="F19" s="44"/>
      <c r="G19" s="5">
        <v>5</v>
      </c>
      <c r="H19" s="50">
        <v>5.88</v>
      </c>
      <c r="I19" s="90">
        <f>H19-$D$19</f>
        <v>5.9119999999999999</v>
      </c>
      <c r="J19" s="117">
        <f>SLOPE(N19:N27,M19:M27)</f>
        <v>-2.0951186153026775</v>
      </c>
      <c r="M19">
        <f>LOG10(G19)</f>
        <v>0.69897000433601886</v>
      </c>
      <c r="N19">
        <f>LOG10(I19)</f>
        <v>0.77173442538676928</v>
      </c>
      <c r="Y19" s="41">
        <v>2098.6999999999998</v>
      </c>
      <c r="Z19" s="41">
        <v>133</v>
      </c>
      <c r="AA19" s="41">
        <v>2157.6</v>
      </c>
      <c r="AB19" s="41">
        <v>132</v>
      </c>
    </row>
    <row r="20" spans="1:28" x14ac:dyDescent="0.15">
      <c r="A20" s="44"/>
      <c r="B20" s="28">
        <v>7.5</v>
      </c>
      <c r="C20" s="89">
        <v>-0.32</v>
      </c>
      <c r="D20" s="112"/>
      <c r="E20" s="115"/>
      <c r="F20" s="44"/>
      <c r="G20" s="5">
        <v>7.5</v>
      </c>
      <c r="H20" s="50">
        <v>1.77</v>
      </c>
      <c r="I20" s="50">
        <f t="shared" ref="I20:I27" si="0">H20-$D$19</f>
        <v>1.802</v>
      </c>
      <c r="J20" s="117"/>
      <c r="K20" s="1"/>
      <c r="M20">
        <f t="shared" ref="M20:M22" si="1">LOG10(G20)</f>
        <v>0.87506126339170009</v>
      </c>
      <c r="N20">
        <f t="shared" ref="N20:N22" si="2">LOG10(I20)</f>
        <v>0.25575478664304419</v>
      </c>
      <c r="Y20" s="41">
        <v>2157.6</v>
      </c>
      <c r="Z20" s="41">
        <v>132</v>
      </c>
      <c r="AA20" s="41">
        <v>2218.3000000000002</v>
      </c>
      <c r="AB20" s="41">
        <v>131</v>
      </c>
    </row>
    <row r="21" spans="1:28" x14ac:dyDescent="0.15">
      <c r="A21" s="44"/>
      <c r="B21" s="28">
        <v>10</v>
      </c>
      <c r="C21" s="89">
        <v>-0.32</v>
      </c>
      <c r="D21" s="112"/>
      <c r="E21" s="115"/>
      <c r="F21" s="44"/>
      <c r="G21" s="5">
        <v>10</v>
      </c>
      <c r="H21" s="50">
        <v>0.85</v>
      </c>
      <c r="I21" s="50">
        <f t="shared" si="0"/>
        <v>0.88200000000000001</v>
      </c>
      <c r="J21" s="117"/>
      <c r="M21">
        <f t="shared" si="1"/>
        <v>1</v>
      </c>
      <c r="N21">
        <f>LOG10(I21)</f>
        <v>-5.4531414868180264E-2</v>
      </c>
      <c r="Y21" s="41">
        <v>2218.3000000000002</v>
      </c>
      <c r="Z21" s="41">
        <v>131</v>
      </c>
      <c r="AA21" s="41">
        <v>2281</v>
      </c>
      <c r="AB21" s="41">
        <v>130</v>
      </c>
    </row>
    <row r="22" spans="1:28" x14ac:dyDescent="0.15">
      <c r="A22" s="44"/>
      <c r="B22" s="28">
        <v>15</v>
      </c>
      <c r="C22" s="89">
        <v>-0.32</v>
      </c>
      <c r="D22" s="112"/>
      <c r="E22" s="115"/>
      <c r="F22" s="44"/>
      <c r="G22" s="5">
        <v>15</v>
      </c>
      <c r="H22" s="50">
        <v>0.3</v>
      </c>
      <c r="I22" s="50">
        <f t="shared" si="0"/>
        <v>0.33199999999999996</v>
      </c>
      <c r="J22" s="117"/>
      <c r="K22" s="1"/>
      <c r="M22">
        <f t="shared" si="1"/>
        <v>1.1760912590556813</v>
      </c>
      <c r="N22">
        <f t="shared" si="2"/>
        <v>-0.47886191629596375</v>
      </c>
      <c r="Y22" s="41">
        <v>2281</v>
      </c>
      <c r="Z22" s="41">
        <v>130</v>
      </c>
      <c r="AA22" s="41">
        <v>2345.8000000000002</v>
      </c>
      <c r="AB22" s="41">
        <v>129</v>
      </c>
    </row>
    <row r="23" spans="1:28" x14ac:dyDescent="0.15">
      <c r="A23" s="44"/>
      <c r="B23" s="28">
        <v>20</v>
      </c>
      <c r="C23" s="89">
        <v>-0.32</v>
      </c>
      <c r="D23" s="112"/>
      <c r="E23" s="115"/>
      <c r="F23" s="44"/>
      <c r="G23" s="5">
        <v>20</v>
      </c>
      <c r="H23" s="50">
        <v>0.3</v>
      </c>
      <c r="I23" s="50">
        <f t="shared" si="0"/>
        <v>0.33199999999999996</v>
      </c>
      <c r="J23" s="117"/>
      <c r="M23">
        <f>LOG10(G23)</f>
        <v>1.3010299956639813</v>
      </c>
      <c r="N23">
        <f>LOG10(I23)</f>
        <v>-0.47886191629596375</v>
      </c>
      <c r="Y23" s="41">
        <v>2345.8000000000002</v>
      </c>
      <c r="Z23" s="41">
        <v>129</v>
      </c>
      <c r="AA23" s="41">
        <v>2412.6</v>
      </c>
      <c r="AB23" s="41">
        <v>128</v>
      </c>
    </row>
    <row r="24" spans="1:28" x14ac:dyDescent="0.15">
      <c r="A24" s="44"/>
      <c r="B24" s="28">
        <v>25</v>
      </c>
      <c r="C24" s="89">
        <v>-0.32</v>
      </c>
      <c r="D24" s="112"/>
      <c r="E24" s="115"/>
      <c r="F24" s="44"/>
      <c r="G24" s="5">
        <v>25</v>
      </c>
      <c r="H24" s="50">
        <v>0.15</v>
      </c>
      <c r="I24" s="50">
        <f t="shared" si="0"/>
        <v>0.182</v>
      </c>
      <c r="J24" s="117"/>
      <c r="M24">
        <f>LOG10(G24)</f>
        <v>1.3979400086720377</v>
      </c>
      <c r="N24">
        <f>LOG10(I24)</f>
        <v>-0.73992861201492521</v>
      </c>
      <c r="Y24" s="41">
        <v>2412.6</v>
      </c>
      <c r="Z24" s="41">
        <v>128</v>
      </c>
      <c r="AA24" s="41">
        <v>2481.6999999999998</v>
      </c>
      <c r="AB24" s="41">
        <v>127</v>
      </c>
    </row>
    <row r="25" spans="1:28" x14ac:dyDescent="0.15">
      <c r="A25" s="44"/>
      <c r="B25" s="28">
        <v>30</v>
      </c>
      <c r="C25" s="89">
        <v>-0.32</v>
      </c>
      <c r="D25" s="112"/>
      <c r="E25" s="115"/>
      <c r="F25" s="44"/>
      <c r="G25" s="5">
        <v>30</v>
      </c>
      <c r="H25" s="50">
        <v>0.06</v>
      </c>
      <c r="I25" s="50">
        <f t="shared" si="0"/>
        <v>9.1999999999999998E-2</v>
      </c>
      <c r="J25" s="117"/>
      <c r="M25">
        <f>LOG10(G25)</f>
        <v>1.4771212547196624</v>
      </c>
      <c r="N25">
        <f>LOG10(I25)</f>
        <v>-1.0362121726544447</v>
      </c>
      <c r="Y25" s="41">
        <v>2481.6999999999998</v>
      </c>
      <c r="Z25" s="41">
        <v>127</v>
      </c>
      <c r="AA25" s="41">
        <v>2553</v>
      </c>
      <c r="AB25" s="41">
        <v>126</v>
      </c>
    </row>
    <row r="26" spans="1:28" x14ac:dyDescent="0.15">
      <c r="A26" s="44"/>
      <c r="B26" s="28">
        <v>35</v>
      </c>
      <c r="C26" s="89">
        <v>-0.32</v>
      </c>
      <c r="D26" s="112"/>
      <c r="E26" s="115"/>
      <c r="F26" s="44"/>
      <c r="G26" s="5">
        <v>35</v>
      </c>
      <c r="H26" s="50">
        <v>0.05</v>
      </c>
      <c r="I26" s="50">
        <f>H26-$D$19</f>
        <v>8.2000000000000003E-2</v>
      </c>
      <c r="J26" s="117"/>
      <c r="M26">
        <f>LOG10(G26)</f>
        <v>1.5440680443502757</v>
      </c>
      <c r="N26">
        <f>LOG10(I26)</f>
        <v>-1.0861861476162833</v>
      </c>
      <c r="Y26" s="41">
        <v>2553</v>
      </c>
      <c r="Z26" s="41">
        <v>126</v>
      </c>
      <c r="AA26" s="41">
        <v>2626.6</v>
      </c>
      <c r="AB26" s="41">
        <v>125</v>
      </c>
    </row>
    <row r="27" spans="1:28" ht="15.75" thickBot="1" x14ac:dyDescent="0.2">
      <c r="A27" s="44"/>
      <c r="B27" s="29">
        <v>40</v>
      </c>
      <c r="C27" s="89">
        <v>-0.32</v>
      </c>
      <c r="D27" s="113"/>
      <c r="E27" s="116"/>
      <c r="F27" s="44"/>
      <c r="G27" s="6">
        <v>40</v>
      </c>
      <c r="H27" s="30">
        <v>0.03</v>
      </c>
      <c r="I27" s="30">
        <f t="shared" si="0"/>
        <v>6.2E-2</v>
      </c>
      <c r="J27" s="118"/>
      <c r="M27">
        <f>LOG10(G27)</f>
        <v>1.6020599913279623</v>
      </c>
      <c r="N27">
        <f>LOG10(I27)</f>
        <v>-1.2076083105017461</v>
      </c>
      <c r="Y27" s="41">
        <v>2626.6</v>
      </c>
      <c r="Z27" s="41">
        <v>125</v>
      </c>
      <c r="AA27" s="41">
        <v>2702.7</v>
      </c>
      <c r="AB27" s="41">
        <v>124</v>
      </c>
    </row>
    <row r="28" spans="1:28" x14ac:dyDescent="0.15">
      <c r="A28" s="44"/>
      <c r="B28" s="44"/>
      <c r="C28" s="44"/>
      <c r="D28" s="44"/>
      <c r="E28" s="44"/>
      <c r="F28" s="44"/>
      <c r="G28" s="44"/>
      <c r="H28" s="44"/>
      <c r="I28" s="44"/>
      <c r="J28" s="44"/>
      <c r="Y28" s="41">
        <v>2702.7</v>
      </c>
      <c r="Z28" s="41">
        <v>124</v>
      </c>
      <c r="AA28" s="41">
        <v>2781.3</v>
      </c>
      <c r="AB28" s="41">
        <v>123</v>
      </c>
    </row>
    <row r="29" spans="1:28" x14ac:dyDescent="0.15">
      <c r="A29" s="44"/>
      <c r="B29" s="100" t="s">
        <v>35</v>
      </c>
      <c r="C29" s="100"/>
      <c r="D29" s="100"/>
      <c r="E29" s="100"/>
      <c r="F29" s="100"/>
      <c r="G29" s="100"/>
      <c r="H29" s="100"/>
      <c r="I29" s="100"/>
      <c r="J29" s="100"/>
      <c r="Y29" s="41">
        <v>2781.3</v>
      </c>
      <c r="Z29" s="41">
        <v>123</v>
      </c>
      <c r="AA29" s="41">
        <v>2862.5</v>
      </c>
      <c r="AB29" s="41">
        <v>122</v>
      </c>
    </row>
    <row r="30" spans="1:28" x14ac:dyDescent="0.15">
      <c r="A30" s="44"/>
      <c r="B30" s="44"/>
      <c r="C30" s="44"/>
      <c r="D30" s="44"/>
      <c r="E30" s="45" t="s">
        <v>18</v>
      </c>
      <c r="F30" s="44"/>
      <c r="G30" s="45" t="s">
        <v>18</v>
      </c>
      <c r="H30" s="44"/>
      <c r="I30" s="44"/>
      <c r="J30" s="44"/>
      <c r="T30" s="39" t="s">
        <v>36</v>
      </c>
      <c r="U30" s="40" t="s">
        <v>37</v>
      </c>
      <c r="V30" s="39" t="s">
        <v>36</v>
      </c>
      <c r="W30" s="40" t="s">
        <v>37</v>
      </c>
      <c r="Y30" s="41">
        <v>2862.5</v>
      </c>
      <c r="Z30" s="41">
        <v>122</v>
      </c>
      <c r="AA30" s="41">
        <v>2946.5</v>
      </c>
      <c r="AB30" s="41">
        <v>121</v>
      </c>
    </row>
    <row r="31" spans="1:28" x14ac:dyDescent="0.15">
      <c r="A31" s="44"/>
      <c r="B31" s="10" t="s">
        <v>38</v>
      </c>
      <c r="C31" s="10">
        <f>4.5*10^-3</f>
        <v>4.5000000000000005E-3</v>
      </c>
      <c r="D31" s="31" t="s">
        <v>39</v>
      </c>
      <c r="E31" s="31"/>
      <c r="F31" s="91" t="s">
        <v>40</v>
      </c>
      <c r="G31" s="10">
        <v>0.9</v>
      </c>
      <c r="H31" s="44"/>
      <c r="I31"/>
      <c r="J31" s="44"/>
      <c r="K31" s="98" t="s">
        <v>41</v>
      </c>
      <c r="L31" s="99"/>
      <c r="M31" s="98" t="s">
        <v>42</v>
      </c>
      <c r="N31" s="99"/>
      <c r="O31" s="98" t="s">
        <v>43</v>
      </c>
      <c r="P31" s="99"/>
      <c r="Q31" s="98" t="s">
        <v>44</v>
      </c>
      <c r="R31" s="99"/>
      <c r="T31" s="40">
        <v>0</v>
      </c>
      <c r="U31" s="40">
        <v>200</v>
      </c>
      <c r="V31" s="39">
        <v>1</v>
      </c>
      <c r="W31" s="40">
        <v>300</v>
      </c>
      <c r="Y31" s="41">
        <v>2946.5</v>
      </c>
      <c r="Z31" s="41">
        <v>121</v>
      </c>
      <c r="AA31" s="41">
        <v>3033.3</v>
      </c>
      <c r="AB31" s="41">
        <v>120</v>
      </c>
    </row>
    <row r="32" spans="1:28" x14ac:dyDescent="0.15">
      <c r="A32" s="44"/>
      <c r="B32" s="45" t="s">
        <v>18</v>
      </c>
      <c r="C32" s="45" t="s">
        <v>18</v>
      </c>
      <c r="D32" s="45" t="s">
        <v>18</v>
      </c>
      <c r="E32" s="44"/>
      <c r="F32" s="44"/>
      <c r="G32" s="44"/>
      <c r="H32" s="34"/>
      <c r="I32" s="44"/>
      <c r="J32" s="44"/>
      <c r="K32" s="32" t="s">
        <v>45</v>
      </c>
      <c r="L32" s="92" t="s">
        <v>46</v>
      </c>
      <c r="M32" s="32" t="s">
        <v>45</v>
      </c>
      <c r="N32" s="92" t="s">
        <v>46</v>
      </c>
      <c r="O32" s="32" t="s">
        <v>45</v>
      </c>
      <c r="P32" s="92" t="s">
        <v>46</v>
      </c>
      <c r="Q32" s="32" t="s">
        <v>45</v>
      </c>
      <c r="R32" s="92" t="s">
        <v>46</v>
      </c>
      <c r="T32" s="39">
        <v>1</v>
      </c>
      <c r="U32" s="40">
        <v>300</v>
      </c>
      <c r="V32" s="39">
        <v>1.43</v>
      </c>
      <c r="W32" s="40">
        <v>400</v>
      </c>
      <c r="Y32" s="41">
        <v>3033.3</v>
      </c>
      <c r="Z32" s="41">
        <v>120</v>
      </c>
      <c r="AA32" s="41">
        <v>3123</v>
      </c>
      <c r="AB32" s="41">
        <v>119</v>
      </c>
    </row>
    <row r="33" spans="1:28" x14ac:dyDescent="0.15">
      <c r="A33" s="44"/>
      <c r="B33" s="50" t="s">
        <v>47</v>
      </c>
      <c r="C33" s="50" t="s">
        <v>48</v>
      </c>
      <c r="D33" s="50" t="s">
        <v>49</v>
      </c>
      <c r="E33" s="50" t="s">
        <v>50</v>
      </c>
      <c r="F33" s="50" t="s">
        <v>46</v>
      </c>
      <c r="G33" s="50" t="s">
        <v>45</v>
      </c>
      <c r="H33" s="50" t="s">
        <v>32</v>
      </c>
      <c r="I33" s="44" t="s">
        <v>27</v>
      </c>
      <c r="J33" s="35" t="s">
        <v>51</v>
      </c>
      <c r="K33" s="7">
        <f>VLOOKUP(K34,$T$32:$U$65,1)</f>
        <v>1</v>
      </c>
      <c r="L33" s="7">
        <f>VLOOKUP(K34,$T$32:$U$65,2)</f>
        <v>300</v>
      </c>
      <c r="M33" s="7">
        <f>VLOOKUP(M34,$T$32:$U$65,1)</f>
        <v>1.87</v>
      </c>
      <c r="N33" s="7">
        <f>VLOOKUP(M34,$T$32:$U$65,2)</f>
        <v>500</v>
      </c>
      <c r="O33" s="7">
        <f>VLOOKUP(O34,$T$32:$U$65,1)</f>
        <v>2.34</v>
      </c>
      <c r="P33" s="7">
        <f>VLOOKUP(O34,$T$32:$U$65,2)</f>
        <v>600</v>
      </c>
      <c r="Q33" s="7">
        <f>VLOOKUP(Q34,$T$32:$U$65,1)</f>
        <v>2.34</v>
      </c>
      <c r="R33" s="7">
        <f>VLOOKUP(Q34,$T$32:$U$65,2)</f>
        <v>600</v>
      </c>
      <c r="T33" s="39">
        <v>1.43</v>
      </c>
      <c r="U33" s="40">
        <v>400</v>
      </c>
      <c r="V33" s="39">
        <v>1.87</v>
      </c>
      <c r="W33" s="40">
        <v>500</v>
      </c>
      <c r="Y33" s="41">
        <v>3123</v>
      </c>
      <c r="Z33" s="41">
        <v>119</v>
      </c>
      <c r="AA33" s="41">
        <v>3215.8</v>
      </c>
      <c r="AB33" s="41">
        <v>118</v>
      </c>
    </row>
    <row r="34" spans="1:28" x14ac:dyDescent="0.15">
      <c r="A34" s="44"/>
      <c r="B34" s="50">
        <v>2</v>
      </c>
      <c r="C34" s="50">
        <v>1.1599999999999999</v>
      </c>
      <c r="D34" s="50">
        <v>0.52</v>
      </c>
      <c r="E34" s="50">
        <f>B34/C34</f>
        <v>1.7241379310344829</v>
      </c>
      <c r="F34" s="50">
        <f>N34</f>
        <v>509.72527920436949</v>
      </c>
      <c r="G34" s="50">
        <f t="shared" ref="G34:G42" si="3">E34/$G$31</f>
        <v>1.9157088122605366</v>
      </c>
      <c r="H34" s="97">
        <f>SLOPE(J34:J42,I34:I42)</f>
        <v>1.7903570025303968</v>
      </c>
      <c r="I34" s="44">
        <f t="shared" ref="I34:I42" si="4">LOG10(F34)</f>
        <v>2.7073361724286618</v>
      </c>
      <c r="J34" s="35">
        <f t="shared" ref="J34:J42" si="5">LOG10(D34)</f>
        <v>-0.28399665636520083</v>
      </c>
      <c r="K34" s="7">
        <f>G31/G31</f>
        <v>1</v>
      </c>
      <c r="L34" s="7">
        <f>L35-((L35-L33)*(K35-K34)/(K35-K33))</f>
        <v>300</v>
      </c>
      <c r="M34" s="7">
        <f>G34</f>
        <v>1.9157088122605366</v>
      </c>
      <c r="N34" s="7">
        <f>N35-((N35-N33)*(M35-M34)/(M35-M33))</f>
        <v>509.72527920436949</v>
      </c>
      <c r="O34" s="7">
        <f>G35</f>
        <v>2.3980815347721824</v>
      </c>
      <c r="P34" s="7">
        <f t="shared" ref="P34" si="6">P35-((P35-P33)*(O35-O34)/(O35-O33))</f>
        <v>611.3885362298397</v>
      </c>
      <c r="Q34" s="7">
        <f>G36</f>
        <v>2.7605244996549341</v>
      </c>
      <c r="R34" s="7">
        <f t="shared" ref="R34" si="7">R35-((R35-R33)*(Q35-Q34)/(Q35-Q33))</f>
        <v>682.45578424606549</v>
      </c>
      <c r="T34" s="39">
        <v>1.87</v>
      </c>
      <c r="U34" s="40">
        <v>500</v>
      </c>
      <c r="V34" s="39">
        <v>2.34</v>
      </c>
      <c r="W34" s="40">
        <v>600</v>
      </c>
      <c r="Y34" s="41">
        <v>3215.8</v>
      </c>
      <c r="Z34" s="41">
        <v>118</v>
      </c>
      <c r="AA34" s="41">
        <v>3311.8</v>
      </c>
      <c r="AB34" s="41">
        <v>117</v>
      </c>
    </row>
    <row r="35" spans="1:28" x14ac:dyDescent="0.15">
      <c r="A35" s="44"/>
      <c r="B35" s="50">
        <v>3</v>
      </c>
      <c r="C35" s="50">
        <v>1.39</v>
      </c>
      <c r="D35" s="50">
        <v>0.7</v>
      </c>
      <c r="E35" s="50">
        <f t="shared" ref="E35:E42" si="8">B35/C35</f>
        <v>2.1582733812949644</v>
      </c>
      <c r="F35" s="50">
        <f>P34</f>
        <v>611.3885362298397</v>
      </c>
      <c r="G35" s="50">
        <f t="shared" si="3"/>
        <v>2.3980815347721824</v>
      </c>
      <c r="H35" s="97"/>
      <c r="I35" s="44">
        <f t="shared" si="4"/>
        <v>2.786317291277872</v>
      </c>
      <c r="J35" s="35">
        <f t="shared" si="5"/>
        <v>-0.15490195998574319</v>
      </c>
      <c r="K35" s="7">
        <f>VLOOKUP(K34,$T$31:$W$65,3,TRUE)</f>
        <v>1.43</v>
      </c>
      <c r="L35" s="7">
        <f>VLOOKUP(K34,$T$31:$W$65,4,TRUE)</f>
        <v>400</v>
      </c>
      <c r="M35" s="7">
        <f>VLOOKUP(M34,$T$31:$W$65,3,TRUE)</f>
        <v>2.34</v>
      </c>
      <c r="N35" s="7">
        <f>VLOOKUP(M34,$T$31:$W$65,4,TRUE)</f>
        <v>600</v>
      </c>
      <c r="O35" s="7">
        <f t="shared" ref="O35" si="9">VLOOKUP(O34,$T$31:$W$65,3,TRUE)</f>
        <v>2.85</v>
      </c>
      <c r="P35" s="7">
        <f t="shared" ref="P35" si="10">VLOOKUP(O34,$T$31:$W$65,4,TRUE)</f>
        <v>700</v>
      </c>
      <c r="Q35" s="7">
        <f t="shared" ref="Q35" si="11">VLOOKUP(Q34,$T$31:$W$65,3,TRUE)</f>
        <v>2.85</v>
      </c>
      <c r="R35" s="7">
        <f t="shared" ref="R35" si="12">VLOOKUP(Q34,$T$31:$W$65,4,TRUE)</f>
        <v>700</v>
      </c>
      <c r="T35" s="39">
        <v>2.34</v>
      </c>
      <c r="U35" s="40">
        <v>600</v>
      </c>
      <c r="V35" s="39">
        <v>2.85</v>
      </c>
      <c r="W35" s="40">
        <v>700</v>
      </c>
      <c r="Y35" s="41">
        <v>3311.8</v>
      </c>
      <c r="Z35" s="41">
        <v>117</v>
      </c>
      <c r="AA35" s="41">
        <v>3411</v>
      </c>
      <c r="AB35" s="41">
        <v>116</v>
      </c>
    </row>
    <row r="36" spans="1:28" x14ac:dyDescent="0.15">
      <c r="A36" s="44"/>
      <c r="B36" s="50">
        <v>4</v>
      </c>
      <c r="C36" s="50">
        <v>1.61</v>
      </c>
      <c r="D36" s="50">
        <v>0.88</v>
      </c>
      <c r="E36" s="50">
        <f t="shared" si="8"/>
        <v>2.4844720496894408</v>
      </c>
      <c r="F36" s="50">
        <f>R34</f>
        <v>682.45578424606549</v>
      </c>
      <c r="G36" s="50">
        <f t="shared" si="3"/>
        <v>2.7605244996549341</v>
      </c>
      <c r="H36" s="97"/>
      <c r="I36" s="44">
        <f t="shared" si="4"/>
        <v>2.8340745190388072</v>
      </c>
      <c r="J36" s="35">
        <f t="shared" si="5"/>
        <v>-5.551732784983137E-2</v>
      </c>
      <c r="M36" s="98" t="s">
        <v>52</v>
      </c>
      <c r="N36" s="99"/>
      <c r="O36" s="98" t="s">
        <v>43</v>
      </c>
      <c r="P36" s="99"/>
      <c r="Q36" s="98" t="s">
        <v>44</v>
      </c>
      <c r="R36" s="99"/>
      <c r="T36" s="39">
        <v>2.85</v>
      </c>
      <c r="U36" s="40">
        <v>700</v>
      </c>
      <c r="V36" s="39">
        <v>3.36</v>
      </c>
      <c r="W36" s="40">
        <v>800</v>
      </c>
      <c r="Y36" s="41">
        <v>3411</v>
      </c>
      <c r="Z36" s="41">
        <v>116</v>
      </c>
      <c r="AA36" s="41">
        <v>3513.6</v>
      </c>
      <c r="AB36" s="41">
        <v>115</v>
      </c>
    </row>
    <row r="37" spans="1:28" x14ac:dyDescent="0.15">
      <c r="A37" s="44"/>
      <c r="B37" s="50">
        <v>5</v>
      </c>
      <c r="C37" s="50">
        <v>1.8</v>
      </c>
      <c r="D37" s="50">
        <v>1.05</v>
      </c>
      <c r="E37" s="50">
        <f t="shared" si="8"/>
        <v>2.7777777777777777</v>
      </c>
      <c r="F37" s="50">
        <f>N39</f>
        <v>746.35681433067055</v>
      </c>
      <c r="G37" s="50">
        <f t="shared" si="3"/>
        <v>3.0864197530864197</v>
      </c>
      <c r="H37" s="97"/>
      <c r="I37" s="44">
        <f t="shared" si="4"/>
        <v>2.8729465023347918</v>
      </c>
      <c r="J37" s="35">
        <f t="shared" si="5"/>
        <v>2.1189299069938092E-2</v>
      </c>
      <c r="M37" s="32" t="s">
        <v>53</v>
      </c>
      <c r="N37" s="92" t="s">
        <v>46</v>
      </c>
      <c r="O37" s="32" t="s">
        <v>53</v>
      </c>
      <c r="P37" s="92" t="s">
        <v>46</v>
      </c>
      <c r="Q37" s="32" t="s">
        <v>53</v>
      </c>
      <c r="R37" s="92" t="s">
        <v>46</v>
      </c>
      <c r="T37" s="39">
        <v>3.36</v>
      </c>
      <c r="U37" s="40">
        <v>800</v>
      </c>
      <c r="V37" s="39">
        <v>3.88</v>
      </c>
      <c r="W37" s="40">
        <v>900</v>
      </c>
      <c r="Y37" s="41">
        <v>3513.6</v>
      </c>
      <c r="Z37" s="41">
        <v>115</v>
      </c>
      <c r="AA37" s="41">
        <v>3619.8</v>
      </c>
      <c r="AB37" s="41">
        <v>114</v>
      </c>
    </row>
    <row r="38" spans="1:28" x14ac:dyDescent="0.15">
      <c r="A38" s="44"/>
      <c r="B38" s="50">
        <v>6</v>
      </c>
      <c r="C38" s="50">
        <v>1.98</v>
      </c>
      <c r="D38" s="50">
        <v>1.25</v>
      </c>
      <c r="E38" s="50">
        <f t="shared" si="8"/>
        <v>3.0303030303030303</v>
      </c>
      <c r="F38" s="50">
        <f>P39</f>
        <v>801.34680134680139</v>
      </c>
      <c r="G38" s="50">
        <f t="shared" si="3"/>
        <v>3.3670033670033668</v>
      </c>
      <c r="H38" s="97"/>
      <c r="I38" s="44">
        <f t="shared" si="4"/>
        <v>2.9038205077392996</v>
      </c>
      <c r="J38" s="35">
        <f t="shared" si="5"/>
        <v>9.691001300805642E-2</v>
      </c>
      <c r="M38" s="7">
        <f>VLOOKUP(M39,$T$32:$U$65,1)</f>
        <v>2.85</v>
      </c>
      <c r="N38" s="7">
        <f>VLOOKUP(M39,$T$32:$U$65,2)</f>
        <v>700</v>
      </c>
      <c r="O38" s="7">
        <f>VLOOKUP(O39,$T$32:$U$65,1)</f>
        <v>3.36</v>
      </c>
      <c r="P38" s="7">
        <f>VLOOKUP(O39,$T$32:$U$65,2)</f>
        <v>800</v>
      </c>
      <c r="Q38" s="7">
        <f>VLOOKUP(Q39,$T$32:$U$65,1)</f>
        <v>3.36</v>
      </c>
      <c r="R38" s="7">
        <f>VLOOKUP(Q39,$T$32:$U$65,2)</f>
        <v>800</v>
      </c>
      <c r="T38" s="39">
        <v>3.88</v>
      </c>
      <c r="U38" s="40">
        <v>900</v>
      </c>
      <c r="V38" s="39">
        <v>4.41</v>
      </c>
      <c r="W38" s="40">
        <v>1000</v>
      </c>
      <c r="Y38" s="41">
        <v>3619.8</v>
      </c>
      <c r="Z38" s="41">
        <v>114</v>
      </c>
      <c r="AA38" s="41">
        <v>3729.7</v>
      </c>
      <c r="AB38" s="41">
        <v>113</v>
      </c>
    </row>
    <row r="39" spans="1:28" x14ac:dyDescent="0.15">
      <c r="A39" s="44"/>
      <c r="B39" s="50">
        <v>7</v>
      </c>
      <c r="C39" s="50">
        <v>2.15</v>
      </c>
      <c r="D39" s="50">
        <v>1.4</v>
      </c>
      <c r="E39" s="50">
        <f t="shared" si="8"/>
        <v>3.2558139534883721</v>
      </c>
      <c r="F39" s="50">
        <f>R39</f>
        <v>849.53289604452391</v>
      </c>
      <c r="G39" s="50">
        <f t="shared" si="3"/>
        <v>3.6175710594315245</v>
      </c>
      <c r="H39" s="97"/>
      <c r="I39" s="44">
        <f t="shared" si="4"/>
        <v>2.9291802005023024</v>
      </c>
      <c r="J39" s="35">
        <f t="shared" si="5"/>
        <v>0.14612803567823801</v>
      </c>
      <c r="M39" s="7">
        <f>G37</f>
        <v>3.0864197530864197</v>
      </c>
      <c r="N39" s="7">
        <f>N40-((N40-N38)*(M40-M39)/(M40-M38))</f>
        <v>746.35681433067055</v>
      </c>
      <c r="O39" s="7">
        <f>G38</f>
        <v>3.3670033670033668</v>
      </c>
      <c r="P39" s="7">
        <f t="shared" ref="P39" si="13">P40-((P40-P38)*(O40-O39)/(O40-O38))</f>
        <v>801.34680134680139</v>
      </c>
      <c r="Q39" s="7">
        <f>G39</f>
        <v>3.6175710594315245</v>
      </c>
      <c r="R39" s="7">
        <f t="shared" ref="R39" si="14">R40-((R40-R38)*(Q40-Q39)/(Q40-Q38))</f>
        <v>849.53289604452391</v>
      </c>
      <c r="T39" s="39">
        <v>4.41</v>
      </c>
      <c r="U39" s="40">
        <v>1000</v>
      </c>
      <c r="V39" s="39">
        <v>4.95</v>
      </c>
      <c r="W39" s="40">
        <v>1100</v>
      </c>
      <c r="Y39" s="41">
        <v>3729.7</v>
      </c>
      <c r="Z39" s="41">
        <v>113</v>
      </c>
      <c r="AA39" s="41">
        <v>3843.4</v>
      </c>
      <c r="AB39" s="41">
        <v>112</v>
      </c>
    </row>
    <row r="40" spans="1:28" x14ac:dyDescent="0.15">
      <c r="A40" s="44"/>
      <c r="B40" s="50">
        <v>8</v>
      </c>
      <c r="C40" s="50">
        <v>2.31</v>
      </c>
      <c r="D40" s="50">
        <v>1.47</v>
      </c>
      <c r="E40" s="50">
        <f t="shared" si="8"/>
        <v>3.4632034632034632</v>
      </c>
      <c r="F40" s="50">
        <f>N44</f>
        <v>893.84689384689386</v>
      </c>
      <c r="G40" s="50">
        <f t="shared" si="3"/>
        <v>3.8480038480038479</v>
      </c>
      <c r="H40" s="97"/>
      <c r="I40" s="44">
        <f t="shared" si="4"/>
        <v>2.9512631352926872</v>
      </c>
      <c r="J40" s="35">
        <f t="shared" si="5"/>
        <v>0.16731733474817609</v>
      </c>
      <c r="M40" s="7">
        <f>VLOOKUP(M39,$T$31:$W$65,3,TRUE)</f>
        <v>3.36</v>
      </c>
      <c r="N40" s="7">
        <f>VLOOKUP(M39,$T$31:$W$65,4,TRUE)</f>
        <v>800</v>
      </c>
      <c r="O40" s="7">
        <f t="shared" ref="O40" si="15">VLOOKUP(O39,$T$31:$W$65,3,TRUE)</f>
        <v>3.88</v>
      </c>
      <c r="P40" s="7">
        <f t="shared" ref="P40" si="16">VLOOKUP(O39,$T$31:$W$65,4,TRUE)</f>
        <v>900</v>
      </c>
      <c r="Q40" s="7">
        <f t="shared" ref="Q40" si="17">VLOOKUP(Q39,$T$31:$W$65,3,TRUE)</f>
        <v>3.88</v>
      </c>
      <c r="R40" s="7">
        <f t="shared" ref="R40" si="18">VLOOKUP(Q39,$T$31:$W$65,4,TRUE)</f>
        <v>900</v>
      </c>
      <c r="T40" s="39">
        <v>4.95</v>
      </c>
      <c r="U40" s="40">
        <v>1100</v>
      </c>
      <c r="V40" s="39">
        <v>5.48</v>
      </c>
      <c r="W40" s="40">
        <v>1200</v>
      </c>
      <c r="Y40" s="41">
        <v>3843.4</v>
      </c>
      <c r="Z40" s="41">
        <v>112</v>
      </c>
      <c r="AA40" s="41">
        <v>3961.1</v>
      </c>
      <c r="AB40" s="41">
        <v>111</v>
      </c>
    </row>
    <row r="41" spans="1:28" x14ac:dyDescent="0.15">
      <c r="A41" s="44"/>
      <c r="B41" s="50">
        <v>9</v>
      </c>
      <c r="C41" s="50">
        <v>2.46</v>
      </c>
      <c r="D41" s="50">
        <v>1.51</v>
      </c>
      <c r="E41" s="50">
        <f t="shared" si="8"/>
        <v>3.6585365853658538</v>
      </c>
      <c r="F41" s="50">
        <f>P44</f>
        <v>934.91333026537825</v>
      </c>
      <c r="G41" s="50">
        <f t="shared" si="3"/>
        <v>4.0650406504065044</v>
      </c>
      <c r="H41" s="97"/>
      <c r="I41" s="44">
        <f t="shared" si="4"/>
        <v>2.9707713521215777</v>
      </c>
      <c r="J41" s="35">
        <f t="shared" si="5"/>
        <v>0.17897694729316943</v>
      </c>
      <c r="M41" s="98" t="s">
        <v>42</v>
      </c>
      <c r="N41" s="99"/>
      <c r="O41" s="98" t="s">
        <v>43</v>
      </c>
      <c r="P41" s="99"/>
      <c r="Q41" s="98" t="s">
        <v>44</v>
      </c>
      <c r="R41" s="99"/>
      <c r="T41" s="39">
        <v>5.48</v>
      </c>
      <c r="U41" s="40">
        <v>1200</v>
      </c>
      <c r="V41" s="39">
        <v>6.03</v>
      </c>
      <c r="W41" s="40">
        <v>1300</v>
      </c>
      <c r="Y41" s="41">
        <v>3961.1</v>
      </c>
      <c r="Z41" s="41">
        <v>111</v>
      </c>
      <c r="AA41" s="41">
        <v>4082.9</v>
      </c>
      <c r="AB41" s="41">
        <v>110</v>
      </c>
    </row>
    <row r="42" spans="1:28" x14ac:dyDescent="0.15">
      <c r="A42" s="44"/>
      <c r="B42" s="50">
        <v>10</v>
      </c>
      <c r="C42" s="50">
        <v>2.6</v>
      </c>
      <c r="D42" s="50">
        <v>1.54</v>
      </c>
      <c r="E42" s="50">
        <f t="shared" si="8"/>
        <v>3.8461538461538458</v>
      </c>
      <c r="F42" s="50">
        <f>R44</f>
        <v>974.24608934042897</v>
      </c>
      <c r="G42" s="50">
        <f t="shared" si="3"/>
        <v>4.2735042735042734</v>
      </c>
      <c r="H42" s="97"/>
      <c r="I42" s="44">
        <f t="shared" si="4"/>
        <v>2.9886686711942319</v>
      </c>
      <c r="J42" s="35">
        <f t="shared" si="5"/>
        <v>0.18752072083646307</v>
      </c>
      <c r="M42" s="32" t="s">
        <v>54</v>
      </c>
      <c r="N42" s="92" t="s">
        <v>46</v>
      </c>
      <c r="O42" s="32" t="s">
        <v>54</v>
      </c>
      <c r="P42" s="92" t="s">
        <v>46</v>
      </c>
      <c r="Q42" s="32" t="s">
        <v>54</v>
      </c>
      <c r="R42" s="92" t="s">
        <v>46</v>
      </c>
      <c r="T42" s="39">
        <v>6.03</v>
      </c>
      <c r="U42" s="40">
        <v>1300</v>
      </c>
      <c r="V42" s="39">
        <v>6.58</v>
      </c>
      <c r="W42" s="40">
        <v>1400</v>
      </c>
      <c r="Y42" s="41">
        <v>4082.9</v>
      </c>
      <c r="Z42" s="41">
        <v>110</v>
      </c>
      <c r="AA42" s="41">
        <v>4209.1000000000004</v>
      </c>
      <c r="AB42" s="41">
        <v>109</v>
      </c>
    </row>
    <row r="43" spans="1:28" x14ac:dyDescent="0.15">
      <c r="A43" s="44"/>
      <c r="B43" s="44"/>
      <c r="C43" s="44"/>
      <c r="D43" s="44"/>
      <c r="E43" s="44"/>
      <c r="F43" s="44"/>
      <c r="G43" s="44"/>
      <c r="H43" s="44"/>
      <c r="I43" s="44"/>
      <c r="J43" s="44"/>
      <c r="M43" s="7">
        <f>VLOOKUP(M44,$T$32:$U$65,1)</f>
        <v>3.36</v>
      </c>
      <c r="N43" s="7">
        <f>VLOOKUP(M44,$T$32:$U$65,2)</f>
        <v>800</v>
      </c>
      <c r="O43" s="7">
        <f>VLOOKUP(O44,$T$32:$U$65,1)</f>
        <v>3.88</v>
      </c>
      <c r="P43" s="7">
        <f>VLOOKUP(O44,$T$32:$U$65,2)</f>
        <v>900</v>
      </c>
      <c r="Q43" s="7">
        <f>VLOOKUP(Q44,$T$32:$U$65,1)</f>
        <v>3.88</v>
      </c>
      <c r="R43" s="7">
        <f>VLOOKUP(Q44,$T$32:$U$65,2)</f>
        <v>900</v>
      </c>
      <c r="T43" s="39">
        <v>6.58</v>
      </c>
      <c r="U43" s="40">
        <v>1400</v>
      </c>
      <c r="V43" s="39">
        <v>7.14</v>
      </c>
      <c r="W43" s="40">
        <v>1500</v>
      </c>
      <c r="Y43" s="41">
        <v>4209.1000000000004</v>
      </c>
      <c r="Z43" s="41">
        <v>109</v>
      </c>
      <c r="AA43" s="41">
        <v>4339.7</v>
      </c>
      <c r="AB43" s="41">
        <v>108</v>
      </c>
    </row>
    <row r="44" spans="1:28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M44" s="7">
        <f>G40</f>
        <v>3.8480038480038479</v>
      </c>
      <c r="N44" s="7">
        <f t="shared" ref="N44" si="19">N45-((N45-N43)*(M45-M44)/(M45-M43))</f>
        <v>893.84689384689386</v>
      </c>
      <c r="O44" s="7">
        <f>G41</f>
        <v>4.0650406504065044</v>
      </c>
      <c r="P44" s="7">
        <f t="shared" ref="P44" si="20">P45-((P45-P43)*(O45-O44)/(O45-O43))</f>
        <v>934.91333026537825</v>
      </c>
      <c r="Q44" s="7">
        <f>G42</f>
        <v>4.2735042735042734</v>
      </c>
      <c r="R44" s="7">
        <f t="shared" ref="R44" si="21">R45-((R45-R43)*(Q45-Q44)/(Q45-Q43))</f>
        <v>974.24608934042897</v>
      </c>
      <c r="T44" s="39">
        <v>7.14</v>
      </c>
      <c r="U44" s="40">
        <v>1500</v>
      </c>
      <c r="V44" s="39">
        <v>7.71</v>
      </c>
      <c r="W44" s="40">
        <v>1600</v>
      </c>
      <c r="Y44" s="41">
        <v>4339.7</v>
      </c>
      <c r="Z44" s="41">
        <v>108</v>
      </c>
      <c r="AA44" s="41">
        <v>4475</v>
      </c>
      <c r="AB44" s="41">
        <v>107</v>
      </c>
    </row>
    <row r="45" spans="1:28" x14ac:dyDescent="0.15">
      <c r="A45" s="44"/>
      <c r="B45" s="44"/>
      <c r="C45" s="44"/>
      <c r="D45" s="44"/>
      <c r="E45" s="44"/>
      <c r="F45" s="44"/>
      <c r="G45" s="44"/>
      <c r="H45" s="44"/>
      <c r="I45" s="44"/>
      <c r="J45" s="44"/>
      <c r="M45" s="7">
        <f>VLOOKUP(M44,$T$31:$W$65,3,TRUE)</f>
        <v>3.88</v>
      </c>
      <c r="N45" s="7">
        <f>VLOOKUP(M44,$T$31:$W$65,4,TRUE)</f>
        <v>900</v>
      </c>
      <c r="O45" s="7">
        <f t="shared" ref="O45" si="22">VLOOKUP(O44,$T$31:$W$65,3,TRUE)</f>
        <v>4.41</v>
      </c>
      <c r="P45" s="7">
        <f t="shared" ref="P45" si="23">VLOOKUP(O44,$T$31:$W$65,4,TRUE)</f>
        <v>1000</v>
      </c>
      <c r="Q45" s="7">
        <f t="shared" ref="Q45" si="24">VLOOKUP(Q44,$T$31:$W$65,3,TRUE)</f>
        <v>4.41</v>
      </c>
      <c r="R45" s="7">
        <f t="shared" ref="R45" si="25">VLOOKUP(Q44,$T$31:$W$65,4,TRUE)</f>
        <v>1000</v>
      </c>
      <c r="T45" s="39">
        <v>7.71</v>
      </c>
      <c r="U45" s="40">
        <v>1600</v>
      </c>
      <c r="V45" s="39">
        <v>8.2799999999999994</v>
      </c>
      <c r="W45" s="40">
        <v>1700</v>
      </c>
      <c r="Y45" s="41">
        <v>4475</v>
      </c>
      <c r="Z45" s="41">
        <v>107</v>
      </c>
      <c r="AA45" s="41">
        <v>4615.1000000000004</v>
      </c>
      <c r="AB45" s="41">
        <v>106</v>
      </c>
    </row>
    <row r="46" spans="1:28" x14ac:dyDescent="0.15">
      <c r="A46" s="44"/>
      <c r="B46" s="44"/>
      <c r="C46" s="44"/>
      <c r="D46" s="44"/>
      <c r="E46" s="44"/>
      <c r="F46" s="44"/>
      <c r="G46" s="44"/>
      <c r="H46" s="44"/>
      <c r="I46" s="44"/>
      <c r="J46" s="44"/>
      <c r="T46" s="39">
        <v>8.2799999999999994</v>
      </c>
      <c r="U46" s="40">
        <v>1700</v>
      </c>
      <c r="V46" s="39">
        <v>8.86</v>
      </c>
      <c r="W46" s="40">
        <v>1800</v>
      </c>
      <c r="Y46" s="41">
        <v>4615.1000000000004</v>
      </c>
      <c r="Z46" s="41">
        <v>106</v>
      </c>
      <c r="AA46" s="41">
        <v>4760.3</v>
      </c>
      <c r="AB46" s="41">
        <v>105</v>
      </c>
    </row>
    <row r="47" spans="1:28" x14ac:dyDescent="0.15">
      <c r="A47" s="44"/>
      <c r="B47" s="44"/>
      <c r="C47" s="44"/>
      <c r="D47" s="44"/>
      <c r="E47" s="44"/>
      <c r="F47" s="44"/>
      <c r="G47" s="44"/>
      <c r="H47" s="44"/>
      <c r="I47" s="44"/>
      <c r="J47" s="44"/>
      <c r="T47" s="39">
        <v>8.86</v>
      </c>
      <c r="U47" s="40">
        <v>1800</v>
      </c>
      <c r="V47" s="39">
        <v>9.44</v>
      </c>
      <c r="W47" s="40">
        <v>1900</v>
      </c>
      <c r="Y47" s="41">
        <v>4760.3</v>
      </c>
      <c r="Z47" s="41">
        <v>105</v>
      </c>
      <c r="AA47" s="41">
        <v>4910.7</v>
      </c>
      <c r="AB47" s="41">
        <v>104</v>
      </c>
    </row>
    <row r="48" spans="1:28" x14ac:dyDescent="0.15">
      <c r="A48" s="44"/>
      <c r="B48" s="44"/>
      <c r="C48" s="44"/>
      <c r="D48" s="44"/>
      <c r="E48" s="44"/>
      <c r="F48" s="44"/>
      <c r="G48" s="44"/>
      <c r="H48" s="44"/>
      <c r="I48" s="44"/>
      <c r="J48" s="44"/>
      <c r="T48" s="39">
        <v>9.44</v>
      </c>
      <c r="U48" s="40">
        <v>1900</v>
      </c>
      <c r="V48" s="39">
        <v>10.029999999999999</v>
      </c>
      <c r="W48" s="40">
        <v>2000</v>
      </c>
      <c r="Y48" s="41">
        <v>4910.7</v>
      </c>
      <c r="Z48" s="41">
        <v>104</v>
      </c>
      <c r="AA48" s="41">
        <v>5066.6000000000004</v>
      </c>
      <c r="AB48" s="41">
        <v>103</v>
      </c>
    </row>
    <row r="49" spans="2:28" x14ac:dyDescent="0.15">
      <c r="B49" s="44"/>
      <c r="C49" s="44"/>
      <c r="D49" s="44"/>
      <c r="E49" s="44"/>
      <c r="F49" s="44"/>
      <c r="G49" s="44"/>
      <c r="H49" s="44"/>
      <c r="I49" s="44"/>
      <c r="J49" s="44"/>
      <c r="T49" s="39">
        <v>10.029999999999999</v>
      </c>
      <c r="U49" s="40">
        <v>2000</v>
      </c>
      <c r="V49" s="39">
        <v>10.63</v>
      </c>
      <c r="W49" s="40">
        <v>2100</v>
      </c>
      <c r="Y49" s="41">
        <v>5066.6000000000004</v>
      </c>
      <c r="Z49" s="41">
        <v>103</v>
      </c>
      <c r="AA49" s="41">
        <v>5228.1000000000004</v>
      </c>
      <c r="AB49" s="41">
        <v>102</v>
      </c>
    </row>
    <row r="50" spans="2:28" x14ac:dyDescent="0.15">
      <c r="B50" s="44"/>
      <c r="C50" s="44"/>
      <c r="D50" s="44"/>
      <c r="E50" s="44"/>
      <c r="F50" s="44"/>
      <c r="G50" s="44"/>
      <c r="H50" s="44"/>
      <c r="I50" s="44"/>
      <c r="J50" s="44"/>
      <c r="T50" s="39">
        <v>10.63</v>
      </c>
      <c r="U50" s="40">
        <v>2100</v>
      </c>
      <c r="V50" s="39">
        <v>11.24</v>
      </c>
      <c r="W50" s="40">
        <v>2200</v>
      </c>
      <c r="Y50" s="41">
        <v>5228.1000000000004</v>
      </c>
      <c r="Z50" s="41">
        <v>102</v>
      </c>
      <c r="AA50" s="41">
        <v>5395.6</v>
      </c>
      <c r="AB50" s="41">
        <v>101</v>
      </c>
    </row>
    <row r="51" spans="2:28" x14ac:dyDescent="0.15">
      <c r="B51" s="44"/>
      <c r="C51" s="44"/>
      <c r="D51" s="44"/>
      <c r="E51" s="44"/>
      <c r="F51" s="44"/>
      <c r="G51" s="44"/>
      <c r="H51" s="44"/>
      <c r="I51" s="44"/>
      <c r="J51" s="44"/>
      <c r="T51" s="39">
        <v>11.24</v>
      </c>
      <c r="U51" s="40">
        <v>2200</v>
      </c>
      <c r="V51" s="39">
        <v>11.84</v>
      </c>
      <c r="W51" s="40">
        <v>2300</v>
      </c>
      <c r="Y51" s="41">
        <v>5395.6</v>
      </c>
      <c r="Z51" s="41">
        <v>101</v>
      </c>
      <c r="AA51" s="41">
        <v>5569.3</v>
      </c>
      <c r="AB51" s="41">
        <v>100</v>
      </c>
    </row>
    <row r="52" spans="2:28" x14ac:dyDescent="0.15">
      <c r="B52" s="44"/>
      <c r="C52" s="44"/>
      <c r="D52" s="44"/>
      <c r="E52" s="44"/>
      <c r="F52" s="44"/>
      <c r="G52" s="44"/>
      <c r="H52" s="44"/>
      <c r="I52" s="44"/>
      <c r="J52" s="44"/>
      <c r="T52" s="39">
        <v>11.84</v>
      </c>
      <c r="U52" s="40">
        <v>2300</v>
      </c>
      <c r="V52" s="39">
        <v>12.46</v>
      </c>
      <c r="W52" s="40">
        <v>2400</v>
      </c>
      <c r="Y52" s="41">
        <v>5569.3</v>
      </c>
      <c r="Z52" s="41">
        <v>100</v>
      </c>
      <c r="AA52" s="41">
        <v>5749.3</v>
      </c>
      <c r="AB52" s="41">
        <v>99</v>
      </c>
    </row>
    <row r="53" spans="2:28" x14ac:dyDescent="0.15">
      <c r="B53" s="44"/>
      <c r="C53" s="44"/>
      <c r="D53" s="44"/>
      <c r="E53" s="44"/>
      <c r="F53" s="44"/>
      <c r="G53" s="44"/>
      <c r="H53" s="44"/>
      <c r="I53" s="44"/>
      <c r="J53" s="44"/>
      <c r="T53" s="39">
        <v>12.46</v>
      </c>
      <c r="U53" s="40">
        <v>2400</v>
      </c>
      <c r="V53" s="39">
        <v>13.08</v>
      </c>
      <c r="W53" s="40">
        <v>2500</v>
      </c>
      <c r="Y53" s="41">
        <v>5749.3</v>
      </c>
      <c r="Z53" s="41">
        <v>99</v>
      </c>
      <c r="AA53" s="41">
        <v>5936.1</v>
      </c>
      <c r="AB53" s="41">
        <v>98</v>
      </c>
    </row>
    <row r="54" spans="2:28" x14ac:dyDescent="0.15">
      <c r="B54" s="44"/>
      <c r="C54" s="44"/>
      <c r="D54" s="44"/>
      <c r="E54" s="44"/>
      <c r="F54" s="44"/>
      <c r="G54" s="44"/>
      <c r="H54" s="44"/>
      <c r="I54" s="44"/>
      <c r="J54" s="44"/>
      <c r="T54" s="39">
        <v>13.08</v>
      </c>
      <c r="U54" s="40">
        <v>2500</v>
      </c>
      <c r="V54" s="39">
        <v>13.72</v>
      </c>
      <c r="W54" s="40">
        <v>2600</v>
      </c>
      <c r="Y54" s="41">
        <v>5936.1</v>
      </c>
      <c r="Z54" s="41">
        <v>98</v>
      </c>
      <c r="AA54" s="41">
        <v>6129.8</v>
      </c>
      <c r="AB54" s="41">
        <v>97</v>
      </c>
    </row>
    <row r="55" spans="2:28" x14ac:dyDescent="0.15">
      <c r="B55" s="44"/>
      <c r="C55" s="44"/>
      <c r="D55" s="44"/>
      <c r="E55" s="44"/>
      <c r="F55" s="44"/>
      <c r="G55" s="44"/>
      <c r="H55" s="44"/>
      <c r="I55" s="44"/>
      <c r="J55" s="44"/>
      <c r="T55" s="39">
        <v>13.72</v>
      </c>
      <c r="U55" s="40">
        <v>2600</v>
      </c>
      <c r="V55" s="39">
        <v>14.34</v>
      </c>
      <c r="W55" s="40">
        <v>2700</v>
      </c>
      <c r="Y55" s="41">
        <v>6129.8</v>
      </c>
      <c r="Z55" s="41">
        <v>97</v>
      </c>
      <c r="AA55" s="41">
        <v>6330.8</v>
      </c>
      <c r="AB55" s="41">
        <v>96</v>
      </c>
    </row>
    <row r="56" spans="2:28" x14ac:dyDescent="0.15">
      <c r="B56" s="44"/>
      <c r="C56" s="44"/>
      <c r="D56" s="44"/>
      <c r="E56" s="44"/>
      <c r="F56" s="44"/>
      <c r="G56" s="44"/>
      <c r="H56" s="44"/>
      <c r="I56" s="44"/>
      <c r="J56" s="44"/>
      <c r="T56" s="39">
        <v>14.34</v>
      </c>
      <c r="U56" s="40">
        <v>2700</v>
      </c>
      <c r="V56" s="39">
        <v>14.99</v>
      </c>
      <c r="W56" s="40">
        <v>2800</v>
      </c>
      <c r="Y56" s="41">
        <v>6330.8</v>
      </c>
      <c r="Z56" s="41">
        <v>96</v>
      </c>
      <c r="AA56" s="41">
        <v>6539.4</v>
      </c>
      <c r="AB56" s="41">
        <v>95</v>
      </c>
    </row>
    <row r="57" spans="2:28" x14ac:dyDescent="0.15">
      <c r="B57" s="44"/>
      <c r="C57" s="44"/>
      <c r="D57" s="44"/>
      <c r="E57" s="44"/>
      <c r="F57" s="44"/>
      <c r="G57" s="44"/>
      <c r="H57" s="44"/>
      <c r="I57" s="44"/>
      <c r="J57" s="44"/>
      <c r="T57" s="39">
        <v>14.99</v>
      </c>
      <c r="U57" s="40">
        <v>2800</v>
      </c>
      <c r="V57" s="39">
        <v>15.63</v>
      </c>
      <c r="W57" s="40">
        <v>2900</v>
      </c>
      <c r="Y57" s="41">
        <v>6539.4</v>
      </c>
      <c r="Z57" s="41">
        <v>95</v>
      </c>
      <c r="AA57" s="41">
        <v>6755.9</v>
      </c>
      <c r="AB57" s="41">
        <v>94</v>
      </c>
    </row>
    <row r="58" spans="2:28" x14ac:dyDescent="0.15">
      <c r="B58" s="44"/>
      <c r="C58" s="44"/>
      <c r="D58" s="44"/>
      <c r="E58" s="44"/>
      <c r="F58" s="44"/>
      <c r="G58" s="44"/>
      <c r="H58" s="44"/>
      <c r="I58" s="44"/>
      <c r="J58" s="44"/>
      <c r="T58" s="39">
        <v>15.63</v>
      </c>
      <c r="U58" s="40">
        <v>2900</v>
      </c>
      <c r="V58" s="39">
        <v>16.29</v>
      </c>
      <c r="W58" s="40">
        <v>3000</v>
      </c>
      <c r="Y58" s="41">
        <v>6755.9</v>
      </c>
      <c r="Z58" s="41">
        <v>94</v>
      </c>
      <c r="AA58" s="41">
        <v>6980.6</v>
      </c>
      <c r="AB58" s="41">
        <v>93</v>
      </c>
    </row>
    <row r="59" spans="2:28" x14ac:dyDescent="0.15">
      <c r="B59" s="5">
        <v>5</v>
      </c>
      <c r="C59" s="90">
        <f>B59-$D$19</f>
        <v>5.032</v>
      </c>
      <c r="D59" s="44"/>
      <c r="E59" s="44"/>
      <c r="F59" s="44"/>
      <c r="G59" s="44"/>
      <c r="H59" s="44"/>
      <c r="I59" s="44"/>
      <c r="J59" s="44"/>
      <c r="T59" s="39">
        <v>16.29</v>
      </c>
      <c r="U59" s="40">
        <v>3000</v>
      </c>
      <c r="V59" s="39">
        <v>16.95</v>
      </c>
      <c r="W59" s="40">
        <v>3100</v>
      </c>
      <c r="Y59" s="41">
        <v>6980.6</v>
      </c>
      <c r="Z59" s="41">
        <v>93</v>
      </c>
      <c r="AA59" s="41">
        <v>7214</v>
      </c>
      <c r="AB59" s="41">
        <v>92</v>
      </c>
    </row>
    <row r="60" spans="2:28" x14ac:dyDescent="0.15">
      <c r="B60" s="5">
        <v>7.5</v>
      </c>
      <c r="C60" s="50">
        <f t="shared" ref="C60:C67" si="26">B60-$D$19</f>
        <v>7.532</v>
      </c>
      <c r="D60" s="44"/>
      <c r="E60" s="44"/>
      <c r="F60" s="44"/>
      <c r="G60" s="44"/>
      <c r="H60" s="44"/>
      <c r="I60" s="44"/>
      <c r="J60" s="44"/>
      <c r="T60" s="39">
        <v>16.95</v>
      </c>
      <c r="U60" s="40">
        <v>3100</v>
      </c>
      <c r="V60" s="39">
        <v>17.62</v>
      </c>
      <c r="W60" s="40">
        <v>3200</v>
      </c>
      <c r="Y60" s="41">
        <v>7214</v>
      </c>
      <c r="Z60" s="41">
        <v>92</v>
      </c>
      <c r="AA60" s="41">
        <v>7456.2</v>
      </c>
      <c r="AB60" s="41">
        <v>91</v>
      </c>
    </row>
    <row r="61" spans="2:28" x14ac:dyDescent="0.15">
      <c r="B61" s="5">
        <v>10</v>
      </c>
      <c r="C61" s="50">
        <f t="shared" si="26"/>
        <v>10.032</v>
      </c>
      <c r="D61" s="44"/>
      <c r="E61" s="44"/>
      <c r="F61" s="44"/>
      <c r="G61" s="44"/>
      <c r="H61" s="44"/>
      <c r="I61" s="44"/>
      <c r="J61" s="44"/>
      <c r="T61" s="39">
        <v>17.62</v>
      </c>
      <c r="U61" s="40">
        <v>3200</v>
      </c>
      <c r="V61" s="39">
        <v>18.28</v>
      </c>
      <c r="W61" s="40">
        <v>3300</v>
      </c>
      <c r="Y61" s="41">
        <v>7456.2</v>
      </c>
      <c r="Z61" s="41">
        <v>91</v>
      </c>
      <c r="AA61" s="41">
        <v>7707.7</v>
      </c>
      <c r="AB61" s="41">
        <v>90</v>
      </c>
    </row>
    <row r="62" spans="2:28" x14ac:dyDescent="0.15">
      <c r="B62" s="5">
        <v>15</v>
      </c>
      <c r="C62" s="50">
        <f t="shared" si="26"/>
        <v>15.032</v>
      </c>
      <c r="D62" s="44"/>
      <c r="E62" s="44"/>
      <c r="F62" s="44"/>
      <c r="G62" s="44"/>
      <c r="H62" s="44"/>
      <c r="I62" s="44"/>
      <c r="J62" s="44"/>
      <c r="T62" s="39">
        <v>18.28</v>
      </c>
      <c r="U62" s="40">
        <v>3300</v>
      </c>
      <c r="V62" s="39">
        <v>18.97</v>
      </c>
      <c r="W62" s="40">
        <v>3400</v>
      </c>
      <c r="Y62" s="41">
        <v>7707.7</v>
      </c>
      <c r="Z62" s="41">
        <v>90</v>
      </c>
      <c r="AA62" s="41">
        <v>7969.1</v>
      </c>
      <c r="AB62" s="41">
        <v>89</v>
      </c>
    </row>
    <row r="63" spans="2:28" x14ac:dyDescent="0.15">
      <c r="B63" s="5">
        <v>20</v>
      </c>
      <c r="C63" s="50">
        <f t="shared" si="26"/>
        <v>20.032</v>
      </c>
      <c r="D63" s="44"/>
      <c r="E63" s="44"/>
      <c r="F63" s="44"/>
      <c r="G63" s="44"/>
      <c r="H63" s="44"/>
      <c r="I63" s="44"/>
      <c r="J63" s="44"/>
      <c r="T63" s="39">
        <v>18.97</v>
      </c>
      <c r="U63" s="40">
        <v>3400</v>
      </c>
      <c r="V63" s="39">
        <v>19.66</v>
      </c>
      <c r="W63" s="40">
        <v>3500</v>
      </c>
      <c r="Y63" s="41">
        <v>7969.1</v>
      </c>
      <c r="Z63" s="41">
        <v>89</v>
      </c>
      <c r="AA63" s="41">
        <v>8240.6</v>
      </c>
      <c r="AB63" s="41">
        <v>88</v>
      </c>
    </row>
    <row r="64" spans="2:28" x14ac:dyDescent="0.15">
      <c r="B64" s="5">
        <v>25</v>
      </c>
      <c r="C64" s="50">
        <f t="shared" si="26"/>
        <v>25.032</v>
      </c>
      <c r="D64" s="44"/>
      <c r="E64" s="44"/>
      <c r="F64" s="44"/>
      <c r="G64" s="44"/>
      <c r="H64" s="44"/>
      <c r="I64" s="44"/>
      <c r="J64" s="44"/>
      <c r="T64" s="39">
        <v>19.66</v>
      </c>
      <c r="U64" s="40">
        <v>3500</v>
      </c>
      <c r="V64" s="39">
        <v>26.35</v>
      </c>
      <c r="W64" s="40">
        <v>3600</v>
      </c>
      <c r="Y64" s="41">
        <v>8240.6</v>
      </c>
      <c r="Z64" s="41">
        <v>88</v>
      </c>
      <c r="AA64" s="41">
        <v>8522.7000000000007</v>
      </c>
      <c r="AB64" s="41">
        <v>87</v>
      </c>
    </row>
    <row r="65" spans="2:28" x14ac:dyDescent="0.15">
      <c r="B65" s="5">
        <v>30</v>
      </c>
      <c r="C65" s="50">
        <f t="shared" si="26"/>
        <v>30.032</v>
      </c>
      <c r="D65" s="44"/>
      <c r="E65" s="44"/>
      <c r="F65" s="44"/>
      <c r="G65" s="44"/>
      <c r="H65" s="44"/>
      <c r="I65" s="44"/>
      <c r="J65" s="44"/>
      <c r="T65" s="39">
        <v>26.35</v>
      </c>
      <c r="U65" s="40">
        <v>3600</v>
      </c>
      <c r="V65" s="40"/>
      <c r="W65" s="40"/>
      <c r="Y65" s="41">
        <v>8522.7000000000007</v>
      </c>
      <c r="Z65" s="41">
        <v>87</v>
      </c>
      <c r="AA65" s="41">
        <v>8816</v>
      </c>
      <c r="AB65" s="41">
        <v>86</v>
      </c>
    </row>
    <row r="66" spans="2:28" x14ac:dyDescent="0.15">
      <c r="B66" s="5">
        <v>35</v>
      </c>
      <c r="C66" s="50">
        <f>B66-$D$19</f>
        <v>35.031999999999996</v>
      </c>
      <c r="D66" s="44"/>
      <c r="E66" s="44"/>
      <c r="F66" s="44"/>
      <c r="G66" s="44"/>
      <c r="H66" s="44"/>
      <c r="I66" s="44"/>
      <c r="J66" s="44"/>
      <c r="T66" s="33"/>
      <c r="Y66" s="41">
        <v>8816</v>
      </c>
      <c r="Z66" s="41">
        <v>86</v>
      </c>
      <c r="AA66" s="41">
        <v>9120.7999999999993</v>
      </c>
      <c r="AB66" s="41">
        <v>85</v>
      </c>
    </row>
    <row r="67" spans="2:28" ht="15.75" thickBot="1" x14ac:dyDescent="0.2">
      <c r="B67" s="6">
        <v>40</v>
      </c>
      <c r="C67" s="30">
        <f t="shared" si="26"/>
        <v>40.031999999999996</v>
      </c>
      <c r="D67" s="44"/>
      <c r="E67" s="44"/>
      <c r="F67" s="44"/>
      <c r="G67" s="44"/>
      <c r="H67" s="44"/>
      <c r="I67" s="44"/>
      <c r="J67" s="44"/>
      <c r="Y67" s="41">
        <v>9120.7999999999993</v>
      </c>
      <c r="Z67" s="41">
        <v>85</v>
      </c>
      <c r="AA67" s="41">
        <v>9437.7000000000007</v>
      </c>
      <c r="AB67" s="41">
        <v>84</v>
      </c>
    </row>
    <row r="68" spans="2:28" x14ac:dyDescent="0.15">
      <c r="B68" s="44"/>
      <c r="C68" s="44"/>
      <c r="D68" s="44"/>
      <c r="E68" s="44"/>
      <c r="F68" s="44"/>
      <c r="G68" s="44"/>
      <c r="H68" s="44"/>
      <c r="I68" s="44"/>
      <c r="J68" s="44"/>
      <c r="Y68" s="41">
        <v>9437.7000000000007</v>
      </c>
      <c r="Z68" s="41">
        <v>84</v>
      </c>
      <c r="AA68" s="41">
        <v>9767.2000000000007</v>
      </c>
      <c r="AB68" s="41">
        <v>83</v>
      </c>
    </row>
    <row r="69" spans="2:28" x14ac:dyDescent="0.15">
      <c r="B69" s="44"/>
      <c r="C69" s="44"/>
      <c r="D69" s="44"/>
      <c r="E69" s="44"/>
      <c r="F69" s="44"/>
      <c r="G69" s="44"/>
      <c r="H69" s="44"/>
      <c r="I69" s="44"/>
      <c r="J69" s="44"/>
      <c r="Y69" s="41">
        <v>9767.2000000000007</v>
      </c>
      <c r="Z69" s="41">
        <v>83</v>
      </c>
      <c r="AA69" s="41">
        <v>10110</v>
      </c>
      <c r="AB69" s="41">
        <v>82</v>
      </c>
    </row>
    <row r="70" spans="2:28" x14ac:dyDescent="0.15">
      <c r="B70"/>
      <c r="C70"/>
      <c r="D70" s="44"/>
      <c r="E70" s="44"/>
      <c r="F70" s="44"/>
      <c r="G70" s="44"/>
      <c r="H70" s="44"/>
      <c r="I70" s="44"/>
      <c r="J70" s="44"/>
      <c r="Y70" s="41">
        <v>10110</v>
      </c>
      <c r="Z70" s="41">
        <v>82</v>
      </c>
      <c r="AA70" s="41">
        <v>10467</v>
      </c>
      <c r="AB70" s="41">
        <v>81</v>
      </c>
    </row>
    <row r="71" spans="2:28" x14ac:dyDescent="0.15">
      <c r="B71"/>
      <c r="C71"/>
      <c r="D71" s="44"/>
      <c r="E71" s="44"/>
      <c r="F71" s="44"/>
      <c r="G71" s="44"/>
      <c r="H71" s="44"/>
      <c r="I71" s="44"/>
      <c r="J71" s="44"/>
      <c r="Y71" s="41">
        <v>10467</v>
      </c>
      <c r="Z71" s="41">
        <v>81</v>
      </c>
      <c r="AA71" s="41">
        <v>10837</v>
      </c>
      <c r="AB71" s="41">
        <v>80</v>
      </c>
    </row>
    <row r="72" spans="2:28" x14ac:dyDescent="0.15">
      <c r="B72"/>
      <c r="C72"/>
      <c r="D72" s="44"/>
      <c r="E72" s="44"/>
      <c r="F72" s="44"/>
      <c r="G72" s="44"/>
      <c r="H72" s="44"/>
      <c r="I72" s="44"/>
      <c r="J72" s="44"/>
      <c r="Y72" s="41">
        <v>10837</v>
      </c>
      <c r="Z72" s="41">
        <v>80</v>
      </c>
      <c r="AA72" s="41">
        <v>11223</v>
      </c>
      <c r="AB72" s="41">
        <v>79</v>
      </c>
    </row>
    <row r="73" spans="2:28" x14ac:dyDescent="0.15">
      <c r="B73"/>
      <c r="C73"/>
      <c r="D73" s="44"/>
      <c r="E73" s="44"/>
      <c r="F73" s="44"/>
      <c r="G73" s="44"/>
      <c r="H73" s="44"/>
      <c r="I73" s="44"/>
      <c r="J73" s="44"/>
      <c r="Y73" s="41">
        <v>11223</v>
      </c>
      <c r="Z73" s="41">
        <v>79</v>
      </c>
      <c r="AA73" s="41">
        <v>11625</v>
      </c>
      <c r="AB73" s="41">
        <v>78</v>
      </c>
    </row>
    <row r="74" spans="2:28" x14ac:dyDescent="0.15">
      <c r="B74"/>
      <c r="C74"/>
      <c r="D74" s="44"/>
      <c r="E74" s="44"/>
      <c r="F74" s="44"/>
      <c r="G74" s="44"/>
      <c r="H74" s="44"/>
      <c r="I74" s="44"/>
      <c r="J74" s="44"/>
      <c r="Y74" s="41">
        <v>11625</v>
      </c>
      <c r="Z74" s="41">
        <v>78</v>
      </c>
      <c r="AA74" s="41">
        <v>12043</v>
      </c>
      <c r="AB74" s="41">
        <v>77</v>
      </c>
    </row>
    <row r="75" spans="2:28" x14ac:dyDescent="0.15">
      <c r="B75"/>
      <c r="C75"/>
      <c r="D75" s="44"/>
      <c r="E75" s="44"/>
      <c r="F75" s="44"/>
      <c r="G75" s="44"/>
      <c r="H75" s="44"/>
      <c r="I75" s="44"/>
      <c r="J75" s="44"/>
      <c r="Y75" s="41">
        <v>12043</v>
      </c>
      <c r="Z75" s="41">
        <v>77</v>
      </c>
      <c r="AA75" s="41">
        <v>12479</v>
      </c>
      <c r="AB75" s="41">
        <v>76</v>
      </c>
    </row>
    <row r="76" spans="2:28" x14ac:dyDescent="0.15">
      <c r="B76"/>
      <c r="C76"/>
      <c r="D76" s="44"/>
      <c r="E76" s="44"/>
      <c r="F76" s="44"/>
      <c r="G76" s="44"/>
      <c r="H76" s="44"/>
      <c r="I76" s="44"/>
      <c r="J76" s="44"/>
      <c r="Y76" s="41">
        <v>12479</v>
      </c>
      <c r="Z76" s="41">
        <v>76</v>
      </c>
      <c r="AA76" s="41">
        <v>12932</v>
      </c>
      <c r="AB76" s="41">
        <v>75</v>
      </c>
    </row>
    <row r="77" spans="2:28" x14ac:dyDescent="0.15">
      <c r="B77"/>
      <c r="C77"/>
      <c r="D77" s="44"/>
      <c r="E77" s="44"/>
      <c r="F77" s="44"/>
      <c r="G77" s="44"/>
      <c r="H77" s="44"/>
      <c r="I77" s="44"/>
      <c r="J77" s="44"/>
      <c r="Y77" s="41">
        <v>12932</v>
      </c>
      <c r="Z77" s="41">
        <v>75</v>
      </c>
      <c r="AA77" s="41">
        <v>13405</v>
      </c>
      <c r="AB77" s="41">
        <v>74</v>
      </c>
    </row>
    <row r="78" spans="2:28" x14ac:dyDescent="0.15">
      <c r="B78"/>
      <c r="C78"/>
      <c r="D78" s="44"/>
      <c r="E78" s="44"/>
      <c r="F78" s="44"/>
      <c r="G78" s="44"/>
      <c r="H78" s="44"/>
      <c r="I78" s="44"/>
      <c r="J78" s="44"/>
      <c r="Y78" s="41">
        <v>13405</v>
      </c>
      <c r="Z78" s="41">
        <v>74</v>
      </c>
      <c r="AA78" s="41">
        <v>13897</v>
      </c>
      <c r="AB78" s="41">
        <v>73</v>
      </c>
    </row>
    <row r="79" spans="2:28" x14ac:dyDescent="0.15">
      <c r="B79"/>
      <c r="C79"/>
      <c r="D79" s="44"/>
      <c r="E79" s="44"/>
      <c r="F79" s="44"/>
      <c r="G79" s="44"/>
      <c r="H79" s="44"/>
      <c r="I79" s="44"/>
      <c r="J79" s="44"/>
      <c r="Y79" s="41">
        <v>13897</v>
      </c>
      <c r="Z79" s="41">
        <v>73</v>
      </c>
      <c r="AA79" s="41">
        <v>14410</v>
      </c>
      <c r="AB79" s="41">
        <v>72</v>
      </c>
    </row>
    <row r="80" spans="2:28" x14ac:dyDescent="0.15">
      <c r="B80" s="44"/>
      <c r="C80" s="44"/>
      <c r="D80" s="44"/>
      <c r="E80" s="44"/>
      <c r="F80" s="44"/>
      <c r="G80" s="44"/>
      <c r="H80" s="44"/>
      <c r="I80" s="44"/>
      <c r="J80" s="44"/>
      <c r="Y80" s="41">
        <v>14410</v>
      </c>
      <c r="Z80" s="41">
        <v>72</v>
      </c>
      <c r="AA80" s="41">
        <v>14945</v>
      </c>
      <c r="AB80" s="41">
        <v>71</v>
      </c>
    </row>
    <row r="81" spans="25:28" x14ac:dyDescent="0.15">
      <c r="Y81" s="41">
        <v>14945</v>
      </c>
      <c r="Z81" s="41">
        <v>71</v>
      </c>
      <c r="AA81" s="41">
        <v>15502</v>
      </c>
      <c r="AB81" s="41">
        <v>70</v>
      </c>
    </row>
    <row r="82" spans="25:28" x14ac:dyDescent="0.15">
      <c r="Y82" s="41">
        <v>15502</v>
      </c>
      <c r="Z82" s="41">
        <v>70</v>
      </c>
      <c r="AA82" s="41">
        <v>16083</v>
      </c>
      <c r="AB82" s="41">
        <v>69</v>
      </c>
    </row>
    <row r="83" spans="25:28" x14ac:dyDescent="0.15">
      <c r="Y83" s="41">
        <v>16083</v>
      </c>
      <c r="Z83" s="41">
        <v>69</v>
      </c>
      <c r="AA83" s="41">
        <v>16689</v>
      </c>
      <c r="AB83" s="41">
        <v>68</v>
      </c>
    </row>
    <row r="84" spans="25:28" x14ac:dyDescent="0.15">
      <c r="Y84" s="41">
        <v>16689</v>
      </c>
      <c r="Z84" s="41">
        <v>68</v>
      </c>
      <c r="AA84" s="41">
        <v>17321</v>
      </c>
      <c r="AB84" s="41">
        <v>67</v>
      </c>
    </row>
    <row r="85" spans="25:28" x14ac:dyDescent="0.15">
      <c r="Y85" s="41">
        <v>17321</v>
      </c>
      <c r="Z85" s="41">
        <v>67</v>
      </c>
      <c r="AA85" s="41">
        <v>17980</v>
      </c>
      <c r="AB85" s="41">
        <v>66</v>
      </c>
    </row>
    <row r="86" spans="25:28" x14ac:dyDescent="0.15">
      <c r="Y86" s="41">
        <v>17980</v>
      </c>
      <c r="Z86" s="41">
        <v>66</v>
      </c>
      <c r="AA86" s="41">
        <v>18668</v>
      </c>
      <c r="AB86" s="41">
        <v>65</v>
      </c>
    </row>
    <row r="87" spans="25:28" x14ac:dyDescent="0.15">
      <c r="Y87" s="41">
        <v>18668</v>
      </c>
      <c r="Z87" s="41">
        <v>65</v>
      </c>
      <c r="AA87" s="41">
        <v>19386</v>
      </c>
      <c r="AB87" s="41">
        <v>64</v>
      </c>
    </row>
    <row r="88" spans="25:28" x14ac:dyDescent="0.15">
      <c r="Y88" s="41">
        <v>19386</v>
      </c>
      <c r="Z88" s="41">
        <v>64</v>
      </c>
      <c r="AA88" s="41">
        <v>20136</v>
      </c>
      <c r="AB88" s="41">
        <v>63</v>
      </c>
    </row>
    <row r="89" spans="25:28" x14ac:dyDescent="0.15">
      <c r="Y89" s="41">
        <v>20136</v>
      </c>
      <c r="Z89" s="41">
        <v>63</v>
      </c>
      <c r="AA89" s="41">
        <v>20919</v>
      </c>
      <c r="AB89" s="41">
        <v>62</v>
      </c>
    </row>
    <row r="90" spans="25:28" x14ac:dyDescent="0.15">
      <c r="Y90" s="41">
        <v>20919</v>
      </c>
      <c r="Z90" s="41">
        <v>62</v>
      </c>
      <c r="AA90" s="41">
        <v>21736</v>
      </c>
      <c r="AB90" s="41">
        <v>61</v>
      </c>
    </row>
    <row r="91" spans="25:28" x14ac:dyDescent="0.15">
      <c r="Y91" s="41">
        <v>21736</v>
      </c>
      <c r="Z91" s="41">
        <v>61</v>
      </c>
      <c r="AA91" s="41">
        <v>22590</v>
      </c>
      <c r="AB91" s="41">
        <v>60</v>
      </c>
    </row>
    <row r="92" spans="25:28" x14ac:dyDescent="0.15">
      <c r="Y92" s="41">
        <v>22590</v>
      </c>
      <c r="Z92" s="41">
        <v>60</v>
      </c>
      <c r="AA92" s="41">
        <v>23483</v>
      </c>
      <c r="AB92" s="41">
        <v>59</v>
      </c>
    </row>
    <row r="93" spans="25:28" x14ac:dyDescent="0.15">
      <c r="Y93" s="41">
        <v>23483</v>
      </c>
      <c r="Z93" s="41">
        <v>59</v>
      </c>
      <c r="AA93" s="41">
        <v>24415</v>
      </c>
      <c r="AB93" s="41">
        <v>58</v>
      </c>
    </row>
    <row r="94" spans="25:28" x14ac:dyDescent="0.15">
      <c r="Y94" s="41">
        <v>24415</v>
      </c>
      <c r="Z94" s="41">
        <v>58</v>
      </c>
      <c r="AA94" s="41">
        <v>25390</v>
      </c>
      <c r="AB94" s="41">
        <v>57</v>
      </c>
    </row>
    <row r="95" spans="25:28" x14ac:dyDescent="0.15">
      <c r="Y95" s="41">
        <v>25390</v>
      </c>
      <c r="Z95" s="41">
        <v>57</v>
      </c>
      <c r="AA95" s="41">
        <v>26409</v>
      </c>
      <c r="AB95" s="41">
        <v>56</v>
      </c>
    </row>
    <row r="96" spans="25:28" x14ac:dyDescent="0.15">
      <c r="Y96" s="41">
        <v>26409</v>
      </c>
      <c r="Z96" s="41">
        <v>56</v>
      </c>
      <c r="AA96" s="41">
        <v>27475</v>
      </c>
      <c r="AB96" s="41">
        <v>55</v>
      </c>
    </row>
    <row r="97" spans="25:28" x14ac:dyDescent="0.15">
      <c r="Y97" s="41">
        <v>27475</v>
      </c>
      <c r="Z97" s="41">
        <v>55</v>
      </c>
      <c r="AA97" s="41">
        <v>28590</v>
      </c>
      <c r="AB97" s="41">
        <v>54</v>
      </c>
    </row>
    <row r="98" spans="25:28" x14ac:dyDescent="0.15">
      <c r="Y98" s="41">
        <v>28590</v>
      </c>
      <c r="Z98" s="41">
        <v>54</v>
      </c>
      <c r="AA98" s="41">
        <v>29756</v>
      </c>
      <c r="AB98" s="41">
        <v>53</v>
      </c>
    </row>
    <row r="99" spans="25:28" x14ac:dyDescent="0.15">
      <c r="Y99" s="41">
        <v>29756</v>
      </c>
      <c r="Z99" s="41">
        <v>53</v>
      </c>
      <c r="AA99" s="41">
        <v>30976</v>
      </c>
      <c r="AB99" s="41">
        <v>52</v>
      </c>
    </row>
    <row r="100" spans="25:28" x14ac:dyDescent="0.15">
      <c r="Y100" s="41">
        <v>30976</v>
      </c>
      <c r="Z100" s="41">
        <v>52</v>
      </c>
      <c r="AA100" s="41">
        <v>32253</v>
      </c>
      <c r="AB100" s="41">
        <v>51</v>
      </c>
    </row>
    <row r="101" spans="25:28" x14ac:dyDescent="0.15">
      <c r="Y101" s="41">
        <v>32253</v>
      </c>
      <c r="Z101" s="41">
        <v>51</v>
      </c>
      <c r="AA101" s="41">
        <v>33591</v>
      </c>
      <c r="AB101" s="41">
        <v>50</v>
      </c>
    </row>
    <row r="102" spans="25:28" x14ac:dyDescent="0.15">
      <c r="Y102" s="41">
        <v>33591</v>
      </c>
      <c r="Z102" s="41">
        <v>50</v>
      </c>
      <c r="AA102" s="41">
        <v>34991</v>
      </c>
      <c r="AB102" s="41">
        <v>49</v>
      </c>
    </row>
    <row r="103" spans="25:28" x14ac:dyDescent="0.15">
      <c r="Y103" s="41">
        <v>34991</v>
      </c>
      <c r="Z103" s="41">
        <v>49</v>
      </c>
      <c r="AA103" s="41">
        <v>36458</v>
      </c>
      <c r="AB103" s="41">
        <v>48</v>
      </c>
    </row>
    <row r="104" spans="25:28" x14ac:dyDescent="0.15">
      <c r="Y104" s="41">
        <v>36458</v>
      </c>
      <c r="Z104" s="41">
        <v>48</v>
      </c>
      <c r="AA104" s="41">
        <v>37995</v>
      </c>
      <c r="AB104" s="41">
        <v>47</v>
      </c>
    </row>
    <row r="105" spans="25:28" x14ac:dyDescent="0.15">
      <c r="Y105" s="41">
        <v>37995</v>
      </c>
      <c r="Z105" s="41">
        <v>47</v>
      </c>
      <c r="AA105" s="41">
        <v>39605</v>
      </c>
      <c r="AB105" s="41">
        <v>46</v>
      </c>
    </row>
    <row r="106" spans="25:28" x14ac:dyDescent="0.15">
      <c r="Y106" s="41">
        <v>39605</v>
      </c>
      <c r="Z106" s="41">
        <v>46</v>
      </c>
      <c r="AA106" s="41">
        <v>41292</v>
      </c>
      <c r="AB106" s="41">
        <v>45</v>
      </c>
    </row>
    <row r="107" spans="25:28" x14ac:dyDescent="0.15">
      <c r="Y107" s="41">
        <v>41292</v>
      </c>
      <c r="Z107" s="41">
        <v>45</v>
      </c>
      <c r="AA107" s="41">
        <v>43062</v>
      </c>
      <c r="AB107" s="41">
        <v>44</v>
      </c>
    </row>
    <row r="108" spans="25:28" x14ac:dyDescent="0.15">
      <c r="Y108" s="41">
        <v>43062</v>
      </c>
      <c r="Z108" s="41">
        <v>44</v>
      </c>
      <c r="AA108" s="41">
        <v>44917</v>
      </c>
      <c r="AB108" s="41">
        <v>43</v>
      </c>
    </row>
    <row r="109" spans="25:28" x14ac:dyDescent="0.15">
      <c r="Y109" s="41">
        <v>44917</v>
      </c>
      <c r="Z109" s="41">
        <v>43</v>
      </c>
      <c r="AA109" s="41">
        <v>46863</v>
      </c>
      <c r="AB109" s="41">
        <v>42</v>
      </c>
    </row>
    <row r="110" spans="25:28" x14ac:dyDescent="0.15">
      <c r="Y110" s="41">
        <v>46863</v>
      </c>
      <c r="Z110" s="41">
        <v>42</v>
      </c>
      <c r="AA110" s="41">
        <v>48905</v>
      </c>
      <c r="AB110" s="41">
        <v>41</v>
      </c>
    </row>
    <row r="111" spans="25:28" x14ac:dyDescent="0.15">
      <c r="Y111" s="41">
        <v>48905</v>
      </c>
      <c r="Z111" s="41">
        <v>41</v>
      </c>
      <c r="AA111" s="41">
        <v>51048</v>
      </c>
      <c r="AB111" s="41">
        <v>40</v>
      </c>
    </row>
    <row r="112" spans="25:28" x14ac:dyDescent="0.15">
      <c r="Y112" s="41">
        <v>51048</v>
      </c>
      <c r="Z112" s="41">
        <v>40</v>
      </c>
      <c r="AA112" s="41">
        <v>53297</v>
      </c>
      <c r="AB112" s="41">
        <v>39</v>
      </c>
    </row>
    <row r="113" spans="25:28" x14ac:dyDescent="0.15">
      <c r="Y113" s="41">
        <v>53297</v>
      </c>
      <c r="Z113" s="41">
        <v>39</v>
      </c>
      <c r="AA113" s="41">
        <v>55658</v>
      </c>
      <c r="AB113" s="41">
        <v>38</v>
      </c>
    </row>
    <row r="114" spans="25:28" x14ac:dyDescent="0.15">
      <c r="Y114" s="41">
        <v>55658</v>
      </c>
      <c r="Z114" s="41">
        <v>38</v>
      </c>
      <c r="AA114" s="41">
        <v>58138</v>
      </c>
      <c r="AB114" s="41">
        <v>37</v>
      </c>
    </row>
    <row r="115" spans="25:28" x14ac:dyDescent="0.15">
      <c r="Y115" s="41">
        <v>58138</v>
      </c>
      <c r="Z115" s="41">
        <v>37</v>
      </c>
      <c r="AA115" s="41">
        <v>60743</v>
      </c>
      <c r="AB115" s="41">
        <v>36</v>
      </c>
    </row>
    <row r="116" spans="25:28" x14ac:dyDescent="0.15">
      <c r="Y116" s="41">
        <v>60743</v>
      </c>
      <c r="Z116" s="41">
        <v>36</v>
      </c>
      <c r="AA116" s="41">
        <v>63480</v>
      </c>
      <c r="AB116" s="41">
        <v>35</v>
      </c>
    </row>
    <row r="117" spans="25:28" x14ac:dyDescent="0.15">
      <c r="Y117" s="41">
        <v>63480</v>
      </c>
      <c r="Z117" s="41">
        <v>35</v>
      </c>
      <c r="AA117" s="41">
        <v>66356</v>
      </c>
      <c r="AB117" s="41">
        <v>34</v>
      </c>
    </row>
    <row r="118" spans="25:28" x14ac:dyDescent="0.15">
      <c r="Y118" s="41">
        <v>66356</v>
      </c>
      <c r="Z118" s="41">
        <v>34</v>
      </c>
      <c r="AA118" s="41">
        <v>69380</v>
      </c>
      <c r="AB118" s="41">
        <v>33</v>
      </c>
    </row>
    <row r="119" spans="25:28" x14ac:dyDescent="0.15">
      <c r="Y119" s="41">
        <v>69380</v>
      </c>
      <c r="Z119" s="41">
        <v>33</v>
      </c>
      <c r="AA119" s="41">
        <v>72560</v>
      </c>
      <c r="AB119" s="41">
        <v>32</v>
      </c>
    </row>
    <row r="120" spans="25:28" x14ac:dyDescent="0.15">
      <c r="Y120" s="41">
        <v>72560</v>
      </c>
      <c r="Z120" s="41">
        <v>32</v>
      </c>
      <c r="AA120" s="41">
        <v>75903</v>
      </c>
      <c r="AB120" s="41">
        <v>31</v>
      </c>
    </row>
    <row r="121" spans="25:28" x14ac:dyDescent="0.15">
      <c r="Y121" s="41">
        <v>75903</v>
      </c>
      <c r="Z121" s="41">
        <v>31</v>
      </c>
      <c r="AA121" s="41">
        <v>79422</v>
      </c>
      <c r="AB121" s="41">
        <v>30</v>
      </c>
    </row>
    <row r="122" spans="25:28" x14ac:dyDescent="0.15">
      <c r="Y122" s="41">
        <v>79422</v>
      </c>
      <c r="Z122" s="41">
        <v>30</v>
      </c>
      <c r="AA122" s="41">
        <v>83124</v>
      </c>
      <c r="AB122" s="41">
        <v>29</v>
      </c>
    </row>
    <row r="123" spans="25:28" x14ac:dyDescent="0.15">
      <c r="Y123" s="41">
        <v>83124</v>
      </c>
      <c r="Z123" s="41">
        <v>29</v>
      </c>
      <c r="AA123" s="41">
        <v>87022</v>
      </c>
      <c r="AB123" s="41">
        <v>28</v>
      </c>
    </row>
    <row r="124" spans="25:28" x14ac:dyDescent="0.15">
      <c r="Y124" s="41">
        <v>87022</v>
      </c>
      <c r="Z124" s="41">
        <v>28</v>
      </c>
      <c r="AA124" s="41">
        <v>91126</v>
      </c>
      <c r="AB124" s="41">
        <v>27</v>
      </c>
    </row>
    <row r="125" spans="25:28" x14ac:dyDescent="0.15">
      <c r="Y125" s="41">
        <v>91126</v>
      </c>
      <c r="Z125" s="41">
        <v>27</v>
      </c>
      <c r="AA125" s="41">
        <v>95447</v>
      </c>
      <c r="AB125" s="41">
        <v>26</v>
      </c>
    </row>
    <row r="126" spans="25:28" x14ac:dyDescent="0.15">
      <c r="Y126" s="41">
        <v>95447</v>
      </c>
      <c r="Z126" s="41">
        <v>26</v>
      </c>
      <c r="AA126" s="41">
        <v>100000</v>
      </c>
      <c r="AB126" s="41">
        <v>25</v>
      </c>
    </row>
    <row r="127" spans="25:28" x14ac:dyDescent="0.15">
      <c r="Y127" s="41">
        <v>100000</v>
      </c>
      <c r="Z127" s="41">
        <v>25</v>
      </c>
      <c r="AA127" s="41">
        <v>104800</v>
      </c>
      <c r="AB127" s="41">
        <v>24</v>
      </c>
    </row>
    <row r="128" spans="25:28" x14ac:dyDescent="0.15">
      <c r="Y128" s="41">
        <v>104800</v>
      </c>
      <c r="Z128" s="41">
        <v>24</v>
      </c>
      <c r="AA128" s="41">
        <v>109850</v>
      </c>
      <c r="AB128" s="41">
        <v>23</v>
      </c>
    </row>
    <row r="129" spans="25:28" x14ac:dyDescent="0.15">
      <c r="Y129" s="41">
        <v>109850</v>
      </c>
      <c r="Z129" s="41">
        <v>23</v>
      </c>
      <c r="AA129" s="41">
        <v>115190</v>
      </c>
      <c r="AB129" s="41">
        <v>22</v>
      </c>
    </row>
    <row r="130" spans="25:28" x14ac:dyDescent="0.15">
      <c r="Y130" s="41">
        <v>115190</v>
      </c>
      <c r="Z130" s="41">
        <v>22</v>
      </c>
      <c r="AA130" s="41">
        <v>120810</v>
      </c>
      <c r="AB130" s="41">
        <v>21</v>
      </c>
    </row>
    <row r="131" spans="25:28" x14ac:dyDescent="0.15">
      <c r="Y131" s="41">
        <v>120810</v>
      </c>
      <c r="Z131" s="41">
        <v>21</v>
      </c>
      <c r="AA131" s="41">
        <v>126740</v>
      </c>
      <c r="AB131" s="41">
        <v>20</v>
      </c>
    </row>
    <row r="132" spans="25:28" x14ac:dyDescent="0.15">
      <c r="Y132" s="41">
        <v>126740</v>
      </c>
      <c r="Z132" s="41">
        <v>20</v>
      </c>
      <c r="AA132" s="41">
        <v>133000</v>
      </c>
      <c r="AB132" s="41">
        <v>19</v>
      </c>
    </row>
    <row r="133" spans="25:28" x14ac:dyDescent="0.15">
      <c r="Y133" s="41">
        <v>133000</v>
      </c>
      <c r="Z133" s="41">
        <v>19</v>
      </c>
      <c r="AA133" s="41">
        <v>139610</v>
      </c>
      <c r="AB133" s="41">
        <v>18</v>
      </c>
    </row>
    <row r="134" spans="25:28" x14ac:dyDescent="0.15">
      <c r="Y134" s="41">
        <v>139610</v>
      </c>
      <c r="Z134" s="41">
        <v>18</v>
      </c>
      <c r="AA134" s="41">
        <v>146580</v>
      </c>
      <c r="AB134" s="41">
        <v>17</v>
      </c>
    </row>
    <row r="135" spans="25:28" x14ac:dyDescent="0.15">
      <c r="Y135" s="41">
        <v>146580</v>
      </c>
      <c r="Z135" s="41">
        <v>17</v>
      </c>
      <c r="AA135" s="41">
        <v>153950</v>
      </c>
      <c r="AB135" s="41">
        <v>16</v>
      </c>
    </row>
    <row r="136" spans="25:28" x14ac:dyDescent="0.15">
      <c r="Y136" s="41">
        <v>153950</v>
      </c>
      <c r="Z136" s="41">
        <v>16</v>
      </c>
      <c r="AA136" s="41">
        <v>161730</v>
      </c>
      <c r="AB136" s="41">
        <v>15</v>
      </c>
    </row>
    <row r="137" spans="25:28" x14ac:dyDescent="0.15">
      <c r="Y137" s="41">
        <v>161730</v>
      </c>
      <c r="Z137" s="41">
        <v>15</v>
      </c>
      <c r="AA137" s="41">
        <v>169950</v>
      </c>
      <c r="AB137" s="41">
        <v>14</v>
      </c>
    </row>
    <row r="138" spans="25:28" x14ac:dyDescent="0.15">
      <c r="Y138" s="41">
        <v>169950</v>
      </c>
      <c r="Z138" s="41">
        <v>14</v>
      </c>
      <c r="AA138" s="41">
        <v>178650</v>
      </c>
      <c r="AB138" s="41">
        <v>13</v>
      </c>
    </row>
    <row r="139" spans="25:28" x14ac:dyDescent="0.15">
      <c r="Y139" s="41">
        <v>178650</v>
      </c>
      <c r="Z139" s="41">
        <v>13</v>
      </c>
      <c r="AA139" s="41">
        <v>187840</v>
      </c>
      <c r="AB139" s="41">
        <v>12</v>
      </c>
    </row>
    <row r="140" spans="25:28" x14ac:dyDescent="0.15">
      <c r="Y140" s="41">
        <v>187840</v>
      </c>
      <c r="Z140" s="41">
        <v>12</v>
      </c>
      <c r="AA140" s="41">
        <v>197560</v>
      </c>
      <c r="AB140" s="41">
        <v>11</v>
      </c>
    </row>
    <row r="141" spans="25:28" x14ac:dyDescent="0.15">
      <c r="Y141" s="41">
        <v>197560</v>
      </c>
      <c r="Z141" s="41">
        <v>11</v>
      </c>
      <c r="AA141" s="41">
        <v>207850</v>
      </c>
      <c r="AB141" s="41">
        <v>10</v>
      </c>
    </row>
    <row r="142" spans="25:28" x14ac:dyDescent="0.15">
      <c r="Y142" s="41">
        <v>207850</v>
      </c>
      <c r="Z142" s="41">
        <v>10</v>
      </c>
      <c r="AA142" s="40"/>
      <c r="AB142" s="40"/>
    </row>
  </sheetData>
  <mergeCells count="27">
    <mergeCell ref="L4:M4"/>
    <mergeCell ref="N4:O4"/>
    <mergeCell ref="P4:Q4"/>
    <mergeCell ref="D19:D27"/>
    <mergeCell ref="E19:E27"/>
    <mergeCell ref="G16:J16"/>
    <mergeCell ref="J19:J27"/>
    <mergeCell ref="B29:J29"/>
    <mergeCell ref="B15:J15"/>
    <mergeCell ref="B16:E16"/>
    <mergeCell ref="B2:G2"/>
    <mergeCell ref="B1:J1"/>
    <mergeCell ref="B4:C4"/>
    <mergeCell ref="D4:E4"/>
    <mergeCell ref="F4:G4"/>
    <mergeCell ref="I2:J2"/>
    <mergeCell ref="H34:H42"/>
    <mergeCell ref="M41:N41"/>
    <mergeCell ref="O41:P41"/>
    <mergeCell ref="Q41:R41"/>
    <mergeCell ref="M31:N31"/>
    <mergeCell ref="O31:P31"/>
    <mergeCell ref="Q31:R31"/>
    <mergeCell ref="M36:N36"/>
    <mergeCell ref="O36:P36"/>
    <mergeCell ref="Q36:R36"/>
    <mergeCell ref="K31:L31"/>
  </mergeCells>
  <phoneticPr fontId="5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48E4-6E43-4F01-BADB-9B187A261009}">
  <dimension ref="A1:AB142"/>
  <sheetViews>
    <sheetView topLeftCell="A34" zoomScale="96" zoomScaleNormal="96" workbookViewId="0">
      <selection activeCell="B41" sqref="B41:C41"/>
    </sheetView>
  </sheetViews>
  <sheetFormatPr defaultRowHeight="15" x14ac:dyDescent="0.15"/>
  <cols>
    <col min="1" max="1" width="11.57421875" style="42" customWidth="1"/>
    <col min="2" max="10" width="15.43359375" style="42" customWidth="1"/>
    <col min="11" max="12" width="15.43359375" customWidth="1"/>
    <col min="13" max="18" width="11.57421875" customWidth="1"/>
    <col min="19" max="19" width="11.44140625" customWidth="1"/>
  </cols>
  <sheetData>
    <row r="1" spans="1:28" x14ac:dyDescent="0.15">
      <c r="A1" s="44"/>
      <c r="B1" s="100" t="s">
        <v>0</v>
      </c>
      <c r="C1" s="100"/>
      <c r="D1" s="100"/>
      <c r="E1" s="100"/>
      <c r="F1" s="100"/>
      <c r="G1" s="100"/>
      <c r="H1" s="100"/>
      <c r="I1" s="100"/>
      <c r="J1" s="100"/>
      <c r="Y1" s="40"/>
      <c r="Z1" s="40"/>
      <c r="AA1" s="41">
        <v>1331.9</v>
      </c>
      <c r="AB1" s="41">
        <v>150</v>
      </c>
    </row>
    <row r="2" spans="1:28" x14ac:dyDescent="0.15">
      <c r="A2" s="44"/>
      <c r="B2" s="101" t="s">
        <v>1</v>
      </c>
      <c r="C2" s="101"/>
      <c r="D2" s="101"/>
      <c r="E2" s="101"/>
      <c r="F2" s="101"/>
      <c r="G2" s="101"/>
      <c r="H2" s="44"/>
      <c r="I2" s="108" t="s">
        <v>2</v>
      </c>
      <c r="J2" s="108"/>
      <c r="K2" s="2"/>
      <c r="L2" s="2"/>
      <c r="Y2" s="41">
        <v>1331.9</v>
      </c>
      <c r="Z2" s="41">
        <v>150</v>
      </c>
      <c r="AA2" s="41">
        <v>1366.9</v>
      </c>
      <c r="AB2" s="41">
        <v>149</v>
      </c>
    </row>
    <row r="3" spans="1:28" ht="15.75" thickBot="1" x14ac:dyDescent="0.2">
      <c r="A3" s="44"/>
      <c r="B3" s="45"/>
      <c r="C3" s="45"/>
      <c r="D3" s="45"/>
      <c r="E3" s="45"/>
      <c r="F3" s="45"/>
      <c r="G3" s="45"/>
      <c r="H3" s="44"/>
      <c r="I3" s="44"/>
      <c r="J3" s="44"/>
      <c r="Y3" s="41">
        <v>1366.9</v>
      </c>
      <c r="Z3" s="41">
        <v>149</v>
      </c>
      <c r="AA3" s="41">
        <v>1403</v>
      </c>
      <c r="AB3" s="41">
        <v>148</v>
      </c>
    </row>
    <row r="4" spans="1:28" x14ac:dyDescent="0.15">
      <c r="A4" s="44"/>
      <c r="B4" s="102" t="s">
        <v>3</v>
      </c>
      <c r="C4" s="103"/>
      <c r="D4" s="104" t="s">
        <v>4</v>
      </c>
      <c r="E4" s="105"/>
      <c r="F4" s="106" t="s">
        <v>5</v>
      </c>
      <c r="G4" s="107"/>
      <c r="H4" s="44"/>
      <c r="I4" s="11" t="s">
        <v>6</v>
      </c>
      <c r="J4" s="12" t="s">
        <v>7</v>
      </c>
      <c r="L4" s="99" t="s">
        <v>3</v>
      </c>
      <c r="M4" s="99"/>
      <c r="N4" s="109" t="s">
        <v>4</v>
      </c>
      <c r="O4" s="109"/>
      <c r="P4" s="110" t="s">
        <v>5</v>
      </c>
      <c r="Q4" s="110"/>
      <c r="Y4" s="41">
        <v>1403</v>
      </c>
      <c r="Z4" s="41">
        <v>148</v>
      </c>
      <c r="AA4" s="41">
        <v>1440.2</v>
      </c>
      <c r="AB4" s="41">
        <v>147</v>
      </c>
    </row>
    <row r="5" spans="1:28" x14ac:dyDescent="0.15">
      <c r="A5" s="45"/>
      <c r="B5" s="84" t="s">
        <v>8</v>
      </c>
      <c r="C5" s="37">
        <v>7.81</v>
      </c>
      <c r="D5" s="85" t="s">
        <v>8</v>
      </c>
      <c r="E5" s="38">
        <v>3.92</v>
      </c>
      <c r="F5" s="86" t="s">
        <v>9</v>
      </c>
      <c r="G5" s="87">
        <v>2.41</v>
      </c>
      <c r="H5" s="44"/>
      <c r="I5" s="17" t="s">
        <v>10</v>
      </c>
      <c r="J5" s="18"/>
      <c r="L5" s="7" t="s">
        <v>11</v>
      </c>
      <c r="M5" s="7" t="s">
        <v>12</v>
      </c>
      <c r="N5" s="7" t="s">
        <v>11</v>
      </c>
      <c r="O5" s="7" t="s">
        <v>12</v>
      </c>
      <c r="P5" s="7" t="s">
        <v>11</v>
      </c>
      <c r="Q5" s="7" t="s">
        <v>12</v>
      </c>
      <c r="Y5" s="41">
        <v>1440.2</v>
      </c>
      <c r="Z5" s="41">
        <v>147</v>
      </c>
      <c r="AA5" s="41">
        <v>1478.6</v>
      </c>
      <c r="AB5" s="41">
        <v>146</v>
      </c>
    </row>
    <row r="6" spans="1:28" x14ac:dyDescent="0.15">
      <c r="A6" s="44"/>
      <c r="B6" s="5" t="s">
        <v>11</v>
      </c>
      <c r="C6" s="48">
        <f>C5*1000</f>
        <v>7810</v>
      </c>
      <c r="D6" s="13" t="s">
        <v>11</v>
      </c>
      <c r="E6" s="14">
        <f>E5*1000</f>
        <v>3920</v>
      </c>
      <c r="F6" s="15" t="s">
        <v>11</v>
      </c>
      <c r="G6" s="16">
        <f>G5*1000</f>
        <v>2410</v>
      </c>
      <c r="H6" s="44"/>
      <c r="I6" s="17" t="s">
        <v>13</v>
      </c>
      <c r="J6" s="18"/>
      <c r="L6" s="8">
        <f>VLOOKUP(L7,$Y$2:$Z$142,1,TRUE)</f>
        <v>7707.7</v>
      </c>
      <c r="M6" s="8">
        <f>VLOOKUP(L7,$Y$2:$Z$142,2,TRUE)</f>
        <v>90</v>
      </c>
      <c r="N6" s="8">
        <f>VLOOKUP(N7,$Y$2:$Z$142,1,TRUE)</f>
        <v>3843.4</v>
      </c>
      <c r="O6" s="8">
        <f>VLOOKUP(N7,$Y$2:$Z$142,2,TRUE)</f>
        <v>112</v>
      </c>
      <c r="P6" s="8">
        <f>VLOOKUP(P7,$Y$2:$Z$142,1,TRUE)</f>
        <v>2345.8000000000002</v>
      </c>
      <c r="Q6" s="8">
        <f>VLOOKUP(P7,$Y$2:$Z$142,2,TRUE)</f>
        <v>129</v>
      </c>
      <c r="Y6" s="41">
        <v>1478.6</v>
      </c>
      <c r="Z6" s="41">
        <v>146</v>
      </c>
      <c r="AA6" s="41">
        <v>1518</v>
      </c>
      <c r="AB6" s="41">
        <v>145</v>
      </c>
    </row>
    <row r="7" spans="1:28" ht="15.75" thickBot="1" x14ac:dyDescent="0.2">
      <c r="A7" s="44"/>
      <c r="B7" s="5" t="s">
        <v>12</v>
      </c>
      <c r="C7" s="48">
        <f>M7</f>
        <v>89.608645753634278</v>
      </c>
      <c r="D7" s="13" t="s">
        <v>12</v>
      </c>
      <c r="E7" s="14">
        <f>O7</f>
        <v>111.34919286321156</v>
      </c>
      <c r="F7" s="15" t="s">
        <v>12</v>
      </c>
      <c r="G7" s="16">
        <f>Q7</f>
        <v>128.03892215568862</v>
      </c>
      <c r="H7" s="44"/>
      <c r="I7" s="19" t="s">
        <v>14</v>
      </c>
      <c r="J7" s="20"/>
      <c r="L7" s="7">
        <f>C6</f>
        <v>7810</v>
      </c>
      <c r="M7" s="7">
        <f>M8-((M8-M6)*(L8-L7)/(L8-L6))</f>
        <v>89.608645753634278</v>
      </c>
      <c r="N7" s="7">
        <f>E6</f>
        <v>3920</v>
      </c>
      <c r="O7" s="7">
        <f>O8-((O8-O6)*(N8-N7)/(N8-N6))</f>
        <v>111.34919286321156</v>
      </c>
      <c r="P7" s="7">
        <f>G6</f>
        <v>2410</v>
      </c>
      <c r="Q7" s="7">
        <f>Q8-((Q8-Q6)*(P8-P7)/(P8-P6))</f>
        <v>128.03892215568862</v>
      </c>
      <c r="Y7" s="41">
        <v>1518</v>
      </c>
      <c r="Z7" s="41">
        <v>145</v>
      </c>
      <c r="AA7" s="41">
        <v>1558.7</v>
      </c>
      <c r="AB7" s="41">
        <v>144</v>
      </c>
    </row>
    <row r="8" spans="1:28" x14ac:dyDescent="0.15">
      <c r="A8" s="44"/>
      <c r="B8" s="5" t="s">
        <v>15</v>
      </c>
      <c r="C8" s="48"/>
      <c r="D8" s="13" t="s">
        <v>15</v>
      </c>
      <c r="E8" s="14"/>
      <c r="F8" s="15"/>
      <c r="G8" s="16"/>
      <c r="H8" s="44"/>
      <c r="I8" s="44"/>
      <c r="J8" s="44"/>
      <c r="L8" s="8">
        <f>VLOOKUP(L7,$Y$1:$AB$142,3,TRUE)</f>
        <v>7969.1</v>
      </c>
      <c r="M8" s="8">
        <f>VLOOKUP(L7,$Y$1:$AB$142,4,TRUE)</f>
        <v>89</v>
      </c>
      <c r="N8" s="8">
        <f>VLOOKUP(N7,$Y$1:$AB$142,3,TRUE)</f>
        <v>3961.1</v>
      </c>
      <c r="O8" s="8">
        <f>VLOOKUP(N7,$Y$1:$AB$142,4,TRUE)</f>
        <v>111</v>
      </c>
      <c r="P8" s="8">
        <f>VLOOKUP(P7,$Y$1:$AB$142,3,TRUE)</f>
        <v>2412.6</v>
      </c>
      <c r="Q8" s="8">
        <f>VLOOKUP(P7,$Y$1:$AB$142,4,TRUE)</f>
        <v>128</v>
      </c>
      <c r="Y8" s="41">
        <v>1558.7</v>
      </c>
      <c r="Z8" s="41">
        <v>144</v>
      </c>
      <c r="AA8" s="41">
        <v>1600.6</v>
      </c>
      <c r="AB8" s="41">
        <v>143</v>
      </c>
    </row>
    <row r="9" spans="1:28" x14ac:dyDescent="0.15">
      <c r="A9" s="44"/>
      <c r="B9" s="5" t="s">
        <v>16</v>
      </c>
      <c r="C9" s="48" t="s">
        <v>17</v>
      </c>
      <c r="D9" s="13" t="s">
        <v>16</v>
      </c>
      <c r="E9" s="14" t="s">
        <v>17</v>
      </c>
      <c r="F9" s="15" t="s">
        <v>16</v>
      </c>
      <c r="G9" s="16" t="s">
        <v>17</v>
      </c>
      <c r="H9" s="44"/>
      <c r="I9" s="44"/>
      <c r="J9" s="44"/>
      <c r="Y9" s="41">
        <v>1600.6</v>
      </c>
      <c r="Z9" s="41">
        <v>143</v>
      </c>
      <c r="AA9" s="41">
        <v>1643.9</v>
      </c>
      <c r="AB9" s="41">
        <v>142</v>
      </c>
    </row>
    <row r="10" spans="1:28" ht="17.25" customHeight="1" x14ac:dyDescent="0.15">
      <c r="A10" s="45" t="s">
        <v>18</v>
      </c>
      <c r="B10" s="5" t="s">
        <v>19</v>
      </c>
      <c r="C10" s="48">
        <v>18</v>
      </c>
      <c r="D10" s="13" t="s">
        <v>19</v>
      </c>
      <c r="E10" s="14">
        <v>26.3</v>
      </c>
      <c r="F10" s="15" t="s">
        <v>19</v>
      </c>
      <c r="G10" s="16"/>
      <c r="H10" s="36"/>
      <c r="I10" s="44"/>
      <c r="J10" s="44"/>
      <c r="Y10" s="41">
        <v>1643.9</v>
      </c>
      <c r="Z10" s="41">
        <v>142</v>
      </c>
      <c r="AA10" s="41">
        <v>1688.4</v>
      </c>
      <c r="AB10" s="41">
        <v>141</v>
      </c>
    </row>
    <row r="11" spans="1:28" ht="17.25" customHeight="1" x14ac:dyDescent="0.15">
      <c r="A11" s="45" t="s">
        <v>18</v>
      </c>
      <c r="B11" s="5" t="s">
        <v>20</v>
      </c>
      <c r="C11" s="48">
        <v>17.5</v>
      </c>
      <c r="D11" s="13" t="s">
        <v>20</v>
      </c>
      <c r="E11" s="14">
        <v>0.09</v>
      </c>
      <c r="F11" s="15" t="s">
        <v>20</v>
      </c>
      <c r="G11" s="16"/>
      <c r="H11" s="36"/>
      <c r="I11" s="44"/>
      <c r="J11" s="44"/>
      <c r="Y11" s="41">
        <v>1688.4</v>
      </c>
      <c r="Z11" s="41">
        <v>141</v>
      </c>
      <c r="AA11" s="41">
        <v>1734.3</v>
      </c>
      <c r="AB11" s="41">
        <v>140</v>
      </c>
    </row>
    <row r="12" spans="1:28" ht="17.25" customHeight="1" x14ac:dyDescent="0.15">
      <c r="A12" s="45" t="s">
        <v>18</v>
      </c>
      <c r="B12" s="5" t="s">
        <v>21</v>
      </c>
      <c r="C12" s="48">
        <v>0.3</v>
      </c>
      <c r="D12" s="13" t="s">
        <v>21</v>
      </c>
      <c r="E12" s="14">
        <v>7.0000000000000007E-2</v>
      </c>
      <c r="F12" s="15" t="s">
        <v>21</v>
      </c>
      <c r="G12" s="16"/>
      <c r="H12" s="36"/>
      <c r="I12" s="44"/>
      <c r="J12" s="44"/>
      <c r="Y12" s="41">
        <v>1734.3</v>
      </c>
      <c r="Z12" s="41">
        <v>140</v>
      </c>
      <c r="AA12" s="41">
        <v>1781.7</v>
      </c>
      <c r="AB12" s="41">
        <v>139</v>
      </c>
    </row>
    <row r="13" spans="1:28" ht="17.25" customHeight="1" thickBot="1" x14ac:dyDescent="0.2">
      <c r="A13" s="45" t="s">
        <v>18</v>
      </c>
      <c r="B13" s="6" t="s">
        <v>22</v>
      </c>
      <c r="C13" s="49">
        <v>8</v>
      </c>
      <c r="D13" s="21" t="s">
        <v>23</v>
      </c>
      <c r="E13" s="22">
        <v>0.1</v>
      </c>
      <c r="F13" s="23" t="s">
        <v>22</v>
      </c>
      <c r="G13" s="24"/>
      <c r="H13" s="36"/>
      <c r="I13" s="44"/>
      <c r="J13" s="44"/>
      <c r="Y13" s="41">
        <v>1781.7</v>
      </c>
      <c r="Z13" s="41">
        <v>139</v>
      </c>
      <c r="AA13" s="41">
        <v>1830.5</v>
      </c>
      <c r="AB13" s="41">
        <v>138</v>
      </c>
    </row>
    <row r="14" spans="1:28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Y14" s="41">
        <v>1830.5</v>
      </c>
      <c r="Z14" s="41">
        <v>138</v>
      </c>
      <c r="AA14" s="41">
        <v>1880.9</v>
      </c>
      <c r="AB14" s="41">
        <v>137</v>
      </c>
    </row>
    <row r="15" spans="1:28" x14ac:dyDescent="0.15">
      <c r="A15" s="44"/>
      <c r="B15" s="100" t="s">
        <v>24</v>
      </c>
      <c r="C15" s="100"/>
      <c r="D15" s="100"/>
      <c r="E15" s="100"/>
      <c r="F15" s="100"/>
      <c r="G15" s="100"/>
      <c r="H15" s="100"/>
      <c r="I15" s="100"/>
      <c r="J15" s="100"/>
      <c r="Y15" s="41">
        <v>1880.9</v>
      </c>
      <c r="Z15" s="41">
        <v>137</v>
      </c>
      <c r="AA15" s="41">
        <v>1932.8</v>
      </c>
      <c r="AB15" s="41">
        <v>136</v>
      </c>
    </row>
    <row r="16" spans="1:28" x14ac:dyDescent="0.15">
      <c r="A16" s="44"/>
      <c r="B16" s="100" t="s">
        <v>25</v>
      </c>
      <c r="C16" s="100"/>
      <c r="D16" s="100"/>
      <c r="E16" s="100"/>
      <c r="F16" s="44"/>
      <c r="G16" s="100" t="s">
        <v>26</v>
      </c>
      <c r="H16" s="100"/>
      <c r="I16" s="100"/>
      <c r="J16" s="100"/>
      <c r="K16" s="3"/>
      <c r="L16" s="3"/>
      <c r="Y16" s="41">
        <v>1932.8</v>
      </c>
      <c r="Z16" s="41">
        <v>136</v>
      </c>
      <c r="AA16" s="41">
        <v>1986.4</v>
      </c>
      <c r="AB16" s="41">
        <v>135</v>
      </c>
    </row>
    <row r="17" spans="2:28" ht="15.75" thickBot="1" x14ac:dyDescent="0.2">
      <c r="B17" s="44"/>
      <c r="C17" s="45" t="s">
        <v>18</v>
      </c>
      <c r="D17" s="44"/>
      <c r="E17" s="44"/>
      <c r="F17" s="44"/>
      <c r="G17" s="44"/>
      <c r="H17" s="45" t="s">
        <v>18</v>
      </c>
      <c r="I17" s="44"/>
      <c r="J17" s="44"/>
      <c r="K17" s="3"/>
      <c r="L17" s="3"/>
      <c r="Y17" s="41">
        <v>1986.4</v>
      </c>
      <c r="Z17" s="41">
        <v>135</v>
      </c>
      <c r="AA17" s="41">
        <v>2041.7</v>
      </c>
      <c r="AB17" s="41">
        <v>134</v>
      </c>
    </row>
    <row r="18" spans="2:28" x14ac:dyDescent="0.15">
      <c r="B18" s="25" t="s">
        <v>27</v>
      </c>
      <c r="C18" s="88" t="s">
        <v>28</v>
      </c>
      <c r="D18" s="26" t="s">
        <v>29</v>
      </c>
      <c r="E18" s="27" t="s">
        <v>30</v>
      </c>
      <c r="F18" s="44"/>
      <c r="G18" s="46" t="s">
        <v>27</v>
      </c>
      <c r="H18" s="9"/>
      <c r="I18" s="9" t="s">
        <v>31</v>
      </c>
      <c r="J18" s="47" t="s">
        <v>32</v>
      </c>
      <c r="M18" t="s">
        <v>33</v>
      </c>
      <c r="N18" t="s">
        <v>34</v>
      </c>
      <c r="Y18" s="41">
        <v>2041.7</v>
      </c>
      <c r="Z18" s="41">
        <v>134</v>
      </c>
      <c r="AA18" s="41">
        <v>2098.6999999999998</v>
      </c>
      <c r="AB18" s="41">
        <v>133</v>
      </c>
    </row>
    <row r="19" spans="2:28" x14ac:dyDescent="0.15">
      <c r="B19" s="28">
        <v>5</v>
      </c>
      <c r="C19" s="89">
        <v>-0.32</v>
      </c>
      <c r="D19" s="111">
        <v>-0.32</v>
      </c>
      <c r="E19" s="114">
        <f>STDEVA(C19:C27)</f>
        <v>0</v>
      </c>
      <c r="F19" s="44"/>
      <c r="G19" s="5">
        <v>5</v>
      </c>
      <c r="H19" s="50">
        <v>5.88</v>
      </c>
      <c r="I19" s="90">
        <f>H19-$D$19</f>
        <v>6.2</v>
      </c>
      <c r="J19" s="117">
        <f>SLOPE(N19:N27,M19:M27)</f>
        <v>-1.2797178693174465</v>
      </c>
      <c r="M19">
        <f>LOG10(G19)</f>
        <v>0.69897000433601886</v>
      </c>
      <c r="N19">
        <f>LOG10(I19)</f>
        <v>0.79239168949825389</v>
      </c>
      <c r="Y19" s="41">
        <v>2098.6999999999998</v>
      </c>
      <c r="Z19" s="41">
        <v>133</v>
      </c>
      <c r="AA19" s="41">
        <v>2157.6</v>
      </c>
      <c r="AB19" s="41">
        <v>132</v>
      </c>
    </row>
    <row r="20" spans="2:28" x14ac:dyDescent="0.15">
      <c r="B20" s="28">
        <v>7.5</v>
      </c>
      <c r="C20" s="89">
        <v>-0.32</v>
      </c>
      <c r="D20" s="112"/>
      <c r="E20" s="115"/>
      <c r="F20" s="44"/>
      <c r="G20" s="5">
        <v>7.5</v>
      </c>
      <c r="H20" s="50">
        <v>1.77</v>
      </c>
      <c r="I20" s="50">
        <f t="shared" ref="I20:I27" si="0">H20-$D$19</f>
        <v>2.09</v>
      </c>
      <c r="J20" s="117"/>
      <c r="K20" s="1"/>
      <c r="M20">
        <f t="shared" ref="M20:M22" si="1">LOG10(G20)</f>
        <v>0.87506126339170009</v>
      </c>
      <c r="N20">
        <f t="shared" ref="N20:N22" si="2">LOG10(I20)</f>
        <v>0.32014628611105395</v>
      </c>
      <c r="Y20" s="41">
        <v>2157.6</v>
      </c>
      <c r="Z20" s="41">
        <v>132</v>
      </c>
      <c r="AA20" s="41">
        <v>2218.3000000000002</v>
      </c>
      <c r="AB20" s="41">
        <v>131</v>
      </c>
    </row>
    <row r="21" spans="2:28" x14ac:dyDescent="0.15">
      <c r="B21" s="28">
        <v>10</v>
      </c>
      <c r="C21" s="89">
        <v>-0.32</v>
      </c>
      <c r="D21" s="112"/>
      <c r="E21" s="115"/>
      <c r="F21" s="44"/>
      <c r="G21" s="5">
        <v>10</v>
      </c>
      <c r="H21" s="50">
        <v>0.85</v>
      </c>
      <c r="I21" s="50">
        <f t="shared" si="0"/>
        <v>1.17</v>
      </c>
      <c r="J21" s="117"/>
      <c r="M21">
        <f t="shared" si="1"/>
        <v>1</v>
      </c>
      <c r="N21">
        <f>LOG10(I21)</f>
        <v>6.8185861746161619E-2</v>
      </c>
      <c r="Y21" s="41">
        <v>2218.3000000000002</v>
      </c>
      <c r="Z21" s="41">
        <v>131</v>
      </c>
      <c r="AA21" s="41">
        <v>2281</v>
      </c>
      <c r="AB21" s="41">
        <v>130</v>
      </c>
    </row>
    <row r="22" spans="2:28" x14ac:dyDescent="0.15">
      <c r="B22" s="28">
        <v>15</v>
      </c>
      <c r="C22" s="89">
        <v>-0.32</v>
      </c>
      <c r="D22" s="112"/>
      <c r="E22" s="115"/>
      <c r="F22" s="44"/>
      <c r="G22" s="5">
        <v>15</v>
      </c>
      <c r="H22" s="50">
        <v>0.3</v>
      </c>
      <c r="I22" s="50">
        <f t="shared" si="0"/>
        <v>0.62</v>
      </c>
      <c r="J22" s="117"/>
      <c r="K22" s="1"/>
      <c r="M22">
        <f t="shared" si="1"/>
        <v>1.1760912590556813</v>
      </c>
      <c r="N22">
        <f t="shared" si="2"/>
        <v>-0.20760831050174613</v>
      </c>
      <c r="Y22" s="41">
        <v>2281</v>
      </c>
      <c r="Z22" s="41">
        <v>130</v>
      </c>
      <c r="AA22" s="41">
        <v>2345.8000000000002</v>
      </c>
      <c r="AB22" s="41">
        <v>129</v>
      </c>
    </row>
    <row r="23" spans="2:28" x14ac:dyDescent="0.15">
      <c r="B23" s="28">
        <v>20</v>
      </c>
      <c r="C23" s="89">
        <v>-0.32</v>
      </c>
      <c r="D23" s="112"/>
      <c r="E23" s="115"/>
      <c r="F23" s="44"/>
      <c r="G23" s="5">
        <v>20</v>
      </c>
      <c r="H23" s="50">
        <v>0.3</v>
      </c>
      <c r="I23" s="50">
        <f t="shared" si="0"/>
        <v>0.62</v>
      </c>
      <c r="J23" s="117"/>
      <c r="M23">
        <f>LOG10(G23)</f>
        <v>1.3010299956639813</v>
      </c>
      <c r="N23">
        <f>LOG10(I23)</f>
        <v>-0.20760831050174613</v>
      </c>
      <c r="Y23" s="41">
        <v>2345.8000000000002</v>
      </c>
      <c r="Z23" s="41">
        <v>129</v>
      </c>
      <c r="AA23" s="41">
        <v>2412.6</v>
      </c>
      <c r="AB23" s="41">
        <v>128</v>
      </c>
    </row>
    <row r="24" spans="2:28" x14ac:dyDescent="0.15">
      <c r="B24" s="28">
        <v>25</v>
      </c>
      <c r="C24" s="89">
        <v>-0.32</v>
      </c>
      <c r="D24" s="112"/>
      <c r="E24" s="115"/>
      <c r="F24" s="44"/>
      <c r="G24" s="5">
        <v>25</v>
      </c>
      <c r="H24" s="50">
        <v>0.15</v>
      </c>
      <c r="I24" s="50">
        <f t="shared" si="0"/>
        <v>0.47</v>
      </c>
      <c r="J24" s="117"/>
      <c r="M24">
        <f>LOG10(G24)</f>
        <v>1.3979400086720377</v>
      </c>
      <c r="N24">
        <f>LOG10(I24)</f>
        <v>-0.32790214206428259</v>
      </c>
      <c r="Y24" s="41">
        <v>2412.6</v>
      </c>
      <c r="Z24" s="41">
        <v>128</v>
      </c>
      <c r="AA24" s="41">
        <v>2481.6999999999998</v>
      </c>
      <c r="AB24" s="41">
        <v>127</v>
      </c>
    </row>
    <row r="25" spans="2:28" x14ac:dyDescent="0.15">
      <c r="B25" s="28">
        <v>30</v>
      </c>
      <c r="C25" s="89">
        <v>-0.32</v>
      </c>
      <c r="D25" s="112"/>
      <c r="E25" s="115"/>
      <c r="F25" s="44"/>
      <c r="G25" s="5">
        <v>30</v>
      </c>
      <c r="H25" s="50">
        <v>0.06</v>
      </c>
      <c r="I25" s="50">
        <f t="shared" si="0"/>
        <v>0.38</v>
      </c>
      <c r="J25" s="117"/>
      <c r="M25">
        <f>LOG10(G25)</f>
        <v>1.4771212547196624</v>
      </c>
      <c r="N25">
        <f>LOG10(I25)</f>
        <v>-0.42021640338318983</v>
      </c>
      <c r="Y25" s="41">
        <v>2481.6999999999998</v>
      </c>
      <c r="Z25" s="41">
        <v>127</v>
      </c>
      <c r="AA25" s="41">
        <v>2553</v>
      </c>
      <c r="AB25" s="41">
        <v>126</v>
      </c>
    </row>
    <row r="26" spans="2:28" x14ac:dyDescent="0.15">
      <c r="B26" s="28">
        <v>35</v>
      </c>
      <c r="C26" s="89">
        <v>-0.32</v>
      </c>
      <c r="D26" s="112"/>
      <c r="E26" s="115"/>
      <c r="F26" s="44"/>
      <c r="G26" s="5">
        <v>35</v>
      </c>
      <c r="H26" s="50">
        <v>0.05</v>
      </c>
      <c r="I26" s="50">
        <f>H26-$D$19</f>
        <v>0.37</v>
      </c>
      <c r="J26" s="117"/>
      <c r="M26">
        <f>LOG10(G26)</f>
        <v>1.5440680443502757</v>
      </c>
      <c r="N26">
        <f>LOG10(I26)</f>
        <v>-0.43179827593300502</v>
      </c>
      <c r="Y26" s="41">
        <v>2553</v>
      </c>
      <c r="Z26" s="41">
        <v>126</v>
      </c>
      <c r="AA26" s="41">
        <v>2626.6</v>
      </c>
      <c r="AB26" s="41">
        <v>125</v>
      </c>
    </row>
    <row r="27" spans="2:28" ht="15.75" thickBot="1" x14ac:dyDescent="0.2">
      <c r="B27" s="29">
        <v>40</v>
      </c>
      <c r="C27" s="89">
        <v>-0.32</v>
      </c>
      <c r="D27" s="113"/>
      <c r="E27" s="116"/>
      <c r="F27" s="44"/>
      <c r="G27" s="6">
        <v>40</v>
      </c>
      <c r="H27" s="30">
        <v>0.03</v>
      </c>
      <c r="I27" s="30">
        <f t="shared" si="0"/>
        <v>0.35</v>
      </c>
      <c r="J27" s="118"/>
      <c r="M27">
        <f>LOG10(G27)</f>
        <v>1.6020599913279623</v>
      </c>
      <c r="N27">
        <f>LOG10(I27)</f>
        <v>-0.45593195564972439</v>
      </c>
      <c r="Y27" s="41">
        <v>2626.6</v>
      </c>
      <c r="Z27" s="41">
        <v>125</v>
      </c>
      <c r="AA27" s="41">
        <v>2702.7</v>
      </c>
      <c r="AB27" s="41">
        <v>124</v>
      </c>
    </row>
    <row r="28" spans="2:28" x14ac:dyDescent="0.15">
      <c r="B28" s="44"/>
      <c r="C28" s="44"/>
      <c r="D28" s="44"/>
      <c r="E28" s="44"/>
      <c r="F28" s="44"/>
      <c r="G28" s="44"/>
      <c r="H28" s="44"/>
      <c r="I28" s="44"/>
      <c r="J28" s="44"/>
      <c r="Y28" s="41">
        <v>2702.7</v>
      </c>
      <c r="Z28" s="41">
        <v>124</v>
      </c>
      <c r="AA28" s="41">
        <v>2781.3</v>
      </c>
      <c r="AB28" s="41">
        <v>123</v>
      </c>
    </row>
    <row r="29" spans="2:28" x14ac:dyDescent="0.15">
      <c r="B29" s="100" t="s">
        <v>35</v>
      </c>
      <c r="C29" s="100"/>
      <c r="D29" s="100"/>
      <c r="E29" s="100"/>
      <c r="F29" s="100"/>
      <c r="G29" s="100"/>
      <c r="H29" s="100"/>
      <c r="I29" s="100"/>
      <c r="J29" s="100"/>
      <c r="Y29" s="41">
        <v>2781.3</v>
      </c>
      <c r="Z29" s="41">
        <v>123</v>
      </c>
      <c r="AA29" s="41">
        <v>2862.5</v>
      </c>
      <c r="AB29" s="41">
        <v>122</v>
      </c>
    </row>
    <row r="30" spans="2:28" x14ac:dyDescent="0.15">
      <c r="B30" s="44"/>
      <c r="C30" s="44"/>
      <c r="D30" s="44"/>
      <c r="E30" s="45" t="s">
        <v>18</v>
      </c>
      <c r="F30" s="44"/>
      <c r="G30" s="45" t="s">
        <v>18</v>
      </c>
      <c r="H30" s="44"/>
      <c r="I30" s="44"/>
      <c r="J30" s="44"/>
      <c r="T30" s="39" t="s">
        <v>36</v>
      </c>
      <c r="U30" s="40" t="s">
        <v>37</v>
      </c>
      <c r="V30" s="39" t="s">
        <v>36</v>
      </c>
      <c r="W30" s="40" t="s">
        <v>37</v>
      </c>
      <c r="Y30" s="41">
        <v>2862.5</v>
      </c>
      <c r="Z30" s="41">
        <v>122</v>
      </c>
      <c r="AA30" s="41">
        <v>2946.5</v>
      </c>
      <c r="AB30" s="41">
        <v>121</v>
      </c>
    </row>
    <row r="31" spans="2:28" x14ac:dyDescent="0.15">
      <c r="B31" s="10" t="s">
        <v>38</v>
      </c>
      <c r="C31" s="10">
        <f>4.5*10^-3</f>
        <v>4.5000000000000005E-3</v>
      </c>
      <c r="D31" s="31" t="s">
        <v>39</v>
      </c>
      <c r="E31" s="31"/>
      <c r="F31" s="91" t="s">
        <v>40</v>
      </c>
      <c r="G31" s="10">
        <v>0.9</v>
      </c>
      <c r="H31" s="44"/>
      <c r="I31"/>
      <c r="J31" s="44"/>
      <c r="K31" s="98" t="s">
        <v>41</v>
      </c>
      <c r="L31" s="99"/>
      <c r="M31" s="98" t="s">
        <v>42</v>
      </c>
      <c r="N31" s="99"/>
      <c r="O31" s="98" t="s">
        <v>43</v>
      </c>
      <c r="P31" s="99"/>
      <c r="Q31" s="98" t="s">
        <v>44</v>
      </c>
      <c r="R31" s="99"/>
      <c r="T31" s="40">
        <v>0</v>
      </c>
      <c r="U31" s="40">
        <v>200</v>
      </c>
      <c r="V31" s="39">
        <v>1</v>
      </c>
      <c r="W31" s="40">
        <v>300</v>
      </c>
      <c r="Y31" s="41">
        <v>2946.5</v>
      </c>
      <c r="Z31" s="41">
        <v>121</v>
      </c>
      <c r="AA31" s="41">
        <v>3033.3</v>
      </c>
      <c r="AB31" s="41">
        <v>120</v>
      </c>
    </row>
    <row r="32" spans="2:28" x14ac:dyDescent="0.15">
      <c r="B32" s="45" t="s">
        <v>18</v>
      </c>
      <c r="C32" s="45" t="s">
        <v>18</v>
      </c>
      <c r="D32" s="45" t="s">
        <v>18</v>
      </c>
      <c r="E32" s="44"/>
      <c r="F32" s="44"/>
      <c r="G32" s="44"/>
      <c r="H32" s="34"/>
      <c r="I32" s="44"/>
      <c r="J32" s="44"/>
      <c r="K32" s="32" t="s">
        <v>45</v>
      </c>
      <c r="L32" s="92" t="s">
        <v>46</v>
      </c>
      <c r="M32" s="32" t="s">
        <v>45</v>
      </c>
      <c r="N32" s="92" t="s">
        <v>46</v>
      </c>
      <c r="O32" s="32" t="s">
        <v>45</v>
      </c>
      <c r="P32" s="92" t="s">
        <v>46</v>
      </c>
      <c r="Q32" s="32" t="s">
        <v>45</v>
      </c>
      <c r="R32" s="92" t="s">
        <v>46</v>
      </c>
      <c r="T32" s="39">
        <v>1</v>
      </c>
      <c r="U32" s="40">
        <v>300</v>
      </c>
      <c r="V32" s="39">
        <v>1.43</v>
      </c>
      <c r="W32" s="40">
        <v>400</v>
      </c>
      <c r="Y32" s="41">
        <v>3033.3</v>
      </c>
      <c r="Z32" s="41">
        <v>120</v>
      </c>
      <c r="AA32" s="41">
        <v>3123</v>
      </c>
      <c r="AB32" s="41">
        <v>119</v>
      </c>
    </row>
    <row r="33" spans="2:28" x14ac:dyDescent="0.15">
      <c r="B33" s="50" t="s">
        <v>47</v>
      </c>
      <c r="C33" s="50" t="s">
        <v>48</v>
      </c>
      <c r="D33" s="50" t="s">
        <v>49</v>
      </c>
      <c r="E33" s="50" t="s">
        <v>50</v>
      </c>
      <c r="F33" s="50" t="s">
        <v>46</v>
      </c>
      <c r="G33" s="50" t="s">
        <v>45</v>
      </c>
      <c r="H33" s="50" t="s">
        <v>32</v>
      </c>
      <c r="I33" s="44" t="s">
        <v>27</v>
      </c>
      <c r="J33" s="35" t="s">
        <v>51</v>
      </c>
      <c r="K33" s="7">
        <f>VLOOKUP(K34,$T$32:$U$65,1)</f>
        <v>1</v>
      </c>
      <c r="L33" s="7">
        <f>VLOOKUP(K34,$T$32:$U$65,2)</f>
        <v>300</v>
      </c>
      <c r="M33" s="7">
        <f>VLOOKUP(M34,$T$32:$U$65,1)</f>
        <v>1.87</v>
      </c>
      <c r="N33" s="7">
        <f>VLOOKUP(M34,$T$32:$U$65,2)</f>
        <v>500</v>
      </c>
      <c r="O33" s="7">
        <f>VLOOKUP(O34,$T$32:$U$65,1)</f>
        <v>2.34</v>
      </c>
      <c r="P33" s="7">
        <f>VLOOKUP(O34,$T$32:$U$65,2)</f>
        <v>600</v>
      </c>
      <c r="Q33" s="7">
        <f>VLOOKUP(Q34,$T$32:$U$65,1)</f>
        <v>2.34</v>
      </c>
      <c r="R33" s="7">
        <f>VLOOKUP(Q34,$T$32:$U$65,2)</f>
        <v>600</v>
      </c>
      <c r="T33" s="39">
        <v>1.43</v>
      </c>
      <c r="U33" s="40">
        <v>400</v>
      </c>
      <c r="V33" s="39">
        <v>1.87</v>
      </c>
      <c r="W33" s="40">
        <v>500</v>
      </c>
      <c r="Y33" s="41">
        <v>3123</v>
      </c>
      <c r="Z33" s="41">
        <v>119</v>
      </c>
      <c r="AA33" s="41">
        <v>3215.8</v>
      </c>
      <c r="AB33" s="41">
        <v>118</v>
      </c>
    </row>
    <row r="34" spans="2:28" x14ac:dyDescent="0.15">
      <c r="B34" s="50">
        <v>2</v>
      </c>
      <c r="C34" s="50">
        <v>1.1599999999999999</v>
      </c>
      <c r="D34" s="44">
        <v>2.16</v>
      </c>
      <c r="E34" s="50">
        <f>B34/C34</f>
        <v>1.7241379310344829</v>
      </c>
      <c r="F34" s="50">
        <f>N34</f>
        <v>509.72527920436949</v>
      </c>
      <c r="G34" s="50">
        <f t="shared" ref="G34:G42" si="3">E34/$G$31</f>
        <v>1.9157088122605366</v>
      </c>
      <c r="H34" s="97">
        <f>SLOPE(J34:J42,I34:I42)</f>
        <v>0.82990502379123665</v>
      </c>
      <c r="I34" s="44">
        <f>LOG10(F34)</f>
        <v>2.7073361724286618</v>
      </c>
      <c r="J34" s="35">
        <f>LOG10(D34)</f>
        <v>0.3344537511509309</v>
      </c>
      <c r="K34" s="7">
        <f>G31/G31</f>
        <v>1</v>
      </c>
      <c r="L34" s="7">
        <f>L35-((L35-L33)*(K35-K34)/(K35-K33))</f>
        <v>300</v>
      </c>
      <c r="M34" s="7">
        <f>G34</f>
        <v>1.9157088122605366</v>
      </c>
      <c r="N34" s="7">
        <f>N35-((N35-N33)*(M35-M34)/(M35-M33))</f>
        <v>509.72527920436949</v>
      </c>
      <c r="O34" s="7">
        <f>G35</f>
        <v>2.3980815347721824</v>
      </c>
      <c r="P34" s="7">
        <f t="shared" ref="P34" si="4">P35-((P35-P33)*(O35-O34)/(O35-O33))</f>
        <v>611.3885362298397</v>
      </c>
      <c r="Q34" s="7">
        <f>G36</f>
        <v>2.7605244996549341</v>
      </c>
      <c r="R34" s="7">
        <f t="shared" ref="R34" si="5">R35-((R35-R33)*(Q35-Q34)/(Q35-Q33))</f>
        <v>682.45578424606549</v>
      </c>
      <c r="T34" s="39">
        <v>1.87</v>
      </c>
      <c r="U34" s="40">
        <v>500</v>
      </c>
      <c r="V34" s="39">
        <v>2.34</v>
      </c>
      <c r="W34" s="40">
        <v>600</v>
      </c>
      <c r="Y34" s="41">
        <v>3215.8</v>
      </c>
      <c r="Z34" s="41">
        <v>118</v>
      </c>
      <c r="AA34" s="41">
        <v>3311.8</v>
      </c>
      <c r="AB34" s="41">
        <v>117</v>
      </c>
    </row>
    <row r="35" spans="2:28" x14ac:dyDescent="0.15">
      <c r="B35" s="50">
        <v>3</v>
      </c>
      <c r="C35" s="50">
        <v>1.39</v>
      </c>
      <c r="D35" s="50">
        <v>2.34</v>
      </c>
      <c r="E35" s="50">
        <f t="shared" ref="E35:E42" si="6">B35/C35</f>
        <v>2.1582733812949644</v>
      </c>
      <c r="F35" s="50">
        <f>P34</f>
        <v>611.3885362298397</v>
      </c>
      <c r="G35" s="50">
        <f t="shared" si="3"/>
        <v>2.3980815347721824</v>
      </c>
      <c r="H35" s="97"/>
      <c r="I35" s="44">
        <f t="shared" ref="I35:I42" si="7">LOG10(F35)</f>
        <v>2.786317291277872</v>
      </c>
      <c r="J35" s="35">
        <f t="shared" ref="J35:J42" si="8">LOG10(D35)</f>
        <v>0.36921585741014279</v>
      </c>
      <c r="K35" s="7">
        <f>VLOOKUP(K34,$T$31:$W$65,3,TRUE)</f>
        <v>1.43</v>
      </c>
      <c r="L35" s="7">
        <f>VLOOKUP(K34,$T$31:$W$65,4,TRUE)</f>
        <v>400</v>
      </c>
      <c r="M35" s="7">
        <f>VLOOKUP(M34,$T$31:$W$65,3,TRUE)</f>
        <v>2.34</v>
      </c>
      <c r="N35" s="7">
        <f>VLOOKUP(M34,$T$31:$W$65,4,TRUE)</f>
        <v>600</v>
      </c>
      <c r="O35" s="7">
        <f t="shared" ref="O35" si="9">VLOOKUP(O34,$T$31:$W$65,3,TRUE)</f>
        <v>2.85</v>
      </c>
      <c r="P35" s="7">
        <f t="shared" ref="P35" si="10">VLOOKUP(O34,$T$31:$W$65,4,TRUE)</f>
        <v>700</v>
      </c>
      <c r="Q35" s="7">
        <f t="shared" ref="Q35" si="11">VLOOKUP(Q34,$T$31:$W$65,3,TRUE)</f>
        <v>2.85</v>
      </c>
      <c r="R35" s="7">
        <f t="shared" ref="R35" si="12">VLOOKUP(Q34,$T$31:$W$65,4,TRUE)</f>
        <v>700</v>
      </c>
      <c r="T35" s="39">
        <v>2.34</v>
      </c>
      <c r="U35" s="40">
        <v>600</v>
      </c>
      <c r="V35" s="39">
        <v>2.85</v>
      </c>
      <c r="W35" s="40">
        <v>700</v>
      </c>
      <c r="Y35" s="41">
        <v>3311.8</v>
      </c>
      <c r="Z35" s="41">
        <v>117</v>
      </c>
      <c r="AA35" s="41">
        <v>3411</v>
      </c>
      <c r="AB35" s="41">
        <v>116</v>
      </c>
    </row>
    <row r="36" spans="2:28" x14ac:dyDescent="0.15">
      <c r="B36" s="50">
        <v>4</v>
      </c>
      <c r="C36" s="50">
        <v>1.61</v>
      </c>
      <c r="D36" s="50">
        <v>2.56</v>
      </c>
      <c r="E36" s="50">
        <f t="shared" si="6"/>
        <v>2.4844720496894408</v>
      </c>
      <c r="F36" s="50">
        <f>R34</f>
        <v>682.45578424606549</v>
      </c>
      <c r="G36" s="50">
        <f t="shared" si="3"/>
        <v>2.7605244996549341</v>
      </c>
      <c r="H36" s="97"/>
      <c r="I36" s="44">
        <f t="shared" si="7"/>
        <v>2.8340745190388072</v>
      </c>
      <c r="J36" s="35">
        <f t="shared" si="8"/>
        <v>0.40823996531184958</v>
      </c>
      <c r="M36" s="98" t="s">
        <v>52</v>
      </c>
      <c r="N36" s="99"/>
      <c r="O36" s="98" t="s">
        <v>43</v>
      </c>
      <c r="P36" s="99"/>
      <c r="Q36" s="98" t="s">
        <v>44</v>
      </c>
      <c r="R36" s="99"/>
      <c r="T36" s="39">
        <v>2.85</v>
      </c>
      <c r="U36" s="40">
        <v>700</v>
      </c>
      <c r="V36" s="39">
        <v>3.36</v>
      </c>
      <c r="W36" s="40">
        <v>800</v>
      </c>
      <c r="Y36" s="41">
        <v>3411</v>
      </c>
      <c r="Z36" s="41">
        <v>116</v>
      </c>
      <c r="AA36" s="41">
        <v>3513.6</v>
      </c>
      <c r="AB36" s="41">
        <v>115</v>
      </c>
    </row>
    <row r="37" spans="2:28" x14ac:dyDescent="0.15">
      <c r="B37" s="50">
        <v>5</v>
      </c>
      <c r="C37" s="50">
        <v>1.8</v>
      </c>
      <c r="D37" s="50">
        <v>2.84</v>
      </c>
      <c r="E37" s="50">
        <f t="shared" si="6"/>
        <v>2.7777777777777777</v>
      </c>
      <c r="F37" s="50">
        <f>N39</f>
        <v>746.35681433067055</v>
      </c>
      <c r="G37" s="50">
        <f t="shared" si="3"/>
        <v>3.0864197530864197</v>
      </c>
      <c r="H37" s="97"/>
      <c r="I37" s="44">
        <f t="shared" si="7"/>
        <v>2.8729465023347918</v>
      </c>
      <c r="J37" s="35">
        <f t="shared" si="8"/>
        <v>0.45331834004703764</v>
      </c>
      <c r="M37" s="32" t="s">
        <v>53</v>
      </c>
      <c r="N37" s="92" t="s">
        <v>46</v>
      </c>
      <c r="O37" s="32" t="s">
        <v>53</v>
      </c>
      <c r="P37" s="92" t="s">
        <v>46</v>
      </c>
      <c r="Q37" s="32" t="s">
        <v>53</v>
      </c>
      <c r="R37" s="92" t="s">
        <v>46</v>
      </c>
      <c r="T37" s="39">
        <v>3.36</v>
      </c>
      <c r="U37" s="40">
        <v>800</v>
      </c>
      <c r="V37" s="39">
        <v>3.88</v>
      </c>
      <c r="W37" s="40">
        <v>900</v>
      </c>
      <c r="Y37" s="41">
        <v>3513.6</v>
      </c>
      <c r="Z37" s="41">
        <v>115</v>
      </c>
      <c r="AA37" s="41">
        <v>3619.8</v>
      </c>
      <c r="AB37" s="41">
        <v>114</v>
      </c>
    </row>
    <row r="38" spans="2:28" x14ac:dyDescent="0.15">
      <c r="B38" s="50">
        <v>6</v>
      </c>
      <c r="C38" s="50">
        <v>1.98</v>
      </c>
      <c r="D38" s="50">
        <v>3.08</v>
      </c>
      <c r="E38" s="50">
        <f t="shared" si="6"/>
        <v>3.0303030303030303</v>
      </c>
      <c r="F38" s="50">
        <f>P39</f>
        <v>801.34680134680139</v>
      </c>
      <c r="G38" s="50">
        <f t="shared" si="3"/>
        <v>3.3670033670033668</v>
      </c>
      <c r="H38" s="97"/>
      <c r="I38" s="44">
        <f t="shared" si="7"/>
        <v>2.9038205077392996</v>
      </c>
      <c r="J38" s="35">
        <f t="shared" si="8"/>
        <v>0.48855071650044429</v>
      </c>
      <c r="M38" s="7">
        <f>VLOOKUP(M39,$T$32:$U$65,1)</f>
        <v>2.85</v>
      </c>
      <c r="N38" s="7">
        <f>VLOOKUP(M39,$T$32:$U$65,2)</f>
        <v>700</v>
      </c>
      <c r="O38" s="7">
        <f>VLOOKUP(O39,$T$32:$U$65,1)</f>
        <v>3.36</v>
      </c>
      <c r="P38" s="7">
        <f>VLOOKUP(O39,$T$32:$U$65,2)</f>
        <v>800</v>
      </c>
      <c r="Q38" s="7">
        <f>VLOOKUP(Q39,$T$32:$U$65,1)</f>
        <v>3.36</v>
      </c>
      <c r="R38" s="7">
        <f>VLOOKUP(Q39,$T$32:$U$65,2)</f>
        <v>800</v>
      </c>
      <c r="T38" s="39">
        <v>3.88</v>
      </c>
      <c r="U38" s="40">
        <v>900</v>
      </c>
      <c r="V38" s="39">
        <v>4.41</v>
      </c>
      <c r="W38" s="40">
        <v>1000</v>
      </c>
      <c r="Y38" s="41">
        <v>3619.8</v>
      </c>
      <c r="Z38" s="41">
        <v>114</v>
      </c>
      <c r="AA38" s="41">
        <v>3729.7</v>
      </c>
      <c r="AB38" s="41">
        <v>113</v>
      </c>
    </row>
    <row r="39" spans="2:28" x14ac:dyDescent="0.15">
      <c r="B39" s="50">
        <v>7</v>
      </c>
      <c r="C39" s="50">
        <v>2.15</v>
      </c>
      <c r="D39" s="50">
        <v>3.22</v>
      </c>
      <c r="E39" s="50">
        <f t="shared" si="6"/>
        <v>3.2558139534883721</v>
      </c>
      <c r="F39" s="50">
        <f>R39</f>
        <v>849.53289604452391</v>
      </c>
      <c r="G39" s="50">
        <f t="shared" si="3"/>
        <v>3.6175710594315245</v>
      </c>
      <c r="H39" s="97"/>
      <c r="I39" s="44">
        <f t="shared" si="7"/>
        <v>2.9291802005023024</v>
      </c>
      <c r="J39" s="35">
        <f t="shared" si="8"/>
        <v>0.50785587169583091</v>
      </c>
      <c r="M39" s="7">
        <f>G37</f>
        <v>3.0864197530864197</v>
      </c>
      <c r="N39" s="7">
        <f>N40-((N40-N38)*(M40-M39)/(M40-M38))</f>
        <v>746.35681433067055</v>
      </c>
      <c r="O39" s="7">
        <f>G38</f>
        <v>3.3670033670033668</v>
      </c>
      <c r="P39" s="7">
        <f t="shared" ref="P39" si="13">P40-((P40-P38)*(O40-O39)/(O40-O38))</f>
        <v>801.34680134680139</v>
      </c>
      <c r="Q39" s="7">
        <f>G39</f>
        <v>3.6175710594315245</v>
      </c>
      <c r="R39" s="7">
        <f t="shared" ref="R39" si="14">R40-((R40-R38)*(Q40-Q39)/(Q40-Q38))</f>
        <v>849.53289604452391</v>
      </c>
      <c r="T39" s="39">
        <v>4.41</v>
      </c>
      <c r="U39" s="40">
        <v>1000</v>
      </c>
      <c r="V39" s="39">
        <v>4.95</v>
      </c>
      <c r="W39" s="40">
        <v>1100</v>
      </c>
      <c r="Y39" s="41">
        <v>3729.7</v>
      </c>
      <c r="Z39" s="41">
        <v>113</v>
      </c>
      <c r="AA39" s="41">
        <v>3843.4</v>
      </c>
      <c r="AB39" s="41">
        <v>112</v>
      </c>
    </row>
    <row r="40" spans="2:28" x14ac:dyDescent="0.15">
      <c r="B40" s="50">
        <v>8</v>
      </c>
      <c r="C40" s="50">
        <v>2.31</v>
      </c>
      <c r="D40" s="50">
        <v>3.32</v>
      </c>
      <c r="E40" s="50">
        <f t="shared" si="6"/>
        <v>3.4632034632034632</v>
      </c>
      <c r="F40" s="50">
        <f>N44</f>
        <v>893.84689384689386</v>
      </c>
      <c r="G40" s="50">
        <f t="shared" si="3"/>
        <v>3.8480038480038479</v>
      </c>
      <c r="H40" s="97"/>
      <c r="I40" s="44">
        <f t="shared" si="7"/>
        <v>2.9512631352926872</v>
      </c>
      <c r="J40" s="35">
        <f t="shared" si="8"/>
        <v>0.52113808370403625</v>
      </c>
      <c r="M40" s="7">
        <f>VLOOKUP(M39,$T$31:$W$65,3,TRUE)</f>
        <v>3.36</v>
      </c>
      <c r="N40" s="7">
        <f>VLOOKUP(M39,$T$31:$W$65,4,TRUE)</f>
        <v>800</v>
      </c>
      <c r="O40" s="7">
        <f t="shared" ref="O40" si="15">VLOOKUP(O39,$T$31:$W$65,3,TRUE)</f>
        <v>3.88</v>
      </c>
      <c r="P40" s="7">
        <f t="shared" ref="P40" si="16">VLOOKUP(O39,$T$31:$W$65,4,TRUE)</f>
        <v>900</v>
      </c>
      <c r="Q40" s="7">
        <f t="shared" ref="Q40" si="17">VLOOKUP(Q39,$T$31:$W$65,3,TRUE)</f>
        <v>3.88</v>
      </c>
      <c r="R40" s="7">
        <f t="shared" ref="R40" si="18">VLOOKUP(Q39,$T$31:$W$65,4,TRUE)</f>
        <v>900</v>
      </c>
      <c r="T40" s="39">
        <v>4.95</v>
      </c>
      <c r="U40" s="40">
        <v>1100</v>
      </c>
      <c r="V40" s="39">
        <v>5.48</v>
      </c>
      <c r="W40" s="40">
        <v>1200</v>
      </c>
      <c r="Y40" s="41">
        <v>3843.4</v>
      </c>
      <c r="Z40" s="41">
        <v>112</v>
      </c>
      <c r="AA40" s="41">
        <v>3961.1</v>
      </c>
      <c r="AB40" s="41">
        <v>111</v>
      </c>
    </row>
    <row r="41" spans="2:28" x14ac:dyDescent="0.15">
      <c r="B41" s="50">
        <v>9</v>
      </c>
      <c r="C41" s="50">
        <v>2.46</v>
      </c>
      <c r="D41" s="50">
        <v>3.49</v>
      </c>
      <c r="E41" s="50">
        <f t="shared" si="6"/>
        <v>3.6585365853658538</v>
      </c>
      <c r="F41" s="50">
        <f>P44</f>
        <v>934.91333026537825</v>
      </c>
      <c r="G41" s="50">
        <f t="shared" si="3"/>
        <v>4.0650406504065044</v>
      </c>
      <c r="H41" s="97"/>
      <c r="I41" s="44">
        <f t="shared" si="7"/>
        <v>2.9707713521215777</v>
      </c>
      <c r="J41" s="35">
        <f t="shared" si="8"/>
        <v>0.5428254269591799</v>
      </c>
      <c r="M41" s="98" t="s">
        <v>42</v>
      </c>
      <c r="N41" s="99"/>
      <c r="O41" s="98" t="s">
        <v>43</v>
      </c>
      <c r="P41" s="99"/>
      <c r="Q41" s="98" t="s">
        <v>44</v>
      </c>
      <c r="R41" s="99"/>
      <c r="T41" s="39">
        <v>5.48</v>
      </c>
      <c r="U41" s="40">
        <v>1200</v>
      </c>
      <c r="V41" s="39">
        <v>6.03</v>
      </c>
      <c r="W41" s="40">
        <v>1300</v>
      </c>
      <c r="Y41" s="41">
        <v>3961.1</v>
      </c>
      <c r="Z41" s="41">
        <v>111</v>
      </c>
      <c r="AA41" s="41">
        <v>4082.9</v>
      </c>
      <c r="AB41" s="41">
        <v>110</v>
      </c>
    </row>
    <row r="42" spans="2:28" x14ac:dyDescent="0.15">
      <c r="B42" s="50">
        <v>10</v>
      </c>
      <c r="C42" s="50">
        <v>2.6</v>
      </c>
      <c r="D42" s="50">
        <v>3.54</v>
      </c>
      <c r="E42" s="50">
        <f t="shared" si="6"/>
        <v>3.8461538461538458</v>
      </c>
      <c r="F42" s="50">
        <f>R44</f>
        <v>974.24608934042897</v>
      </c>
      <c r="G42" s="50">
        <f t="shared" si="3"/>
        <v>4.2735042735042734</v>
      </c>
      <c r="H42" s="97"/>
      <c r="I42" s="44">
        <f t="shared" si="7"/>
        <v>2.9886686711942319</v>
      </c>
      <c r="J42" s="35">
        <f t="shared" si="8"/>
        <v>0.54900326202578786</v>
      </c>
      <c r="M42" s="32" t="s">
        <v>54</v>
      </c>
      <c r="N42" s="92" t="s">
        <v>46</v>
      </c>
      <c r="O42" s="32" t="s">
        <v>54</v>
      </c>
      <c r="P42" s="92" t="s">
        <v>46</v>
      </c>
      <c r="Q42" s="32" t="s">
        <v>54</v>
      </c>
      <c r="R42" s="92" t="s">
        <v>46</v>
      </c>
      <c r="T42" s="39">
        <v>6.03</v>
      </c>
      <c r="U42" s="40">
        <v>1300</v>
      </c>
      <c r="V42" s="39">
        <v>6.58</v>
      </c>
      <c r="W42" s="40">
        <v>1400</v>
      </c>
      <c r="Y42" s="41">
        <v>4082.9</v>
      </c>
      <c r="Z42" s="41">
        <v>110</v>
      </c>
      <c r="AA42" s="41">
        <v>4209.1000000000004</v>
      </c>
      <c r="AB42" s="41">
        <v>109</v>
      </c>
    </row>
    <row r="43" spans="2:28" x14ac:dyDescent="0.15">
      <c r="B43" s="44"/>
      <c r="C43" s="44"/>
      <c r="D43" s="44"/>
      <c r="E43" s="44"/>
      <c r="F43" s="44"/>
      <c r="G43" s="44"/>
      <c r="H43" s="44"/>
      <c r="I43" s="44"/>
      <c r="J43" s="44"/>
      <c r="M43" s="7">
        <f>VLOOKUP(M44,$T$32:$U$65,1)</f>
        <v>3.36</v>
      </c>
      <c r="N43" s="7">
        <f>VLOOKUP(M44,$T$32:$U$65,2)</f>
        <v>800</v>
      </c>
      <c r="O43" s="7">
        <f>VLOOKUP(O44,$T$32:$U$65,1)</f>
        <v>3.88</v>
      </c>
      <c r="P43" s="7">
        <f>VLOOKUP(O44,$T$32:$U$65,2)</f>
        <v>900</v>
      </c>
      <c r="Q43" s="7">
        <f>VLOOKUP(Q44,$T$32:$U$65,1)</f>
        <v>3.88</v>
      </c>
      <c r="R43" s="7">
        <f>VLOOKUP(Q44,$T$32:$U$65,2)</f>
        <v>900</v>
      </c>
      <c r="T43" s="39">
        <v>6.58</v>
      </c>
      <c r="U43" s="40">
        <v>1400</v>
      </c>
      <c r="V43" s="39">
        <v>7.14</v>
      </c>
      <c r="W43" s="40">
        <v>1500</v>
      </c>
      <c r="Y43" s="41">
        <v>4209.1000000000004</v>
      </c>
      <c r="Z43" s="41">
        <v>109</v>
      </c>
      <c r="AA43" s="41">
        <v>4339.7</v>
      </c>
      <c r="AB43" s="41">
        <v>108</v>
      </c>
    </row>
    <row r="44" spans="2:28" x14ac:dyDescent="0.15">
      <c r="B44" s="44"/>
      <c r="C44" s="44"/>
      <c r="D44" s="44"/>
      <c r="E44" s="44"/>
      <c r="F44" s="44"/>
      <c r="G44" s="44"/>
      <c r="H44" s="44"/>
      <c r="I44" s="44"/>
      <c r="J44" s="44"/>
      <c r="M44" s="7">
        <f>G40</f>
        <v>3.8480038480038479</v>
      </c>
      <c r="N44" s="7">
        <f t="shared" ref="N44" si="19">N45-((N45-N43)*(M45-M44)/(M45-M43))</f>
        <v>893.84689384689386</v>
      </c>
      <c r="O44" s="7">
        <f>G41</f>
        <v>4.0650406504065044</v>
      </c>
      <c r="P44" s="7">
        <f t="shared" ref="P44" si="20">P45-((P45-P43)*(O45-O44)/(O45-O43))</f>
        <v>934.91333026537825</v>
      </c>
      <c r="Q44" s="7">
        <f>G42</f>
        <v>4.2735042735042734</v>
      </c>
      <c r="R44" s="7">
        <f t="shared" ref="R44" si="21">R45-((R45-R43)*(Q45-Q44)/(Q45-Q43))</f>
        <v>974.24608934042897</v>
      </c>
      <c r="T44" s="39">
        <v>7.14</v>
      </c>
      <c r="U44" s="40">
        <v>1500</v>
      </c>
      <c r="V44" s="39">
        <v>7.71</v>
      </c>
      <c r="W44" s="40">
        <v>1600</v>
      </c>
      <c r="Y44" s="41">
        <v>4339.7</v>
      </c>
      <c r="Z44" s="41">
        <v>108</v>
      </c>
      <c r="AA44" s="41">
        <v>4475</v>
      </c>
      <c r="AB44" s="41">
        <v>107</v>
      </c>
    </row>
    <row r="45" spans="2:28" x14ac:dyDescent="0.15">
      <c r="B45" s="44"/>
      <c r="C45" s="44"/>
      <c r="D45" s="44"/>
      <c r="E45" s="44"/>
      <c r="F45" s="44"/>
      <c r="G45" s="44"/>
      <c r="H45" s="44"/>
      <c r="I45" s="44"/>
      <c r="J45" s="44"/>
      <c r="M45" s="7">
        <f>VLOOKUP(M44,$T$31:$W$65,3,TRUE)</f>
        <v>3.88</v>
      </c>
      <c r="N45" s="7">
        <f>VLOOKUP(M44,$T$31:$W$65,4,TRUE)</f>
        <v>900</v>
      </c>
      <c r="O45" s="7">
        <f t="shared" ref="O45" si="22">VLOOKUP(O44,$T$31:$W$65,3,TRUE)</f>
        <v>4.41</v>
      </c>
      <c r="P45" s="7">
        <f t="shared" ref="P45" si="23">VLOOKUP(O44,$T$31:$W$65,4,TRUE)</f>
        <v>1000</v>
      </c>
      <c r="Q45" s="7">
        <f t="shared" ref="Q45" si="24">VLOOKUP(Q44,$T$31:$W$65,3,TRUE)</f>
        <v>4.41</v>
      </c>
      <c r="R45" s="7">
        <f t="shared" ref="R45" si="25">VLOOKUP(Q44,$T$31:$W$65,4,TRUE)</f>
        <v>1000</v>
      </c>
      <c r="T45" s="39">
        <v>7.71</v>
      </c>
      <c r="U45" s="40">
        <v>1600</v>
      </c>
      <c r="V45" s="39">
        <v>8.2799999999999994</v>
      </c>
      <c r="W45" s="40">
        <v>1700</v>
      </c>
      <c r="Y45" s="41">
        <v>4475</v>
      </c>
      <c r="Z45" s="41">
        <v>107</v>
      </c>
      <c r="AA45" s="41">
        <v>4615.1000000000004</v>
      </c>
      <c r="AB45" s="41">
        <v>106</v>
      </c>
    </row>
    <row r="46" spans="2:28" x14ac:dyDescent="0.15">
      <c r="B46" s="44"/>
      <c r="C46" s="44"/>
      <c r="D46" s="44"/>
      <c r="E46" s="44"/>
      <c r="F46" s="44"/>
      <c r="G46" s="44"/>
      <c r="H46" s="44"/>
      <c r="I46" s="44"/>
      <c r="J46" s="44"/>
      <c r="T46" s="39">
        <v>8.2799999999999994</v>
      </c>
      <c r="U46" s="40">
        <v>1700</v>
      </c>
      <c r="V46" s="39">
        <v>8.86</v>
      </c>
      <c r="W46" s="40">
        <v>1800</v>
      </c>
      <c r="Y46" s="41">
        <v>4615.1000000000004</v>
      </c>
      <c r="Z46" s="41">
        <v>106</v>
      </c>
      <c r="AA46" s="41">
        <v>4760.3</v>
      </c>
      <c r="AB46" s="41">
        <v>105</v>
      </c>
    </row>
    <row r="47" spans="2:28" x14ac:dyDescent="0.15">
      <c r="B47" s="44"/>
      <c r="C47" s="44"/>
      <c r="D47" s="44"/>
      <c r="E47" s="44"/>
      <c r="F47" s="44"/>
      <c r="G47" s="44"/>
      <c r="H47" s="44"/>
      <c r="I47" s="44"/>
      <c r="J47" s="44"/>
      <c r="T47" s="39">
        <v>8.86</v>
      </c>
      <c r="U47" s="40">
        <v>1800</v>
      </c>
      <c r="V47" s="39">
        <v>9.44</v>
      </c>
      <c r="W47" s="40">
        <v>1900</v>
      </c>
      <c r="Y47" s="41">
        <v>4760.3</v>
      </c>
      <c r="Z47" s="41">
        <v>105</v>
      </c>
      <c r="AA47" s="41">
        <v>4910.7</v>
      </c>
      <c r="AB47" s="41">
        <v>104</v>
      </c>
    </row>
    <row r="48" spans="2:28" x14ac:dyDescent="0.15">
      <c r="B48" s="44"/>
      <c r="C48" s="44"/>
      <c r="D48" s="44"/>
      <c r="E48" s="44"/>
      <c r="F48" s="44"/>
      <c r="G48" s="44"/>
      <c r="H48" s="44"/>
      <c r="I48" s="44"/>
      <c r="J48" s="44"/>
      <c r="T48" s="39">
        <v>9.44</v>
      </c>
      <c r="U48" s="40">
        <v>1900</v>
      </c>
      <c r="V48" s="39">
        <v>10.029999999999999</v>
      </c>
      <c r="W48" s="40">
        <v>2000</v>
      </c>
      <c r="Y48" s="41">
        <v>4910.7</v>
      </c>
      <c r="Z48" s="41">
        <v>104</v>
      </c>
      <c r="AA48" s="41">
        <v>5066.6000000000004</v>
      </c>
      <c r="AB48" s="41">
        <v>103</v>
      </c>
    </row>
    <row r="49" spans="2:28" x14ac:dyDescent="0.15">
      <c r="B49" s="44"/>
      <c r="C49" s="44"/>
      <c r="D49" s="44"/>
      <c r="E49" s="44"/>
      <c r="F49" s="44"/>
      <c r="G49" s="44"/>
      <c r="H49" s="44"/>
      <c r="I49" s="44"/>
      <c r="J49" s="44"/>
      <c r="T49" s="39">
        <v>10.029999999999999</v>
      </c>
      <c r="U49" s="40">
        <v>2000</v>
      </c>
      <c r="V49" s="39">
        <v>10.63</v>
      </c>
      <c r="W49" s="40">
        <v>2100</v>
      </c>
      <c r="Y49" s="41">
        <v>5066.6000000000004</v>
      </c>
      <c r="Z49" s="41">
        <v>103</v>
      </c>
      <c r="AA49" s="41">
        <v>5228.1000000000004</v>
      </c>
      <c r="AB49" s="41">
        <v>102</v>
      </c>
    </row>
    <row r="50" spans="2:28" x14ac:dyDescent="0.15">
      <c r="B50" s="44"/>
      <c r="C50" s="44"/>
      <c r="D50" s="44"/>
      <c r="E50" s="44"/>
      <c r="F50" s="44"/>
      <c r="G50" s="44"/>
      <c r="H50" s="44"/>
      <c r="I50" s="44"/>
      <c r="J50" s="44"/>
      <c r="T50" s="39">
        <v>10.63</v>
      </c>
      <c r="U50" s="40">
        <v>2100</v>
      </c>
      <c r="V50" s="39">
        <v>11.24</v>
      </c>
      <c r="W50" s="40">
        <v>2200</v>
      </c>
      <c r="Y50" s="41">
        <v>5228.1000000000004</v>
      </c>
      <c r="Z50" s="41">
        <v>102</v>
      </c>
      <c r="AA50" s="41">
        <v>5395.6</v>
      </c>
      <c r="AB50" s="41">
        <v>101</v>
      </c>
    </row>
    <row r="51" spans="2:28" x14ac:dyDescent="0.15">
      <c r="B51" s="44"/>
      <c r="C51" s="44"/>
      <c r="D51" s="44"/>
      <c r="E51" s="44"/>
      <c r="F51" s="44"/>
      <c r="G51" s="44"/>
      <c r="H51" s="44"/>
      <c r="I51" s="44"/>
      <c r="J51" s="44"/>
      <c r="T51" s="39">
        <v>11.24</v>
      </c>
      <c r="U51" s="40">
        <v>2200</v>
      </c>
      <c r="V51" s="39">
        <v>11.84</v>
      </c>
      <c r="W51" s="40">
        <v>2300</v>
      </c>
      <c r="Y51" s="41">
        <v>5395.6</v>
      </c>
      <c r="Z51" s="41">
        <v>101</v>
      </c>
      <c r="AA51" s="41">
        <v>5569.3</v>
      </c>
      <c r="AB51" s="41">
        <v>100</v>
      </c>
    </row>
    <row r="52" spans="2:28" x14ac:dyDescent="0.15">
      <c r="B52" s="44"/>
      <c r="C52" s="44"/>
      <c r="D52" s="44"/>
      <c r="E52" s="44"/>
      <c r="F52" s="44"/>
      <c r="G52" s="44"/>
      <c r="H52" s="44"/>
      <c r="I52" s="44"/>
      <c r="J52" s="44"/>
      <c r="T52" s="39">
        <v>11.84</v>
      </c>
      <c r="U52" s="40">
        <v>2300</v>
      </c>
      <c r="V52" s="39">
        <v>12.46</v>
      </c>
      <c r="W52" s="40">
        <v>2400</v>
      </c>
      <c r="Y52" s="41">
        <v>5569.3</v>
      </c>
      <c r="Z52" s="41">
        <v>100</v>
      </c>
      <c r="AA52" s="41">
        <v>5749.3</v>
      </c>
      <c r="AB52" s="41">
        <v>99</v>
      </c>
    </row>
    <row r="53" spans="2:28" x14ac:dyDescent="0.15">
      <c r="B53" s="44"/>
      <c r="C53" s="44"/>
      <c r="D53" s="44"/>
      <c r="E53" s="44"/>
      <c r="F53" s="44"/>
      <c r="G53" s="44"/>
      <c r="H53" s="44"/>
      <c r="I53" s="44"/>
      <c r="J53" s="44"/>
      <c r="T53" s="39">
        <v>12.46</v>
      </c>
      <c r="U53" s="40">
        <v>2400</v>
      </c>
      <c r="V53" s="39">
        <v>13.08</v>
      </c>
      <c r="W53" s="40">
        <v>2500</v>
      </c>
      <c r="Y53" s="41">
        <v>5749.3</v>
      </c>
      <c r="Z53" s="41">
        <v>99</v>
      </c>
      <c r="AA53" s="41">
        <v>5936.1</v>
      </c>
      <c r="AB53" s="41">
        <v>98</v>
      </c>
    </row>
    <row r="54" spans="2:28" x14ac:dyDescent="0.15">
      <c r="B54" s="44"/>
      <c r="C54" s="44"/>
      <c r="D54" s="44"/>
      <c r="E54" s="44"/>
      <c r="F54" s="44"/>
      <c r="G54" s="44"/>
      <c r="H54" s="44"/>
      <c r="I54" s="44"/>
      <c r="J54" s="44"/>
      <c r="T54" s="39">
        <v>13.08</v>
      </c>
      <c r="U54" s="40">
        <v>2500</v>
      </c>
      <c r="V54" s="39">
        <v>13.72</v>
      </c>
      <c r="W54" s="40">
        <v>2600</v>
      </c>
      <c r="Y54" s="41">
        <v>5936.1</v>
      </c>
      <c r="Z54" s="41">
        <v>98</v>
      </c>
      <c r="AA54" s="41">
        <v>6129.8</v>
      </c>
      <c r="AB54" s="41">
        <v>97</v>
      </c>
    </row>
    <row r="55" spans="2:28" x14ac:dyDescent="0.15">
      <c r="B55" s="44"/>
      <c r="C55" s="44"/>
      <c r="D55" s="44"/>
      <c r="E55" s="44"/>
      <c r="F55" s="44"/>
      <c r="G55" s="44"/>
      <c r="H55" s="44"/>
      <c r="I55" s="44"/>
      <c r="J55" s="44"/>
      <c r="T55" s="39">
        <v>13.72</v>
      </c>
      <c r="U55" s="40">
        <v>2600</v>
      </c>
      <c r="V55" s="39">
        <v>14.34</v>
      </c>
      <c r="W55" s="40">
        <v>2700</v>
      </c>
      <c r="Y55" s="41">
        <v>6129.8</v>
      </c>
      <c r="Z55" s="41">
        <v>97</v>
      </c>
      <c r="AA55" s="41">
        <v>6330.8</v>
      </c>
      <c r="AB55" s="41">
        <v>96</v>
      </c>
    </row>
    <row r="56" spans="2:28" x14ac:dyDescent="0.15">
      <c r="B56" s="44"/>
      <c r="C56" s="44"/>
      <c r="D56" s="44"/>
      <c r="E56" s="44"/>
      <c r="F56" s="44"/>
      <c r="G56" s="44"/>
      <c r="H56" s="44"/>
      <c r="I56" s="44"/>
      <c r="J56" s="44"/>
      <c r="T56" s="39">
        <v>14.34</v>
      </c>
      <c r="U56" s="40">
        <v>2700</v>
      </c>
      <c r="V56" s="39">
        <v>14.99</v>
      </c>
      <c r="W56" s="40">
        <v>2800</v>
      </c>
      <c r="Y56" s="41">
        <v>6330.8</v>
      </c>
      <c r="Z56" s="41">
        <v>96</v>
      </c>
      <c r="AA56" s="41">
        <v>6539.4</v>
      </c>
      <c r="AB56" s="41">
        <v>95</v>
      </c>
    </row>
    <row r="57" spans="2:28" x14ac:dyDescent="0.15">
      <c r="B57" s="44"/>
      <c r="C57" s="44"/>
      <c r="D57" s="44"/>
      <c r="E57" s="44"/>
      <c r="F57" s="44"/>
      <c r="G57" s="44"/>
      <c r="H57" s="44"/>
      <c r="I57" s="44"/>
      <c r="J57" s="44"/>
      <c r="T57" s="39">
        <v>14.99</v>
      </c>
      <c r="U57" s="40">
        <v>2800</v>
      </c>
      <c r="V57" s="39">
        <v>15.63</v>
      </c>
      <c r="W57" s="40">
        <v>2900</v>
      </c>
      <c r="Y57" s="41">
        <v>6539.4</v>
      </c>
      <c r="Z57" s="41">
        <v>95</v>
      </c>
      <c r="AA57" s="41">
        <v>6755.9</v>
      </c>
      <c r="AB57" s="41">
        <v>94</v>
      </c>
    </row>
    <row r="58" spans="2:28" x14ac:dyDescent="0.15">
      <c r="B58" s="44"/>
      <c r="C58" s="44"/>
      <c r="D58" s="44"/>
      <c r="E58" s="44"/>
      <c r="F58" s="44"/>
      <c r="G58" s="44"/>
      <c r="H58" s="44"/>
      <c r="I58" s="44"/>
      <c r="J58" s="44"/>
      <c r="T58" s="39">
        <v>15.63</v>
      </c>
      <c r="U58" s="40">
        <v>2900</v>
      </c>
      <c r="V58" s="39">
        <v>16.29</v>
      </c>
      <c r="W58" s="40">
        <v>3000</v>
      </c>
      <c r="Y58" s="41">
        <v>6755.9</v>
      </c>
      <c r="Z58" s="41">
        <v>94</v>
      </c>
      <c r="AA58" s="41">
        <v>6980.6</v>
      </c>
      <c r="AB58" s="41">
        <v>93</v>
      </c>
    </row>
    <row r="59" spans="2:28" x14ac:dyDescent="0.15">
      <c r="B59" s="5">
        <v>5</v>
      </c>
      <c r="C59" s="90">
        <f>B59-$D$19</f>
        <v>5.32</v>
      </c>
      <c r="D59" s="44"/>
      <c r="E59" s="44"/>
      <c r="F59" s="44"/>
      <c r="G59" s="44"/>
      <c r="H59" s="44"/>
      <c r="I59" s="44"/>
      <c r="J59" s="44"/>
      <c r="T59" s="39">
        <v>16.29</v>
      </c>
      <c r="U59" s="40">
        <v>3000</v>
      </c>
      <c r="V59" s="39">
        <v>16.95</v>
      </c>
      <c r="W59" s="40">
        <v>3100</v>
      </c>
      <c r="Y59" s="41">
        <v>6980.6</v>
      </c>
      <c r="Z59" s="41">
        <v>93</v>
      </c>
      <c r="AA59" s="41">
        <v>7214</v>
      </c>
      <c r="AB59" s="41">
        <v>92</v>
      </c>
    </row>
    <row r="60" spans="2:28" x14ac:dyDescent="0.15">
      <c r="B60" s="5">
        <v>7.5</v>
      </c>
      <c r="C60" s="50">
        <f t="shared" ref="C60:C67" si="26">B60-$D$19</f>
        <v>7.82</v>
      </c>
      <c r="D60" s="44"/>
      <c r="E60" s="44"/>
      <c r="F60" s="44"/>
      <c r="G60" s="44"/>
      <c r="H60" s="44"/>
      <c r="I60" s="44"/>
      <c r="J60" s="44"/>
      <c r="T60" s="39">
        <v>16.95</v>
      </c>
      <c r="U60" s="40">
        <v>3100</v>
      </c>
      <c r="V60" s="39">
        <v>17.62</v>
      </c>
      <c r="W60" s="40">
        <v>3200</v>
      </c>
      <c r="Y60" s="41">
        <v>7214</v>
      </c>
      <c r="Z60" s="41">
        <v>92</v>
      </c>
      <c r="AA60" s="41">
        <v>7456.2</v>
      </c>
      <c r="AB60" s="41">
        <v>91</v>
      </c>
    </row>
    <row r="61" spans="2:28" x14ac:dyDescent="0.15">
      <c r="B61" s="5">
        <v>10</v>
      </c>
      <c r="C61" s="50">
        <f t="shared" si="26"/>
        <v>10.32</v>
      </c>
      <c r="D61" s="44"/>
      <c r="E61" s="44"/>
      <c r="F61" s="44"/>
      <c r="G61" s="44"/>
      <c r="H61" s="44"/>
      <c r="I61" s="44"/>
      <c r="J61" s="44"/>
      <c r="T61" s="39">
        <v>17.62</v>
      </c>
      <c r="U61" s="40">
        <v>3200</v>
      </c>
      <c r="V61" s="39">
        <v>18.28</v>
      </c>
      <c r="W61" s="40">
        <v>3300</v>
      </c>
      <c r="Y61" s="41">
        <v>7456.2</v>
      </c>
      <c r="Z61" s="41">
        <v>91</v>
      </c>
      <c r="AA61" s="41">
        <v>7707.7</v>
      </c>
      <c r="AB61" s="41">
        <v>90</v>
      </c>
    </row>
    <row r="62" spans="2:28" x14ac:dyDescent="0.15">
      <c r="B62" s="5">
        <v>15</v>
      </c>
      <c r="C62" s="50">
        <f t="shared" si="26"/>
        <v>15.32</v>
      </c>
      <c r="D62" s="44"/>
      <c r="E62" s="44"/>
      <c r="F62" s="44"/>
      <c r="G62" s="44"/>
      <c r="H62" s="44"/>
      <c r="I62" s="44"/>
      <c r="J62" s="44"/>
      <c r="T62" s="39">
        <v>18.28</v>
      </c>
      <c r="U62" s="40">
        <v>3300</v>
      </c>
      <c r="V62" s="39">
        <v>18.97</v>
      </c>
      <c r="W62" s="40">
        <v>3400</v>
      </c>
      <c r="Y62" s="41">
        <v>7707.7</v>
      </c>
      <c r="Z62" s="41">
        <v>90</v>
      </c>
      <c r="AA62" s="41">
        <v>7969.1</v>
      </c>
      <c r="AB62" s="41">
        <v>89</v>
      </c>
    </row>
    <row r="63" spans="2:28" x14ac:dyDescent="0.15">
      <c r="B63" s="5">
        <v>20</v>
      </c>
      <c r="C63" s="50">
        <f t="shared" si="26"/>
        <v>20.32</v>
      </c>
      <c r="D63" s="44"/>
      <c r="E63" s="44"/>
      <c r="F63" s="44"/>
      <c r="G63" s="44"/>
      <c r="H63" s="44"/>
      <c r="I63" s="44"/>
      <c r="J63" s="44"/>
      <c r="T63" s="39">
        <v>18.97</v>
      </c>
      <c r="U63" s="40">
        <v>3400</v>
      </c>
      <c r="V63" s="39">
        <v>19.66</v>
      </c>
      <c r="W63" s="40">
        <v>3500</v>
      </c>
      <c r="Y63" s="41">
        <v>7969.1</v>
      </c>
      <c r="Z63" s="41">
        <v>89</v>
      </c>
      <c r="AA63" s="41">
        <v>8240.6</v>
      </c>
      <c r="AB63" s="41">
        <v>88</v>
      </c>
    </row>
    <row r="64" spans="2:28" x14ac:dyDescent="0.15">
      <c r="B64" s="5">
        <v>25</v>
      </c>
      <c r="C64" s="50">
        <f t="shared" si="26"/>
        <v>25.32</v>
      </c>
      <c r="D64" s="44"/>
      <c r="E64" s="44"/>
      <c r="F64" s="44"/>
      <c r="G64" s="44"/>
      <c r="H64" s="44"/>
      <c r="I64" s="44"/>
      <c r="J64" s="44"/>
      <c r="T64" s="39">
        <v>19.66</v>
      </c>
      <c r="U64" s="40">
        <v>3500</v>
      </c>
      <c r="V64" s="39">
        <v>26.35</v>
      </c>
      <c r="W64" s="40">
        <v>3600</v>
      </c>
      <c r="Y64" s="41">
        <v>8240.6</v>
      </c>
      <c r="Z64" s="41">
        <v>88</v>
      </c>
      <c r="AA64" s="41">
        <v>8522.7000000000007</v>
      </c>
      <c r="AB64" s="41">
        <v>87</v>
      </c>
    </row>
    <row r="65" spans="2:28" x14ac:dyDescent="0.15">
      <c r="B65" s="5">
        <v>30</v>
      </c>
      <c r="C65" s="50">
        <f t="shared" si="26"/>
        <v>30.32</v>
      </c>
      <c r="D65" s="44"/>
      <c r="E65" s="44"/>
      <c r="F65" s="44"/>
      <c r="G65" s="44"/>
      <c r="H65" s="44"/>
      <c r="I65" s="44"/>
      <c r="J65" s="44"/>
      <c r="T65" s="39">
        <v>26.35</v>
      </c>
      <c r="U65" s="40">
        <v>3600</v>
      </c>
      <c r="V65" s="40"/>
      <c r="W65" s="40"/>
      <c r="Y65" s="41">
        <v>8522.7000000000007</v>
      </c>
      <c r="Z65" s="41">
        <v>87</v>
      </c>
      <c r="AA65" s="41">
        <v>8816</v>
      </c>
      <c r="AB65" s="41">
        <v>86</v>
      </c>
    </row>
    <row r="66" spans="2:28" x14ac:dyDescent="0.15">
      <c r="B66" s="5">
        <v>35</v>
      </c>
      <c r="C66" s="50">
        <f>B66-$D$19</f>
        <v>35.32</v>
      </c>
      <c r="D66" s="44"/>
      <c r="E66" s="44"/>
      <c r="F66" s="44"/>
      <c r="G66" s="44"/>
      <c r="H66" s="44"/>
      <c r="I66" s="44"/>
      <c r="J66" s="44"/>
      <c r="T66" s="33"/>
      <c r="Y66" s="41">
        <v>8816</v>
      </c>
      <c r="Z66" s="41">
        <v>86</v>
      </c>
      <c r="AA66" s="41">
        <v>9120.7999999999993</v>
      </c>
      <c r="AB66" s="41">
        <v>85</v>
      </c>
    </row>
    <row r="67" spans="2:28" ht="15.75" thickBot="1" x14ac:dyDescent="0.2">
      <c r="B67" s="6">
        <v>40</v>
      </c>
      <c r="C67" s="30">
        <f t="shared" si="26"/>
        <v>40.32</v>
      </c>
      <c r="D67" s="44"/>
      <c r="E67" s="44"/>
      <c r="F67" s="44"/>
      <c r="G67" s="44"/>
      <c r="H67" s="44"/>
      <c r="I67" s="44"/>
      <c r="J67" s="44"/>
      <c r="Y67" s="41">
        <v>9120.7999999999993</v>
      </c>
      <c r="Z67" s="41">
        <v>85</v>
      </c>
      <c r="AA67" s="41">
        <v>9437.7000000000007</v>
      </c>
      <c r="AB67" s="41">
        <v>84</v>
      </c>
    </row>
    <row r="68" spans="2:28" x14ac:dyDescent="0.15">
      <c r="B68" s="44"/>
      <c r="C68" s="44"/>
      <c r="D68" s="44"/>
      <c r="E68" s="44"/>
      <c r="F68" s="44"/>
      <c r="G68" s="44"/>
      <c r="H68" s="44"/>
      <c r="I68" s="44"/>
      <c r="J68" s="44"/>
      <c r="Y68" s="41">
        <v>9437.7000000000007</v>
      </c>
      <c r="Z68" s="41">
        <v>84</v>
      </c>
      <c r="AA68" s="41">
        <v>9767.2000000000007</v>
      </c>
      <c r="AB68" s="41">
        <v>83</v>
      </c>
    </row>
    <row r="69" spans="2:28" x14ac:dyDescent="0.15">
      <c r="B69" s="44"/>
      <c r="C69" s="44"/>
      <c r="D69" s="44"/>
      <c r="E69" s="44"/>
      <c r="F69" s="44"/>
      <c r="G69" s="44"/>
      <c r="H69" s="44"/>
      <c r="I69" s="44"/>
      <c r="J69" s="44"/>
      <c r="Y69" s="41">
        <v>9767.2000000000007</v>
      </c>
      <c r="Z69" s="41">
        <v>83</v>
      </c>
      <c r="AA69" s="41">
        <v>10110</v>
      </c>
      <c r="AB69" s="41">
        <v>82</v>
      </c>
    </row>
    <row r="70" spans="2:28" x14ac:dyDescent="0.15">
      <c r="B70"/>
      <c r="C70"/>
      <c r="D70" s="44"/>
      <c r="E70" s="44"/>
      <c r="F70" s="44"/>
      <c r="G70" s="44"/>
      <c r="H70" s="44"/>
      <c r="I70" s="44"/>
      <c r="J70" s="44"/>
      <c r="Y70" s="41">
        <v>10110</v>
      </c>
      <c r="Z70" s="41">
        <v>82</v>
      </c>
      <c r="AA70" s="41">
        <v>10467</v>
      </c>
      <c r="AB70" s="41">
        <v>81</v>
      </c>
    </row>
    <row r="71" spans="2:28" x14ac:dyDescent="0.15">
      <c r="B71"/>
      <c r="C71"/>
      <c r="D71" s="44"/>
      <c r="E71" s="44"/>
      <c r="F71" s="44"/>
      <c r="G71" s="44"/>
      <c r="H71" s="44"/>
      <c r="I71" s="44"/>
      <c r="J71" s="44"/>
      <c r="Y71" s="41">
        <v>10467</v>
      </c>
      <c r="Z71" s="41">
        <v>81</v>
      </c>
      <c r="AA71" s="41">
        <v>10837</v>
      </c>
      <c r="AB71" s="41">
        <v>80</v>
      </c>
    </row>
    <row r="72" spans="2:28" x14ac:dyDescent="0.15">
      <c r="B72"/>
      <c r="C72"/>
      <c r="D72" s="44"/>
      <c r="E72" s="44"/>
      <c r="F72" s="44"/>
      <c r="G72" s="44"/>
      <c r="H72" s="44"/>
      <c r="I72" s="44"/>
      <c r="J72" s="44"/>
      <c r="Y72" s="41">
        <v>10837</v>
      </c>
      <c r="Z72" s="41">
        <v>80</v>
      </c>
      <c r="AA72" s="41">
        <v>11223</v>
      </c>
      <c r="AB72" s="41">
        <v>79</v>
      </c>
    </row>
    <row r="73" spans="2:28" x14ac:dyDescent="0.15">
      <c r="B73"/>
      <c r="C73"/>
      <c r="D73" s="44"/>
      <c r="E73" s="44"/>
      <c r="F73" s="44"/>
      <c r="G73" s="44"/>
      <c r="H73" s="44"/>
      <c r="I73" s="44"/>
      <c r="J73" s="44"/>
      <c r="Y73" s="41">
        <v>11223</v>
      </c>
      <c r="Z73" s="41">
        <v>79</v>
      </c>
      <c r="AA73" s="41">
        <v>11625</v>
      </c>
      <c r="AB73" s="41">
        <v>78</v>
      </c>
    </row>
    <row r="74" spans="2:28" x14ac:dyDescent="0.15">
      <c r="B74"/>
      <c r="C74"/>
      <c r="D74" s="44"/>
      <c r="E74" s="44"/>
      <c r="F74" s="44"/>
      <c r="G74" s="44"/>
      <c r="H74" s="44"/>
      <c r="I74" s="44"/>
      <c r="J74" s="44"/>
      <c r="Y74" s="41">
        <v>11625</v>
      </c>
      <c r="Z74" s="41">
        <v>78</v>
      </c>
      <c r="AA74" s="41">
        <v>12043</v>
      </c>
      <c r="AB74" s="41">
        <v>77</v>
      </c>
    </row>
    <row r="75" spans="2:28" x14ac:dyDescent="0.15">
      <c r="B75"/>
      <c r="C75"/>
      <c r="D75" s="44"/>
      <c r="E75" s="44"/>
      <c r="F75" s="44"/>
      <c r="G75" s="44"/>
      <c r="H75" s="44"/>
      <c r="I75" s="44"/>
      <c r="J75" s="44"/>
      <c r="Y75" s="41">
        <v>12043</v>
      </c>
      <c r="Z75" s="41">
        <v>77</v>
      </c>
      <c r="AA75" s="41">
        <v>12479</v>
      </c>
      <c r="AB75" s="41">
        <v>76</v>
      </c>
    </row>
    <row r="76" spans="2:28" x14ac:dyDescent="0.15">
      <c r="B76"/>
      <c r="C76"/>
      <c r="D76" s="44"/>
      <c r="E76" s="44"/>
      <c r="F76" s="44"/>
      <c r="G76" s="44"/>
      <c r="H76" s="44"/>
      <c r="I76" s="44"/>
      <c r="J76" s="44"/>
      <c r="Y76" s="41">
        <v>12479</v>
      </c>
      <c r="Z76" s="41">
        <v>76</v>
      </c>
      <c r="AA76" s="41">
        <v>12932</v>
      </c>
      <c r="AB76" s="41">
        <v>75</v>
      </c>
    </row>
    <row r="77" spans="2:28" x14ac:dyDescent="0.15">
      <c r="B77"/>
      <c r="C77"/>
      <c r="D77" s="44"/>
      <c r="E77" s="44"/>
      <c r="F77" s="44"/>
      <c r="G77" s="44"/>
      <c r="H77" s="44"/>
      <c r="I77" s="44"/>
      <c r="J77" s="44"/>
      <c r="Y77" s="41">
        <v>12932</v>
      </c>
      <c r="Z77" s="41">
        <v>75</v>
      </c>
      <c r="AA77" s="41">
        <v>13405</v>
      </c>
      <c r="AB77" s="41">
        <v>74</v>
      </c>
    </row>
    <row r="78" spans="2:28" x14ac:dyDescent="0.15">
      <c r="B78"/>
      <c r="C78"/>
      <c r="D78" s="44"/>
      <c r="E78" s="44"/>
      <c r="F78" s="44"/>
      <c r="G78" s="44"/>
      <c r="H78" s="44"/>
      <c r="I78" s="44"/>
      <c r="J78" s="44"/>
      <c r="Y78" s="41">
        <v>13405</v>
      </c>
      <c r="Z78" s="41">
        <v>74</v>
      </c>
      <c r="AA78" s="41">
        <v>13897</v>
      </c>
      <c r="AB78" s="41">
        <v>73</v>
      </c>
    </row>
    <row r="79" spans="2:28" x14ac:dyDescent="0.15">
      <c r="B79"/>
      <c r="C79"/>
      <c r="D79" s="44"/>
      <c r="E79" s="44"/>
      <c r="F79" s="44"/>
      <c r="G79" s="44"/>
      <c r="H79" s="44"/>
      <c r="I79" s="44"/>
      <c r="J79" s="44"/>
      <c r="Y79" s="41">
        <v>13897</v>
      </c>
      <c r="Z79" s="41">
        <v>73</v>
      </c>
      <c r="AA79" s="41">
        <v>14410</v>
      </c>
      <c r="AB79" s="41">
        <v>72</v>
      </c>
    </row>
    <row r="80" spans="2:28" x14ac:dyDescent="0.15">
      <c r="B80" s="44"/>
      <c r="C80" s="44"/>
      <c r="D80" s="44"/>
      <c r="E80" s="44"/>
      <c r="F80" s="44"/>
      <c r="G80" s="44"/>
      <c r="H80" s="44"/>
      <c r="I80" s="44"/>
      <c r="J80" s="44"/>
      <c r="Y80" s="41">
        <v>14410</v>
      </c>
      <c r="Z80" s="41">
        <v>72</v>
      </c>
      <c r="AA80" s="41">
        <v>14945</v>
      </c>
      <c r="AB80" s="41">
        <v>71</v>
      </c>
    </row>
    <row r="81" spans="25:28" x14ac:dyDescent="0.15">
      <c r="Y81" s="41">
        <v>14945</v>
      </c>
      <c r="Z81" s="41">
        <v>71</v>
      </c>
      <c r="AA81" s="41">
        <v>15502</v>
      </c>
      <c r="AB81" s="41">
        <v>70</v>
      </c>
    </row>
    <row r="82" spans="25:28" x14ac:dyDescent="0.15">
      <c r="Y82" s="41">
        <v>15502</v>
      </c>
      <c r="Z82" s="41">
        <v>70</v>
      </c>
      <c r="AA82" s="41">
        <v>16083</v>
      </c>
      <c r="AB82" s="41">
        <v>69</v>
      </c>
    </row>
    <row r="83" spans="25:28" x14ac:dyDescent="0.15">
      <c r="Y83" s="41">
        <v>16083</v>
      </c>
      <c r="Z83" s="41">
        <v>69</v>
      </c>
      <c r="AA83" s="41">
        <v>16689</v>
      </c>
      <c r="AB83" s="41">
        <v>68</v>
      </c>
    </row>
    <row r="84" spans="25:28" x14ac:dyDescent="0.15">
      <c r="Y84" s="41">
        <v>16689</v>
      </c>
      <c r="Z84" s="41">
        <v>68</v>
      </c>
      <c r="AA84" s="41">
        <v>17321</v>
      </c>
      <c r="AB84" s="41">
        <v>67</v>
      </c>
    </row>
    <row r="85" spans="25:28" x14ac:dyDescent="0.15">
      <c r="Y85" s="41">
        <v>17321</v>
      </c>
      <c r="Z85" s="41">
        <v>67</v>
      </c>
      <c r="AA85" s="41">
        <v>17980</v>
      </c>
      <c r="AB85" s="41">
        <v>66</v>
      </c>
    </row>
    <row r="86" spans="25:28" x14ac:dyDescent="0.15">
      <c r="Y86" s="41">
        <v>17980</v>
      </c>
      <c r="Z86" s="41">
        <v>66</v>
      </c>
      <c r="AA86" s="41">
        <v>18668</v>
      </c>
      <c r="AB86" s="41">
        <v>65</v>
      </c>
    </row>
    <row r="87" spans="25:28" x14ac:dyDescent="0.15">
      <c r="Y87" s="41">
        <v>18668</v>
      </c>
      <c r="Z87" s="41">
        <v>65</v>
      </c>
      <c r="AA87" s="41">
        <v>19386</v>
      </c>
      <c r="AB87" s="41">
        <v>64</v>
      </c>
    </row>
    <row r="88" spans="25:28" x14ac:dyDescent="0.15">
      <c r="Y88" s="41">
        <v>19386</v>
      </c>
      <c r="Z88" s="41">
        <v>64</v>
      </c>
      <c r="AA88" s="41">
        <v>20136</v>
      </c>
      <c r="AB88" s="41">
        <v>63</v>
      </c>
    </row>
    <row r="89" spans="25:28" x14ac:dyDescent="0.15">
      <c r="Y89" s="41">
        <v>20136</v>
      </c>
      <c r="Z89" s="41">
        <v>63</v>
      </c>
      <c r="AA89" s="41">
        <v>20919</v>
      </c>
      <c r="AB89" s="41">
        <v>62</v>
      </c>
    </row>
    <row r="90" spans="25:28" x14ac:dyDescent="0.15">
      <c r="Y90" s="41">
        <v>20919</v>
      </c>
      <c r="Z90" s="41">
        <v>62</v>
      </c>
      <c r="AA90" s="41">
        <v>21736</v>
      </c>
      <c r="AB90" s="41">
        <v>61</v>
      </c>
    </row>
    <row r="91" spans="25:28" x14ac:dyDescent="0.15">
      <c r="Y91" s="41">
        <v>21736</v>
      </c>
      <c r="Z91" s="41">
        <v>61</v>
      </c>
      <c r="AA91" s="41">
        <v>22590</v>
      </c>
      <c r="AB91" s="41">
        <v>60</v>
      </c>
    </row>
    <row r="92" spans="25:28" x14ac:dyDescent="0.15">
      <c r="Y92" s="41">
        <v>22590</v>
      </c>
      <c r="Z92" s="41">
        <v>60</v>
      </c>
      <c r="AA92" s="41">
        <v>23483</v>
      </c>
      <c r="AB92" s="41">
        <v>59</v>
      </c>
    </row>
    <row r="93" spans="25:28" x14ac:dyDescent="0.15">
      <c r="Y93" s="41">
        <v>23483</v>
      </c>
      <c r="Z93" s="41">
        <v>59</v>
      </c>
      <c r="AA93" s="41">
        <v>24415</v>
      </c>
      <c r="AB93" s="41">
        <v>58</v>
      </c>
    </row>
    <row r="94" spans="25:28" x14ac:dyDescent="0.15">
      <c r="Y94" s="41">
        <v>24415</v>
      </c>
      <c r="Z94" s="41">
        <v>58</v>
      </c>
      <c r="AA94" s="41">
        <v>25390</v>
      </c>
      <c r="AB94" s="41">
        <v>57</v>
      </c>
    </row>
    <row r="95" spans="25:28" x14ac:dyDescent="0.15">
      <c r="Y95" s="41">
        <v>25390</v>
      </c>
      <c r="Z95" s="41">
        <v>57</v>
      </c>
      <c r="AA95" s="41">
        <v>26409</v>
      </c>
      <c r="AB95" s="41">
        <v>56</v>
      </c>
    </row>
    <row r="96" spans="25:28" x14ac:dyDescent="0.15">
      <c r="Y96" s="41">
        <v>26409</v>
      </c>
      <c r="Z96" s="41">
        <v>56</v>
      </c>
      <c r="AA96" s="41">
        <v>27475</v>
      </c>
      <c r="AB96" s="41">
        <v>55</v>
      </c>
    </row>
    <row r="97" spans="25:28" x14ac:dyDescent="0.15">
      <c r="Y97" s="41">
        <v>27475</v>
      </c>
      <c r="Z97" s="41">
        <v>55</v>
      </c>
      <c r="AA97" s="41">
        <v>28590</v>
      </c>
      <c r="AB97" s="41">
        <v>54</v>
      </c>
    </row>
    <row r="98" spans="25:28" x14ac:dyDescent="0.15">
      <c r="Y98" s="41">
        <v>28590</v>
      </c>
      <c r="Z98" s="41">
        <v>54</v>
      </c>
      <c r="AA98" s="41">
        <v>29756</v>
      </c>
      <c r="AB98" s="41">
        <v>53</v>
      </c>
    </row>
    <row r="99" spans="25:28" x14ac:dyDescent="0.15">
      <c r="Y99" s="41">
        <v>29756</v>
      </c>
      <c r="Z99" s="41">
        <v>53</v>
      </c>
      <c r="AA99" s="41">
        <v>30976</v>
      </c>
      <c r="AB99" s="41">
        <v>52</v>
      </c>
    </row>
    <row r="100" spans="25:28" x14ac:dyDescent="0.15">
      <c r="Y100" s="41">
        <v>30976</v>
      </c>
      <c r="Z100" s="41">
        <v>52</v>
      </c>
      <c r="AA100" s="41">
        <v>32253</v>
      </c>
      <c r="AB100" s="41">
        <v>51</v>
      </c>
    </row>
    <row r="101" spans="25:28" x14ac:dyDescent="0.15">
      <c r="Y101" s="41">
        <v>32253</v>
      </c>
      <c r="Z101" s="41">
        <v>51</v>
      </c>
      <c r="AA101" s="41">
        <v>33591</v>
      </c>
      <c r="AB101" s="41">
        <v>50</v>
      </c>
    </row>
    <row r="102" spans="25:28" x14ac:dyDescent="0.15">
      <c r="Y102" s="41">
        <v>33591</v>
      </c>
      <c r="Z102" s="41">
        <v>50</v>
      </c>
      <c r="AA102" s="41">
        <v>34991</v>
      </c>
      <c r="AB102" s="41">
        <v>49</v>
      </c>
    </row>
    <row r="103" spans="25:28" x14ac:dyDescent="0.15">
      <c r="Y103" s="41">
        <v>34991</v>
      </c>
      <c r="Z103" s="41">
        <v>49</v>
      </c>
      <c r="AA103" s="41">
        <v>36458</v>
      </c>
      <c r="AB103" s="41">
        <v>48</v>
      </c>
    </row>
    <row r="104" spans="25:28" x14ac:dyDescent="0.15">
      <c r="Y104" s="41">
        <v>36458</v>
      </c>
      <c r="Z104" s="41">
        <v>48</v>
      </c>
      <c r="AA104" s="41">
        <v>37995</v>
      </c>
      <c r="AB104" s="41">
        <v>47</v>
      </c>
    </row>
    <row r="105" spans="25:28" x14ac:dyDescent="0.15">
      <c r="Y105" s="41">
        <v>37995</v>
      </c>
      <c r="Z105" s="41">
        <v>47</v>
      </c>
      <c r="AA105" s="41">
        <v>39605</v>
      </c>
      <c r="AB105" s="41">
        <v>46</v>
      </c>
    </row>
    <row r="106" spans="25:28" x14ac:dyDescent="0.15">
      <c r="Y106" s="41">
        <v>39605</v>
      </c>
      <c r="Z106" s="41">
        <v>46</v>
      </c>
      <c r="AA106" s="41">
        <v>41292</v>
      </c>
      <c r="AB106" s="41">
        <v>45</v>
      </c>
    </row>
    <row r="107" spans="25:28" x14ac:dyDescent="0.15">
      <c r="Y107" s="41">
        <v>41292</v>
      </c>
      <c r="Z107" s="41">
        <v>45</v>
      </c>
      <c r="AA107" s="41">
        <v>43062</v>
      </c>
      <c r="AB107" s="41">
        <v>44</v>
      </c>
    </row>
    <row r="108" spans="25:28" x14ac:dyDescent="0.15">
      <c r="Y108" s="41">
        <v>43062</v>
      </c>
      <c r="Z108" s="41">
        <v>44</v>
      </c>
      <c r="AA108" s="41">
        <v>44917</v>
      </c>
      <c r="AB108" s="41">
        <v>43</v>
      </c>
    </row>
    <row r="109" spans="25:28" x14ac:dyDescent="0.15">
      <c r="Y109" s="41">
        <v>44917</v>
      </c>
      <c r="Z109" s="41">
        <v>43</v>
      </c>
      <c r="AA109" s="41">
        <v>46863</v>
      </c>
      <c r="AB109" s="41">
        <v>42</v>
      </c>
    </row>
    <row r="110" spans="25:28" x14ac:dyDescent="0.15">
      <c r="Y110" s="41">
        <v>46863</v>
      </c>
      <c r="Z110" s="41">
        <v>42</v>
      </c>
      <c r="AA110" s="41">
        <v>48905</v>
      </c>
      <c r="AB110" s="41">
        <v>41</v>
      </c>
    </row>
    <row r="111" spans="25:28" x14ac:dyDescent="0.15">
      <c r="Y111" s="41">
        <v>48905</v>
      </c>
      <c r="Z111" s="41">
        <v>41</v>
      </c>
      <c r="AA111" s="41">
        <v>51048</v>
      </c>
      <c r="AB111" s="41">
        <v>40</v>
      </c>
    </row>
    <row r="112" spans="25:28" x14ac:dyDescent="0.15">
      <c r="Y112" s="41">
        <v>51048</v>
      </c>
      <c r="Z112" s="41">
        <v>40</v>
      </c>
      <c r="AA112" s="41">
        <v>53297</v>
      </c>
      <c r="AB112" s="41">
        <v>39</v>
      </c>
    </row>
    <row r="113" spans="25:28" x14ac:dyDescent="0.15">
      <c r="Y113" s="41">
        <v>53297</v>
      </c>
      <c r="Z113" s="41">
        <v>39</v>
      </c>
      <c r="AA113" s="41">
        <v>55658</v>
      </c>
      <c r="AB113" s="41">
        <v>38</v>
      </c>
    </row>
    <row r="114" spans="25:28" x14ac:dyDescent="0.15">
      <c r="Y114" s="41">
        <v>55658</v>
      </c>
      <c r="Z114" s="41">
        <v>38</v>
      </c>
      <c r="AA114" s="41">
        <v>58138</v>
      </c>
      <c r="AB114" s="41">
        <v>37</v>
      </c>
    </row>
    <row r="115" spans="25:28" x14ac:dyDescent="0.15">
      <c r="Y115" s="41">
        <v>58138</v>
      </c>
      <c r="Z115" s="41">
        <v>37</v>
      </c>
      <c r="AA115" s="41">
        <v>60743</v>
      </c>
      <c r="AB115" s="41">
        <v>36</v>
      </c>
    </row>
    <row r="116" spans="25:28" x14ac:dyDescent="0.15">
      <c r="Y116" s="41">
        <v>60743</v>
      </c>
      <c r="Z116" s="41">
        <v>36</v>
      </c>
      <c r="AA116" s="41">
        <v>63480</v>
      </c>
      <c r="AB116" s="41">
        <v>35</v>
      </c>
    </row>
    <row r="117" spans="25:28" x14ac:dyDescent="0.15">
      <c r="Y117" s="41">
        <v>63480</v>
      </c>
      <c r="Z117" s="41">
        <v>35</v>
      </c>
      <c r="AA117" s="41">
        <v>66356</v>
      </c>
      <c r="AB117" s="41">
        <v>34</v>
      </c>
    </row>
    <row r="118" spans="25:28" x14ac:dyDescent="0.15">
      <c r="Y118" s="41">
        <v>66356</v>
      </c>
      <c r="Z118" s="41">
        <v>34</v>
      </c>
      <c r="AA118" s="41">
        <v>69380</v>
      </c>
      <c r="AB118" s="41">
        <v>33</v>
      </c>
    </row>
    <row r="119" spans="25:28" x14ac:dyDescent="0.15">
      <c r="Y119" s="41">
        <v>69380</v>
      </c>
      <c r="Z119" s="41">
        <v>33</v>
      </c>
      <c r="AA119" s="41">
        <v>72560</v>
      </c>
      <c r="AB119" s="41">
        <v>32</v>
      </c>
    </row>
    <row r="120" spans="25:28" x14ac:dyDescent="0.15">
      <c r="Y120" s="41">
        <v>72560</v>
      </c>
      <c r="Z120" s="41">
        <v>32</v>
      </c>
      <c r="AA120" s="41">
        <v>75903</v>
      </c>
      <c r="AB120" s="41">
        <v>31</v>
      </c>
    </row>
    <row r="121" spans="25:28" x14ac:dyDescent="0.15">
      <c r="Y121" s="41">
        <v>75903</v>
      </c>
      <c r="Z121" s="41">
        <v>31</v>
      </c>
      <c r="AA121" s="41">
        <v>79422</v>
      </c>
      <c r="AB121" s="41">
        <v>30</v>
      </c>
    </row>
    <row r="122" spans="25:28" x14ac:dyDescent="0.15">
      <c r="Y122" s="41">
        <v>79422</v>
      </c>
      <c r="Z122" s="41">
        <v>30</v>
      </c>
      <c r="AA122" s="41">
        <v>83124</v>
      </c>
      <c r="AB122" s="41">
        <v>29</v>
      </c>
    </row>
    <row r="123" spans="25:28" x14ac:dyDescent="0.15">
      <c r="Y123" s="41">
        <v>83124</v>
      </c>
      <c r="Z123" s="41">
        <v>29</v>
      </c>
      <c r="AA123" s="41">
        <v>87022</v>
      </c>
      <c r="AB123" s="41">
        <v>28</v>
      </c>
    </row>
    <row r="124" spans="25:28" x14ac:dyDescent="0.15">
      <c r="Y124" s="41">
        <v>87022</v>
      </c>
      <c r="Z124" s="41">
        <v>28</v>
      </c>
      <c r="AA124" s="41">
        <v>91126</v>
      </c>
      <c r="AB124" s="41">
        <v>27</v>
      </c>
    </row>
    <row r="125" spans="25:28" x14ac:dyDescent="0.15">
      <c r="Y125" s="41">
        <v>91126</v>
      </c>
      <c r="Z125" s="41">
        <v>27</v>
      </c>
      <c r="AA125" s="41">
        <v>95447</v>
      </c>
      <c r="AB125" s="41">
        <v>26</v>
      </c>
    </row>
    <row r="126" spans="25:28" x14ac:dyDescent="0.15">
      <c r="Y126" s="41">
        <v>95447</v>
      </c>
      <c r="Z126" s="41">
        <v>26</v>
      </c>
      <c r="AA126" s="41">
        <v>100000</v>
      </c>
      <c r="AB126" s="41">
        <v>25</v>
      </c>
    </row>
    <row r="127" spans="25:28" x14ac:dyDescent="0.15">
      <c r="Y127" s="41">
        <v>100000</v>
      </c>
      <c r="Z127" s="41">
        <v>25</v>
      </c>
      <c r="AA127" s="41">
        <v>104800</v>
      </c>
      <c r="AB127" s="41">
        <v>24</v>
      </c>
    </row>
    <row r="128" spans="25:28" x14ac:dyDescent="0.15">
      <c r="Y128" s="41">
        <v>104800</v>
      </c>
      <c r="Z128" s="41">
        <v>24</v>
      </c>
      <c r="AA128" s="41">
        <v>109850</v>
      </c>
      <c r="AB128" s="41">
        <v>23</v>
      </c>
    </row>
    <row r="129" spans="25:28" x14ac:dyDescent="0.15">
      <c r="Y129" s="41">
        <v>109850</v>
      </c>
      <c r="Z129" s="41">
        <v>23</v>
      </c>
      <c r="AA129" s="41">
        <v>115190</v>
      </c>
      <c r="AB129" s="41">
        <v>22</v>
      </c>
    </row>
    <row r="130" spans="25:28" x14ac:dyDescent="0.15">
      <c r="Y130" s="41">
        <v>115190</v>
      </c>
      <c r="Z130" s="41">
        <v>22</v>
      </c>
      <c r="AA130" s="41">
        <v>120810</v>
      </c>
      <c r="AB130" s="41">
        <v>21</v>
      </c>
    </row>
    <row r="131" spans="25:28" x14ac:dyDescent="0.15">
      <c r="Y131" s="41">
        <v>120810</v>
      </c>
      <c r="Z131" s="41">
        <v>21</v>
      </c>
      <c r="AA131" s="41">
        <v>126740</v>
      </c>
      <c r="AB131" s="41">
        <v>20</v>
      </c>
    </row>
    <row r="132" spans="25:28" x14ac:dyDescent="0.15">
      <c r="Y132" s="41">
        <v>126740</v>
      </c>
      <c r="Z132" s="41">
        <v>20</v>
      </c>
      <c r="AA132" s="41">
        <v>133000</v>
      </c>
      <c r="AB132" s="41">
        <v>19</v>
      </c>
    </row>
    <row r="133" spans="25:28" x14ac:dyDescent="0.15">
      <c r="Y133" s="41">
        <v>133000</v>
      </c>
      <c r="Z133" s="41">
        <v>19</v>
      </c>
      <c r="AA133" s="41">
        <v>139610</v>
      </c>
      <c r="AB133" s="41">
        <v>18</v>
      </c>
    </row>
    <row r="134" spans="25:28" x14ac:dyDescent="0.15">
      <c r="Y134" s="41">
        <v>139610</v>
      </c>
      <c r="Z134" s="41">
        <v>18</v>
      </c>
      <c r="AA134" s="41">
        <v>146580</v>
      </c>
      <c r="AB134" s="41">
        <v>17</v>
      </c>
    </row>
    <row r="135" spans="25:28" x14ac:dyDescent="0.15">
      <c r="Y135" s="41">
        <v>146580</v>
      </c>
      <c r="Z135" s="41">
        <v>17</v>
      </c>
      <c r="AA135" s="41">
        <v>153950</v>
      </c>
      <c r="AB135" s="41">
        <v>16</v>
      </c>
    </row>
    <row r="136" spans="25:28" x14ac:dyDescent="0.15">
      <c r="Y136" s="41">
        <v>153950</v>
      </c>
      <c r="Z136" s="41">
        <v>16</v>
      </c>
      <c r="AA136" s="41">
        <v>161730</v>
      </c>
      <c r="AB136" s="41">
        <v>15</v>
      </c>
    </row>
    <row r="137" spans="25:28" x14ac:dyDescent="0.15">
      <c r="Y137" s="41">
        <v>161730</v>
      </c>
      <c r="Z137" s="41">
        <v>15</v>
      </c>
      <c r="AA137" s="41">
        <v>169950</v>
      </c>
      <c r="AB137" s="41">
        <v>14</v>
      </c>
    </row>
    <row r="138" spans="25:28" x14ac:dyDescent="0.15">
      <c r="Y138" s="41">
        <v>169950</v>
      </c>
      <c r="Z138" s="41">
        <v>14</v>
      </c>
      <c r="AA138" s="41">
        <v>178650</v>
      </c>
      <c r="AB138" s="41">
        <v>13</v>
      </c>
    </row>
    <row r="139" spans="25:28" x14ac:dyDescent="0.15">
      <c r="Y139" s="41">
        <v>178650</v>
      </c>
      <c r="Z139" s="41">
        <v>13</v>
      </c>
      <c r="AA139" s="41">
        <v>187840</v>
      </c>
      <c r="AB139" s="41">
        <v>12</v>
      </c>
    </row>
    <row r="140" spans="25:28" x14ac:dyDescent="0.15">
      <c r="Y140" s="41">
        <v>187840</v>
      </c>
      <c r="Z140" s="41">
        <v>12</v>
      </c>
      <c r="AA140" s="41">
        <v>197560</v>
      </c>
      <c r="AB140" s="41">
        <v>11</v>
      </c>
    </row>
    <row r="141" spans="25:28" x14ac:dyDescent="0.15">
      <c r="Y141" s="41">
        <v>197560</v>
      </c>
      <c r="Z141" s="41">
        <v>11</v>
      </c>
      <c r="AA141" s="41">
        <v>207850</v>
      </c>
      <c r="AB141" s="41">
        <v>10</v>
      </c>
    </row>
    <row r="142" spans="25:28" x14ac:dyDescent="0.15">
      <c r="Y142" s="41">
        <v>207850</v>
      </c>
      <c r="Z142" s="41">
        <v>10</v>
      </c>
      <c r="AA142" s="40"/>
      <c r="AB142" s="40"/>
    </row>
  </sheetData>
  <mergeCells count="27">
    <mergeCell ref="B1:J1"/>
    <mergeCell ref="B2:G2"/>
    <mergeCell ref="I2:J2"/>
    <mergeCell ref="B4:C4"/>
    <mergeCell ref="D4:E4"/>
    <mergeCell ref="F4:G4"/>
    <mergeCell ref="L4:M4"/>
    <mergeCell ref="N4:O4"/>
    <mergeCell ref="P4:Q4"/>
    <mergeCell ref="B15:J15"/>
    <mergeCell ref="B16:E16"/>
    <mergeCell ref="G16:J16"/>
    <mergeCell ref="D19:D27"/>
    <mergeCell ref="E19:E27"/>
    <mergeCell ref="J19:J27"/>
    <mergeCell ref="B29:J29"/>
    <mergeCell ref="K31:L31"/>
    <mergeCell ref="O31:P31"/>
    <mergeCell ref="Q31:R31"/>
    <mergeCell ref="H34:H42"/>
    <mergeCell ref="M36:N36"/>
    <mergeCell ref="O36:P36"/>
    <mergeCell ref="Q36:R36"/>
    <mergeCell ref="M41:N41"/>
    <mergeCell ref="O41:P41"/>
    <mergeCell ref="Q41:R41"/>
    <mergeCell ref="M31:N31"/>
  </mergeCells>
  <phoneticPr fontId="5" type="noConversion"/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3315-70DE-4342-A049-4AE289457658}">
  <dimension ref="A1:AB142"/>
  <sheetViews>
    <sheetView topLeftCell="A32" zoomScale="96" zoomScaleNormal="96" workbookViewId="0">
      <selection activeCell="D34" sqref="D34:D42"/>
    </sheetView>
  </sheetViews>
  <sheetFormatPr defaultRowHeight="15" x14ac:dyDescent="0.15"/>
  <cols>
    <col min="1" max="1" width="11.57421875" style="42" customWidth="1"/>
    <col min="2" max="10" width="15.43359375" style="42" customWidth="1"/>
    <col min="11" max="12" width="15.43359375" customWidth="1"/>
    <col min="13" max="18" width="11.57421875" customWidth="1"/>
    <col min="19" max="19" width="11.44140625" customWidth="1"/>
  </cols>
  <sheetData>
    <row r="1" spans="1:28" x14ac:dyDescent="0.15">
      <c r="A1" s="44"/>
      <c r="B1" s="100" t="s">
        <v>0</v>
      </c>
      <c r="C1" s="100"/>
      <c r="D1" s="100"/>
      <c r="E1" s="100"/>
      <c r="F1" s="100"/>
      <c r="G1" s="100"/>
      <c r="H1" s="100"/>
      <c r="I1" s="100"/>
      <c r="J1" s="100"/>
      <c r="Y1" s="40"/>
      <c r="Z1" s="40"/>
      <c r="AA1" s="41">
        <v>1331.9</v>
      </c>
      <c r="AB1" s="41">
        <v>150</v>
      </c>
    </row>
    <row r="2" spans="1:28" x14ac:dyDescent="0.15">
      <c r="A2" s="44"/>
      <c r="B2" s="101" t="s">
        <v>1</v>
      </c>
      <c r="C2" s="101"/>
      <c r="D2" s="101"/>
      <c r="E2" s="101"/>
      <c r="F2" s="101"/>
      <c r="G2" s="101"/>
      <c r="H2" s="44"/>
      <c r="I2" s="108" t="s">
        <v>2</v>
      </c>
      <c r="J2" s="108"/>
      <c r="K2" s="2"/>
      <c r="L2" s="2"/>
      <c r="Y2" s="41">
        <v>1331.9</v>
      </c>
      <c r="Z2" s="41">
        <v>150</v>
      </c>
      <c r="AA2" s="41">
        <v>1366.9</v>
      </c>
      <c r="AB2" s="41">
        <v>149</v>
      </c>
    </row>
    <row r="3" spans="1:28" ht="15.75" thickBot="1" x14ac:dyDescent="0.2">
      <c r="A3" s="44"/>
      <c r="B3" s="45"/>
      <c r="C3" s="45"/>
      <c r="D3" s="45"/>
      <c r="E3" s="45"/>
      <c r="F3" s="45"/>
      <c r="G3" s="45"/>
      <c r="H3" s="44"/>
      <c r="I3" s="44"/>
      <c r="J3" s="44"/>
      <c r="Y3" s="41">
        <v>1366.9</v>
      </c>
      <c r="Z3" s="41">
        <v>149</v>
      </c>
      <c r="AA3" s="41">
        <v>1403</v>
      </c>
      <c r="AB3" s="41">
        <v>148</v>
      </c>
    </row>
    <row r="4" spans="1:28" x14ac:dyDescent="0.15">
      <c r="A4" s="44"/>
      <c r="B4" s="102" t="s">
        <v>3</v>
      </c>
      <c r="C4" s="103"/>
      <c r="D4" s="104" t="s">
        <v>4</v>
      </c>
      <c r="E4" s="105"/>
      <c r="F4" s="106" t="s">
        <v>5</v>
      </c>
      <c r="G4" s="107"/>
      <c r="H4" s="44"/>
      <c r="I4" s="11" t="s">
        <v>6</v>
      </c>
      <c r="J4" s="12" t="s">
        <v>7</v>
      </c>
      <c r="L4" s="99" t="s">
        <v>3</v>
      </c>
      <c r="M4" s="99"/>
      <c r="N4" s="109" t="s">
        <v>4</v>
      </c>
      <c r="O4" s="109"/>
      <c r="P4" s="110" t="s">
        <v>5</v>
      </c>
      <c r="Q4" s="110"/>
      <c r="Y4" s="41">
        <v>1403</v>
      </c>
      <c r="Z4" s="41">
        <v>148</v>
      </c>
      <c r="AA4" s="41">
        <v>1440.2</v>
      </c>
      <c r="AB4" s="41">
        <v>147</v>
      </c>
    </row>
    <row r="5" spans="1:28" x14ac:dyDescent="0.15">
      <c r="A5" s="45"/>
      <c r="B5" s="84" t="s">
        <v>8</v>
      </c>
      <c r="C5" s="37">
        <v>7.81</v>
      </c>
      <c r="D5" s="85" t="s">
        <v>8</v>
      </c>
      <c r="E5" s="38">
        <v>3.92</v>
      </c>
      <c r="F5" s="86" t="s">
        <v>9</v>
      </c>
      <c r="G5" s="87">
        <v>2.41</v>
      </c>
      <c r="H5" s="44"/>
      <c r="I5" s="17" t="s">
        <v>10</v>
      </c>
      <c r="J5" s="18"/>
      <c r="L5" s="7" t="s">
        <v>11</v>
      </c>
      <c r="M5" s="7" t="s">
        <v>12</v>
      </c>
      <c r="N5" s="7" t="s">
        <v>11</v>
      </c>
      <c r="O5" s="7" t="s">
        <v>12</v>
      </c>
      <c r="P5" s="7" t="s">
        <v>11</v>
      </c>
      <c r="Q5" s="7" t="s">
        <v>12</v>
      </c>
      <c r="Y5" s="41">
        <v>1440.2</v>
      </c>
      <c r="Z5" s="41">
        <v>147</v>
      </c>
      <c r="AA5" s="41">
        <v>1478.6</v>
      </c>
      <c r="AB5" s="41">
        <v>146</v>
      </c>
    </row>
    <row r="6" spans="1:28" x14ac:dyDescent="0.15">
      <c r="A6" s="44"/>
      <c r="B6" s="5" t="s">
        <v>11</v>
      </c>
      <c r="C6" s="48">
        <f>C5*1000</f>
        <v>7810</v>
      </c>
      <c r="D6" s="13" t="s">
        <v>11</v>
      </c>
      <c r="E6" s="14">
        <f>E5*1000</f>
        <v>3920</v>
      </c>
      <c r="F6" s="15" t="s">
        <v>11</v>
      </c>
      <c r="G6" s="16">
        <f>G5*1000</f>
        <v>2410</v>
      </c>
      <c r="H6" s="44"/>
      <c r="I6" s="17" t="s">
        <v>13</v>
      </c>
      <c r="J6" s="18"/>
      <c r="L6" s="8">
        <f>VLOOKUP(L7,$Y$2:$Z$142,1,TRUE)</f>
        <v>7707.7</v>
      </c>
      <c r="M6" s="8">
        <f>VLOOKUP(L7,$Y$2:$Z$142,2,TRUE)</f>
        <v>90</v>
      </c>
      <c r="N6" s="8">
        <f>VLOOKUP(N7,$Y$2:$Z$142,1,TRUE)</f>
        <v>3843.4</v>
      </c>
      <c r="O6" s="8">
        <f>VLOOKUP(N7,$Y$2:$Z$142,2,TRUE)</f>
        <v>112</v>
      </c>
      <c r="P6" s="8">
        <f>VLOOKUP(P7,$Y$2:$Z$142,1,TRUE)</f>
        <v>2345.8000000000002</v>
      </c>
      <c r="Q6" s="8">
        <f>VLOOKUP(P7,$Y$2:$Z$142,2,TRUE)</f>
        <v>129</v>
      </c>
      <c r="Y6" s="41">
        <v>1478.6</v>
      </c>
      <c r="Z6" s="41">
        <v>146</v>
      </c>
      <c r="AA6" s="41">
        <v>1518</v>
      </c>
      <c r="AB6" s="41">
        <v>145</v>
      </c>
    </row>
    <row r="7" spans="1:28" ht="15.75" thickBot="1" x14ac:dyDescent="0.2">
      <c r="A7" s="44"/>
      <c r="B7" s="5" t="s">
        <v>12</v>
      </c>
      <c r="C7" s="48">
        <f>M7</f>
        <v>89.608645753634278</v>
      </c>
      <c r="D7" s="13" t="s">
        <v>12</v>
      </c>
      <c r="E7" s="14">
        <f>O7</f>
        <v>111.34919286321156</v>
      </c>
      <c r="F7" s="15" t="s">
        <v>12</v>
      </c>
      <c r="G7" s="16">
        <f>Q7</f>
        <v>128.03892215568862</v>
      </c>
      <c r="H7" s="44"/>
      <c r="I7" s="19" t="s">
        <v>14</v>
      </c>
      <c r="J7" s="20"/>
      <c r="L7" s="7">
        <f>C6</f>
        <v>7810</v>
      </c>
      <c r="M7" s="7">
        <f>M8-((M8-M6)*(L8-L7)/(L8-L6))</f>
        <v>89.608645753634278</v>
      </c>
      <c r="N7" s="7">
        <f>E6</f>
        <v>3920</v>
      </c>
      <c r="O7" s="7">
        <f>O8-((O8-O6)*(N8-N7)/(N8-N6))</f>
        <v>111.34919286321156</v>
      </c>
      <c r="P7" s="7">
        <f>G6</f>
        <v>2410</v>
      </c>
      <c r="Q7" s="7">
        <f>Q8-((Q8-Q6)*(P8-P7)/(P8-P6))</f>
        <v>128.03892215568862</v>
      </c>
      <c r="Y7" s="41">
        <v>1518</v>
      </c>
      <c r="Z7" s="41">
        <v>145</v>
      </c>
      <c r="AA7" s="41">
        <v>1558.7</v>
      </c>
      <c r="AB7" s="41">
        <v>144</v>
      </c>
    </row>
    <row r="8" spans="1:28" x14ac:dyDescent="0.15">
      <c r="A8" s="44"/>
      <c r="B8" s="5" t="s">
        <v>15</v>
      </c>
      <c r="C8" s="48"/>
      <c r="D8" s="13" t="s">
        <v>15</v>
      </c>
      <c r="E8" s="14"/>
      <c r="F8" s="15"/>
      <c r="G8" s="16"/>
      <c r="H8" s="44"/>
      <c r="I8" s="44"/>
      <c r="J8" s="44"/>
      <c r="L8" s="8">
        <f>VLOOKUP(L7,$Y$1:$AB$142,3,TRUE)</f>
        <v>7969.1</v>
      </c>
      <c r="M8" s="8">
        <f>VLOOKUP(L7,$Y$1:$AB$142,4,TRUE)</f>
        <v>89</v>
      </c>
      <c r="N8" s="8">
        <f>VLOOKUP(N7,$Y$1:$AB$142,3,TRUE)</f>
        <v>3961.1</v>
      </c>
      <c r="O8" s="8">
        <f>VLOOKUP(N7,$Y$1:$AB$142,4,TRUE)</f>
        <v>111</v>
      </c>
      <c r="P8" s="8">
        <f>VLOOKUP(P7,$Y$1:$AB$142,3,TRUE)</f>
        <v>2412.6</v>
      </c>
      <c r="Q8" s="8">
        <f>VLOOKUP(P7,$Y$1:$AB$142,4,TRUE)</f>
        <v>128</v>
      </c>
      <c r="Y8" s="41">
        <v>1558.7</v>
      </c>
      <c r="Z8" s="41">
        <v>144</v>
      </c>
      <c r="AA8" s="41">
        <v>1600.6</v>
      </c>
      <c r="AB8" s="41">
        <v>143</v>
      </c>
    </row>
    <row r="9" spans="1:28" x14ac:dyDescent="0.15">
      <c r="A9" s="44"/>
      <c r="B9" s="5" t="s">
        <v>16</v>
      </c>
      <c r="C9" s="48" t="s">
        <v>17</v>
      </c>
      <c r="D9" s="13" t="s">
        <v>16</v>
      </c>
      <c r="E9" s="14" t="s">
        <v>17</v>
      </c>
      <c r="F9" s="15" t="s">
        <v>16</v>
      </c>
      <c r="G9" s="16" t="s">
        <v>17</v>
      </c>
      <c r="H9" s="44"/>
      <c r="I9" s="44"/>
      <c r="J9" s="44"/>
      <c r="Y9" s="41">
        <v>1600.6</v>
      </c>
      <c r="Z9" s="41">
        <v>143</v>
      </c>
      <c r="AA9" s="41">
        <v>1643.9</v>
      </c>
      <c r="AB9" s="41">
        <v>142</v>
      </c>
    </row>
    <row r="10" spans="1:28" ht="17.25" customHeight="1" x14ac:dyDescent="0.15">
      <c r="A10" s="45" t="s">
        <v>18</v>
      </c>
      <c r="B10" s="5" t="s">
        <v>19</v>
      </c>
      <c r="C10" s="48">
        <v>18</v>
      </c>
      <c r="D10" s="13" t="s">
        <v>19</v>
      </c>
      <c r="E10" s="14">
        <v>26.3</v>
      </c>
      <c r="F10" s="15" t="s">
        <v>19</v>
      </c>
      <c r="G10" s="16"/>
      <c r="H10" s="36"/>
      <c r="I10" s="44"/>
      <c r="J10" s="44"/>
      <c r="Y10" s="41">
        <v>1643.9</v>
      </c>
      <c r="Z10" s="41">
        <v>142</v>
      </c>
      <c r="AA10" s="41">
        <v>1688.4</v>
      </c>
      <c r="AB10" s="41">
        <v>141</v>
      </c>
    </row>
    <row r="11" spans="1:28" ht="17.25" customHeight="1" x14ac:dyDescent="0.15">
      <c r="A11" s="45" t="s">
        <v>18</v>
      </c>
      <c r="B11" s="5" t="s">
        <v>20</v>
      </c>
      <c r="C11" s="48">
        <v>17.5</v>
      </c>
      <c r="D11" s="13" t="s">
        <v>20</v>
      </c>
      <c r="E11" s="14">
        <v>0.09</v>
      </c>
      <c r="F11" s="15" t="s">
        <v>20</v>
      </c>
      <c r="G11" s="16"/>
      <c r="H11" s="36"/>
      <c r="I11" s="44"/>
      <c r="J11" s="44"/>
      <c r="Y11" s="41">
        <v>1688.4</v>
      </c>
      <c r="Z11" s="41">
        <v>141</v>
      </c>
      <c r="AA11" s="41">
        <v>1734.3</v>
      </c>
      <c r="AB11" s="41">
        <v>140</v>
      </c>
    </row>
    <row r="12" spans="1:28" ht="17.25" customHeight="1" x14ac:dyDescent="0.15">
      <c r="A12" s="45" t="s">
        <v>18</v>
      </c>
      <c r="B12" s="5" t="s">
        <v>21</v>
      </c>
      <c r="C12" s="48">
        <v>0.3</v>
      </c>
      <c r="D12" s="13" t="s">
        <v>21</v>
      </c>
      <c r="E12" s="14">
        <v>7.0000000000000007E-2</v>
      </c>
      <c r="F12" s="15" t="s">
        <v>21</v>
      </c>
      <c r="G12" s="16"/>
      <c r="H12" s="36"/>
      <c r="I12" s="44"/>
      <c r="J12" s="44"/>
      <c r="Y12" s="41">
        <v>1734.3</v>
      </c>
      <c r="Z12" s="41">
        <v>140</v>
      </c>
      <c r="AA12" s="41">
        <v>1781.7</v>
      </c>
      <c r="AB12" s="41">
        <v>139</v>
      </c>
    </row>
    <row r="13" spans="1:28" ht="17.25" customHeight="1" thickBot="1" x14ac:dyDescent="0.2">
      <c r="A13" s="45" t="s">
        <v>18</v>
      </c>
      <c r="B13" s="6" t="s">
        <v>22</v>
      </c>
      <c r="C13" s="49">
        <v>8</v>
      </c>
      <c r="D13" s="21" t="s">
        <v>23</v>
      </c>
      <c r="E13" s="22">
        <v>0.1</v>
      </c>
      <c r="F13" s="23" t="s">
        <v>22</v>
      </c>
      <c r="G13" s="24"/>
      <c r="H13" s="36"/>
      <c r="I13" s="44"/>
      <c r="J13" s="44"/>
      <c r="Y13" s="41">
        <v>1781.7</v>
      </c>
      <c r="Z13" s="41">
        <v>139</v>
      </c>
      <c r="AA13" s="41">
        <v>1830.5</v>
      </c>
      <c r="AB13" s="41">
        <v>138</v>
      </c>
    </row>
    <row r="14" spans="1:28" x14ac:dyDescent="0.15">
      <c r="A14" s="44"/>
      <c r="B14" s="44"/>
      <c r="C14" s="44"/>
      <c r="D14" s="44"/>
      <c r="E14" s="44"/>
      <c r="F14" s="44"/>
      <c r="G14" s="44"/>
      <c r="H14" s="44"/>
      <c r="I14" s="44"/>
      <c r="J14" s="44"/>
      <c r="Y14" s="41">
        <v>1830.5</v>
      </c>
      <c r="Z14" s="41">
        <v>138</v>
      </c>
      <c r="AA14" s="41">
        <v>1880.9</v>
      </c>
      <c r="AB14" s="41">
        <v>137</v>
      </c>
    </row>
    <row r="15" spans="1:28" x14ac:dyDescent="0.15">
      <c r="A15" s="44"/>
      <c r="B15" s="100" t="s">
        <v>24</v>
      </c>
      <c r="C15" s="100"/>
      <c r="D15" s="100"/>
      <c r="E15" s="100"/>
      <c r="F15" s="100"/>
      <c r="G15" s="100"/>
      <c r="H15" s="100"/>
      <c r="I15" s="100"/>
      <c r="J15" s="100"/>
      <c r="Y15" s="41">
        <v>1880.9</v>
      </c>
      <c r="Z15" s="41">
        <v>137</v>
      </c>
      <c r="AA15" s="41">
        <v>1932.8</v>
      </c>
      <c r="AB15" s="41">
        <v>136</v>
      </c>
    </row>
    <row r="16" spans="1:28" x14ac:dyDescent="0.15">
      <c r="A16" s="44"/>
      <c r="B16" s="100" t="s">
        <v>25</v>
      </c>
      <c r="C16" s="100"/>
      <c r="D16" s="100"/>
      <c r="E16" s="100"/>
      <c r="F16" s="44"/>
      <c r="G16" s="100" t="s">
        <v>26</v>
      </c>
      <c r="H16" s="100"/>
      <c r="I16" s="100"/>
      <c r="J16" s="100"/>
      <c r="K16" s="3"/>
      <c r="L16" s="3"/>
      <c r="Y16" s="41">
        <v>1932.8</v>
      </c>
      <c r="Z16" s="41">
        <v>136</v>
      </c>
      <c r="AA16" s="41">
        <v>1986.4</v>
      </c>
      <c r="AB16" s="41">
        <v>135</v>
      </c>
    </row>
    <row r="17" spans="2:28" ht="15.75" thickBot="1" x14ac:dyDescent="0.2">
      <c r="B17" s="44"/>
      <c r="C17" s="45" t="s">
        <v>18</v>
      </c>
      <c r="D17" s="44"/>
      <c r="E17" s="44"/>
      <c r="F17" s="44"/>
      <c r="G17" s="44"/>
      <c r="H17" s="45" t="s">
        <v>18</v>
      </c>
      <c r="I17" s="44"/>
      <c r="J17" s="44"/>
      <c r="K17" s="3"/>
      <c r="L17" s="3"/>
      <c r="Y17" s="41">
        <v>1986.4</v>
      </c>
      <c r="Z17" s="41">
        <v>135</v>
      </c>
      <c r="AA17" s="41">
        <v>2041.7</v>
      </c>
      <c r="AB17" s="41">
        <v>134</v>
      </c>
    </row>
    <row r="18" spans="2:28" x14ac:dyDescent="0.15">
      <c r="B18" s="25" t="s">
        <v>27</v>
      </c>
      <c r="C18" s="88" t="s">
        <v>28</v>
      </c>
      <c r="D18" s="26" t="s">
        <v>29</v>
      </c>
      <c r="E18" s="27" t="s">
        <v>30</v>
      </c>
      <c r="F18" s="44"/>
      <c r="G18" s="46" t="s">
        <v>27</v>
      </c>
      <c r="H18" s="9"/>
      <c r="I18" s="9" t="s">
        <v>31</v>
      </c>
      <c r="J18" s="47" t="s">
        <v>32</v>
      </c>
      <c r="M18" t="s">
        <v>33</v>
      </c>
      <c r="N18" t="s">
        <v>34</v>
      </c>
      <c r="Y18" s="41">
        <v>2041.7</v>
      </c>
      <c r="Z18" s="41">
        <v>134</v>
      </c>
      <c r="AA18" s="41">
        <v>2098.6999999999998</v>
      </c>
      <c r="AB18" s="41">
        <v>133</v>
      </c>
    </row>
    <row r="19" spans="2:28" x14ac:dyDescent="0.15">
      <c r="B19" s="28">
        <v>5</v>
      </c>
      <c r="C19" s="89">
        <v>-0.32</v>
      </c>
      <c r="D19" s="111">
        <v>-3.2000000000000001E-2</v>
      </c>
      <c r="E19" s="114">
        <f>STDEVA(C19:C27)</f>
        <v>0</v>
      </c>
      <c r="F19" s="44"/>
      <c r="G19" s="5">
        <v>5</v>
      </c>
      <c r="H19" s="50">
        <v>4.3</v>
      </c>
      <c r="I19" s="90">
        <f>H19-$D$19</f>
        <v>4.3319999999999999</v>
      </c>
      <c r="J19" s="117">
        <f>SLOPE(N19:N27,M19:M27)</f>
        <v>-2.5886840669104672</v>
      </c>
      <c r="M19">
        <f>LOG10(G19)</f>
        <v>0.69897000433601886</v>
      </c>
      <c r="N19">
        <f>LOG10(I19)</f>
        <v>0.63668844795328272</v>
      </c>
      <c r="Y19" s="41">
        <v>2098.6999999999998</v>
      </c>
      <c r="Z19" s="41">
        <v>133</v>
      </c>
      <c r="AA19" s="41">
        <v>2157.6</v>
      </c>
      <c r="AB19" s="41">
        <v>132</v>
      </c>
    </row>
    <row r="20" spans="2:28" x14ac:dyDescent="0.15">
      <c r="B20" s="28">
        <v>7.5</v>
      </c>
      <c r="C20" s="89">
        <v>-0.32</v>
      </c>
      <c r="D20" s="112"/>
      <c r="E20" s="115"/>
      <c r="F20" s="44"/>
      <c r="G20" s="5">
        <v>7.5</v>
      </c>
      <c r="H20" s="50">
        <v>2</v>
      </c>
      <c r="I20" s="50">
        <f t="shared" ref="I20:I27" si="0">H20-$D$19</f>
        <v>2.032</v>
      </c>
      <c r="J20" s="117"/>
      <c r="K20" s="1"/>
      <c r="M20">
        <f t="shared" ref="M20:M22" si="1">LOG10(G20)</f>
        <v>0.87506126339170009</v>
      </c>
      <c r="N20">
        <f t="shared" ref="N20:N22" si="2">LOG10(I20)</f>
        <v>0.30792370361188165</v>
      </c>
      <c r="Y20" s="41">
        <v>2157.6</v>
      </c>
      <c r="Z20" s="41">
        <v>132</v>
      </c>
      <c r="AA20" s="41">
        <v>2218.3000000000002</v>
      </c>
      <c r="AB20" s="41">
        <v>131</v>
      </c>
    </row>
    <row r="21" spans="2:28" x14ac:dyDescent="0.15">
      <c r="B21" s="28">
        <v>10</v>
      </c>
      <c r="C21" s="89">
        <v>-0.32</v>
      </c>
      <c r="D21" s="112"/>
      <c r="E21" s="115"/>
      <c r="F21" s="44"/>
      <c r="G21" s="5">
        <v>10</v>
      </c>
      <c r="H21" s="50">
        <v>1</v>
      </c>
      <c r="I21" s="50">
        <f t="shared" si="0"/>
        <v>1.032</v>
      </c>
      <c r="J21" s="117"/>
      <c r="M21">
        <f t="shared" si="1"/>
        <v>1</v>
      </c>
      <c r="N21">
        <f>LOG10(I21)</f>
        <v>1.3679697291192561E-2</v>
      </c>
      <c r="Y21" s="41">
        <v>2218.3000000000002</v>
      </c>
      <c r="Z21" s="41">
        <v>131</v>
      </c>
      <c r="AA21" s="41">
        <v>2281</v>
      </c>
      <c r="AB21" s="41">
        <v>130</v>
      </c>
    </row>
    <row r="22" spans="2:28" x14ac:dyDescent="0.15">
      <c r="B22" s="28">
        <v>15</v>
      </c>
      <c r="C22" s="89">
        <v>-0.32</v>
      </c>
      <c r="D22" s="112"/>
      <c r="E22" s="115"/>
      <c r="F22" s="44"/>
      <c r="G22" s="5">
        <v>15</v>
      </c>
      <c r="H22" s="50">
        <v>0.43</v>
      </c>
      <c r="I22" s="50">
        <f t="shared" si="0"/>
        <v>0.46199999999999997</v>
      </c>
      <c r="J22" s="117"/>
      <c r="K22" s="1"/>
      <c r="M22">
        <f t="shared" si="1"/>
        <v>1.1760912590556813</v>
      </c>
      <c r="N22">
        <f t="shared" si="2"/>
        <v>-0.33535802444387453</v>
      </c>
      <c r="Y22" s="41">
        <v>2281</v>
      </c>
      <c r="Z22" s="41">
        <v>130</v>
      </c>
      <c r="AA22" s="41">
        <v>2345.8000000000002</v>
      </c>
      <c r="AB22" s="41">
        <v>129</v>
      </c>
    </row>
    <row r="23" spans="2:28" x14ac:dyDescent="0.15">
      <c r="B23" s="28">
        <v>20</v>
      </c>
      <c r="C23" s="89">
        <v>-0.32</v>
      </c>
      <c r="D23" s="112"/>
      <c r="E23" s="115"/>
      <c r="F23" s="44"/>
      <c r="G23" s="5">
        <v>20</v>
      </c>
      <c r="H23" s="50">
        <v>0.16</v>
      </c>
      <c r="I23" s="50">
        <f t="shared" si="0"/>
        <v>0.192</v>
      </c>
      <c r="J23" s="117"/>
      <c r="M23">
        <f>LOG10(G23)</f>
        <v>1.3010299956639813</v>
      </c>
      <c r="N23">
        <f>LOG10(I23)</f>
        <v>-0.71669877129645043</v>
      </c>
      <c r="Y23" s="41">
        <v>2345.8000000000002</v>
      </c>
      <c r="Z23" s="41">
        <v>129</v>
      </c>
      <c r="AA23" s="41">
        <v>2412.6</v>
      </c>
      <c r="AB23" s="41">
        <v>128</v>
      </c>
    </row>
    <row r="24" spans="2:28" x14ac:dyDescent="0.15">
      <c r="B24" s="28">
        <v>25</v>
      </c>
      <c r="C24" s="89">
        <v>-0.32</v>
      </c>
      <c r="D24" s="112"/>
      <c r="E24" s="115"/>
      <c r="F24" s="44"/>
      <c r="G24" s="5">
        <v>25</v>
      </c>
      <c r="H24" s="50">
        <v>0.02</v>
      </c>
      <c r="I24" s="50">
        <f t="shared" si="0"/>
        <v>5.2000000000000005E-2</v>
      </c>
      <c r="J24" s="117"/>
      <c r="M24">
        <f>LOG10(G24)</f>
        <v>1.3979400086720377</v>
      </c>
      <c r="N24">
        <f>LOG10(I24)</f>
        <v>-1.2839966563652008</v>
      </c>
      <c r="Y24" s="41">
        <v>2412.6</v>
      </c>
      <c r="Z24" s="41">
        <v>128</v>
      </c>
      <c r="AA24" s="41">
        <v>2481.6999999999998</v>
      </c>
      <c r="AB24" s="41">
        <v>127</v>
      </c>
    </row>
    <row r="25" spans="2:28" x14ac:dyDescent="0.15">
      <c r="B25" s="28">
        <v>30</v>
      </c>
      <c r="C25" s="89">
        <v>-0.32</v>
      </c>
      <c r="D25" s="112"/>
      <c r="E25" s="115"/>
      <c r="F25" s="44"/>
      <c r="G25" s="5">
        <v>30</v>
      </c>
      <c r="H25" s="50">
        <v>-0.04</v>
      </c>
      <c r="I25" s="50">
        <f t="shared" si="0"/>
        <v>-8.0000000000000002E-3</v>
      </c>
      <c r="J25" s="117"/>
      <c r="Y25" s="41">
        <v>2481.6999999999998</v>
      </c>
      <c r="Z25" s="41">
        <v>127</v>
      </c>
      <c r="AA25" s="41">
        <v>2553</v>
      </c>
      <c r="AB25" s="41">
        <v>126</v>
      </c>
    </row>
    <row r="26" spans="2:28" x14ac:dyDescent="0.15">
      <c r="B26" s="28">
        <v>35</v>
      </c>
      <c r="C26" s="89">
        <v>-0.32</v>
      </c>
      <c r="D26" s="112"/>
      <c r="E26" s="115"/>
      <c r="F26" s="44"/>
      <c r="G26" s="5">
        <v>35</v>
      </c>
      <c r="H26" s="50">
        <v>-0.11</v>
      </c>
      <c r="I26" s="50">
        <f>H26-$D$19</f>
        <v>-7.8E-2</v>
      </c>
      <c r="J26" s="117"/>
      <c r="Y26" s="41">
        <v>2553</v>
      </c>
      <c r="Z26" s="41">
        <v>126</v>
      </c>
      <c r="AA26" s="41">
        <v>2626.6</v>
      </c>
      <c r="AB26" s="41">
        <v>125</v>
      </c>
    </row>
    <row r="27" spans="2:28" ht="15.75" thickBot="1" x14ac:dyDescent="0.2">
      <c r="B27" s="29">
        <v>40</v>
      </c>
      <c r="C27" s="89">
        <v>-0.32</v>
      </c>
      <c r="D27" s="113"/>
      <c r="E27" s="116"/>
      <c r="F27" s="44"/>
      <c r="G27" s="6">
        <v>40</v>
      </c>
      <c r="H27" s="30">
        <v>-0.15</v>
      </c>
      <c r="I27" s="30">
        <f t="shared" si="0"/>
        <v>-0.11799999999999999</v>
      </c>
      <c r="J27" s="118"/>
      <c r="Y27" s="41">
        <v>2626.6</v>
      </c>
      <c r="Z27" s="41">
        <v>125</v>
      </c>
      <c r="AA27" s="41">
        <v>2702.7</v>
      </c>
      <c r="AB27" s="41">
        <v>124</v>
      </c>
    </row>
    <row r="28" spans="2:28" x14ac:dyDescent="0.15">
      <c r="B28" s="44"/>
      <c r="C28" s="44"/>
      <c r="D28" s="44"/>
      <c r="E28" s="44"/>
      <c r="F28" s="44"/>
      <c r="G28" s="44"/>
      <c r="H28" s="44"/>
      <c r="I28" s="44"/>
      <c r="J28" s="44"/>
      <c r="Y28" s="41">
        <v>2702.7</v>
      </c>
      <c r="Z28" s="41">
        <v>124</v>
      </c>
      <c r="AA28" s="41">
        <v>2781.3</v>
      </c>
      <c r="AB28" s="41">
        <v>123</v>
      </c>
    </row>
    <row r="29" spans="2:28" x14ac:dyDescent="0.15">
      <c r="B29" s="100" t="s">
        <v>35</v>
      </c>
      <c r="C29" s="100"/>
      <c r="D29" s="100"/>
      <c r="E29" s="100"/>
      <c r="F29" s="100"/>
      <c r="G29" s="100"/>
      <c r="H29" s="100"/>
      <c r="I29" s="100"/>
      <c r="J29" s="100"/>
      <c r="Y29" s="41">
        <v>2781.3</v>
      </c>
      <c r="Z29" s="41">
        <v>123</v>
      </c>
      <c r="AA29" s="41">
        <v>2862.5</v>
      </c>
      <c r="AB29" s="41">
        <v>122</v>
      </c>
    </row>
    <row r="30" spans="2:28" x14ac:dyDescent="0.15">
      <c r="B30" s="44"/>
      <c r="C30" s="44"/>
      <c r="D30" s="44"/>
      <c r="E30" s="45" t="s">
        <v>18</v>
      </c>
      <c r="F30" s="44"/>
      <c r="G30" s="45" t="s">
        <v>18</v>
      </c>
      <c r="H30" s="44"/>
      <c r="I30" s="44"/>
      <c r="J30" s="44"/>
      <c r="T30" s="39" t="s">
        <v>36</v>
      </c>
      <c r="U30" s="40" t="s">
        <v>37</v>
      </c>
      <c r="V30" s="39" t="s">
        <v>36</v>
      </c>
      <c r="W30" s="40" t="s">
        <v>37</v>
      </c>
      <c r="Y30" s="41">
        <v>2862.5</v>
      </c>
      <c r="Z30" s="41">
        <v>122</v>
      </c>
      <c r="AA30" s="41">
        <v>2946.5</v>
      </c>
      <c r="AB30" s="41">
        <v>121</v>
      </c>
    </row>
    <row r="31" spans="2:28" x14ac:dyDescent="0.15">
      <c r="B31" s="10" t="s">
        <v>38</v>
      </c>
      <c r="C31" s="10">
        <f>4.5*10^-3</f>
        <v>4.5000000000000005E-3</v>
      </c>
      <c r="D31" s="31" t="s">
        <v>39</v>
      </c>
      <c r="E31" s="31"/>
      <c r="F31" s="91" t="s">
        <v>40</v>
      </c>
      <c r="G31" s="10">
        <v>1</v>
      </c>
      <c r="H31" s="44"/>
      <c r="I31"/>
      <c r="J31" s="44"/>
      <c r="K31" s="98" t="s">
        <v>41</v>
      </c>
      <c r="L31" s="99"/>
      <c r="M31" s="98" t="s">
        <v>42</v>
      </c>
      <c r="N31" s="99"/>
      <c r="O31" s="98" t="s">
        <v>43</v>
      </c>
      <c r="P31" s="99"/>
      <c r="Q31" s="98" t="s">
        <v>44</v>
      </c>
      <c r="R31" s="99"/>
      <c r="T31" s="40">
        <v>0</v>
      </c>
      <c r="U31" s="40">
        <v>200</v>
      </c>
      <c r="V31" s="39">
        <v>1</v>
      </c>
      <c r="W31" s="40">
        <v>300</v>
      </c>
      <c r="Y31" s="41">
        <v>2946.5</v>
      </c>
      <c r="Z31" s="41">
        <v>121</v>
      </c>
      <c r="AA31" s="41">
        <v>3033.3</v>
      </c>
      <c r="AB31" s="41">
        <v>120</v>
      </c>
    </row>
    <row r="32" spans="2:28" x14ac:dyDescent="0.15">
      <c r="B32" s="45" t="s">
        <v>18</v>
      </c>
      <c r="C32" s="45" t="s">
        <v>18</v>
      </c>
      <c r="D32" s="45" t="s">
        <v>18</v>
      </c>
      <c r="E32" s="44"/>
      <c r="F32" s="44"/>
      <c r="G32" s="44"/>
      <c r="H32" s="34"/>
      <c r="I32" s="44"/>
      <c r="J32" s="44"/>
      <c r="K32" s="32" t="s">
        <v>45</v>
      </c>
      <c r="L32" s="92" t="s">
        <v>46</v>
      </c>
      <c r="M32" s="32" t="s">
        <v>45</v>
      </c>
      <c r="N32" s="92" t="s">
        <v>46</v>
      </c>
      <c r="O32" s="32" t="s">
        <v>45</v>
      </c>
      <c r="P32" s="92" t="s">
        <v>46</v>
      </c>
      <c r="Q32" s="32" t="s">
        <v>45</v>
      </c>
      <c r="R32" s="92" t="s">
        <v>46</v>
      </c>
      <c r="T32" s="39">
        <v>1</v>
      </c>
      <c r="U32" s="40">
        <v>300</v>
      </c>
      <c r="V32" s="39">
        <v>1.43</v>
      </c>
      <c r="W32" s="40">
        <v>400</v>
      </c>
      <c r="Y32" s="41">
        <v>3033.3</v>
      </c>
      <c r="Z32" s="41">
        <v>120</v>
      </c>
      <c r="AA32" s="41">
        <v>3123</v>
      </c>
      <c r="AB32" s="41">
        <v>119</v>
      </c>
    </row>
    <row r="33" spans="2:28" x14ac:dyDescent="0.15">
      <c r="B33" s="50" t="s">
        <v>47</v>
      </c>
      <c r="C33" s="50" t="s">
        <v>48</v>
      </c>
      <c r="D33" s="50" t="s">
        <v>49</v>
      </c>
      <c r="E33" s="50" t="s">
        <v>50</v>
      </c>
      <c r="F33" s="50" t="s">
        <v>46</v>
      </c>
      <c r="G33" s="50" t="s">
        <v>45</v>
      </c>
      <c r="H33" s="50" t="s">
        <v>32</v>
      </c>
      <c r="I33" s="44" t="s">
        <v>27</v>
      </c>
      <c r="J33" s="35" t="s">
        <v>51</v>
      </c>
      <c r="K33" s="7">
        <f>VLOOKUP(K34,$T$32:$U$65,1)</f>
        <v>1</v>
      </c>
      <c r="L33" s="7">
        <f>VLOOKUP(K34,$T$32:$U$65,2)</f>
        <v>300</v>
      </c>
      <c r="M33" s="7">
        <f>VLOOKUP(M34,$T$32:$U$65,1)</f>
        <v>1.43</v>
      </c>
      <c r="N33" s="7">
        <f>VLOOKUP(M34,$T$32:$U$65,2)</f>
        <v>400</v>
      </c>
      <c r="O33" s="7">
        <f>VLOOKUP(O34,$T$32:$U$65,1)</f>
        <v>1.87</v>
      </c>
      <c r="P33" s="7">
        <f>VLOOKUP(O34,$T$32:$U$65,2)</f>
        <v>500</v>
      </c>
      <c r="Q33" s="7">
        <f>VLOOKUP(Q34,$T$32:$U$65,1)</f>
        <v>2.34</v>
      </c>
      <c r="R33" s="7">
        <f>VLOOKUP(Q34,$T$32:$U$65,2)</f>
        <v>600</v>
      </c>
      <c r="T33" s="39">
        <v>1.43</v>
      </c>
      <c r="U33" s="40">
        <v>400</v>
      </c>
      <c r="V33" s="39">
        <v>1.87</v>
      </c>
      <c r="W33" s="40">
        <v>500</v>
      </c>
      <c r="Y33" s="41">
        <v>3123</v>
      </c>
      <c r="Z33" s="41">
        <v>119</v>
      </c>
      <c r="AA33" s="41">
        <v>3215.8</v>
      </c>
      <c r="AB33" s="41">
        <v>118</v>
      </c>
    </row>
    <row r="34" spans="2:28" x14ac:dyDescent="0.15">
      <c r="B34" s="50">
        <v>2</v>
      </c>
      <c r="C34" s="50">
        <v>1.1599999999999999</v>
      </c>
      <c r="D34" s="50">
        <v>0.03</v>
      </c>
      <c r="E34" s="50">
        <f>B34/C34</f>
        <v>1.7241379310344829</v>
      </c>
      <c r="F34" s="50">
        <f>N34</f>
        <v>466.8495297805643</v>
      </c>
      <c r="G34" s="50">
        <f t="shared" ref="G34:G42" si="3">E34/$G$31</f>
        <v>1.7241379310344829</v>
      </c>
      <c r="H34" s="97">
        <f>SLOPE(J34:J42,I34:I42)</f>
        <v>6.0400519027697284</v>
      </c>
      <c r="I34" s="44">
        <f t="shared" ref="I34:I42" si="4">LOG10(F34)</f>
        <v>2.669176925713701</v>
      </c>
      <c r="J34" s="35">
        <f t="shared" ref="J34:J42" si="5">LOG10(D34)</f>
        <v>-1.5228787452803376</v>
      </c>
      <c r="K34" s="7">
        <f>G31/G31</f>
        <v>1</v>
      </c>
      <c r="L34" s="7">
        <f>L35-((L35-L33)*(K35-K34)/(K35-K33))</f>
        <v>300</v>
      </c>
      <c r="M34" s="7">
        <f>G34</f>
        <v>1.7241379310344829</v>
      </c>
      <c r="N34" s="7">
        <f>N35-((N35-N33)*(M35-M34)/(M35-M33))</f>
        <v>466.8495297805643</v>
      </c>
      <c r="O34" s="7">
        <f>G35</f>
        <v>2.1582733812949644</v>
      </c>
      <c r="P34" s="7">
        <f t="shared" ref="P34" si="6">P35-((P35-P33)*(O35-O34)/(O35-O33))</f>
        <v>561.33476197765197</v>
      </c>
      <c r="Q34" s="7">
        <f>G36</f>
        <v>2.4844720496894408</v>
      </c>
      <c r="R34" s="7">
        <f t="shared" ref="R34" si="7">R35-((R35-R33)*(Q35-Q34)/(Q35-Q33))</f>
        <v>628.32785288028253</v>
      </c>
      <c r="T34" s="39">
        <v>1.87</v>
      </c>
      <c r="U34" s="40">
        <v>500</v>
      </c>
      <c r="V34" s="39">
        <v>2.34</v>
      </c>
      <c r="W34" s="40">
        <v>600</v>
      </c>
      <c r="Y34" s="41">
        <v>3215.8</v>
      </c>
      <c r="Z34" s="41">
        <v>118</v>
      </c>
      <c r="AA34" s="41">
        <v>3311.8</v>
      </c>
      <c r="AB34" s="41">
        <v>117</v>
      </c>
    </row>
    <row r="35" spans="2:28" x14ac:dyDescent="0.15">
      <c r="B35" s="50">
        <v>3</v>
      </c>
      <c r="C35" s="50">
        <v>1.39</v>
      </c>
      <c r="D35" s="50">
        <v>0.11</v>
      </c>
      <c r="E35" s="50">
        <f t="shared" ref="E35:E42" si="8">B35/C35</f>
        <v>2.1582733812949644</v>
      </c>
      <c r="F35" s="50">
        <f>P34</f>
        <v>561.33476197765197</v>
      </c>
      <c r="G35" s="50">
        <f t="shared" si="3"/>
        <v>2.1582733812949644</v>
      </c>
      <c r="H35" s="97"/>
      <c r="I35" s="44">
        <f t="shared" si="4"/>
        <v>2.7492219377614648</v>
      </c>
      <c r="J35" s="35">
        <f t="shared" si="5"/>
        <v>-0.95860731484177497</v>
      </c>
      <c r="K35" s="7">
        <f>VLOOKUP(K34,$T$31:$W$65,3,TRUE)</f>
        <v>1.43</v>
      </c>
      <c r="L35" s="7">
        <f>VLOOKUP(K34,$T$31:$W$65,4,TRUE)</f>
        <v>400</v>
      </c>
      <c r="M35" s="7">
        <f>VLOOKUP(M34,$T$31:$W$65,3,TRUE)</f>
        <v>1.87</v>
      </c>
      <c r="N35" s="7">
        <f>VLOOKUP(M34,$T$31:$W$65,4,TRUE)</f>
        <v>500</v>
      </c>
      <c r="O35" s="7">
        <f t="shared" ref="O35" si="9">VLOOKUP(O34,$T$31:$W$65,3,TRUE)</f>
        <v>2.34</v>
      </c>
      <c r="P35" s="7">
        <f t="shared" ref="P35" si="10">VLOOKUP(O34,$T$31:$W$65,4,TRUE)</f>
        <v>600</v>
      </c>
      <c r="Q35" s="7">
        <f t="shared" ref="Q35" si="11">VLOOKUP(Q34,$T$31:$W$65,3,TRUE)</f>
        <v>2.85</v>
      </c>
      <c r="R35" s="7">
        <f t="shared" ref="R35" si="12">VLOOKUP(Q34,$T$31:$W$65,4,TRUE)</f>
        <v>700</v>
      </c>
      <c r="T35" s="39">
        <v>2.34</v>
      </c>
      <c r="U35" s="40">
        <v>600</v>
      </c>
      <c r="V35" s="39">
        <v>2.85</v>
      </c>
      <c r="W35" s="40">
        <v>700</v>
      </c>
      <c r="Y35" s="41">
        <v>3311.8</v>
      </c>
      <c r="Z35" s="41">
        <v>117</v>
      </c>
      <c r="AA35" s="41">
        <v>3411</v>
      </c>
      <c r="AB35" s="41">
        <v>116</v>
      </c>
    </row>
    <row r="36" spans="2:28" x14ac:dyDescent="0.15">
      <c r="B36" s="50">
        <v>4</v>
      </c>
      <c r="C36" s="50">
        <v>1.61</v>
      </c>
      <c r="D36" s="50">
        <v>0.28000000000000003</v>
      </c>
      <c r="E36" s="50">
        <f t="shared" si="8"/>
        <v>2.4844720496894408</v>
      </c>
      <c r="F36" s="50">
        <f>R34</f>
        <v>628.32785288028253</v>
      </c>
      <c r="G36" s="50">
        <f t="shared" si="3"/>
        <v>2.4844720496894408</v>
      </c>
      <c r="H36" s="97"/>
      <c r="I36" s="44">
        <f t="shared" si="4"/>
        <v>2.7981863117994994</v>
      </c>
      <c r="J36" s="35">
        <f t="shared" si="5"/>
        <v>-0.55284196865778079</v>
      </c>
      <c r="M36" s="98" t="s">
        <v>52</v>
      </c>
      <c r="N36" s="99"/>
      <c r="O36" s="98" t="s">
        <v>43</v>
      </c>
      <c r="P36" s="99"/>
      <c r="Q36" s="98" t="s">
        <v>44</v>
      </c>
      <c r="R36" s="99"/>
      <c r="T36" s="39">
        <v>2.85</v>
      </c>
      <c r="U36" s="40">
        <v>700</v>
      </c>
      <c r="V36" s="39">
        <v>3.36</v>
      </c>
      <c r="W36" s="40">
        <v>800</v>
      </c>
      <c r="Y36" s="41">
        <v>3411</v>
      </c>
      <c r="Z36" s="41">
        <v>116</v>
      </c>
      <c r="AA36" s="41">
        <v>3513.6</v>
      </c>
      <c r="AB36" s="41">
        <v>115</v>
      </c>
    </row>
    <row r="37" spans="2:28" x14ac:dyDescent="0.15">
      <c r="B37" s="50">
        <v>5</v>
      </c>
      <c r="C37" s="50">
        <v>1.79</v>
      </c>
      <c r="D37" s="50">
        <v>0.54</v>
      </c>
      <c r="E37" s="50">
        <f t="shared" si="8"/>
        <v>2.7932960893854748</v>
      </c>
      <c r="F37" s="50">
        <f>N39</f>
        <v>688.8815861540146</v>
      </c>
      <c r="G37" s="50">
        <f t="shared" si="3"/>
        <v>2.7932960893854748</v>
      </c>
      <c r="H37" s="97"/>
      <c r="I37" s="44">
        <f t="shared" si="4"/>
        <v>2.8381445761898285</v>
      </c>
      <c r="J37" s="35">
        <f t="shared" si="5"/>
        <v>-0.26760624017703144</v>
      </c>
      <c r="M37" s="32" t="s">
        <v>53</v>
      </c>
      <c r="N37" s="92" t="s">
        <v>46</v>
      </c>
      <c r="O37" s="32" t="s">
        <v>53</v>
      </c>
      <c r="P37" s="92" t="s">
        <v>46</v>
      </c>
      <c r="Q37" s="32" t="s">
        <v>53</v>
      </c>
      <c r="R37" s="92" t="s">
        <v>46</v>
      </c>
      <c r="T37" s="39">
        <v>3.36</v>
      </c>
      <c r="U37" s="40">
        <v>800</v>
      </c>
      <c r="V37" s="39">
        <v>3.88</v>
      </c>
      <c r="W37" s="40">
        <v>900</v>
      </c>
      <c r="Y37" s="41">
        <v>3513.6</v>
      </c>
      <c r="Z37" s="41">
        <v>115</v>
      </c>
      <c r="AA37" s="41">
        <v>3619.8</v>
      </c>
      <c r="AB37" s="41">
        <v>114</v>
      </c>
    </row>
    <row r="38" spans="2:28" x14ac:dyDescent="0.15">
      <c r="B38" s="50">
        <v>6</v>
      </c>
      <c r="C38" s="50">
        <v>1.97</v>
      </c>
      <c r="D38" s="50">
        <v>0.78</v>
      </c>
      <c r="E38" s="50">
        <f t="shared" si="8"/>
        <v>3.0456852791878175</v>
      </c>
      <c r="F38" s="50">
        <f>P39</f>
        <v>738.36966258584653</v>
      </c>
      <c r="G38" s="50">
        <f t="shared" si="3"/>
        <v>3.0456852791878175</v>
      </c>
      <c r="H38" s="97"/>
      <c r="I38" s="44">
        <f t="shared" si="4"/>
        <v>2.8682738445153815</v>
      </c>
      <c r="J38" s="35">
        <f t="shared" si="5"/>
        <v>-0.10790539730951958</v>
      </c>
      <c r="M38" s="7">
        <f>VLOOKUP(M39,$T$32:$U$65,1)</f>
        <v>2.34</v>
      </c>
      <c r="N38" s="7">
        <f>VLOOKUP(M39,$T$32:$U$65,2)</f>
        <v>600</v>
      </c>
      <c r="O38" s="7">
        <f>VLOOKUP(O39,$T$32:$U$65,1)</f>
        <v>2.85</v>
      </c>
      <c r="P38" s="7">
        <f>VLOOKUP(O39,$T$32:$U$65,2)</f>
        <v>700</v>
      </c>
      <c r="Q38" s="7">
        <f>VLOOKUP(Q39,$T$32:$U$65,1)</f>
        <v>2.85</v>
      </c>
      <c r="R38" s="7">
        <f>VLOOKUP(Q39,$T$32:$U$65,2)</f>
        <v>700</v>
      </c>
      <c r="T38" s="39">
        <v>3.88</v>
      </c>
      <c r="U38" s="40">
        <v>900</v>
      </c>
      <c r="V38" s="39">
        <v>4.41</v>
      </c>
      <c r="W38" s="40">
        <v>1000</v>
      </c>
      <c r="Y38" s="41">
        <v>3619.8</v>
      </c>
      <c r="Z38" s="41">
        <v>114</v>
      </c>
      <c r="AA38" s="41">
        <v>3729.7</v>
      </c>
      <c r="AB38" s="41">
        <v>113</v>
      </c>
    </row>
    <row r="39" spans="2:28" x14ac:dyDescent="0.15">
      <c r="B39" s="50">
        <v>7</v>
      </c>
      <c r="C39" s="50">
        <v>2.14</v>
      </c>
      <c r="D39" s="50">
        <v>0.95</v>
      </c>
      <c r="E39" s="50">
        <f t="shared" si="8"/>
        <v>3.2710280373831773</v>
      </c>
      <c r="F39" s="50">
        <f>R39</f>
        <v>782.55451713395632</v>
      </c>
      <c r="G39" s="50">
        <f t="shared" si="3"/>
        <v>3.2710280373831773</v>
      </c>
      <c r="H39" s="97"/>
      <c r="I39" s="44">
        <f t="shared" si="4"/>
        <v>2.8935146026602863</v>
      </c>
      <c r="J39" s="35">
        <f t="shared" si="5"/>
        <v>-2.2276394711152253E-2</v>
      </c>
      <c r="M39" s="7">
        <f>G37</f>
        <v>2.7932960893854748</v>
      </c>
      <c r="N39" s="7">
        <f>N40-((N40-N38)*(M40-M39)/(M40-M38))</f>
        <v>688.8815861540146</v>
      </c>
      <c r="O39" s="7">
        <f>G38</f>
        <v>3.0456852791878175</v>
      </c>
      <c r="P39" s="7">
        <f t="shared" ref="P39" si="13">P40-((P40-P38)*(O40-O39)/(O40-O38))</f>
        <v>738.36966258584653</v>
      </c>
      <c r="Q39" s="7">
        <f>G39</f>
        <v>3.2710280373831773</v>
      </c>
      <c r="R39" s="7">
        <f t="shared" ref="R39" si="14">R40-((R40-R38)*(Q40-Q39)/(Q40-Q38))</f>
        <v>782.55451713395632</v>
      </c>
      <c r="T39" s="39">
        <v>4.41</v>
      </c>
      <c r="U39" s="40">
        <v>1000</v>
      </c>
      <c r="V39" s="39">
        <v>4.95</v>
      </c>
      <c r="W39" s="40">
        <v>1100</v>
      </c>
      <c r="Y39" s="41">
        <v>3729.7</v>
      </c>
      <c r="Z39" s="41">
        <v>113</v>
      </c>
      <c r="AA39" s="41">
        <v>3843.4</v>
      </c>
      <c r="AB39" s="41">
        <v>112</v>
      </c>
    </row>
    <row r="40" spans="2:28" x14ac:dyDescent="0.15">
      <c r="B40" s="50">
        <v>8</v>
      </c>
      <c r="C40" s="50">
        <v>2.2999999999999998</v>
      </c>
      <c r="D40" s="50">
        <v>1.1299999999999999</v>
      </c>
      <c r="E40" s="50">
        <f t="shared" si="8"/>
        <v>3.4782608695652177</v>
      </c>
      <c r="F40" s="50">
        <f>N44</f>
        <v>822.74247491638801</v>
      </c>
      <c r="G40" s="50">
        <f t="shared" si="3"/>
        <v>3.4782608695652177</v>
      </c>
      <c r="H40" s="97"/>
      <c r="I40" s="44">
        <f t="shared" si="4"/>
        <v>2.9152639187789493</v>
      </c>
      <c r="J40" s="35">
        <f t="shared" si="5"/>
        <v>5.3078443483419682E-2</v>
      </c>
      <c r="M40" s="7">
        <f>VLOOKUP(M39,$T$31:$W$65,3,TRUE)</f>
        <v>2.85</v>
      </c>
      <c r="N40" s="7">
        <f>VLOOKUP(M39,$T$31:$W$65,4,TRUE)</f>
        <v>700</v>
      </c>
      <c r="O40" s="7">
        <f t="shared" ref="O40" si="15">VLOOKUP(O39,$T$31:$W$65,3,TRUE)</f>
        <v>3.36</v>
      </c>
      <c r="P40" s="7">
        <f t="shared" ref="P40" si="16">VLOOKUP(O39,$T$31:$W$65,4,TRUE)</f>
        <v>800</v>
      </c>
      <c r="Q40" s="7">
        <f t="shared" ref="Q40" si="17">VLOOKUP(Q39,$T$31:$W$65,3,TRUE)</f>
        <v>3.36</v>
      </c>
      <c r="R40" s="7">
        <f t="shared" ref="R40" si="18">VLOOKUP(Q39,$T$31:$W$65,4,TRUE)</f>
        <v>800</v>
      </c>
      <c r="T40" s="39">
        <v>4.95</v>
      </c>
      <c r="U40" s="40">
        <v>1100</v>
      </c>
      <c r="V40" s="39">
        <v>5.48</v>
      </c>
      <c r="W40" s="40">
        <v>1200</v>
      </c>
      <c r="Y40" s="41">
        <v>3843.4</v>
      </c>
      <c r="Z40" s="41">
        <v>112</v>
      </c>
      <c r="AA40" s="41">
        <v>3961.1</v>
      </c>
      <c r="AB40" s="41">
        <v>111</v>
      </c>
    </row>
    <row r="41" spans="2:28" x14ac:dyDescent="0.15">
      <c r="B41" s="50">
        <v>9</v>
      </c>
      <c r="C41" s="50">
        <v>2.46</v>
      </c>
      <c r="D41" s="50">
        <v>1.3</v>
      </c>
      <c r="E41" s="50">
        <f t="shared" si="8"/>
        <v>3.6585365853658538</v>
      </c>
      <c r="F41" s="50">
        <f>P44</f>
        <v>857.4108818011257</v>
      </c>
      <c r="G41" s="50">
        <f t="shared" si="3"/>
        <v>3.6585365853658538</v>
      </c>
      <c r="H41" s="97"/>
      <c r="I41" s="44">
        <f t="shared" si="4"/>
        <v>2.933188991043278</v>
      </c>
      <c r="J41" s="35">
        <f t="shared" si="5"/>
        <v>0.11394335230683679</v>
      </c>
      <c r="M41" s="98" t="s">
        <v>42</v>
      </c>
      <c r="N41" s="99"/>
      <c r="O41" s="98" t="s">
        <v>43</v>
      </c>
      <c r="P41" s="99"/>
      <c r="Q41" s="98" t="s">
        <v>44</v>
      </c>
      <c r="R41" s="99"/>
      <c r="T41" s="39">
        <v>5.48</v>
      </c>
      <c r="U41" s="40">
        <v>1200</v>
      </c>
      <c r="V41" s="39">
        <v>6.03</v>
      </c>
      <c r="W41" s="40">
        <v>1300</v>
      </c>
      <c r="Y41" s="41">
        <v>3961.1</v>
      </c>
      <c r="Z41" s="41">
        <v>111</v>
      </c>
      <c r="AA41" s="41">
        <v>4082.9</v>
      </c>
      <c r="AB41" s="41">
        <v>110</v>
      </c>
    </row>
    <row r="42" spans="2:28" x14ac:dyDescent="0.15">
      <c r="B42" s="50">
        <v>10</v>
      </c>
      <c r="C42" s="50">
        <v>2.58</v>
      </c>
      <c r="D42" s="50">
        <v>1.5</v>
      </c>
      <c r="E42" s="50">
        <f t="shared" si="8"/>
        <v>3.8759689922480618</v>
      </c>
      <c r="F42" s="50">
        <f>R44</f>
        <v>899.22480620155034</v>
      </c>
      <c r="G42" s="50">
        <f t="shared" si="3"/>
        <v>3.8759689922480618</v>
      </c>
      <c r="H42" s="97"/>
      <c r="I42" s="44">
        <f t="shared" si="4"/>
        <v>2.9538682789276693</v>
      </c>
      <c r="J42" s="35">
        <f t="shared" si="5"/>
        <v>0.17609125905568124</v>
      </c>
      <c r="M42" s="32" t="s">
        <v>54</v>
      </c>
      <c r="N42" s="92" t="s">
        <v>46</v>
      </c>
      <c r="O42" s="32" t="s">
        <v>54</v>
      </c>
      <c r="P42" s="92" t="s">
        <v>46</v>
      </c>
      <c r="Q42" s="32" t="s">
        <v>54</v>
      </c>
      <c r="R42" s="92" t="s">
        <v>46</v>
      </c>
      <c r="T42" s="39">
        <v>6.03</v>
      </c>
      <c r="U42" s="40">
        <v>1300</v>
      </c>
      <c r="V42" s="39">
        <v>6.58</v>
      </c>
      <c r="W42" s="40">
        <v>1400</v>
      </c>
      <c r="Y42" s="41">
        <v>4082.9</v>
      </c>
      <c r="Z42" s="41">
        <v>110</v>
      </c>
      <c r="AA42" s="41">
        <v>4209.1000000000004</v>
      </c>
      <c r="AB42" s="41">
        <v>109</v>
      </c>
    </row>
    <row r="43" spans="2:28" x14ac:dyDescent="0.15">
      <c r="B43" s="44"/>
      <c r="C43" s="44"/>
      <c r="D43" s="44"/>
      <c r="E43" s="44"/>
      <c r="F43" s="44"/>
      <c r="G43" s="44"/>
      <c r="H43" s="44"/>
      <c r="I43" s="44"/>
      <c r="J43" s="44"/>
      <c r="M43" s="7">
        <f>VLOOKUP(M44,$T$32:$U$65,1)</f>
        <v>3.36</v>
      </c>
      <c r="N43" s="7">
        <f>VLOOKUP(M44,$T$32:$U$65,2)</f>
        <v>800</v>
      </c>
      <c r="O43" s="7">
        <f>VLOOKUP(O44,$T$32:$U$65,1)</f>
        <v>3.36</v>
      </c>
      <c r="P43" s="7">
        <f>VLOOKUP(O44,$T$32:$U$65,2)</f>
        <v>800</v>
      </c>
      <c r="Q43" s="7">
        <f>VLOOKUP(Q44,$T$32:$U$65,1)</f>
        <v>3.36</v>
      </c>
      <c r="R43" s="7">
        <f>VLOOKUP(Q44,$T$32:$U$65,2)</f>
        <v>800</v>
      </c>
      <c r="T43" s="39">
        <v>6.58</v>
      </c>
      <c r="U43" s="40">
        <v>1400</v>
      </c>
      <c r="V43" s="39">
        <v>7.14</v>
      </c>
      <c r="W43" s="40">
        <v>1500</v>
      </c>
      <c r="Y43" s="41">
        <v>4209.1000000000004</v>
      </c>
      <c r="Z43" s="41">
        <v>109</v>
      </c>
      <c r="AA43" s="41">
        <v>4339.7</v>
      </c>
      <c r="AB43" s="41">
        <v>108</v>
      </c>
    </row>
    <row r="44" spans="2:28" x14ac:dyDescent="0.15">
      <c r="B44" s="44"/>
      <c r="C44" s="44"/>
      <c r="D44" s="44"/>
      <c r="E44" s="44"/>
      <c r="F44" s="44"/>
      <c r="G44" s="44"/>
      <c r="H44" s="44"/>
      <c r="I44" s="44"/>
      <c r="J44" s="44"/>
      <c r="M44" s="7">
        <f>G40</f>
        <v>3.4782608695652177</v>
      </c>
      <c r="N44" s="7">
        <f t="shared" ref="N44" si="19">N45-((N45-N43)*(M45-M44)/(M45-M43))</f>
        <v>822.74247491638801</v>
      </c>
      <c r="O44" s="7">
        <f>G41</f>
        <v>3.6585365853658538</v>
      </c>
      <c r="P44" s="7">
        <f t="shared" ref="P44" si="20">P45-((P45-P43)*(O45-O44)/(O45-O43))</f>
        <v>857.4108818011257</v>
      </c>
      <c r="Q44" s="7">
        <f>G42</f>
        <v>3.8759689922480618</v>
      </c>
      <c r="R44" s="7">
        <f t="shared" ref="R44" si="21">R45-((R45-R43)*(Q45-Q44)/(Q45-Q43))</f>
        <v>899.22480620155034</v>
      </c>
      <c r="T44" s="39">
        <v>7.14</v>
      </c>
      <c r="U44" s="40">
        <v>1500</v>
      </c>
      <c r="V44" s="39">
        <v>7.71</v>
      </c>
      <c r="W44" s="40">
        <v>1600</v>
      </c>
      <c r="Y44" s="41">
        <v>4339.7</v>
      </c>
      <c r="Z44" s="41">
        <v>108</v>
      </c>
      <c r="AA44" s="41">
        <v>4475</v>
      </c>
      <c r="AB44" s="41">
        <v>107</v>
      </c>
    </row>
    <row r="45" spans="2:28" x14ac:dyDescent="0.15">
      <c r="B45" s="44"/>
      <c r="C45" s="44"/>
      <c r="D45" s="44"/>
      <c r="E45" s="44"/>
      <c r="F45" s="44"/>
      <c r="G45" s="44"/>
      <c r="H45" s="44"/>
      <c r="I45" s="44"/>
      <c r="J45" s="44"/>
      <c r="M45" s="7">
        <f>VLOOKUP(M44,$T$31:$W$65,3,TRUE)</f>
        <v>3.88</v>
      </c>
      <c r="N45" s="7">
        <f>VLOOKUP(M44,$T$31:$W$65,4,TRUE)</f>
        <v>900</v>
      </c>
      <c r="O45" s="7">
        <f t="shared" ref="O45" si="22">VLOOKUP(O44,$T$31:$W$65,3,TRUE)</f>
        <v>3.88</v>
      </c>
      <c r="P45" s="7">
        <f t="shared" ref="P45" si="23">VLOOKUP(O44,$T$31:$W$65,4,TRUE)</f>
        <v>900</v>
      </c>
      <c r="Q45" s="7">
        <f t="shared" ref="Q45" si="24">VLOOKUP(Q44,$T$31:$W$65,3,TRUE)</f>
        <v>3.88</v>
      </c>
      <c r="R45" s="7">
        <f t="shared" ref="R45" si="25">VLOOKUP(Q44,$T$31:$W$65,4,TRUE)</f>
        <v>900</v>
      </c>
      <c r="T45" s="39">
        <v>7.71</v>
      </c>
      <c r="U45" s="40">
        <v>1600</v>
      </c>
      <c r="V45" s="39">
        <v>8.2799999999999994</v>
      </c>
      <c r="W45" s="40">
        <v>1700</v>
      </c>
      <c r="Y45" s="41">
        <v>4475</v>
      </c>
      <c r="Z45" s="41">
        <v>107</v>
      </c>
      <c r="AA45" s="41">
        <v>4615.1000000000004</v>
      </c>
      <c r="AB45" s="41">
        <v>106</v>
      </c>
    </row>
    <row r="46" spans="2:28" x14ac:dyDescent="0.15">
      <c r="B46" s="44"/>
      <c r="C46" s="44"/>
      <c r="D46" s="44"/>
      <c r="E46" s="44"/>
      <c r="F46" s="44"/>
      <c r="G46" s="44"/>
      <c r="H46" s="44"/>
      <c r="I46" s="44"/>
      <c r="J46" s="44"/>
      <c r="T46" s="39">
        <v>8.2799999999999994</v>
      </c>
      <c r="U46" s="40">
        <v>1700</v>
      </c>
      <c r="V46" s="39">
        <v>8.86</v>
      </c>
      <c r="W46" s="40">
        <v>1800</v>
      </c>
      <c r="Y46" s="41">
        <v>4615.1000000000004</v>
      </c>
      <c r="Z46" s="41">
        <v>106</v>
      </c>
      <c r="AA46" s="41">
        <v>4760.3</v>
      </c>
      <c r="AB46" s="41">
        <v>105</v>
      </c>
    </row>
    <row r="47" spans="2:28" x14ac:dyDescent="0.15">
      <c r="B47" s="44"/>
      <c r="C47" s="44"/>
      <c r="D47" s="44"/>
      <c r="E47" s="44"/>
      <c r="F47" s="44"/>
      <c r="G47" s="44"/>
      <c r="H47" s="44"/>
      <c r="I47" s="44"/>
      <c r="J47" s="44"/>
      <c r="T47" s="39">
        <v>8.86</v>
      </c>
      <c r="U47" s="40">
        <v>1800</v>
      </c>
      <c r="V47" s="39">
        <v>9.44</v>
      </c>
      <c r="W47" s="40">
        <v>1900</v>
      </c>
      <c r="Y47" s="41">
        <v>4760.3</v>
      </c>
      <c r="Z47" s="41">
        <v>105</v>
      </c>
      <c r="AA47" s="41">
        <v>4910.7</v>
      </c>
      <c r="AB47" s="41">
        <v>104</v>
      </c>
    </row>
    <row r="48" spans="2:28" x14ac:dyDescent="0.15">
      <c r="B48" s="44"/>
      <c r="C48" s="44"/>
      <c r="D48" s="44"/>
      <c r="E48" s="44"/>
      <c r="F48" s="44"/>
      <c r="G48" s="44"/>
      <c r="H48" s="44"/>
      <c r="I48" s="44"/>
      <c r="J48" s="44"/>
      <c r="T48" s="39">
        <v>9.44</v>
      </c>
      <c r="U48" s="40">
        <v>1900</v>
      </c>
      <c r="V48" s="39">
        <v>10.029999999999999</v>
      </c>
      <c r="W48" s="40">
        <v>2000</v>
      </c>
      <c r="Y48" s="41">
        <v>4910.7</v>
      </c>
      <c r="Z48" s="41">
        <v>104</v>
      </c>
      <c r="AA48" s="41">
        <v>5066.6000000000004</v>
      </c>
      <c r="AB48" s="41">
        <v>103</v>
      </c>
    </row>
    <row r="49" spans="2:28" x14ac:dyDescent="0.15">
      <c r="B49" s="44"/>
      <c r="C49" s="44"/>
      <c r="D49" s="44"/>
      <c r="E49" s="44"/>
      <c r="F49" s="44"/>
      <c r="G49" s="44"/>
      <c r="H49" s="44"/>
      <c r="I49" s="44"/>
      <c r="J49" s="44"/>
      <c r="T49" s="39">
        <v>10.029999999999999</v>
      </c>
      <c r="U49" s="40">
        <v>2000</v>
      </c>
      <c r="V49" s="39">
        <v>10.63</v>
      </c>
      <c r="W49" s="40">
        <v>2100</v>
      </c>
      <c r="Y49" s="41">
        <v>5066.6000000000004</v>
      </c>
      <c r="Z49" s="41">
        <v>103</v>
      </c>
      <c r="AA49" s="41">
        <v>5228.1000000000004</v>
      </c>
      <c r="AB49" s="41">
        <v>102</v>
      </c>
    </row>
    <row r="50" spans="2:28" x14ac:dyDescent="0.15">
      <c r="B50" s="44"/>
      <c r="C50" s="44"/>
      <c r="D50" s="44"/>
      <c r="E50" s="44"/>
      <c r="F50" s="44"/>
      <c r="G50" s="44"/>
      <c r="H50" s="44"/>
      <c r="I50" s="44"/>
      <c r="J50" s="44"/>
      <c r="T50" s="39">
        <v>10.63</v>
      </c>
      <c r="U50" s="40">
        <v>2100</v>
      </c>
      <c r="V50" s="39">
        <v>11.24</v>
      </c>
      <c r="W50" s="40">
        <v>2200</v>
      </c>
      <c r="Y50" s="41">
        <v>5228.1000000000004</v>
      </c>
      <c r="Z50" s="41">
        <v>102</v>
      </c>
      <c r="AA50" s="41">
        <v>5395.6</v>
      </c>
      <c r="AB50" s="41">
        <v>101</v>
      </c>
    </row>
    <row r="51" spans="2:28" x14ac:dyDescent="0.15">
      <c r="B51" s="44"/>
      <c r="C51" s="44"/>
      <c r="D51" s="44"/>
      <c r="E51" s="44"/>
      <c r="F51" s="44"/>
      <c r="G51" s="44"/>
      <c r="H51" s="44"/>
      <c r="I51" s="44"/>
      <c r="J51" s="44"/>
      <c r="T51" s="39">
        <v>11.24</v>
      </c>
      <c r="U51" s="40">
        <v>2200</v>
      </c>
      <c r="V51" s="39">
        <v>11.84</v>
      </c>
      <c r="W51" s="40">
        <v>2300</v>
      </c>
      <c r="Y51" s="41">
        <v>5395.6</v>
      </c>
      <c r="Z51" s="41">
        <v>101</v>
      </c>
      <c r="AA51" s="41">
        <v>5569.3</v>
      </c>
      <c r="AB51" s="41">
        <v>100</v>
      </c>
    </row>
    <row r="52" spans="2:28" x14ac:dyDescent="0.15">
      <c r="B52" s="44"/>
      <c r="C52" s="44"/>
      <c r="D52" s="44"/>
      <c r="E52" s="44"/>
      <c r="F52" s="44"/>
      <c r="G52" s="44"/>
      <c r="H52" s="44"/>
      <c r="I52" s="44"/>
      <c r="J52" s="44"/>
      <c r="T52" s="39">
        <v>11.84</v>
      </c>
      <c r="U52" s="40">
        <v>2300</v>
      </c>
      <c r="V52" s="39">
        <v>12.46</v>
      </c>
      <c r="W52" s="40">
        <v>2400</v>
      </c>
      <c r="Y52" s="41">
        <v>5569.3</v>
      </c>
      <c r="Z52" s="41">
        <v>100</v>
      </c>
      <c r="AA52" s="41">
        <v>5749.3</v>
      </c>
      <c r="AB52" s="41">
        <v>99</v>
      </c>
    </row>
    <row r="53" spans="2:28" x14ac:dyDescent="0.15">
      <c r="B53" s="44"/>
      <c r="C53" s="44"/>
      <c r="D53" s="44"/>
      <c r="E53" s="44"/>
      <c r="F53" s="44"/>
      <c r="G53" s="44"/>
      <c r="H53" s="44"/>
      <c r="I53" s="44"/>
      <c r="J53" s="44"/>
      <c r="T53" s="39">
        <v>12.46</v>
      </c>
      <c r="U53" s="40">
        <v>2400</v>
      </c>
      <c r="V53" s="39">
        <v>13.08</v>
      </c>
      <c r="W53" s="40">
        <v>2500</v>
      </c>
      <c r="Y53" s="41">
        <v>5749.3</v>
      </c>
      <c r="Z53" s="41">
        <v>99</v>
      </c>
      <c r="AA53" s="41">
        <v>5936.1</v>
      </c>
      <c r="AB53" s="41">
        <v>98</v>
      </c>
    </row>
    <row r="54" spans="2:28" x14ac:dyDescent="0.15">
      <c r="B54" s="44"/>
      <c r="C54" s="44"/>
      <c r="D54" s="44"/>
      <c r="E54" s="44"/>
      <c r="F54" s="44"/>
      <c r="G54" s="44"/>
      <c r="H54" s="44"/>
      <c r="I54" s="44"/>
      <c r="J54" s="44"/>
      <c r="T54" s="39">
        <v>13.08</v>
      </c>
      <c r="U54" s="40">
        <v>2500</v>
      </c>
      <c r="V54" s="39">
        <v>13.72</v>
      </c>
      <c r="W54" s="40">
        <v>2600</v>
      </c>
      <c r="Y54" s="41">
        <v>5936.1</v>
      </c>
      <c r="Z54" s="41">
        <v>98</v>
      </c>
      <c r="AA54" s="41">
        <v>6129.8</v>
      </c>
      <c r="AB54" s="41">
        <v>97</v>
      </c>
    </row>
    <row r="55" spans="2:28" x14ac:dyDescent="0.15">
      <c r="B55" s="44"/>
      <c r="C55" s="44"/>
      <c r="D55" s="44"/>
      <c r="E55" s="44"/>
      <c r="F55" s="44"/>
      <c r="G55" s="44"/>
      <c r="H55" s="44"/>
      <c r="I55" s="44"/>
      <c r="J55" s="44"/>
      <c r="T55" s="39">
        <v>13.72</v>
      </c>
      <c r="U55" s="40">
        <v>2600</v>
      </c>
      <c r="V55" s="39">
        <v>14.34</v>
      </c>
      <c r="W55" s="40">
        <v>2700</v>
      </c>
      <c r="Y55" s="41">
        <v>6129.8</v>
      </c>
      <c r="Z55" s="41">
        <v>97</v>
      </c>
      <c r="AA55" s="41">
        <v>6330.8</v>
      </c>
      <c r="AB55" s="41">
        <v>96</v>
      </c>
    </row>
    <row r="56" spans="2:28" x14ac:dyDescent="0.15">
      <c r="B56" s="44"/>
      <c r="C56" s="44"/>
      <c r="D56" s="44"/>
      <c r="E56" s="44"/>
      <c r="F56" s="44"/>
      <c r="G56" s="44"/>
      <c r="H56" s="44"/>
      <c r="I56" s="44"/>
      <c r="J56" s="44"/>
      <c r="T56" s="39">
        <v>14.34</v>
      </c>
      <c r="U56" s="40">
        <v>2700</v>
      </c>
      <c r="V56" s="39">
        <v>14.99</v>
      </c>
      <c r="W56" s="40">
        <v>2800</v>
      </c>
      <c r="Y56" s="41">
        <v>6330.8</v>
      </c>
      <c r="Z56" s="41">
        <v>96</v>
      </c>
      <c r="AA56" s="41">
        <v>6539.4</v>
      </c>
      <c r="AB56" s="41">
        <v>95</v>
      </c>
    </row>
    <row r="57" spans="2:28" x14ac:dyDescent="0.15">
      <c r="B57" s="44"/>
      <c r="C57" s="44"/>
      <c r="D57" s="44"/>
      <c r="E57" s="44"/>
      <c r="F57" s="44"/>
      <c r="G57" s="44"/>
      <c r="H57" s="44"/>
      <c r="I57" s="44"/>
      <c r="J57" s="44"/>
      <c r="T57" s="39">
        <v>14.99</v>
      </c>
      <c r="U57" s="40">
        <v>2800</v>
      </c>
      <c r="V57" s="39">
        <v>15.63</v>
      </c>
      <c r="W57" s="40">
        <v>2900</v>
      </c>
      <c r="Y57" s="41">
        <v>6539.4</v>
      </c>
      <c r="Z57" s="41">
        <v>95</v>
      </c>
      <c r="AA57" s="41">
        <v>6755.9</v>
      </c>
      <c r="AB57" s="41">
        <v>94</v>
      </c>
    </row>
    <row r="58" spans="2:28" x14ac:dyDescent="0.15">
      <c r="B58" s="44"/>
      <c r="C58" s="44"/>
      <c r="D58" s="44"/>
      <c r="E58" s="44"/>
      <c r="F58" s="44"/>
      <c r="G58" s="44"/>
      <c r="H58" s="44"/>
      <c r="I58" s="44"/>
      <c r="J58" s="44"/>
      <c r="T58" s="39">
        <v>15.63</v>
      </c>
      <c r="U58" s="40">
        <v>2900</v>
      </c>
      <c r="V58" s="39">
        <v>16.29</v>
      </c>
      <c r="W58" s="40">
        <v>3000</v>
      </c>
      <c r="Y58" s="41">
        <v>6755.9</v>
      </c>
      <c r="Z58" s="41">
        <v>94</v>
      </c>
      <c r="AA58" s="41">
        <v>6980.6</v>
      </c>
      <c r="AB58" s="41">
        <v>93</v>
      </c>
    </row>
    <row r="59" spans="2:28" x14ac:dyDescent="0.15">
      <c r="B59" s="5">
        <v>5</v>
      </c>
      <c r="C59" s="90">
        <f>B59-$D$19</f>
        <v>5.032</v>
      </c>
      <c r="D59" s="44"/>
      <c r="E59" s="44"/>
      <c r="F59" s="44"/>
      <c r="G59" s="44"/>
      <c r="H59" s="44"/>
      <c r="I59" s="44"/>
      <c r="J59" s="44"/>
      <c r="T59" s="39">
        <v>16.29</v>
      </c>
      <c r="U59" s="40">
        <v>3000</v>
      </c>
      <c r="V59" s="39">
        <v>16.95</v>
      </c>
      <c r="W59" s="40">
        <v>3100</v>
      </c>
      <c r="Y59" s="41">
        <v>6980.6</v>
      </c>
      <c r="Z59" s="41">
        <v>93</v>
      </c>
      <c r="AA59" s="41">
        <v>7214</v>
      </c>
      <c r="AB59" s="41">
        <v>92</v>
      </c>
    </row>
    <row r="60" spans="2:28" x14ac:dyDescent="0.15">
      <c r="B60" s="5">
        <v>7.5</v>
      </c>
      <c r="C60" s="50">
        <f t="shared" ref="C60:C67" si="26">B60-$D$19</f>
        <v>7.532</v>
      </c>
      <c r="D60" s="44"/>
      <c r="E60" s="44"/>
      <c r="F60" s="44"/>
      <c r="G60" s="44"/>
      <c r="H60" s="44"/>
      <c r="I60" s="44"/>
      <c r="J60" s="44"/>
      <c r="T60" s="39">
        <v>16.95</v>
      </c>
      <c r="U60" s="40">
        <v>3100</v>
      </c>
      <c r="V60" s="39">
        <v>17.62</v>
      </c>
      <c r="W60" s="40">
        <v>3200</v>
      </c>
      <c r="Y60" s="41">
        <v>7214</v>
      </c>
      <c r="Z60" s="41">
        <v>92</v>
      </c>
      <c r="AA60" s="41">
        <v>7456.2</v>
      </c>
      <c r="AB60" s="41">
        <v>91</v>
      </c>
    </row>
    <row r="61" spans="2:28" x14ac:dyDescent="0.15">
      <c r="B61" s="5">
        <v>10</v>
      </c>
      <c r="C61" s="50">
        <f t="shared" si="26"/>
        <v>10.032</v>
      </c>
      <c r="D61" s="44"/>
      <c r="E61" s="44"/>
      <c r="F61" s="44"/>
      <c r="G61" s="44"/>
      <c r="H61" s="44"/>
      <c r="I61" s="44"/>
      <c r="J61" s="44"/>
      <c r="T61" s="39">
        <v>17.62</v>
      </c>
      <c r="U61" s="40">
        <v>3200</v>
      </c>
      <c r="V61" s="39">
        <v>18.28</v>
      </c>
      <c r="W61" s="40">
        <v>3300</v>
      </c>
      <c r="Y61" s="41">
        <v>7456.2</v>
      </c>
      <c r="Z61" s="41">
        <v>91</v>
      </c>
      <c r="AA61" s="41">
        <v>7707.7</v>
      </c>
      <c r="AB61" s="41">
        <v>90</v>
      </c>
    </row>
    <row r="62" spans="2:28" x14ac:dyDescent="0.15">
      <c r="B62" s="5">
        <v>15</v>
      </c>
      <c r="C62" s="50">
        <f t="shared" si="26"/>
        <v>15.032</v>
      </c>
      <c r="D62" s="44"/>
      <c r="E62" s="44"/>
      <c r="F62" s="44"/>
      <c r="G62" s="44"/>
      <c r="H62" s="44"/>
      <c r="I62" s="44"/>
      <c r="J62" s="44"/>
      <c r="T62" s="39">
        <v>18.28</v>
      </c>
      <c r="U62" s="40">
        <v>3300</v>
      </c>
      <c r="V62" s="39">
        <v>18.97</v>
      </c>
      <c r="W62" s="40">
        <v>3400</v>
      </c>
      <c r="Y62" s="41">
        <v>7707.7</v>
      </c>
      <c r="Z62" s="41">
        <v>90</v>
      </c>
      <c r="AA62" s="41">
        <v>7969.1</v>
      </c>
      <c r="AB62" s="41">
        <v>89</v>
      </c>
    </row>
    <row r="63" spans="2:28" x14ac:dyDescent="0.15">
      <c r="B63" s="5">
        <v>20</v>
      </c>
      <c r="C63" s="50">
        <f t="shared" si="26"/>
        <v>20.032</v>
      </c>
      <c r="D63" s="44"/>
      <c r="E63" s="44"/>
      <c r="F63" s="44"/>
      <c r="G63" s="44"/>
      <c r="H63" s="44"/>
      <c r="I63" s="44"/>
      <c r="J63" s="44"/>
      <c r="T63" s="39">
        <v>18.97</v>
      </c>
      <c r="U63" s="40">
        <v>3400</v>
      </c>
      <c r="V63" s="39">
        <v>19.66</v>
      </c>
      <c r="W63" s="40">
        <v>3500</v>
      </c>
      <c r="Y63" s="41">
        <v>7969.1</v>
      </c>
      <c r="Z63" s="41">
        <v>89</v>
      </c>
      <c r="AA63" s="41">
        <v>8240.6</v>
      </c>
      <c r="AB63" s="41">
        <v>88</v>
      </c>
    </row>
    <row r="64" spans="2:28" x14ac:dyDescent="0.15">
      <c r="B64" s="5">
        <v>25</v>
      </c>
      <c r="C64" s="50">
        <f t="shared" si="26"/>
        <v>25.032</v>
      </c>
      <c r="D64" s="44"/>
      <c r="E64" s="44"/>
      <c r="F64" s="44"/>
      <c r="G64" s="44"/>
      <c r="H64" s="44"/>
      <c r="I64" s="44"/>
      <c r="J64" s="44"/>
      <c r="T64" s="39">
        <v>19.66</v>
      </c>
      <c r="U64" s="40">
        <v>3500</v>
      </c>
      <c r="V64" s="39">
        <v>26.35</v>
      </c>
      <c r="W64" s="40">
        <v>3600</v>
      </c>
      <c r="Y64" s="41">
        <v>8240.6</v>
      </c>
      <c r="Z64" s="41">
        <v>88</v>
      </c>
      <c r="AA64" s="41">
        <v>8522.7000000000007</v>
      </c>
      <c r="AB64" s="41">
        <v>87</v>
      </c>
    </row>
    <row r="65" spans="2:28" x14ac:dyDescent="0.15">
      <c r="B65" s="5">
        <v>30</v>
      </c>
      <c r="C65" s="50">
        <f t="shared" si="26"/>
        <v>30.032</v>
      </c>
      <c r="D65" s="44"/>
      <c r="E65" s="44"/>
      <c r="F65" s="44"/>
      <c r="G65" s="44"/>
      <c r="H65" s="44"/>
      <c r="I65" s="44"/>
      <c r="J65" s="44"/>
      <c r="T65" s="39">
        <v>26.35</v>
      </c>
      <c r="U65" s="40">
        <v>3600</v>
      </c>
      <c r="V65" s="40"/>
      <c r="W65" s="40"/>
      <c r="Y65" s="41">
        <v>8522.7000000000007</v>
      </c>
      <c r="Z65" s="41">
        <v>87</v>
      </c>
      <c r="AA65" s="41">
        <v>8816</v>
      </c>
      <c r="AB65" s="41">
        <v>86</v>
      </c>
    </row>
    <row r="66" spans="2:28" x14ac:dyDescent="0.15">
      <c r="B66" s="5">
        <v>35</v>
      </c>
      <c r="C66" s="50">
        <f>B66-$D$19</f>
        <v>35.031999999999996</v>
      </c>
      <c r="D66" s="44"/>
      <c r="E66" s="44"/>
      <c r="F66" s="44"/>
      <c r="G66" s="44"/>
      <c r="H66" s="44"/>
      <c r="I66" s="44"/>
      <c r="J66" s="44"/>
      <c r="T66" s="33"/>
      <c r="Y66" s="41">
        <v>8816</v>
      </c>
      <c r="Z66" s="41">
        <v>86</v>
      </c>
      <c r="AA66" s="41">
        <v>9120.7999999999993</v>
      </c>
      <c r="AB66" s="41">
        <v>85</v>
      </c>
    </row>
    <row r="67" spans="2:28" ht="15.75" thickBot="1" x14ac:dyDescent="0.2">
      <c r="B67" s="6">
        <v>40</v>
      </c>
      <c r="C67" s="30">
        <f t="shared" si="26"/>
        <v>40.031999999999996</v>
      </c>
      <c r="D67" s="44"/>
      <c r="E67" s="44"/>
      <c r="F67" s="44"/>
      <c r="G67" s="44"/>
      <c r="H67" s="44"/>
      <c r="I67" s="44"/>
      <c r="J67" s="44"/>
      <c r="Y67" s="41">
        <v>9120.7999999999993</v>
      </c>
      <c r="Z67" s="41">
        <v>85</v>
      </c>
      <c r="AA67" s="41">
        <v>9437.7000000000007</v>
      </c>
      <c r="AB67" s="41">
        <v>84</v>
      </c>
    </row>
    <row r="68" spans="2:28" x14ac:dyDescent="0.15">
      <c r="B68" s="44"/>
      <c r="C68" s="44"/>
      <c r="D68" s="44"/>
      <c r="E68" s="44"/>
      <c r="F68" s="44"/>
      <c r="G68" s="44"/>
      <c r="H68" s="44"/>
      <c r="I68" s="44"/>
      <c r="J68" s="44"/>
      <c r="Y68" s="41">
        <v>9437.7000000000007</v>
      </c>
      <c r="Z68" s="41">
        <v>84</v>
      </c>
      <c r="AA68" s="41">
        <v>9767.2000000000007</v>
      </c>
      <c r="AB68" s="41">
        <v>83</v>
      </c>
    </row>
    <row r="69" spans="2:28" x14ac:dyDescent="0.15">
      <c r="B69" s="44"/>
      <c r="C69" s="44"/>
      <c r="D69" s="44"/>
      <c r="E69" s="44"/>
      <c r="F69" s="44"/>
      <c r="G69" s="44"/>
      <c r="H69" s="44"/>
      <c r="I69" s="44"/>
      <c r="J69" s="44"/>
      <c r="Y69" s="41">
        <v>9767.2000000000007</v>
      </c>
      <c r="Z69" s="41">
        <v>83</v>
      </c>
      <c r="AA69" s="41">
        <v>10110</v>
      </c>
      <c r="AB69" s="41">
        <v>82</v>
      </c>
    </row>
    <row r="70" spans="2:28" x14ac:dyDescent="0.15">
      <c r="B70"/>
      <c r="C70"/>
      <c r="D70" s="44"/>
      <c r="E70" s="44"/>
      <c r="F70" s="44"/>
      <c r="G70" s="44"/>
      <c r="H70" s="44"/>
      <c r="I70" s="44"/>
      <c r="J70" s="44"/>
      <c r="Y70" s="41">
        <v>10110</v>
      </c>
      <c r="Z70" s="41">
        <v>82</v>
      </c>
      <c r="AA70" s="41">
        <v>10467</v>
      </c>
      <c r="AB70" s="41">
        <v>81</v>
      </c>
    </row>
    <row r="71" spans="2:28" x14ac:dyDescent="0.15">
      <c r="B71"/>
      <c r="C71"/>
      <c r="D71" s="44"/>
      <c r="E71" s="44"/>
      <c r="F71" s="44"/>
      <c r="G71" s="44"/>
      <c r="H71" s="44"/>
      <c r="I71" s="44"/>
      <c r="J71" s="44"/>
      <c r="Y71" s="41">
        <v>10467</v>
      </c>
      <c r="Z71" s="41">
        <v>81</v>
      </c>
      <c r="AA71" s="41">
        <v>10837</v>
      </c>
      <c r="AB71" s="41">
        <v>80</v>
      </c>
    </row>
    <row r="72" spans="2:28" x14ac:dyDescent="0.15">
      <c r="B72"/>
      <c r="C72"/>
      <c r="D72" s="44"/>
      <c r="E72" s="44"/>
      <c r="F72" s="44"/>
      <c r="G72" s="44"/>
      <c r="H72" s="44"/>
      <c r="I72" s="44"/>
      <c r="J72" s="44"/>
      <c r="Y72" s="41">
        <v>10837</v>
      </c>
      <c r="Z72" s="41">
        <v>80</v>
      </c>
      <c r="AA72" s="41">
        <v>11223</v>
      </c>
      <c r="AB72" s="41">
        <v>79</v>
      </c>
    </row>
    <row r="73" spans="2:28" x14ac:dyDescent="0.15">
      <c r="B73"/>
      <c r="C73"/>
      <c r="D73" s="44"/>
      <c r="E73" s="44"/>
      <c r="F73" s="44"/>
      <c r="G73" s="44"/>
      <c r="H73" s="44"/>
      <c r="I73" s="44"/>
      <c r="J73" s="44"/>
      <c r="Y73" s="41">
        <v>11223</v>
      </c>
      <c r="Z73" s="41">
        <v>79</v>
      </c>
      <c r="AA73" s="41">
        <v>11625</v>
      </c>
      <c r="AB73" s="41">
        <v>78</v>
      </c>
    </row>
    <row r="74" spans="2:28" x14ac:dyDescent="0.15">
      <c r="B74"/>
      <c r="C74"/>
      <c r="D74" s="44"/>
      <c r="E74" s="44"/>
      <c r="F74" s="44"/>
      <c r="G74" s="44"/>
      <c r="H74" s="44"/>
      <c r="I74" s="44"/>
      <c r="J74" s="44"/>
      <c r="Y74" s="41">
        <v>11625</v>
      </c>
      <c r="Z74" s="41">
        <v>78</v>
      </c>
      <c r="AA74" s="41">
        <v>12043</v>
      </c>
      <c r="AB74" s="41">
        <v>77</v>
      </c>
    </row>
    <row r="75" spans="2:28" x14ac:dyDescent="0.15">
      <c r="B75"/>
      <c r="C75"/>
      <c r="D75" s="44"/>
      <c r="E75" s="44"/>
      <c r="F75" s="44"/>
      <c r="G75" s="44"/>
      <c r="H75" s="44"/>
      <c r="I75" s="44"/>
      <c r="J75" s="44"/>
      <c r="Y75" s="41">
        <v>12043</v>
      </c>
      <c r="Z75" s="41">
        <v>77</v>
      </c>
      <c r="AA75" s="41">
        <v>12479</v>
      </c>
      <c r="AB75" s="41">
        <v>76</v>
      </c>
    </row>
    <row r="76" spans="2:28" x14ac:dyDescent="0.15">
      <c r="B76"/>
      <c r="C76"/>
      <c r="D76" s="44"/>
      <c r="E76" s="44"/>
      <c r="F76" s="44"/>
      <c r="G76" s="44"/>
      <c r="H76" s="44"/>
      <c r="I76" s="44"/>
      <c r="J76" s="44"/>
      <c r="Y76" s="41">
        <v>12479</v>
      </c>
      <c r="Z76" s="41">
        <v>76</v>
      </c>
      <c r="AA76" s="41">
        <v>12932</v>
      </c>
      <c r="AB76" s="41">
        <v>75</v>
      </c>
    </row>
    <row r="77" spans="2:28" x14ac:dyDescent="0.15">
      <c r="B77"/>
      <c r="C77"/>
      <c r="D77" s="44"/>
      <c r="E77" s="44"/>
      <c r="F77" s="44"/>
      <c r="G77" s="44"/>
      <c r="H77" s="44"/>
      <c r="I77" s="44"/>
      <c r="J77" s="44"/>
      <c r="Y77" s="41">
        <v>12932</v>
      </c>
      <c r="Z77" s="41">
        <v>75</v>
      </c>
      <c r="AA77" s="41">
        <v>13405</v>
      </c>
      <c r="AB77" s="41">
        <v>74</v>
      </c>
    </row>
    <row r="78" spans="2:28" x14ac:dyDescent="0.15">
      <c r="B78"/>
      <c r="C78"/>
      <c r="D78" s="44"/>
      <c r="E78" s="44"/>
      <c r="F78" s="44"/>
      <c r="G78" s="44"/>
      <c r="H78" s="44"/>
      <c r="I78" s="44"/>
      <c r="J78" s="44"/>
      <c r="Y78" s="41">
        <v>13405</v>
      </c>
      <c r="Z78" s="41">
        <v>74</v>
      </c>
      <c r="AA78" s="41">
        <v>13897</v>
      </c>
      <c r="AB78" s="41">
        <v>73</v>
      </c>
    </row>
    <row r="79" spans="2:28" x14ac:dyDescent="0.15">
      <c r="B79"/>
      <c r="C79"/>
      <c r="D79" s="44"/>
      <c r="E79" s="44"/>
      <c r="F79" s="44"/>
      <c r="G79" s="44"/>
      <c r="H79" s="44"/>
      <c r="I79" s="44"/>
      <c r="J79" s="44"/>
      <c r="Y79" s="41">
        <v>13897</v>
      </c>
      <c r="Z79" s="41">
        <v>73</v>
      </c>
      <c r="AA79" s="41">
        <v>14410</v>
      </c>
      <c r="AB79" s="41">
        <v>72</v>
      </c>
    </row>
    <row r="80" spans="2:28" x14ac:dyDescent="0.15">
      <c r="B80" s="44"/>
      <c r="C80" s="44"/>
      <c r="D80" s="44"/>
      <c r="E80" s="44"/>
      <c r="F80" s="44"/>
      <c r="G80" s="44"/>
      <c r="H80" s="44"/>
      <c r="I80" s="44"/>
      <c r="J80" s="44"/>
      <c r="Y80" s="41">
        <v>14410</v>
      </c>
      <c r="Z80" s="41">
        <v>72</v>
      </c>
      <c r="AA80" s="41">
        <v>14945</v>
      </c>
      <c r="AB80" s="41">
        <v>71</v>
      </c>
    </row>
    <row r="81" spans="25:28" x14ac:dyDescent="0.15">
      <c r="Y81" s="41">
        <v>14945</v>
      </c>
      <c r="Z81" s="41">
        <v>71</v>
      </c>
      <c r="AA81" s="41">
        <v>15502</v>
      </c>
      <c r="AB81" s="41">
        <v>70</v>
      </c>
    </row>
    <row r="82" spans="25:28" x14ac:dyDescent="0.15">
      <c r="Y82" s="41">
        <v>15502</v>
      </c>
      <c r="Z82" s="41">
        <v>70</v>
      </c>
      <c r="AA82" s="41">
        <v>16083</v>
      </c>
      <c r="AB82" s="41">
        <v>69</v>
      </c>
    </row>
    <row r="83" spans="25:28" x14ac:dyDescent="0.15">
      <c r="Y83" s="41">
        <v>16083</v>
      </c>
      <c r="Z83" s="41">
        <v>69</v>
      </c>
      <c r="AA83" s="41">
        <v>16689</v>
      </c>
      <c r="AB83" s="41">
        <v>68</v>
      </c>
    </row>
    <row r="84" spans="25:28" x14ac:dyDescent="0.15">
      <c r="Y84" s="41">
        <v>16689</v>
      </c>
      <c r="Z84" s="41">
        <v>68</v>
      </c>
      <c r="AA84" s="41">
        <v>17321</v>
      </c>
      <c r="AB84" s="41">
        <v>67</v>
      </c>
    </row>
    <row r="85" spans="25:28" x14ac:dyDescent="0.15">
      <c r="Y85" s="41">
        <v>17321</v>
      </c>
      <c r="Z85" s="41">
        <v>67</v>
      </c>
      <c r="AA85" s="41">
        <v>17980</v>
      </c>
      <c r="AB85" s="41">
        <v>66</v>
      </c>
    </row>
    <row r="86" spans="25:28" x14ac:dyDescent="0.15">
      <c r="Y86" s="41">
        <v>17980</v>
      </c>
      <c r="Z86" s="41">
        <v>66</v>
      </c>
      <c r="AA86" s="41">
        <v>18668</v>
      </c>
      <c r="AB86" s="41">
        <v>65</v>
      </c>
    </row>
    <row r="87" spans="25:28" x14ac:dyDescent="0.15">
      <c r="Y87" s="41">
        <v>18668</v>
      </c>
      <c r="Z87" s="41">
        <v>65</v>
      </c>
      <c r="AA87" s="41">
        <v>19386</v>
      </c>
      <c r="AB87" s="41">
        <v>64</v>
      </c>
    </row>
    <row r="88" spans="25:28" x14ac:dyDescent="0.15">
      <c r="Y88" s="41">
        <v>19386</v>
      </c>
      <c r="Z88" s="41">
        <v>64</v>
      </c>
      <c r="AA88" s="41">
        <v>20136</v>
      </c>
      <c r="AB88" s="41">
        <v>63</v>
      </c>
    </row>
    <row r="89" spans="25:28" x14ac:dyDescent="0.15">
      <c r="Y89" s="41">
        <v>20136</v>
      </c>
      <c r="Z89" s="41">
        <v>63</v>
      </c>
      <c r="AA89" s="41">
        <v>20919</v>
      </c>
      <c r="AB89" s="41">
        <v>62</v>
      </c>
    </row>
    <row r="90" spans="25:28" x14ac:dyDescent="0.15">
      <c r="Y90" s="41">
        <v>20919</v>
      </c>
      <c r="Z90" s="41">
        <v>62</v>
      </c>
      <c r="AA90" s="41">
        <v>21736</v>
      </c>
      <c r="AB90" s="41">
        <v>61</v>
      </c>
    </row>
    <row r="91" spans="25:28" x14ac:dyDescent="0.15">
      <c r="Y91" s="41">
        <v>21736</v>
      </c>
      <c r="Z91" s="41">
        <v>61</v>
      </c>
      <c r="AA91" s="41">
        <v>22590</v>
      </c>
      <c r="AB91" s="41">
        <v>60</v>
      </c>
    </row>
    <row r="92" spans="25:28" x14ac:dyDescent="0.15">
      <c r="Y92" s="41">
        <v>22590</v>
      </c>
      <c r="Z92" s="41">
        <v>60</v>
      </c>
      <c r="AA92" s="41">
        <v>23483</v>
      </c>
      <c r="AB92" s="41">
        <v>59</v>
      </c>
    </row>
    <row r="93" spans="25:28" x14ac:dyDescent="0.15">
      <c r="Y93" s="41">
        <v>23483</v>
      </c>
      <c r="Z93" s="41">
        <v>59</v>
      </c>
      <c r="AA93" s="41">
        <v>24415</v>
      </c>
      <c r="AB93" s="41">
        <v>58</v>
      </c>
    </row>
    <row r="94" spans="25:28" x14ac:dyDescent="0.15">
      <c r="Y94" s="41">
        <v>24415</v>
      </c>
      <c r="Z94" s="41">
        <v>58</v>
      </c>
      <c r="AA94" s="41">
        <v>25390</v>
      </c>
      <c r="AB94" s="41">
        <v>57</v>
      </c>
    </row>
    <row r="95" spans="25:28" x14ac:dyDescent="0.15">
      <c r="Y95" s="41">
        <v>25390</v>
      </c>
      <c r="Z95" s="41">
        <v>57</v>
      </c>
      <c r="AA95" s="41">
        <v>26409</v>
      </c>
      <c r="AB95" s="41">
        <v>56</v>
      </c>
    </row>
    <row r="96" spans="25:28" x14ac:dyDescent="0.15">
      <c r="Y96" s="41">
        <v>26409</v>
      </c>
      <c r="Z96" s="41">
        <v>56</v>
      </c>
      <c r="AA96" s="41">
        <v>27475</v>
      </c>
      <c r="AB96" s="41">
        <v>55</v>
      </c>
    </row>
    <row r="97" spans="25:28" x14ac:dyDescent="0.15">
      <c r="Y97" s="41">
        <v>27475</v>
      </c>
      <c r="Z97" s="41">
        <v>55</v>
      </c>
      <c r="AA97" s="41">
        <v>28590</v>
      </c>
      <c r="AB97" s="41">
        <v>54</v>
      </c>
    </row>
    <row r="98" spans="25:28" x14ac:dyDescent="0.15">
      <c r="Y98" s="41">
        <v>28590</v>
      </c>
      <c r="Z98" s="41">
        <v>54</v>
      </c>
      <c r="AA98" s="41">
        <v>29756</v>
      </c>
      <c r="AB98" s="41">
        <v>53</v>
      </c>
    </row>
    <row r="99" spans="25:28" x14ac:dyDescent="0.15">
      <c r="Y99" s="41">
        <v>29756</v>
      </c>
      <c r="Z99" s="41">
        <v>53</v>
      </c>
      <c r="AA99" s="41">
        <v>30976</v>
      </c>
      <c r="AB99" s="41">
        <v>52</v>
      </c>
    </row>
    <row r="100" spans="25:28" x14ac:dyDescent="0.15">
      <c r="Y100" s="41">
        <v>30976</v>
      </c>
      <c r="Z100" s="41">
        <v>52</v>
      </c>
      <c r="AA100" s="41">
        <v>32253</v>
      </c>
      <c r="AB100" s="41">
        <v>51</v>
      </c>
    </row>
    <row r="101" spans="25:28" x14ac:dyDescent="0.15">
      <c r="Y101" s="41">
        <v>32253</v>
      </c>
      <c r="Z101" s="41">
        <v>51</v>
      </c>
      <c r="AA101" s="41">
        <v>33591</v>
      </c>
      <c r="AB101" s="41">
        <v>50</v>
      </c>
    </row>
    <row r="102" spans="25:28" x14ac:dyDescent="0.15">
      <c r="Y102" s="41">
        <v>33591</v>
      </c>
      <c r="Z102" s="41">
        <v>50</v>
      </c>
      <c r="AA102" s="41">
        <v>34991</v>
      </c>
      <c r="AB102" s="41">
        <v>49</v>
      </c>
    </row>
    <row r="103" spans="25:28" x14ac:dyDescent="0.15">
      <c r="Y103" s="41">
        <v>34991</v>
      </c>
      <c r="Z103" s="41">
        <v>49</v>
      </c>
      <c r="AA103" s="41">
        <v>36458</v>
      </c>
      <c r="AB103" s="41">
        <v>48</v>
      </c>
    </row>
    <row r="104" spans="25:28" x14ac:dyDescent="0.15">
      <c r="Y104" s="41">
        <v>36458</v>
      </c>
      <c r="Z104" s="41">
        <v>48</v>
      </c>
      <c r="AA104" s="41">
        <v>37995</v>
      </c>
      <c r="AB104" s="41">
        <v>47</v>
      </c>
    </row>
    <row r="105" spans="25:28" x14ac:dyDescent="0.15">
      <c r="Y105" s="41">
        <v>37995</v>
      </c>
      <c r="Z105" s="41">
        <v>47</v>
      </c>
      <c r="AA105" s="41">
        <v>39605</v>
      </c>
      <c r="AB105" s="41">
        <v>46</v>
      </c>
    </row>
    <row r="106" spans="25:28" x14ac:dyDescent="0.15">
      <c r="Y106" s="41">
        <v>39605</v>
      </c>
      <c r="Z106" s="41">
        <v>46</v>
      </c>
      <c r="AA106" s="41">
        <v>41292</v>
      </c>
      <c r="AB106" s="41">
        <v>45</v>
      </c>
    </row>
    <row r="107" spans="25:28" x14ac:dyDescent="0.15">
      <c r="Y107" s="41">
        <v>41292</v>
      </c>
      <c r="Z107" s="41">
        <v>45</v>
      </c>
      <c r="AA107" s="41">
        <v>43062</v>
      </c>
      <c r="AB107" s="41">
        <v>44</v>
      </c>
    </row>
    <row r="108" spans="25:28" x14ac:dyDescent="0.15">
      <c r="Y108" s="41">
        <v>43062</v>
      </c>
      <c r="Z108" s="41">
        <v>44</v>
      </c>
      <c r="AA108" s="41">
        <v>44917</v>
      </c>
      <c r="AB108" s="41">
        <v>43</v>
      </c>
    </row>
    <row r="109" spans="25:28" x14ac:dyDescent="0.15">
      <c r="Y109" s="41">
        <v>44917</v>
      </c>
      <c r="Z109" s="41">
        <v>43</v>
      </c>
      <c r="AA109" s="41">
        <v>46863</v>
      </c>
      <c r="AB109" s="41">
        <v>42</v>
      </c>
    </row>
    <row r="110" spans="25:28" x14ac:dyDescent="0.15">
      <c r="Y110" s="41">
        <v>46863</v>
      </c>
      <c r="Z110" s="41">
        <v>42</v>
      </c>
      <c r="AA110" s="41">
        <v>48905</v>
      </c>
      <c r="AB110" s="41">
        <v>41</v>
      </c>
    </row>
    <row r="111" spans="25:28" x14ac:dyDescent="0.15">
      <c r="Y111" s="41">
        <v>48905</v>
      </c>
      <c r="Z111" s="41">
        <v>41</v>
      </c>
      <c r="AA111" s="41">
        <v>51048</v>
      </c>
      <c r="AB111" s="41">
        <v>40</v>
      </c>
    </row>
    <row r="112" spans="25:28" x14ac:dyDescent="0.15">
      <c r="Y112" s="41">
        <v>51048</v>
      </c>
      <c r="Z112" s="41">
        <v>40</v>
      </c>
      <c r="AA112" s="41">
        <v>53297</v>
      </c>
      <c r="AB112" s="41">
        <v>39</v>
      </c>
    </row>
    <row r="113" spans="25:28" x14ac:dyDescent="0.15">
      <c r="Y113" s="41">
        <v>53297</v>
      </c>
      <c r="Z113" s="41">
        <v>39</v>
      </c>
      <c r="AA113" s="41">
        <v>55658</v>
      </c>
      <c r="AB113" s="41">
        <v>38</v>
      </c>
    </row>
    <row r="114" spans="25:28" x14ac:dyDescent="0.15">
      <c r="Y114" s="41">
        <v>55658</v>
      </c>
      <c r="Z114" s="41">
        <v>38</v>
      </c>
      <c r="AA114" s="41">
        <v>58138</v>
      </c>
      <c r="AB114" s="41">
        <v>37</v>
      </c>
    </row>
    <row r="115" spans="25:28" x14ac:dyDescent="0.15">
      <c r="Y115" s="41">
        <v>58138</v>
      </c>
      <c r="Z115" s="41">
        <v>37</v>
      </c>
      <c r="AA115" s="41">
        <v>60743</v>
      </c>
      <c r="AB115" s="41">
        <v>36</v>
      </c>
    </row>
    <row r="116" spans="25:28" x14ac:dyDescent="0.15">
      <c r="Y116" s="41">
        <v>60743</v>
      </c>
      <c r="Z116" s="41">
        <v>36</v>
      </c>
      <c r="AA116" s="41">
        <v>63480</v>
      </c>
      <c r="AB116" s="41">
        <v>35</v>
      </c>
    </row>
    <row r="117" spans="25:28" x14ac:dyDescent="0.15">
      <c r="Y117" s="41">
        <v>63480</v>
      </c>
      <c r="Z117" s="41">
        <v>35</v>
      </c>
      <c r="AA117" s="41">
        <v>66356</v>
      </c>
      <c r="AB117" s="41">
        <v>34</v>
      </c>
    </row>
    <row r="118" spans="25:28" x14ac:dyDescent="0.15">
      <c r="Y118" s="41">
        <v>66356</v>
      </c>
      <c r="Z118" s="41">
        <v>34</v>
      </c>
      <c r="AA118" s="41">
        <v>69380</v>
      </c>
      <c r="AB118" s="41">
        <v>33</v>
      </c>
    </row>
    <row r="119" spans="25:28" x14ac:dyDescent="0.15">
      <c r="Y119" s="41">
        <v>69380</v>
      </c>
      <c r="Z119" s="41">
        <v>33</v>
      </c>
      <c r="AA119" s="41">
        <v>72560</v>
      </c>
      <c r="AB119" s="41">
        <v>32</v>
      </c>
    </row>
    <row r="120" spans="25:28" x14ac:dyDescent="0.15">
      <c r="Y120" s="41">
        <v>72560</v>
      </c>
      <c r="Z120" s="41">
        <v>32</v>
      </c>
      <c r="AA120" s="41">
        <v>75903</v>
      </c>
      <c r="AB120" s="41">
        <v>31</v>
      </c>
    </row>
    <row r="121" spans="25:28" x14ac:dyDescent="0.15">
      <c r="Y121" s="41">
        <v>75903</v>
      </c>
      <c r="Z121" s="41">
        <v>31</v>
      </c>
      <c r="AA121" s="41">
        <v>79422</v>
      </c>
      <c r="AB121" s="41">
        <v>30</v>
      </c>
    </row>
    <row r="122" spans="25:28" x14ac:dyDescent="0.15">
      <c r="Y122" s="41">
        <v>79422</v>
      </c>
      <c r="Z122" s="41">
        <v>30</v>
      </c>
      <c r="AA122" s="41">
        <v>83124</v>
      </c>
      <c r="AB122" s="41">
        <v>29</v>
      </c>
    </row>
    <row r="123" spans="25:28" x14ac:dyDescent="0.15">
      <c r="Y123" s="41">
        <v>83124</v>
      </c>
      <c r="Z123" s="41">
        <v>29</v>
      </c>
      <c r="AA123" s="41">
        <v>87022</v>
      </c>
      <c r="AB123" s="41">
        <v>28</v>
      </c>
    </row>
    <row r="124" spans="25:28" x14ac:dyDescent="0.15">
      <c r="Y124" s="41">
        <v>87022</v>
      </c>
      <c r="Z124" s="41">
        <v>28</v>
      </c>
      <c r="AA124" s="41">
        <v>91126</v>
      </c>
      <c r="AB124" s="41">
        <v>27</v>
      </c>
    </row>
    <row r="125" spans="25:28" x14ac:dyDescent="0.15">
      <c r="Y125" s="41">
        <v>91126</v>
      </c>
      <c r="Z125" s="41">
        <v>27</v>
      </c>
      <c r="AA125" s="41">
        <v>95447</v>
      </c>
      <c r="AB125" s="41">
        <v>26</v>
      </c>
    </row>
    <row r="126" spans="25:28" x14ac:dyDescent="0.15">
      <c r="Y126" s="41">
        <v>95447</v>
      </c>
      <c r="Z126" s="41">
        <v>26</v>
      </c>
      <c r="AA126" s="41">
        <v>100000</v>
      </c>
      <c r="AB126" s="41">
        <v>25</v>
      </c>
    </row>
    <row r="127" spans="25:28" x14ac:dyDescent="0.15">
      <c r="Y127" s="41">
        <v>100000</v>
      </c>
      <c r="Z127" s="41">
        <v>25</v>
      </c>
      <c r="AA127" s="41">
        <v>104800</v>
      </c>
      <c r="AB127" s="41">
        <v>24</v>
      </c>
    </row>
    <row r="128" spans="25:28" x14ac:dyDescent="0.15">
      <c r="Y128" s="41">
        <v>104800</v>
      </c>
      <c r="Z128" s="41">
        <v>24</v>
      </c>
      <c r="AA128" s="41">
        <v>109850</v>
      </c>
      <c r="AB128" s="41">
        <v>23</v>
      </c>
    </row>
    <row r="129" spans="25:28" x14ac:dyDescent="0.15">
      <c r="Y129" s="41">
        <v>109850</v>
      </c>
      <c r="Z129" s="41">
        <v>23</v>
      </c>
      <c r="AA129" s="41">
        <v>115190</v>
      </c>
      <c r="AB129" s="41">
        <v>22</v>
      </c>
    </row>
    <row r="130" spans="25:28" x14ac:dyDescent="0.15">
      <c r="Y130" s="41">
        <v>115190</v>
      </c>
      <c r="Z130" s="41">
        <v>22</v>
      </c>
      <c r="AA130" s="41">
        <v>120810</v>
      </c>
      <c r="AB130" s="41">
        <v>21</v>
      </c>
    </row>
    <row r="131" spans="25:28" x14ac:dyDescent="0.15">
      <c r="Y131" s="41">
        <v>120810</v>
      </c>
      <c r="Z131" s="41">
        <v>21</v>
      </c>
      <c r="AA131" s="41">
        <v>126740</v>
      </c>
      <c r="AB131" s="41">
        <v>20</v>
      </c>
    </row>
    <row r="132" spans="25:28" x14ac:dyDescent="0.15">
      <c r="Y132" s="41">
        <v>126740</v>
      </c>
      <c r="Z132" s="41">
        <v>20</v>
      </c>
      <c r="AA132" s="41">
        <v>133000</v>
      </c>
      <c r="AB132" s="41">
        <v>19</v>
      </c>
    </row>
    <row r="133" spans="25:28" x14ac:dyDescent="0.15">
      <c r="Y133" s="41">
        <v>133000</v>
      </c>
      <c r="Z133" s="41">
        <v>19</v>
      </c>
      <c r="AA133" s="41">
        <v>139610</v>
      </c>
      <c r="AB133" s="41">
        <v>18</v>
      </c>
    </row>
    <row r="134" spans="25:28" x14ac:dyDescent="0.15">
      <c r="Y134" s="41">
        <v>139610</v>
      </c>
      <c r="Z134" s="41">
        <v>18</v>
      </c>
      <c r="AA134" s="41">
        <v>146580</v>
      </c>
      <c r="AB134" s="41">
        <v>17</v>
      </c>
    </row>
    <row r="135" spans="25:28" x14ac:dyDescent="0.15">
      <c r="Y135" s="41">
        <v>146580</v>
      </c>
      <c r="Z135" s="41">
        <v>17</v>
      </c>
      <c r="AA135" s="41">
        <v>153950</v>
      </c>
      <c r="AB135" s="41">
        <v>16</v>
      </c>
    </row>
    <row r="136" spans="25:28" x14ac:dyDescent="0.15">
      <c r="Y136" s="41">
        <v>153950</v>
      </c>
      <c r="Z136" s="41">
        <v>16</v>
      </c>
      <c r="AA136" s="41">
        <v>161730</v>
      </c>
      <c r="AB136" s="41">
        <v>15</v>
      </c>
    </row>
    <row r="137" spans="25:28" x14ac:dyDescent="0.15">
      <c r="Y137" s="41">
        <v>161730</v>
      </c>
      <c r="Z137" s="41">
        <v>15</v>
      </c>
      <c r="AA137" s="41">
        <v>169950</v>
      </c>
      <c r="AB137" s="41">
        <v>14</v>
      </c>
    </row>
    <row r="138" spans="25:28" x14ac:dyDescent="0.15">
      <c r="Y138" s="41">
        <v>169950</v>
      </c>
      <c r="Z138" s="41">
        <v>14</v>
      </c>
      <c r="AA138" s="41">
        <v>178650</v>
      </c>
      <c r="AB138" s="41">
        <v>13</v>
      </c>
    </row>
    <row r="139" spans="25:28" x14ac:dyDescent="0.15">
      <c r="Y139" s="41">
        <v>178650</v>
      </c>
      <c r="Z139" s="41">
        <v>13</v>
      </c>
      <c r="AA139" s="41">
        <v>187840</v>
      </c>
      <c r="AB139" s="41">
        <v>12</v>
      </c>
    </row>
    <row r="140" spans="25:28" x14ac:dyDescent="0.15">
      <c r="Y140" s="41">
        <v>187840</v>
      </c>
      <c r="Z140" s="41">
        <v>12</v>
      </c>
      <c r="AA140" s="41">
        <v>197560</v>
      </c>
      <c r="AB140" s="41">
        <v>11</v>
      </c>
    </row>
    <row r="141" spans="25:28" x14ac:dyDescent="0.15">
      <c r="Y141" s="41">
        <v>197560</v>
      </c>
      <c r="Z141" s="41">
        <v>11</v>
      </c>
      <c r="AA141" s="41">
        <v>207850</v>
      </c>
      <c r="AB141" s="41">
        <v>10</v>
      </c>
    </row>
    <row r="142" spans="25:28" x14ac:dyDescent="0.15">
      <c r="Y142" s="41">
        <v>207850</v>
      </c>
      <c r="Z142" s="41">
        <v>10</v>
      </c>
      <c r="AA142" s="40"/>
      <c r="AB142" s="40"/>
    </row>
  </sheetData>
  <mergeCells count="27">
    <mergeCell ref="B1:J1"/>
    <mergeCell ref="B2:G2"/>
    <mergeCell ref="I2:J2"/>
    <mergeCell ref="B4:C4"/>
    <mergeCell ref="D4:E4"/>
    <mergeCell ref="F4:G4"/>
    <mergeCell ref="L4:M4"/>
    <mergeCell ref="N4:O4"/>
    <mergeCell ref="P4:Q4"/>
    <mergeCell ref="B15:J15"/>
    <mergeCell ref="B16:E16"/>
    <mergeCell ref="G16:J16"/>
    <mergeCell ref="D19:D27"/>
    <mergeCell ref="E19:E27"/>
    <mergeCell ref="J19:J27"/>
    <mergeCell ref="B29:J29"/>
    <mergeCell ref="K31:L31"/>
    <mergeCell ref="O31:P31"/>
    <mergeCell ref="Q31:R31"/>
    <mergeCell ref="H34:H42"/>
    <mergeCell ref="M36:N36"/>
    <mergeCell ref="O36:P36"/>
    <mergeCell ref="Q36:R36"/>
    <mergeCell ref="M41:N41"/>
    <mergeCell ref="O41:P41"/>
    <mergeCell ref="Q41:R41"/>
    <mergeCell ref="M31:N31"/>
  </mergeCells>
  <phoneticPr fontId="5" type="noConversion"/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E2D6-AF20-410F-81EA-FF54434C79CE}">
  <dimension ref="A1:I40"/>
  <sheetViews>
    <sheetView topLeftCell="A12" workbookViewId="0">
      <selection activeCell="B18" sqref="B18:B26"/>
    </sheetView>
  </sheetViews>
  <sheetFormatPr defaultRowHeight="15" x14ac:dyDescent="0.15"/>
  <cols>
    <col min="1" max="8" width="9.9765625" customWidth="1"/>
  </cols>
  <sheetData>
    <row r="1" spans="1:9" x14ac:dyDescent="0.15">
      <c r="A1" s="134" t="s">
        <v>55</v>
      </c>
      <c r="B1" s="135"/>
      <c r="C1" s="135"/>
      <c r="D1" s="135"/>
      <c r="E1" s="135"/>
      <c r="F1" s="135"/>
      <c r="G1" s="136"/>
      <c r="H1" s="137"/>
    </row>
    <row r="2" spans="1:9" x14ac:dyDescent="0.15">
      <c r="A2" s="125" t="s">
        <v>25</v>
      </c>
      <c r="B2" s="126"/>
      <c r="C2" s="143" t="s">
        <v>26</v>
      </c>
      <c r="D2" s="126"/>
      <c r="E2" s="126"/>
      <c r="F2" s="144"/>
      <c r="G2" s="51"/>
      <c r="H2" s="52"/>
      <c r="I2" s="3"/>
    </row>
    <row r="3" spans="1:9" x14ac:dyDescent="0.15">
      <c r="A3" s="57" t="s">
        <v>27</v>
      </c>
      <c r="B3" s="66" t="s">
        <v>29</v>
      </c>
      <c r="C3" s="58" t="s">
        <v>27</v>
      </c>
      <c r="D3" s="59"/>
      <c r="E3" s="59" t="s">
        <v>31</v>
      </c>
      <c r="F3" s="60" t="s">
        <v>32</v>
      </c>
      <c r="G3" s="53" t="s">
        <v>33</v>
      </c>
      <c r="H3" s="54" t="s">
        <v>34</v>
      </c>
    </row>
    <row r="4" spans="1:9" x14ac:dyDescent="0.15">
      <c r="A4" s="57">
        <v>5</v>
      </c>
      <c r="B4" s="145">
        <v>-3.2000000000000001E-2</v>
      </c>
      <c r="C4" s="58">
        <v>5</v>
      </c>
      <c r="D4" s="59">
        <v>5.88</v>
      </c>
      <c r="E4" s="93">
        <f>D4-$B$4</f>
        <v>5.9119999999999999</v>
      </c>
      <c r="F4" s="147">
        <f>SLOPE(H4:H12,G4:G12)</f>
        <v>-2.0951186153026775</v>
      </c>
      <c r="G4" s="53">
        <f t="shared" ref="G4:G12" si="0">LOG10(C4)</f>
        <v>0.69897000433601886</v>
      </c>
      <c r="H4" s="54">
        <f t="shared" ref="H4:H12" si="1">LOG10(E4)</f>
        <v>0.77173442538676928</v>
      </c>
    </row>
    <row r="5" spans="1:9" x14ac:dyDescent="0.15">
      <c r="A5" s="57">
        <v>7.5</v>
      </c>
      <c r="B5" s="145"/>
      <c r="C5" s="58">
        <v>7.5</v>
      </c>
      <c r="D5" s="59">
        <v>1.77</v>
      </c>
      <c r="E5" s="93">
        <f t="shared" ref="E5:E11" si="2">D5-$B$4</f>
        <v>1.802</v>
      </c>
      <c r="F5" s="147"/>
      <c r="G5" s="53">
        <f t="shared" si="0"/>
        <v>0.87506126339170009</v>
      </c>
      <c r="H5" s="54">
        <f t="shared" si="1"/>
        <v>0.25575478664304419</v>
      </c>
    </row>
    <row r="6" spans="1:9" x14ac:dyDescent="0.15">
      <c r="A6" s="57">
        <v>10</v>
      </c>
      <c r="B6" s="145"/>
      <c r="C6" s="58">
        <v>10</v>
      </c>
      <c r="D6" s="59">
        <v>0.85</v>
      </c>
      <c r="E6" s="93">
        <f t="shared" si="2"/>
        <v>0.88200000000000001</v>
      </c>
      <c r="F6" s="147"/>
      <c r="G6" s="53">
        <f t="shared" si="0"/>
        <v>1</v>
      </c>
      <c r="H6" s="54">
        <f t="shared" si="1"/>
        <v>-5.4531414868180264E-2</v>
      </c>
    </row>
    <row r="7" spans="1:9" x14ac:dyDescent="0.15">
      <c r="A7" s="57">
        <v>15</v>
      </c>
      <c r="B7" s="145"/>
      <c r="C7" s="58">
        <v>15</v>
      </c>
      <c r="D7" s="59">
        <v>0.3</v>
      </c>
      <c r="E7" s="93">
        <f t="shared" si="2"/>
        <v>0.33199999999999996</v>
      </c>
      <c r="F7" s="147"/>
      <c r="G7" s="53">
        <f t="shared" si="0"/>
        <v>1.1760912590556813</v>
      </c>
      <c r="H7" s="54">
        <f t="shared" si="1"/>
        <v>-0.47886191629596375</v>
      </c>
    </row>
    <row r="8" spans="1:9" x14ac:dyDescent="0.15">
      <c r="A8" s="57">
        <v>20</v>
      </c>
      <c r="B8" s="145"/>
      <c r="C8" s="58">
        <v>20</v>
      </c>
      <c r="D8" s="59">
        <v>0.3</v>
      </c>
      <c r="E8" s="93">
        <f t="shared" si="2"/>
        <v>0.33199999999999996</v>
      </c>
      <c r="F8" s="147"/>
      <c r="G8" s="53">
        <f t="shared" si="0"/>
        <v>1.3010299956639813</v>
      </c>
      <c r="H8" s="54">
        <f t="shared" si="1"/>
        <v>-0.47886191629596375</v>
      </c>
    </row>
    <row r="9" spans="1:9" x14ac:dyDescent="0.15">
      <c r="A9" s="57">
        <v>25</v>
      </c>
      <c r="B9" s="145"/>
      <c r="C9" s="58">
        <v>25</v>
      </c>
      <c r="D9" s="59">
        <v>0.15</v>
      </c>
      <c r="E9" s="93">
        <f t="shared" si="2"/>
        <v>0.182</v>
      </c>
      <c r="F9" s="147"/>
      <c r="G9" s="53">
        <f t="shared" si="0"/>
        <v>1.3979400086720377</v>
      </c>
      <c r="H9" s="54">
        <f t="shared" si="1"/>
        <v>-0.73992861201492521</v>
      </c>
    </row>
    <row r="10" spans="1:9" x14ac:dyDescent="0.15">
      <c r="A10" s="57">
        <v>30</v>
      </c>
      <c r="B10" s="145"/>
      <c r="C10" s="58">
        <v>30</v>
      </c>
      <c r="D10" s="59">
        <v>0.06</v>
      </c>
      <c r="E10" s="93">
        <f t="shared" si="2"/>
        <v>9.1999999999999998E-2</v>
      </c>
      <c r="F10" s="147"/>
      <c r="G10" s="53">
        <f t="shared" si="0"/>
        <v>1.4771212547196624</v>
      </c>
      <c r="H10" s="54">
        <f t="shared" si="1"/>
        <v>-1.0362121726544447</v>
      </c>
    </row>
    <row r="11" spans="1:9" x14ac:dyDescent="0.15">
      <c r="A11" s="57">
        <v>35</v>
      </c>
      <c r="B11" s="145"/>
      <c r="C11" s="58">
        <v>35</v>
      </c>
      <c r="D11" s="59">
        <v>0.05</v>
      </c>
      <c r="E11" s="93">
        <f t="shared" si="2"/>
        <v>8.2000000000000003E-2</v>
      </c>
      <c r="F11" s="147"/>
      <c r="G11" s="53">
        <f t="shared" si="0"/>
        <v>1.5440680443502757</v>
      </c>
      <c r="H11" s="54">
        <f t="shared" si="1"/>
        <v>-1.0861861476162833</v>
      </c>
    </row>
    <row r="12" spans="1:9" ht="15.75" thickBot="1" x14ac:dyDescent="0.2">
      <c r="A12" s="61">
        <v>40</v>
      </c>
      <c r="B12" s="146"/>
      <c r="C12" s="62">
        <v>40</v>
      </c>
      <c r="D12" s="63">
        <v>0.03</v>
      </c>
      <c r="E12" s="74">
        <f>D12-B4</f>
        <v>6.2E-2</v>
      </c>
      <c r="F12" s="148"/>
      <c r="G12" s="55">
        <f t="shared" si="0"/>
        <v>1.6020599913279623</v>
      </c>
      <c r="H12" s="56">
        <f t="shared" si="1"/>
        <v>-1.2076083105017461</v>
      </c>
    </row>
    <row r="13" spans="1:9" ht="15.75" thickBot="1" x14ac:dyDescent="0.2">
      <c r="A13" s="119" t="s">
        <v>56</v>
      </c>
      <c r="B13" s="120"/>
      <c r="C13" s="120"/>
      <c r="D13" s="120"/>
      <c r="E13" s="120"/>
      <c r="F13" s="120"/>
      <c r="G13" s="120"/>
      <c r="H13" s="121"/>
    </row>
    <row r="14" spans="1:9" ht="15.75" thickBot="1" x14ac:dyDescent="0.2">
      <c r="A14" s="70"/>
      <c r="B14" s="71"/>
      <c r="C14" s="71"/>
      <c r="D14" s="71"/>
      <c r="E14" s="71"/>
      <c r="F14" s="71"/>
      <c r="G14" s="71"/>
      <c r="H14" s="72"/>
    </row>
    <row r="15" spans="1:9" x14ac:dyDescent="0.15">
      <c r="A15" s="122" t="s">
        <v>57</v>
      </c>
      <c r="B15" s="123"/>
      <c r="C15" s="123"/>
      <c r="D15" s="123"/>
      <c r="E15" s="123"/>
      <c r="F15" s="123"/>
      <c r="G15" s="123"/>
      <c r="H15" s="124"/>
    </row>
    <row r="16" spans="1:9" ht="17.25" customHeight="1" x14ac:dyDescent="0.15">
      <c r="A16" s="125" t="s">
        <v>25</v>
      </c>
      <c r="B16" s="126"/>
      <c r="C16" s="138" t="s">
        <v>26</v>
      </c>
      <c r="D16" s="128"/>
      <c r="E16" s="128"/>
      <c r="F16" s="129"/>
      <c r="G16" s="51"/>
      <c r="H16" s="52"/>
      <c r="I16" s="3"/>
    </row>
    <row r="17" spans="1:8" x14ac:dyDescent="0.15">
      <c r="A17" s="57" t="s">
        <v>27</v>
      </c>
      <c r="B17" s="83" t="s">
        <v>29</v>
      </c>
      <c r="C17" s="96" t="s">
        <v>27</v>
      </c>
      <c r="D17" s="65"/>
      <c r="E17" s="65" t="s">
        <v>31</v>
      </c>
      <c r="F17" s="67" t="s">
        <v>32</v>
      </c>
      <c r="G17" s="53" t="s">
        <v>33</v>
      </c>
      <c r="H17" s="54" t="s">
        <v>34</v>
      </c>
    </row>
    <row r="18" spans="1:8" x14ac:dyDescent="0.15">
      <c r="A18" s="57">
        <v>5</v>
      </c>
      <c r="B18" s="139">
        <v>-3.2000000000000001E-2</v>
      </c>
      <c r="C18" s="95">
        <v>5</v>
      </c>
      <c r="D18" s="65">
        <v>4.3</v>
      </c>
      <c r="E18" s="73">
        <f>D18-$B$18</f>
        <v>4.3319999999999999</v>
      </c>
      <c r="F18" s="132">
        <f>SLOPE(H17:H23,G17:G23)</f>
        <v>-2.0577080986645067</v>
      </c>
      <c r="G18" s="53">
        <f>LOG10(C18)</f>
        <v>0.69897000433601886</v>
      </c>
      <c r="H18" s="54">
        <f>LOG10(E18)</f>
        <v>0.63668844795328272</v>
      </c>
    </row>
    <row r="19" spans="1:8" x14ac:dyDescent="0.15">
      <c r="A19" s="57">
        <v>7.5</v>
      </c>
      <c r="B19" s="140"/>
      <c r="C19" s="64">
        <v>7.5</v>
      </c>
      <c r="D19" s="65">
        <v>2</v>
      </c>
      <c r="E19" s="73">
        <f t="shared" ref="E19:E26" si="3">D19-$B$18</f>
        <v>2.032</v>
      </c>
      <c r="F19" s="132"/>
      <c r="G19" s="53">
        <f>LOG10(C19)</f>
        <v>0.87506126339170009</v>
      </c>
      <c r="H19" s="54">
        <f>LOG10(E19)</f>
        <v>0.30792370361188165</v>
      </c>
    </row>
    <row r="20" spans="1:8" x14ac:dyDescent="0.15">
      <c r="A20" s="57">
        <v>10</v>
      </c>
      <c r="B20" s="140"/>
      <c r="C20" s="64">
        <v>10</v>
      </c>
      <c r="D20" s="65">
        <v>1</v>
      </c>
      <c r="E20" s="73">
        <f t="shared" si="3"/>
        <v>1.032</v>
      </c>
      <c r="F20" s="132"/>
      <c r="G20" s="53">
        <f>LOG10(C20)</f>
        <v>1</v>
      </c>
      <c r="H20" s="54">
        <f>LOG10(E20)</f>
        <v>1.3679697291192561E-2</v>
      </c>
    </row>
    <row r="21" spans="1:8" x14ac:dyDescent="0.15">
      <c r="A21" s="57">
        <v>15</v>
      </c>
      <c r="B21" s="140"/>
      <c r="C21" s="64">
        <v>15</v>
      </c>
      <c r="D21" s="65">
        <v>0.43</v>
      </c>
      <c r="E21" s="73">
        <f t="shared" si="3"/>
        <v>0.46199999999999997</v>
      </c>
      <c r="F21" s="132"/>
      <c r="G21" s="53">
        <f>LOG10(C21)</f>
        <v>1.1760912590556813</v>
      </c>
      <c r="H21" s="54">
        <f>LOG10(E21)</f>
        <v>-0.33535802444387453</v>
      </c>
    </row>
    <row r="22" spans="1:8" x14ac:dyDescent="0.15">
      <c r="A22" s="57">
        <v>20</v>
      </c>
      <c r="B22" s="140"/>
      <c r="C22" s="64">
        <v>20</v>
      </c>
      <c r="D22" s="65">
        <v>0.16</v>
      </c>
      <c r="E22" s="73">
        <f t="shared" si="3"/>
        <v>0.192</v>
      </c>
      <c r="F22" s="132"/>
      <c r="G22" s="53"/>
      <c r="H22" s="54"/>
    </row>
    <row r="23" spans="1:8" x14ac:dyDescent="0.15">
      <c r="A23" s="57">
        <v>25</v>
      </c>
      <c r="B23" s="140"/>
      <c r="C23" s="64">
        <v>25</v>
      </c>
      <c r="D23" s="65">
        <v>0.02</v>
      </c>
      <c r="E23" s="73">
        <f t="shared" si="3"/>
        <v>5.2000000000000005E-2</v>
      </c>
      <c r="F23" s="132"/>
      <c r="G23" s="53"/>
      <c r="H23" s="54"/>
    </row>
    <row r="24" spans="1:8" x14ac:dyDescent="0.15">
      <c r="A24" s="57">
        <v>30</v>
      </c>
      <c r="B24" s="140"/>
      <c r="C24" s="64">
        <v>30</v>
      </c>
      <c r="D24" s="65">
        <v>-0.04</v>
      </c>
      <c r="E24" s="73">
        <f t="shared" si="3"/>
        <v>-8.0000000000000002E-3</v>
      </c>
      <c r="F24" s="132"/>
      <c r="G24" s="53"/>
      <c r="H24" s="54"/>
    </row>
    <row r="25" spans="1:8" x14ac:dyDescent="0.15">
      <c r="A25" s="57">
        <v>35</v>
      </c>
      <c r="B25" s="141"/>
      <c r="C25" s="64">
        <v>35</v>
      </c>
      <c r="D25" s="65">
        <v>-0.11</v>
      </c>
      <c r="E25" s="73">
        <f t="shared" si="3"/>
        <v>-7.8E-2</v>
      </c>
      <c r="F25" s="132"/>
      <c r="G25" s="53"/>
      <c r="H25" s="54"/>
    </row>
    <row r="26" spans="1:8" ht="15.75" thickBot="1" x14ac:dyDescent="0.2">
      <c r="A26" s="61">
        <v>40</v>
      </c>
      <c r="B26" s="142"/>
      <c r="C26" s="68">
        <v>40</v>
      </c>
      <c r="D26" s="69">
        <v>-0.15</v>
      </c>
      <c r="E26" s="94">
        <f t="shared" si="3"/>
        <v>-0.11799999999999999</v>
      </c>
      <c r="F26" s="133"/>
      <c r="G26" s="55"/>
      <c r="H26" s="56"/>
    </row>
    <row r="27" spans="1:8" ht="15.75" thickBot="1" x14ac:dyDescent="0.2">
      <c r="A27" s="119" t="s">
        <v>58</v>
      </c>
      <c r="B27" s="120"/>
      <c r="C27" s="120"/>
      <c r="D27" s="120"/>
      <c r="E27" s="120"/>
      <c r="F27" s="120"/>
      <c r="G27" s="120"/>
      <c r="H27" s="121"/>
    </row>
    <row r="28" spans="1:8" x14ac:dyDescent="0.15">
      <c r="A28" s="122" t="s">
        <v>57</v>
      </c>
      <c r="B28" s="123"/>
      <c r="C28" s="123"/>
      <c r="D28" s="123"/>
      <c r="E28" s="123"/>
      <c r="F28" s="123"/>
      <c r="G28" s="123"/>
      <c r="H28" s="124"/>
    </row>
    <row r="29" spans="1:8" x14ac:dyDescent="0.15">
      <c r="A29" s="125" t="s">
        <v>25</v>
      </c>
      <c r="B29" s="126"/>
      <c r="C29" s="127" t="s">
        <v>26</v>
      </c>
      <c r="D29" s="128"/>
      <c r="E29" s="128"/>
      <c r="F29" s="129"/>
      <c r="G29" s="51"/>
      <c r="H29" s="52"/>
    </row>
    <row r="30" spans="1:8" x14ac:dyDescent="0.15">
      <c r="A30" s="57" t="s">
        <v>27</v>
      </c>
      <c r="B30" s="66" t="s">
        <v>29</v>
      </c>
      <c r="C30" s="64" t="s">
        <v>27</v>
      </c>
      <c r="D30" s="65"/>
      <c r="E30" s="65" t="s">
        <v>31</v>
      </c>
      <c r="F30" s="67" t="s">
        <v>32</v>
      </c>
      <c r="G30" s="53" t="s">
        <v>33</v>
      </c>
      <c r="H30" s="54" t="s">
        <v>34</v>
      </c>
    </row>
    <row r="31" spans="1:8" x14ac:dyDescent="0.15">
      <c r="A31" s="57">
        <v>43.5416666666667</v>
      </c>
      <c r="B31" s="130">
        <v>-3.2000000000000001E-2</v>
      </c>
      <c r="C31" s="64">
        <v>5</v>
      </c>
      <c r="D31" s="65">
        <v>4.3</v>
      </c>
      <c r="E31" s="73">
        <f>D31-$B$18</f>
        <v>4.3319999999999999</v>
      </c>
      <c r="F31" s="132">
        <f>SLOPE(H30:H36,G30:G36)</f>
        <v>-2.071994723817602</v>
      </c>
      <c r="G31" s="53">
        <f t="shared" ref="G31:G36" si="4">LOG10(C31)</f>
        <v>0.69897000433601886</v>
      </c>
      <c r="H31" s="54">
        <f t="shared" ref="H31:H36" si="5">LOG10(E31)</f>
        <v>0.63668844795328272</v>
      </c>
    </row>
    <row r="32" spans="1:8" x14ac:dyDescent="0.15">
      <c r="A32" s="57">
        <v>48.0833333333334</v>
      </c>
      <c r="B32" s="130"/>
      <c r="C32" s="64">
        <v>7.5</v>
      </c>
      <c r="D32" s="65">
        <v>2</v>
      </c>
      <c r="E32" s="73">
        <f t="shared" ref="E32:E39" si="6">D32-$B$18</f>
        <v>2.032</v>
      </c>
      <c r="F32" s="132"/>
      <c r="G32" s="53">
        <f t="shared" si="4"/>
        <v>0.87506126339170009</v>
      </c>
      <c r="H32" s="54">
        <f t="shared" si="5"/>
        <v>0.30792370361188165</v>
      </c>
    </row>
    <row r="33" spans="1:8" x14ac:dyDescent="0.15">
      <c r="A33" s="57">
        <v>52.625</v>
      </c>
      <c r="B33" s="130"/>
      <c r="C33" s="64">
        <v>10</v>
      </c>
      <c r="D33" s="65">
        <v>1</v>
      </c>
      <c r="E33" s="73">
        <f t="shared" si="6"/>
        <v>1.032</v>
      </c>
      <c r="F33" s="132"/>
      <c r="G33" s="53">
        <f t="shared" si="4"/>
        <v>1</v>
      </c>
      <c r="H33" s="54">
        <f t="shared" si="5"/>
        <v>1.3679697291192561E-2</v>
      </c>
    </row>
    <row r="34" spans="1:8" x14ac:dyDescent="0.15">
      <c r="A34" s="57">
        <v>57.1666666666667</v>
      </c>
      <c r="B34" s="130"/>
      <c r="C34" s="64">
        <v>15</v>
      </c>
      <c r="D34" s="65">
        <v>0.43</v>
      </c>
      <c r="E34" s="73">
        <f t="shared" si="6"/>
        <v>0.46199999999999997</v>
      </c>
      <c r="F34" s="132"/>
      <c r="G34" s="53">
        <f t="shared" si="4"/>
        <v>1.1760912590556813</v>
      </c>
      <c r="H34" s="54">
        <f t="shared" si="5"/>
        <v>-0.33535802444387453</v>
      </c>
    </row>
    <row r="35" spans="1:8" x14ac:dyDescent="0.15">
      <c r="A35" s="57">
        <v>61.7083333333334</v>
      </c>
      <c r="B35" s="130"/>
      <c r="C35" s="64">
        <v>20</v>
      </c>
      <c r="D35" s="73">
        <v>0.21</v>
      </c>
      <c r="E35" s="73">
        <f t="shared" si="6"/>
        <v>0.24199999999999999</v>
      </c>
      <c r="F35" s="132"/>
      <c r="G35" s="53">
        <f t="shared" si="4"/>
        <v>1.3010299956639813</v>
      </c>
      <c r="H35" s="54">
        <f t="shared" si="5"/>
        <v>-0.61618463401956869</v>
      </c>
    </row>
    <row r="36" spans="1:8" x14ac:dyDescent="0.15">
      <c r="A36" s="57">
        <v>66.25</v>
      </c>
      <c r="B36" s="130"/>
      <c r="C36" s="64">
        <v>25</v>
      </c>
      <c r="D36" s="65">
        <v>0.13</v>
      </c>
      <c r="E36" s="73">
        <f t="shared" si="6"/>
        <v>0.16200000000000001</v>
      </c>
      <c r="F36" s="132"/>
      <c r="G36" s="53">
        <f t="shared" si="4"/>
        <v>1.3979400086720377</v>
      </c>
      <c r="H36" s="54">
        <f t="shared" si="5"/>
        <v>-0.790484985457369</v>
      </c>
    </row>
    <row r="37" spans="1:8" x14ac:dyDescent="0.15">
      <c r="A37" s="57">
        <v>70.7916666666667</v>
      </c>
      <c r="B37" s="130"/>
      <c r="C37" s="64">
        <v>30</v>
      </c>
      <c r="D37" s="65">
        <v>-0.04</v>
      </c>
      <c r="E37" s="73">
        <f t="shared" si="6"/>
        <v>-8.0000000000000002E-3</v>
      </c>
      <c r="F37" s="132"/>
      <c r="G37" s="53"/>
      <c r="H37" s="54"/>
    </row>
    <row r="38" spans="1:8" x14ac:dyDescent="0.15">
      <c r="A38" s="57">
        <v>75.3333333333333</v>
      </c>
      <c r="B38" s="130"/>
      <c r="C38" s="64">
        <v>35</v>
      </c>
      <c r="D38" s="65">
        <v>-0.11</v>
      </c>
      <c r="E38" s="73">
        <f t="shared" si="6"/>
        <v>-7.8E-2</v>
      </c>
      <c r="F38" s="132"/>
      <c r="G38" s="53"/>
      <c r="H38" s="54"/>
    </row>
    <row r="39" spans="1:8" ht="15.75" thickBot="1" x14ac:dyDescent="0.2">
      <c r="A39" s="61">
        <v>79.875</v>
      </c>
      <c r="B39" s="131"/>
      <c r="C39" s="68">
        <v>40</v>
      </c>
      <c r="D39" s="69">
        <v>-0.15</v>
      </c>
      <c r="E39" s="94">
        <f t="shared" si="6"/>
        <v>-0.11799999999999999</v>
      </c>
      <c r="F39" s="133"/>
      <c r="G39" s="55"/>
      <c r="H39" s="56"/>
    </row>
    <row r="40" spans="1:8" ht="15.75" thickBot="1" x14ac:dyDescent="0.2">
      <c r="A40" s="119" t="s">
        <v>59</v>
      </c>
      <c r="B40" s="120"/>
      <c r="C40" s="120"/>
      <c r="D40" s="120"/>
      <c r="E40" s="120"/>
      <c r="F40" s="120"/>
      <c r="G40" s="120"/>
      <c r="H40" s="121"/>
    </row>
  </sheetData>
  <mergeCells count="18">
    <mergeCell ref="A1:H1"/>
    <mergeCell ref="A27:H27"/>
    <mergeCell ref="A13:H13"/>
    <mergeCell ref="A16:B16"/>
    <mergeCell ref="C16:F16"/>
    <mergeCell ref="B18:B26"/>
    <mergeCell ref="F18:F26"/>
    <mergeCell ref="A15:H15"/>
    <mergeCell ref="A2:B2"/>
    <mergeCell ref="C2:F2"/>
    <mergeCell ref="B4:B12"/>
    <mergeCell ref="F4:F12"/>
    <mergeCell ref="A40:H40"/>
    <mergeCell ref="A28:H28"/>
    <mergeCell ref="A29:B29"/>
    <mergeCell ref="C29:F29"/>
    <mergeCell ref="B31:B39"/>
    <mergeCell ref="F31:F3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7D57-2442-4112-9A56-ECB91DB12E99}">
  <dimension ref="A1:W72"/>
  <sheetViews>
    <sheetView tabSelected="1" topLeftCell="B9" zoomScale="95" zoomScaleNormal="95" workbookViewId="0">
      <selection activeCell="A29" sqref="A29:I29"/>
    </sheetView>
  </sheetViews>
  <sheetFormatPr defaultRowHeight="15" x14ac:dyDescent="0.15"/>
  <cols>
    <col min="1" max="1" width="11.57421875" style="43" customWidth="1"/>
    <col min="2" max="2" width="15.43359375" style="43" customWidth="1"/>
    <col min="3" max="3" width="10.109375" style="43" customWidth="1"/>
    <col min="4" max="9" width="14.8984375" style="43" customWidth="1"/>
    <col min="10" max="11" width="15.43359375" style="43" customWidth="1"/>
    <col min="12" max="12" width="15.43359375" customWidth="1"/>
    <col min="13" max="18" width="11.57421875" customWidth="1"/>
    <col min="19" max="19" width="11.44140625" customWidth="1"/>
  </cols>
  <sheetData>
    <row r="1" spans="1:23" ht="15.75" thickTop="1" x14ac:dyDescent="0.15">
      <c r="A1" s="164" t="s">
        <v>60</v>
      </c>
      <c r="B1" s="165"/>
      <c r="C1" s="165"/>
      <c r="D1" s="165"/>
      <c r="E1" s="165"/>
      <c r="F1" s="165"/>
      <c r="G1" s="165"/>
      <c r="H1" s="165"/>
      <c r="I1" s="166"/>
      <c r="J1" s="44"/>
      <c r="K1" s="44"/>
      <c r="W1" s="1"/>
    </row>
    <row r="2" spans="1:23" x14ac:dyDescent="0.15">
      <c r="A2" s="77" t="s">
        <v>47</v>
      </c>
      <c r="B2" s="76" t="s">
        <v>48</v>
      </c>
      <c r="C2" s="76" t="s">
        <v>49</v>
      </c>
      <c r="D2" s="76" t="s">
        <v>50</v>
      </c>
      <c r="E2" s="76" t="s">
        <v>46</v>
      </c>
      <c r="F2" s="76" t="s">
        <v>45</v>
      </c>
      <c r="G2" s="76" t="s">
        <v>32</v>
      </c>
      <c r="H2" s="76" t="s">
        <v>27</v>
      </c>
      <c r="I2" s="75" t="s">
        <v>51</v>
      </c>
      <c r="J2" s="98" t="s">
        <v>42</v>
      </c>
      <c r="K2" s="99"/>
      <c r="L2" s="98" t="s">
        <v>43</v>
      </c>
      <c r="M2" s="99"/>
      <c r="N2" s="98" t="s">
        <v>44</v>
      </c>
      <c r="O2" s="99"/>
      <c r="Q2" s="39" t="s">
        <v>36</v>
      </c>
      <c r="R2" s="40" t="s">
        <v>37</v>
      </c>
      <c r="S2" s="39" t="s">
        <v>36</v>
      </c>
      <c r="T2" s="40" t="s">
        <v>37</v>
      </c>
      <c r="W2" s="1"/>
    </row>
    <row r="3" spans="1:23" x14ac:dyDescent="0.15">
      <c r="A3" s="77">
        <v>2</v>
      </c>
      <c r="B3" s="76">
        <v>1.1599999999999999</v>
      </c>
      <c r="C3" s="76">
        <v>0.24</v>
      </c>
      <c r="D3" s="76">
        <f>A3/B3</f>
        <v>1.7241379310344829</v>
      </c>
      <c r="E3" s="76">
        <f>K5</f>
        <v>509.72527920436949</v>
      </c>
      <c r="F3" s="76">
        <f>D3/0.9</f>
        <v>1.9157088122605366</v>
      </c>
      <c r="G3" s="150">
        <f>SLOPE(I3:I11,H3:H11)</f>
        <v>4.0745016892875476</v>
      </c>
      <c r="H3" s="76">
        <f>LOG10(E3)</f>
        <v>2.7073361724286618</v>
      </c>
      <c r="I3" s="75">
        <f>LOG10(C3)</f>
        <v>-0.61978875828839397</v>
      </c>
      <c r="J3" s="32" t="s">
        <v>45</v>
      </c>
      <c r="K3" s="92" t="s">
        <v>46</v>
      </c>
      <c r="L3" s="32" t="s">
        <v>45</v>
      </c>
      <c r="M3" s="92" t="s">
        <v>46</v>
      </c>
      <c r="N3" s="32" t="s">
        <v>45</v>
      </c>
      <c r="O3" s="92" t="s">
        <v>46</v>
      </c>
      <c r="Q3" s="40">
        <v>0</v>
      </c>
      <c r="R3" s="40">
        <v>200</v>
      </c>
      <c r="S3" s="39">
        <v>1</v>
      </c>
      <c r="T3" s="40">
        <v>300</v>
      </c>
      <c r="W3" s="1"/>
    </row>
    <row r="4" spans="1:23" x14ac:dyDescent="0.15">
      <c r="A4" s="77">
        <v>3</v>
      </c>
      <c r="B4" s="76">
        <v>1.39</v>
      </c>
      <c r="C4" s="76">
        <v>0.7</v>
      </c>
      <c r="D4" s="76">
        <f t="shared" ref="D4:D11" si="0">A4/B4</f>
        <v>2.1582733812949644</v>
      </c>
      <c r="E4" s="76">
        <f>M5</f>
        <v>611.3885362298397</v>
      </c>
      <c r="F4" s="76">
        <f t="shared" ref="F4:F11" si="1">D4/0.9</f>
        <v>2.3980815347721824</v>
      </c>
      <c r="G4" s="150"/>
      <c r="H4" s="76">
        <f t="shared" ref="H4:H11" si="2">LOG10(E4)</f>
        <v>2.786317291277872</v>
      </c>
      <c r="I4" s="75">
        <f t="shared" ref="I4:I11" si="3">LOG10(C4)</f>
        <v>-0.15490195998574319</v>
      </c>
      <c r="J4" s="7">
        <f>VLOOKUP(J5,$Q$4:$R$37,1)</f>
        <v>1.87</v>
      </c>
      <c r="K4" s="7">
        <f>VLOOKUP(J5,$Q$4:$R$37,2)</f>
        <v>500</v>
      </c>
      <c r="L4" s="7">
        <f>VLOOKUP(L5,$Q$4:$R$37,1)</f>
        <v>2.34</v>
      </c>
      <c r="M4" s="7">
        <f>VLOOKUP(L5,$Q$4:$R$37,2)</f>
        <v>600</v>
      </c>
      <c r="N4" s="7">
        <f>VLOOKUP(N5,$Q$4:$R$37,1)</f>
        <v>2.34</v>
      </c>
      <c r="O4" s="7">
        <f>VLOOKUP(N5,$Q$4:$R$37,2)</f>
        <v>600</v>
      </c>
      <c r="Q4" s="39">
        <v>1</v>
      </c>
      <c r="R4" s="40">
        <v>300</v>
      </c>
      <c r="S4" s="39">
        <v>1.43</v>
      </c>
      <c r="T4" s="40">
        <v>400</v>
      </c>
      <c r="W4" s="1"/>
    </row>
    <row r="5" spans="1:23" x14ac:dyDescent="0.15">
      <c r="A5" s="77">
        <v>4</v>
      </c>
      <c r="B5" s="76">
        <v>1.61</v>
      </c>
      <c r="C5" s="76">
        <v>0.88</v>
      </c>
      <c r="D5" s="76">
        <f t="shared" si="0"/>
        <v>2.4844720496894408</v>
      </c>
      <c r="E5" s="76">
        <f>O5</f>
        <v>682.45578424606549</v>
      </c>
      <c r="F5" s="76">
        <f t="shared" si="1"/>
        <v>2.7605244996549341</v>
      </c>
      <c r="G5" s="150"/>
      <c r="H5" s="76">
        <f t="shared" si="2"/>
        <v>2.8340745190388072</v>
      </c>
      <c r="I5" s="75">
        <f t="shared" si="3"/>
        <v>-5.551732784983137E-2</v>
      </c>
      <c r="J5" s="7">
        <f>F3</f>
        <v>1.9157088122605366</v>
      </c>
      <c r="K5" s="7">
        <f>K6-((K6-K4)*(J6-J5)/(J6-J4))</f>
        <v>509.72527920436949</v>
      </c>
      <c r="L5" s="7">
        <f>F4</f>
        <v>2.3980815347721824</v>
      </c>
      <c r="M5" s="7">
        <f t="shared" ref="M5" si="4">M6-((M6-M4)*(L6-L5)/(L6-L4))</f>
        <v>611.3885362298397</v>
      </c>
      <c r="N5" s="7">
        <f>F5</f>
        <v>2.7605244996549341</v>
      </c>
      <c r="O5" s="7">
        <f t="shared" ref="O5" si="5">O6-((O6-O4)*(N6-N5)/(N6-N4))</f>
        <v>682.45578424606549</v>
      </c>
      <c r="Q5" s="39">
        <v>1.43</v>
      </c>
      <c r="R5" s="40">
        <v>400</v>
      </c>
      <c r="S5" s="39">
        <v>1.87</v>
      </c>
      <c r="T5" s="40">
        <v>500</v>
      </c>
      <c r="W5" s="1"/>
    </row>
    <row r="6" spans="1:23" x14ac:dyDescent="0.15">
      <c r="A6" s="77">
        <v>5</v>
      </c>
      <c r="B6" s="76">
        <v>1.8</v>
      </c>
      <c r="C6" s="76">
        <v>1.43</v>
      </c>
      <c r="D6" s="76">
        <f t="shared" si="0"/>
        <v>2.7777777777777777</v>
      </c>
      <c r="E6" s="76">
        <f>K10</f>
        <v>746.35681433067055</v>
      </c>
      <c r="F6" s="76">
        <f t="shared" si="1"/>
        <v>3.0864197530864197</v>
      </c>
      <c r="G6" s="150"/>
      <c r="H6" s="76">
        <f t="shared" si="2"/>
        <v>2.8729465023347918</v>
      </c>
      <c r="I6" s="75">
        <f t="shared" si="3"/>
        <v>0.1553360374650618</v>
      </c>
      <c r="J6" s="7">
        <f>VLOOKUP(J5,$Q$3:$T$37,3,TRUE)</f>
        <v>2.34</v>
      </c>
      <c r="K6" s="7">
        <f>VLOOKUP(J5,$Q$3:$T$37,4,TRUE)</f>
        <v>600</v>
      </c>
      <c r="L6" s="7">
        <f>VLOOKUP(L5,$Q$3:$T$37,3,TRUE)</f>
        <v>2.85</v>
      </c>
      <c r="M6" s="7">
        <f>VLOOKUP(L5,$Q$3:$T$37,4,TRUE)</f>
        <v>700</v>
      </c>
      <c r="N6" s="7">
        <f>VLOOKUP(N5,$Q$3:$T$37,3,TRUE)</f>
        <v>2.85</v>
      </c>
      <c r="O6" s="7">
        <f>VLOOKUP(N5,$Q$3:$T$37,4,TRUE)</f>
        <v>700</v>
      </c>
      <c r="Q6" s="39">
        <v>1.87</v>
      </c>
      <c r="R6" s="40">
        <v>500</v>
      </c>
      <c r="S6" s="39">
        <v>2.34</v>
      </c>
      <c r="T6" s="40">
        <v>600</v>
      </c>
      <c r="W6" s="1"/>
    </row>
    <row r="7" spans="1:23" ht="17.25" customHeight="1" x14ac:dyDescent="0.15">
      <c r="A7" s="77">
        <v>6</v>
      </c>
      <c r="B7" s="76">
        <v>1.98</v>
      </c>
      <c r="C7" s="76">
        <v>1.6</v>
      </c>
      <c r="D7" s="76">
        <f t="shared" si="0"/>
        <v>3.0303030303030303</v>
      </c>
      <c r="E7" s="76">
        <f>M10</f>
        <v>801.34680134680139</v>
      </c>
      <c r="F7" s="76">
        <f t="shared" si="1"/>
        <v>3.3670033670033668</v>
      </c>
      <c r="G7" s="150"/>
      <c r="H7" s="76">
        <f t="shared" si="2"/>
        <v>2.9038205077392996</v>
      </c>
      <c r="I7" s="75">
        <f t="shared" si="3"/>
        <v>0.20411998265592479</v>
      </c>
      <c r="J7" s="98" t="s">
        <v>52</v>
      </c>
      <c r="K7" s="99"/>
      <c r="L7" s="98" t="s">
        <v>43</v>
      </c>
      <c r="M7" s="99"/>
      <c r="N7" s="98" t="s">
        <v>44</v>
      </c>
      <c r="O7" s="99"/>
      <c r="Q7" s="39">
        <v>2.34</v>
      </c>
      <c r="R7" s="40">
        <v>600</v>
      </c>
      <c r="S7" s="39">
        <v>2.85</v>
      </c>
      <c r="T7" s="40">
        <v>700</v>
      </c>
      <c r="W7" s="1"/>
    </row>
    <row r="8" spans="1:23" ht="17.25" customHeight="1" x14ac:dyDescent="0.15">
      <c r="A8" s="77">
        <v>7</v>
      </c>
      <c r="B8" s="76">
        <v>2.15</v>
      </c>
      <c r="C8" s="76">
        <v>2.1</v>
      </c>
      <c r="D8" s="76">
        <f t="shared" si="0"/>
        <v>3.2558139534883721</v>
      </c>
      <c r="E8" s="76">
        <f>O10</f>
        <v>849.53289604452391</v>
      </c>
      <c r="F8" s="76">
        <f t="shared" si="1"/>
        <v>3.6175710594315245</v>
      </c>
      <c r="G8" s="150"/>
      <c r="H8" s="76">
        <f t="shared" si="2"/>
        <v>2.9291802005023024</v>
      </c>
      <c r="I8" s="75">
        <f t="shared" si="3"/>
        <v>0.3222192947339193</v>
      </c>
      <c r="J8" s="32" t="s">
        <v>53</v>
      </c>
      <c r="K8" s="92" t="s">
        <v>46</v>
      </c>
      <c r="L8" s="32" t="s">
        <v>53</v>
      </c>
      <c r="M8" s="92" t="s">
        <v>46</v>
      </c>
      <c r="N8" s="32" t="s">
        <v>53</v>
      </c>
      <c r="O8" s="92" t="s">
        <v>46</v>
      </c>
      <c r="Q8" s="39">
        <v>2.85</v>
      </c>
      <c r="R8" s="40">
        <v>700</v>
      </c>
      <c r="S8" s="39">
        <v>3.36</v>
      </c>
      <c r="T8" s="40">
        <v>800</v>
      </c>
      <c r="W8" s="1"/>
    </row>
    <row r="9" spans="1:23" ht="17.25" customHeight="1" x14ac:dyDescent="0.15">
      <c r="A9" s="77">
        <v>8</v>
      </c>
      <c r="B9" s="76">
        <v>2.31</v>
      </c>
      <c r="C9" s="76">
        <v>2.62</v>
      </c>
      <c r="D9" s="76">
        <f t="shared" si="0"/>
        <v>3.4632034632034632</v>
      </c>
      <c r="E9" s="76">
        <f>K15</f>
        <v>893.84689384689386</v>
      </c>
      <c r="F9" s="76">
        <f t="shared" si="1"/>
        <v>3.8480038480038479</v>
      </c>
      <c r="G9" s="150"/>
      <c r="H9" s="76">
        <f t="shared" si="2"/>
        <v>2.9512631352926872</v>
      </c>
      <c r="I9" s="75">
        <f t="shared" si="3"/>
        <v>0.41830129131974547</v>
      </c>
      <c r="J9" s="7">
        <f>VLOOKUP(J10,$Q$4:$R$37,1)</f>
        <v>2.85</v>
      </c>
      <c r="K9" s="7">
        <f>VLOOKUP(J10,$Q$4:$R$37,2)</f>
        <v>700</v>
      </c>
      <c r="L9" s="7">
        <f>VLOOKUP(L10,$Q$4:$R$37,1)</f>
        <v>3.36</v>
      </c>
      <c r="M9" s="7">
        <f>VLOOKUP(L10,$Q$4:$R$37,2)</f>
        <v>800</v>
      </c>
      <c r="N9" s="7">
        <f>VLOOKUP(N10,$Q$4:$R$37,1)</f>
        <v>3.36</v>
      </c>
      <c r="O9" s="7">
        <f>VLOOKUP(N10,$Q$4:$R$37,2)</f>
        <v>800</v>
      </c>
      <c r="Q9" s="39">
        <v>3.36</v>
      </c>
      <c r="R9" s="40">
        <v>800</v>
      </c>
      <c r="S9" s="39">
        <v>3.88</v>
      </c>
      <c r="T9" s="40">
        <v>900</v>
      </c>
      <c r="W9" s="1"/>
    </row>
    <row r="10" spans="1:23" ht="17.25" customHeight="1" x14ac:dyDescent="0.15">
      <c r="A10" s="77">
        <v>9</v>
      </c>
      <c r="B10" s="76">
        <v>2.46</v>
      </c>
      <c r="C10" s="76">
        <v>3.02</v>
      </c>
      <c r="D10" s="76">
        <f t="shared" si="0"/>
        <v>3.6585365853658538</v>
      </c>
      <c r="E10" s="76">
        <f>M15</f>
        <v>934.91333026537825</v>
      </c>
      <c r="F10" s="76">
        <f t="shared" si="1"/>
        <v>4.0650406504065044</v>
      </c>
      <c r="G10" s="150"/>
      <c r="H10" s="76">
        <f t="shared" si="2"/>
        <v>2.9707713521215777</v>
      </c>
      <c r="I10" s="75">
        <f t="shared" si="3"/>
        <v>0.48000694295715063</v>
      </c>
      <c r="J10" s="7">
        <f>F6</f>
        <v>3.0864197530864197</v>
      </c>
      <c r="K10" s="7">
        <f>K11-((K11-K9)*(J11-J10)/(J11-J9))</f>
        <v>746.35681433067055</v>
      </c>
      <c r="L10" s="7">
        <f>F7</f>
        <v>3.3670033670033668</v>
      </c>
      <c r="M10" s="7">
        <f t="shared" ref="M10" si="6">M11-((M11-M9)*(L11-L10)/(L11-L9))</f>
        <v>801.34680134680139</v>
      </c>
      <c r="N10" s="7">
        <f>F8</f>
        <v>3.6175710594315245</v>
      </c>
      <c r="O10" s="7">
        <f t="shared" ref="O10" si="7">O11-((O11-O9)*(N11-N10)/(N11-N9))</f>
        <v>849.53289604452391</v>
      </c>
      <c r="Q10" s="39">
        <v>3.88</v>
      </c>
      <c r="R10" s="40">
        <v>900</v>
      </c>
      <c r="S10" s="39">
        <v>4.41</v>
      </c>
      <c r="T10" s="40">
        <v>1000</v>
      </c>
      <c r="W10" s="1"/>
    </row>
    <row r="11" spans="1:23" x14ac:dyDescent="0.15">
      <c r="A11" s="77">
        <v>10</v>
      </c>
      <c r="B11" s="76">
        <v>2.6</v>
      </c>
      <c r="C11" s="76">
        <v>4.13</v>
      </c>
      <c r="D11" s="76">
        <f t="shared" si="0"/>
        <v>3.8461538461538458</v>
      </c>
      <c r="E11" s="76">
        <f>O15</f>
        <v>974.24608934042897</v>
      </c>
      <c r="F11" s="76">
        <f t="shared" si="1"/>
        <v>4.2735042735042734</v>
      </c>
      <c r="G11" s="150"/>
      <c r="H11" s="76">
        <f t="shared" si="2"/>
        <v>2.9886686711942319</v>
      </c>
      <c r="I11" s="75">
        <f t="shared" si="3"/>
        <v>0.61595005165640104</v>
      </c>
      <c r="J11" s="7">
        <f>VLOOKUP(J10,$Q$3:$T$37,3,TRUE)</f>
        <v>3.36</v>
      </c>
      <c r="K11" s="7">
        <f>VLOOKUP(J10,$Q$3:$T$37,4,TRUE)</f>
        <v>800</v>
      </c>
      <c r="L11" s="7">
        <f>VLOOKUP(L10,$Q$3:$T$37,3,TRUE)</f>
        <v>3.88</v>
      </c>
      <c r="M11" s="7">
        <f>VLOOKUP(L10,$Q$3:$T$37,4,TRUE)</f>
        <v>900</v>
      </c>
      <c r="N11" s="7">
        <f>VLOOKUP(N10,$Q$3:$T$37,3,TRUE)</f>
        <v>3.88</v>
      </c>
      <c r="O11" s="7">
        <f>VLOOKUP(N10,$Q$3:$T$37,4,TRUE)</f>
        <v>900</v>
      </c>
      <c r="Q11" s="39">
        <v>4.41</v>
      </c>
      <c r="R11" s="40">
        <v>1000</v>
      </c>
      <c r="S11" s="39">
        <v>4.95</v>
      </c>
      <c r="T11" s="40">
        <v>1100</v>
      </c>
      <c r="W11" s="1"/>
    </row>
    <row r="12" spans="1:23" x14ac:dyDescent="0.15">
      <c r="A12" s="149" t="s">
        <v>61</v>
      </c>
      <c r="B12" s="150"/>
      <c r="C12" s="150"/>
      <c r="D12" s="150"/>
      <c r="E12" s="150"/>
      <c r="F12" s="150"/>
      <c r="G12" s="150"/>
      <c r="H12" s="150"/>
      <c r="I12" s="151"/>
      <c r="J12" s="98" t="s">
        <v>42</v>
      </c>
      <c r="K12" s="99"/>
      <c r="L12" s="98" t="s">
        <v>43</v>
      </c>
      <c r="M12" s="99"/>
      <c r="N12" s="98" t="s">
        <v>44</v>
      </c>
      <c r="O12" s="99"/>
      <c r="Q12" s="39">
        <v>4.95</v>
      </c>
      <c r="R12" s="40">
        <v>1100</v>
      </c>
      <c r="S12" s="39">
        <v>5.48</v>
      </c>
      <c r="T12" s="40">
        <v>1200</v>
      </c>
      <c r="W12" s="1"/>
    </row>
    <row r="13" spans="1:23" x14ac:dyDescent="0.15">
      <c r="A13" s="149" t="s">
        <v>62</v>
      </c>
      <c r="B13" s="150"/>
      <c r="C13" s="150"/>
      <c r="D13" s="150"/>
      <c r="E13" s="150"/>
      <c r="F13" s="150"/>
      <c r="G13" s="150"/>
      <c r="H13" s="150"/>
      <c r="I13" s="151"/>
      <c r="J13" s="32" t="s">
        <v>54</v>
      </c>
      <c r="K13" s="92" t="s">
        <v>46</v>
      </c>
      <c r="L13" s="32" t="s">
        <v>54</v>
      </c>
      <c r="M13" s="92" t="s">
        <v>46</v>
      </c>
      <c r="N13" s="32" t="s">
        <v>54</v>
      </c>
      <c r="O13" s="92" t="s">
        <v>46</v>
      </c>
      <c r="Q13" s="39">
        <v>5.48</v>
      </c>
      <c r="R13" s="40">
        <v>1200</v>
      </c>
      <c r="S13" s="39">
        <v>6.03</v>
      </c>
      <c r="T13" s="40">
        <v>1300</v>
      </c>
      <c r="W13" s="1"/>
    </row>
    <row r="14" spans="1:23" ht="15.75" thickBot="1" x14ac:dyDescent="0.2">
      <c r="A14" s="155" t="s">
        <v>63</v>
      </c>
      <c r="B14" s="156"/>
      <c r="C14" s="156"/>
      <c r="D14" s="156"/>
      <c r="E14" s="156"/>
      <c r="F14" s="156"/>
      <c r="G14" s="156"/>
      <c r="H14" s="156"/>
      <c r="I14" s="157"/>
      <c r="J14" s="7">
        <f>VLOOKUP(J15,$Q$4:$R$37,1)</f>
        <v>3.36</v>
      </c>
      <c r="K14" s="7">
        <f>VLOOKUP(J15,$Q$4:$R$37,2)</f>
        <v>800</v>
      </c>
      <c r="L14" s="7">
        <f>VLOOKUP(L15,$Q$4:$R$37,1)</f>
        <v>3.88</v>
      </c>
      <c r="M14" s="7">
        <f>VLOOKUP(L15,$Q$4:$R$37,2)</f>
        <v>900</v>
      </c>
      <c r="N14" s="7">
        <f>VLOOKUP(N15,$Q$4:$R$37,1)</f>
        <v>3.88</v>
      </c>
      <c r="O14" s="7">
        <f>VLOOKUP(N15,$Q$4:$R$37,2)</f>
        <v>900</v>
      </c>
      <c r="Q14" s="39">
        <v>6.03</v>
      </c>
      <c r="R14" s="40">
        <v>1300</v>
      </c>
      <c r="S14" s="39">
        <v>6.58</v>
      </c>
      <c r="T14" s="40">
        <v>1400</v>
      </c>
      <c r="W14" s="1"/>
    </row>
    <row r="15" spans="1:23" ht="16.5" thickTop="1" thickBot="1" x14ac:dyDescent="0.2">
      <c r="A15" s="158" t="s">
        <v>64</v>
      </c>
      <c r="B15" s="159"/>
      <c r="C15" s="159"/>
      <c r="D15" s="159"/>
      <c r="E15" s="159"/>
      <c r="F15" s="159"/>
      <c r="G15" s="159"/>
      <c r="H15" s="159"/>
      <c r="I15" s="160"/>
      <c r="J15" s="7">
        <f>F9</f>
        <v>3.8480038480038479</v>
      </c>
      <c r="K15" s="7">
        <f t="shared" ref="K15" si="8">K16-((K16-K14)*(J16-J15)/(J16-J14))</f>
        <v>893.84689384689386</v>
      </c>
      <c r="L15" s="7">
        <f>F10</f>
        <v>4.0650406504065044</v>
      </c>
      <c r="M15" s="7">
        <f t="shared" ref="M15" si="9">M16-((M16-M14)*(L16-L15)/(L16-L14))</f>
        <v>934.91333026537825</v>
      </c>
      <c r="N15" s="7">
        <f>F11</f>
        <v>4.2735042735042734</v>
      </c>
      <c r="O15" s="7">
        <f t="shared" ref="O15" si="10">O16-((O16-O14)*(N16-N15)/(N16-N14))</f>
        <v>974.24608934042897</v>
      </c>
      <c r="Q15" s="39">
        <v>6.58</v>
      </c>
      <c r="R15" s="40">
        <v>1400</v>
      </c>
      <c r="S15" s="39">
        <v>7.14</v>
      </c>
      <c r="T15" s="40">
        <v>1500</v>
      </c>
      <c r="W15" s="1"/>
    </row>
    <row r="16" spans="1:23" ht="16.5" thickTop="1" thickBot="1" x14ac:dyDescent="0.2">
      <c r="A16" s="164" t="s">
        <v>65</v>
      </c>
      <c r="B16" s="165"/>
      <c r="C16" s="165"/>
      <c r="D16" s="165"/>
      <c r="E16" s="165"/>
      <c r="F16" s="165"/>
      <c r="G16" s="165"/>
      <c r="H16" s="165"/>
      <c r="I16" s="166"/>
      <c r="J16" s="78">
        <f>VLOOKUP(J15,$Q$3:$T$37,3,TRUE)</f>
        <v>3.88</v>
      </c>
      <c r="K16" s="78">
        <f>VLOOKUP(J15,$Q$3:$T$37,4,TRUE)</f>
        <v>900</v>
      </c>
      <c r="L16" s="78">
        <f>VLOOKUP(L15,$Q$3:$T$37,3,TRUE)</f>
        <v>4.41</v>
      </c>
      <c r="M16" s="78">
        <f>VLOOKUP(L15,$Q$3:$T$37,4,TRUE)</f>
        <v>1000</v>
      </c>
      <c r="N16" s="78">
        <f>VLOOKUP(N15,$Q$3:$T$37,3,TRUE)</f>
        <v>4.41</v>
      </c>
      <c r="O16" s="78">
        <f>VLOOKUP(N15,$Q$3:$T$37,4,TRUE)</f>
        <v>1000</v>
      </c>
      <c r="Q16" s="39">
        <v>7.14</v>
      </c>
      <c r="R16" s="40">
        <v>1500</v>
      </c>
      <c r="S16" s="39">
        <v>7.71</v>
      </c>
      <c r="T16" s="40">
        <v>1600</v>
      </c>
      <c r="W16" s="1"/>
    </row>
    <row r="17" spans="1:23" ht="15.75" thickTop="1" x14ac:dyDescent="0.15">
      <c r="A17" s="77" t="s">
        <v>47</v>
      </c>
      <c r="B17" s="81" t="s">
        <v>48</v>
      </c>
      <c r="C17" s="81" t="s">
        <v>49</v>
      </c>
      <c r="D17" s="76" t="s">
        <v>50</v>
      </c>
      <c r="E17" s="76" t="s">
        <v>46</v>
      </c>
      <c r="F17" s="76" t="s">
        <v>53</v>
      </c>
      <c r="G17" s="76" t="s">
        <v>32</v>
      </c>
      <c r="H17" s="76" t="s">
        <v>27</v>
      </c>
      <c r="I17" s="75" t="s">
        <v>51</v>
      </c>
      <c r="J17" s="162" t="s">
        <v>42</v>
      </c>
      <c r="K17" s="163"/>
      <c r="L17" s="162" t="s">
        <v>43</v>
      </c>
      <c r="M17" s="163"/>
      <c r="N17" s="162" t="s">
        <v>44</v>
      </c>
      <c r="O17" s="163"/>
      <c r="Q17" s="39">
        <v>7.71</v>
      </c>
      <c r="R17" s="40">
        <v>1600</v>
      </c>
      <c r="S17" s="39">
        <v>8.2799999999999994</v>
      </c>
      <c r="T17" s="40">
        <v>1700</v>
      </c>
      <c r="W17" s="1"/>
    </row>
    <row r="18" spans="1:23" x14ac:dyDescent="0.15">
      <c r="A18" s="79">
        <v>2</v>
      </c>
      <c r="B18" s="82">
        <v>1.1599999999999999</v>
      </c>
      <c r="C18" s="82">
        <v>0.1</v>
      </c>
      <c r="D18" s="80">
        <f>A18/B18</f>
        <v>1.7241379310344829</v>
      </c>
      <c r="E18" s="76">
        <f>K20</f>
        <v>466.8495297805643</v>
      </c>
      <c r="F18" s="76">
        <f>D18/1</f>
        <v>1.7241379310344829</v>
      </c>
      <c r="G18" s="150">
        <f>SLOPE(I18:I26,H18:H26)</f>
        <v>4.0703352333217468</v>
      </c>
      <c r="H18" s="76">
        <f>LOG10(E18)</f>
        <v>2.669176925713701</v>
      </c>
      <c r="I18" s="75">
        <f>LOG10(C18)</f>
        <v>-1</v>
      </c>
      <c r="J18" s="32" t="s">
        <v>53</v>
      </c>
      <c r="K18" s="92" t="s">
        <v>46</v>
      </c>
      <c r="L18" s="32" t="s">
        <v>53</v>
      </c>
      <c r="M18" s="92" t="s">
        <v>46</v>
      </c>
      <c r="N18" s="32" t="s">
        <v>53</v>
      </c>
      <c r="O18" s="92" t="s">
        <v>46</v>
      </c>
      <c r="Q18" s="39">
        <v>8.2799999999999994</v>
      </c>
      <c r="R18" s="40">
        <v>1700</v>
      </c>
      <c r="S18" s="39">
        <v>8.86</v>
      </c>
      <c r="T18" s="40">
        <v>1800</v>
      </c>
      <c r="W18" s="1"/>
    </row>
    <row r="19" spans="1:23" x14ac:dyDescent="0.15">
      <c r="A19" s="79">
        <v>3</v>
      </c>
      <c r="B19" s="82">
        <v>1.39</v>
      </c>
      <c r="C19" s="82">
        <v>0.19</v>
      </c>
      <c r="D19" s="80">
        <f t="shared" ref="D19:D24" si="11">A19/B19</f>
        <v>2.1582733812949644</v>
      </c>
      <c r="E19" s="76">
        <f>M20</f>
        <v>561.33476197765197</v>
      </c>
      <c r="F19" s="76">
        <f t="shared" ref="F19:F26" si="12">D19/1</f>
        <v>2.1582733812949644</v>
      </c>
      <c r="G19" s="150"/>
      <c r="H19" s="76">
        <f t="shared" ref="H19:H26" si="13">LOG10(E19)</f>
        <v>2.7492219377614648</v>
      </c>
      <c r="I19" s="75">
        <f t="shared" ref="I19:I26" si="14">LOG10(C19)</f>
        <v>-0.72124639904717103</v>
      </c>
      <c r="J19" s="7">
        <f>VLOOKUP(J20,$Q$4:$R$37,1)</f>
        <v>1.43</v>
      </c>
      <c r="K19" s="7">
        <f>VLOOKUP(J20,$Q$4:$R$37,2)</f>
        <v>400</v>
      </c>
      <c r="L19" s="7">
        <f>VLOOKUP(L20,$Q$4:$R$37,1)</f>
        <v>1.87</v>
      </c>
      <c r="M19" s="7">
        <f>VLOOKUP(L20,$Q$4:$R$37,2)</f>
        <v>500</v>
      </c>
      <c r="N19" s="7">
        <f>VLOOKUP(N20,$Q$4:$R$37,1)</f>
        <v>2.34</v>
      </c>
      <c r="O19" s="7">
        <f>VLOOKUP(N20,$Q$4:$R$37,2)</f>
        <v>600</v>
      </c>
      <c r="Q19" s="39">
        <v>8.86</v>
      </c>
      <c r="R19" s="40">
        <v>1800</v>
      </c>
      <c r="S19" s="39">
        <v>9.44</v>
      </c>
      <c r="T19" s="40">
        <v>1900</v>
      </c>
      <c r="W19" s="1"/>
    </row>
    <row r="20" spans="1:23" x14ac:dyDescent="0.15">
      <c r="A20" s="79">
        <v>4</v>
      </c>
      <c r="B20" s="82">
        <v>1.61</v>
      </c>
      <c r="C20" s="82">
        <v>0.32</v>
      </c>
      <c r="D20" s="80">
        <f t="shared" si="11"/>
        <v>2.4844720496894408</v>
      </c>
      <c r="E20" s="76">
        <f>O20</f>
        <v>628.32785288028253</v>
      </c>
      <c r="F20" s="76">
        <f t="shared" si="12"/>
        <v>2.4844720496894408</v>
      </c>
      <c r="G20" s="150"/>
      <c r="H20" s="76">
        <f t="shared" si="13"/>
        <v>2.7981863117994994</v>
      </c>
      <c r="I20" s="75">
        <f t="shared" si="14"/>
        <v>-0.49485002168009401</v>
      </c>
      <c r="J20" s="7">
        <f>F18</f>
        <v>1.7241379310344829</v>
      </c>
      <c r="K20" s="7">
        <f>K21-((K21-K19)*(J21-J20)/(J21-J19))</f>
        <v>466.8495297805643</v>
      </c>
      <c r="L20" s="7">
        <f>F19</f>
        <v>2.1582733812949644</v>
      </c>
      <c r="M20" s="7">
        <f t="shared" ref="M20" si="15">M21-((M21-M19)*(L21-L20)/(L21-L19))</f>
        <v>561.33476197765197</v>
      </c>
      <c r="N20" s="7">
        <f>F20</f>
        <v>2.4844720496894408</v>
      </c>
      <c r="O20" s="7">
        <f t="shared" ref="O20" si="16">O21-((O21-O19)*(N21-N20)/(N21-N19))</f>
        <v>628.32785288028253</v>
      </c>
      <c r="Q20" s="39">
        <v>9.44</v>
      </c>
      <c r="R20" s="40">
        <v>1900</v>
      </c>
      <c r="S20" s="39">
        <v>10.029999999999999</v>
      </c>
      <c r="T20" s="40">
        <v>2000</v>
      </c>
      <c r="W20" s="1"/>
    </row>
    <row r="21" spans="1:23" x14ac:dyDescent="0.15">
      <c r="A21" s="79">
        <v>5</v>
      </c>
      <c r="B21" s="82">
        <v>1.79</v>
      </c>
      <c r="C21" s="82">
        <v>0.48</v>
      </c>
      <c r="D21" s="80">
        <f t="shared" si="11"/>
        <v>2.7932960893854748</v>
      </c>
      <c r="E21" s="76">
        <f>K25</f>
        <v>688.8815861540146</v>
      </c>
      <c r="F21" s="76">
        <f t="shared" si="12"/>
        <v>2.7932960893854748</v>
      </c>
      <c r="G21" s="150"/>
      <c r="H21" s="76">
        <f t="shared" si="13"/>
        <v>2.8381445761898285</v>
      </c>
      <c r="I21" s="75">
        <f t="shared" si="14"/>
        <v>-0.31875876262441277</v>
      </c>
      <c r="J21" s="7">
        <f>VLOOKUP(J20,$Q$3:$T$37,3,TRUE)</f>
        <v>1.87</v>
      </c>
      <c r="K21" s="7">
        <f>VLOOKUP(J20,$Q$3:$T$37,4,TRUE)</f>
        <v>500</v>
      </c>
      <c r="L21" s="7">
        <f>VLOOKUP(L20,$Q$3:$T$37,3,TRUE)</f>
        <v>2.34</v>
      </c>
      <c r="M21" s="7">
        <f>VLOOKUP(L20,$Q$3:$T$37,4,TRUE)</f>
        <v>600</v>
      </c>
      <c r="N21" s="7">
        <f>VLOOKUP(N20,$Q$3:$T$37,3,TRUE)</f>
        <v>2.85</v>
      </c>
      <c r="O21" s="7">
        <f>VLOOKUP(N20,$Q$3:$T$37,4,TRUE)</f>
        <v>700</v>
      </c>
      <c r="Q21" s="39">
        <v>10.029999999999999</v>
      </c>
      <c r="R21" s="40">
        <v>2000</v>
      </c>
      <c r="S21" s="39">
        <v>10.63</v>
      </c>
      <c r="T21" s="40">
        <v>2100</v>
      </c>
      <c r="W21" s="1"/>
    </row>
    <row r="22" spans="1:23" x14ac:dyDescent="0.15">
      <c r="A22" s="79">
        <v>6</v>
      </c>
      <c r="B22" s="82">
        <v>1.97</v>
      </c>
      <c r="C22" s="82">
        <v>0.6</v>
      </c>
      <c r="D22" s="80">
        <f t="shared" si="11"/>
        <v>3.0456852791878175</v>
      </c>
      <c r="E22" s="76">
        <f>M25</f>
        <v>738.36966258584653</v>
      </c>
      <c r="F22" s="76">
        <f t="shared" si="12"/>
        <v>3.0456852791878175</v>
      </c>
      <c r="G22" s="150"/>
      <c r="H22" s="76">
        <f t="shared" si="13"/>
        <v>2.8682738445153815</v>
      </c>
      <c r="I22" s="75">
        <f t="shared" si="14"/>
        <v>-0.22184874961635639</v>
      </c>
      <c r="J22" s="98" t="s">
        <v>52</v>
      </c>
      <c r="K22" s="99"/>
      <c r="L22" s="98" t="s">
        <v>43</v>
      </c>
      <c r="M22" s="99"/>
      <c r="N22" s="98" t="s">
        <v>44</v>
      </c>
      <c r="O22" s="99"/>
      <c r="Q22" s="39">
        <v>10.63</v>
      </c>
      <c r="R22" s="40">
        <v>2100</v>
      </c>
      <c r="S22" s="39">
        <v>11.24</v>
      </c>
      <c r="T22" s="40">
        <v>2200</v>
      </c>
      <c r="W22" s="1"/>
    </row>
    <row r="23" spans="1:23" x14ac:dyDescent="0.15">
      <c r="A23" s="79">
        <v>7</v>
      </c>
      <c r="B23" s="82">
        <v>2.14</v>
      </c>
      <c r="C23" s="82">
        <v>0.86</v>
      </c>
      <c r="D23" s="80">
        <f t="shared" si="11"/>
        <v>3.2710280373831773</v>
      </c>
      <c r="E23" s="76">
        <f>O25</f>
        <v>782.55451713395632</v>
      </c>
      <c r="F23" s="76">
        <f t="shared" si="12"/>
        <v>3.2710280373831773</v>
      </c>
      <c r="G23" s="150"/>
      <c r="H23" s="76">
        <f t="shared" si="13"/>
        <v>2.8935146026602863</v>
      </c>
      <c r="I23" s="75">
        <f t="shared" si="14"/>
        <v>-6.5501548756432285E-2</v>
      </c>
      <c r="J23" s="32" t="s">
        <v>54</v>
      </c>
      <c r="K23" s="92" t="s">
        <v>46</v>
      </c>
      <c r="L23" s="32" t="s">
        <v>54</v>
      </c>
      <c r="M23" s="92" t="s">
        <v>46</v>
      </c>
      <c r="N23" s="32" t="s">
        <v>54</v>
      </c>
      <c r="O23" s="92" t="s">
        <v>46</v>
      </c>
      <c r="Q23" s="39">
        <v>11.24</v>
      </c>
      <c r="R23" s="40">
        <v>2200</v>
      </c>
      <c r="S23" s="39">
        <v>11.84</v>
      </c>
      <c r="T23" s="40">
        <v>2300</v>
      </c>
      <c r="W23" s="1"/>
    </row>
    <row r="24" spans="1:23" x14ac:dyDescent="0.15">
      <c r="A24" s="79">
        <v>8</v>
      </c>
      <c r="B24" s="82">
        <v>2.2999999999999998</v>
      </c>
      <c r="C24" s="82">
        <v>1.02</v>
      </c>
      <c r="D24" s="80">
        <f t="shared" si="11"/>
        <v>3.4782608695652177</v>
      </c>
      <c r="E24" s="76">
        <f>K30</f>
        <v>822.74247491638801</v>
      </c>
      <c r="F24" s="76">
        <f t="shared" si="12"/>
        <v>3.4782608695652177</v>
      </c>
      <c r="G24" s="150"/>
      <c r="H24" s="76">
        <f t="shared" si="13"/>
        <v>2.9152639187789493</v>
      </c>
      <c r="I24" s="75">
        <f t="shared" si="14"/>
        <v>8.6001717619175692E-3</v>
      </c>
      <c r="J24" s="7">
        <f>VLOOKUP(J25,$Q$4:$R$37,1)</f>
        <v>2.34</v>
      </c>
      <c r="K24" s="7">
        <f>VLOOKUP(J25,$Q$4:$R$37,2)</f>
        <v>600</v>
      </c>
      <c r="L24" s="7">
        <f>VLOOKUP(L25,$Q$4:$R$37,1)</f>
        <v>2.85</v>
      </c>
      <c r="M24" s="7">
        <f>VLOOKUP(L25,$Q$4:$R$37,2)</f>
        <v>700</v>
      </c>
      <c r="N24" s="7">
        <f>VLOOKUP(N25,$Q$4:$R$37,1)</f>
        <v>2.85</v>
      </c>
      <c r="O24" s="7">
        <f>VLOOKUP(N25,$Q$4:$R$37,2)</f>
        <v>700</v>
      </c>
      <c r="Q24" s="39">
        <v>11.84</v>
      </c>
      <c r="R24" s="40">
        <v>2300</v>
      </c>
      <c r="S24" s="39">
        <v>12.46</v>
      </c>
      <c r="T24" s="40">
        <v>2400</v>
      </c>
      <c r="W24" s="1"/>
    </row>
    <row r="25" spans="1:23" x14ac:dyDescent="0.15">
      <c r="A25" s="79">
        <v>9</v>
      </c>
      <c r="B25" s="82">
        <v>2.46</v>
      </c>
      <c r="C25" s="82">
        <v>1.1499999999999999</v>
      </c>
      <c r="D25" s="80">
        <f>A25/B25</f>
        <v>3.6585365853658538</v>
      </c>
      <c r="E25" s="76">
        <f>M30</f>
        <v>857.4108818011257</v>
      </c>
      <c r="F25" s="76">
        <f t="shared" si="12"/>
        <v>3.6585365853658538</v>
      </c>
      <c r="G25" s="150"/>
      <c r="H25" s="76">
        <f t="shared" si="13"/>
        <v>2.933188991043278</v>
      </c>
      <c r="I25" s="75">
        <f t="shared" si="14"/>
        <v>6.069784035361165E-2</v>
      </c>
      <c r="J25" s="7">
        <f>F21</f>
        <v>2.7932960893854748</v>
      </c>
      <c r="K25" s="7">
        <f>K26-((K26-K24)*(J26-J25)/(J26-J24))</f>
        <v>688.8815861540146</v>
      </c>
      <c r="L25" s="7">
        <f>F22</f>
        <v>3.0456852791878175</v>
      </c>
      <c r="M25" s="7">
        <f t="shared" ref="M25" si="17">M26-((M26-M24)*(L26-L25)/(L26-L24))</f>
        <v>738.36966258584653</v>
      </c>
      <c r="N25" s="7">
        <f>F23</f>
        <v>3.2710280373831773</v>
      </c>
      <c r="O25" s="7">
        <f>O26-((O26-O24)*(N26-N25)/(N26-N24))</f>
        <v>782.55451713395632</v>
      </c>
      <c r="Q25" s="39">
        <v>12.46</v>
      </c>
      <c r="R25" s="40">
        <v>2400</v>
      </c>
      <c r="S25" s="39">
        <v>13.08</v>
      </c>
      <c r="T25" s="40">
        <v>2500</v>
      </c>
      <c r="W25" s="1"/>
    </row>
    <row r="26" spans="1:23" x14ac:dyDescent="0.15">
      <c r="A26" s="79">
        <v>10</v>
      </c>
      <c r="B26" s="82">
        <v>2.58</v>
      </c>
      <c r="C26" s="82">
        <v>1.29</v>
      </c>
      <c r="D26" s="80">
        <f>A26/B26</f>
        <v>3.8759689922480618</v>
      </c>
      <c r="E26" s="76">
        <f>O30</f>
        <v>899.22480620155034</v>
      </c>
      <c r="F26" s="76">
        <f t="shared" si="12"/>
        <v>3.8759689922480618</v>
      </c>
      <c r="G26" s="150"/>
      <c r="H26" s="76">
        <f t="shared" si="13"/>
        <v>2.9538682789276693</v>
      </c>
      <c r="I26" s="75">
        <f t="shared" si="14"/>
        <v>0.11058971029924898</v>
      </c>
      <c r="J26" s="7">
        <f>VLOOKUP(J25,$Q$3:$T$37,3,TRUE)</f>
        <v>2.85</v>
      </c>
      <c r="K26" s="7">
        <f>VLOOKUP(J25,$Q$3:$T$37,4,TRUE)</f>
        <v>700</v>
      </c>
      <c r="L26" s="7">
        <f>VLOOKUP(L25,$Q$3:$T$37,3,TRUE)</f>
        <v>3.36</v>
      </c>
      <c r="M26" s="7">
        <f>VLOOKUP(L25,$Q$3:$T$37,4,TRUE)</f>
        <v>800</v>
      </c>
      <c r="N26" s="7">
        <f>VLOOKUP(N25,$Q$3:$T$37,3,TRUE)</f>
        <v>3.36</v>
      </c>
      <c r="O26" s="7">
        <f>VLOOKUP(N25,$Q$3:$T$37,4,TRUE)</f>
        <v>800</v>
      </c>
      <c r="Q26" s="39">
        <v>13.08</v>
      </c>
      <c r="R26" s="40">
        <v>2500</v>
      </c>
      <c r="S26" s="39">
        <v>13.72</v>
      </c>
      <c r="T26" s="40">
        <v>2600</v>
      </c>
    </row>
    <row r="27" spans="1:23" x14ac:dyDescent="0.15">
      <c r="A27" s="149" t="s">
        <v>66</v>
      </c>
      <c r="B27" s="161"/>
      <c r="C27" s="161"/>
      <c r="D27" s="150"/>
      <c r="E27" s="150"/>
      <c r="F27" s="150"/>
      <c r="G27" s="150"/>
      <c r="H27" s="150"/>
      <c r="I27" s="151"/>
      <c r="J27" s="98" t="s">
        <v>42</v>
      </c>
      <c r="K27" s="99"/>
      <c r="L27" s="98" t="s">
        <v>43</v>
      </c>
      <c r="M27" s="99"/>
      <c r="N27" s="98" t="s">
        <v>44</v>
      </c>
      <c r="O27" s="99"/>
      <c r="Q27" s="39">
        <v>13.72</v>
      </c>
      <c r="R27" s="40">
        <v>2600</v>
      </c>
      <c r="S27" s="39">
        <v>14.34</v>
      </c>
      <c r="T27" s="40">
        <v>2700</v>
      </c>
    </row>
    <row r="28" spans="1:23" x14ac:dyDescent="0.15">
      <c r="A28" s="149" t="s">
        <v>67</v>
      </c>
      <c r="B28" s="150"/>
      <c r="C28" s="150"/>
      <c r="D28" s="150"/>
      <c r="E28" s="150"/>
      <c r="F28" s="150"/>
      <c r="G28" s="150"/>
      <c r="H28" s="150"/>
      <c r="I28" s="151"/>
      <c r="J28" s="32" t="s">
        <v>68</v>
      </c>
      <c r="K28" s="92" t="s">
        <v>46</v>
      </c>
      <c r="L28" s="32" t="s">
        <v>68</v>
      </c>
      <c r="M28" s="92" t="s">
        <v>46</v>
      </c>
      <c r="N28" s="32" t="s">
        <v>68</v>
      </c>
      <c r="O28" s="92" t="s">
        <v>46</v>
      </c>
      <c r="Q28" s="39">
        <v>14.34</v>
      </c>
      <c r="R28" s="40">
        <v>2700</v>
      </c>
      <c r="S28" s="39">
        <v>14.99</v>
      </c>
      <c r="T28" s="40">
        <v>2800</v>
      </c>
    </row>
    <row r="29" spans="1:23" x14ac:dyDescent="0.15">
      <c r="A29" s="149"/>
      <c r="B29" s="150"/>
      <c r="C29" s="150"/>
      <c r="D29" s="150"/>
      <c r="E29" s="150"/>
      <c r="F29" s="150"/>
      <c r="G29" s="150"/>
      <c r="H29" s="150"/>
      <c r="I29" s="151"/>
      <c r="J29" s="7">
        <f>VLOOKUP(J30,$Q$4:$R$37,1)</f>
        <v>3.36</v>
      </c>
      <c r="K29" s="7">
        <f>VLOOKUP(J30,$Q$4:$R$37,2)</f>
        <v>800</v>
      </c>
      <c r="L29" s="7">
        <f>VLOOKUP(L30,$Q$4:$R$37,1)</f>
        <v>3.36</v>
      </c>
      <c r="M29" s="7">
        <f>VLOOKUP(L30,$Q$4:$R$37,2)</f>
        <v>800</v>
      </c>
      <c r="N29" s="7">
        <f>VLOOKUP(N30,$Q$4:$R$37,1)</f>
        <v>3.36</v>
      </c>
      <c r="O29" s="7">
        <f>VLOOKUP(N30,$Q$4:$R$37,2)</f>
        <v>800</v>
      </c>
      <c r="Q29" s="39">
        <v>14.99</v>
      </c>
      <c r="R29" s="40">
        <v>2800</v>
      </c>
      <c r="S29" s="39">
        <v>15.63</v>
      </c>
      <c r="T29" s="40">
        <v>2900</v>
      </c>
    </row>
    <row r="30" spans="1:23" ht="15.75" thickBot="1" x14ac:dyDescent="0.2">
      <c r="A30" s="152"/>
      <c r="B30" s="153"/>
      <c r="C30" s="153"/>
      <c r="D30" s="153"/>
      <c r="E30" s="153"/>
      <c r="F30" s="153"/>
      <c r="G30" s="153"/>
      <c r="H30" s="153"/>
      <c r="I30" s="154"/>
      <c r="J30" s="7">
        <f>F24</f>
        <v>3.4782608695652177</v>
      </c>
      <c r="K30" s="7">
        <f>K31-((K31-K29)*(J31-J30)/(J31-J29))</f>
        <v>822.74247491638801</v>
      </c>
      <c r="L30" s="7">
        <f>F25</f>
        <v>3.6585365853658538</v>
      </c>
      <c r="M30" s="7">
        <f>M31-((M31-M29)*(L31-L30)/(L31-L29))</f>
        <v>857.4108818011257</v>
      </c>
      <c r="N30" s="7">
        <f>F26</f>
        <v>3.8759689922480618</v>
      </c>
      <c r="O30" s="7">
        <f t="shared" ref="O30" si="18">O31-((O31-O29)*(N31-N30)/(N31-N29))</f>
        <v>899.22480620155034</v>
      </c>
      <c r="Q30" s="39">
        <v>15.63</v>
      </c>
      <c r="R30" s="40">
        <v>2900</v>
      </c>
      <c r="S30" s="39">
        <v>16.29</v>
      </c>
      <c r="T30" s="40">
        <v>3000</v>
      </c>
    </row>
    <row r="31" spans="1:23" ht="15.75" thickTop="1" x14ac:dyDescent="0.15">
      <c r="A31"/>
      <c r="B31"/>
      <c r="C31" s="44"/>
      <c r="D31" s="44"/>
      <c r="E31" s="44"/>
      <c r="F31" s="44"/>
      <c r="G31" s="44"/>
      <c r="H31" s="44"/>
      <c r="I31" s="44"/>
      <c r="J31" s="7">
        <f>VLOOKUP(J30,$Q$3:$T$37,3,TRUE)</f>
        <v>3.88</v>
      </c>
      <c r="K31" s="7">
        <f>VLOOKUP(J30,$Q$3:$T$37,4,TRUE)</f>
        <v>900</v>
      </c>
      <c r="L31" s="7">
        <f>VLOOKUP(L30,$Q$3:$T$37,3,TRUE)</f>
        <v>3.88</v>
      </c>
      <c r="M31" s="7">
        <f>VLOOKUP(L30,$Q$3:$T$37,4,TRUE)</f>
        <v>900</v>
      </c>
      <c r="N31" s="7">
        <f>VLOOKUP(N30,$Q$3:$T$37,3,TRUE)</f>
        <v>3.88</v>
      </c>
      <c r="O31" s="7">
        <f>VLOOKUP(N30,$Q$3:$T$37,4,TRUE)</f>
        <v>900</v>
      </c>
      <c r="Q31" s="39">
        <v>16.29</v>
      </c>
      <c r="R31" s="40">
        <v>3000</v>
      </c>
      <c r="S31" s="39">
        <v>16.95</v>
      </c>
      <c r="T31" s="40">
        <v>3100</v>
      </c>
    </row>
    <row r="32" spans="1:23" x14ac:dyDescent="0.15">
      <c r="A32"/>
      <c r="B32"/>
      <c r="C32" s="44"/>
      <c r="D32" s="44"/>
      <c r="E32" s="44"/>
      <c r="F32" s="44"/>
      <c r="G32" s="44"/>
      <c r="H32" s="44"/>
      <c r="I32" s="44"/>
      <c r="J32" s="44"/>
      <c r="K32" s="44"/>
      <c r="Q32" s="39">
        <v>16.95</v>
      </c>
      <c r="R32" s="40">
        <v>3100</v>
      </c>
      <c r="S32" s="39">
        <v>17.62</v>
      </c>
      <c r="T32" s="40">
        <v>3200</v>
      </c>
    </row>
    <row r="33" spans="1:20" x14ac:dyDescent="0.15">
      <c r="A33"/>
      <c r="B33"/>
      <c r="C33" s="44"/>
      <c r="D33" s="44"/>
      <c r="E33" s="44"/>
      <c r="F33" s="44"/>
      <c r="G33" s="44"/>
      <c r="H33" s="44"/>
      <c r="I33" s="44"/>
      <c r="J33" s="44">
        <v>0.03</v>
      </c>
      <c r="K33" s="44"/>
      <c r="Q33" s="39">
        <v>17.62</v>
      </c>
      <c r="R33" s="40">
        <v>3200</v>
      </c>
      <c r="S33" s="39">
        <v>18.28</v>
      </c>
      <c r="T33" s="40">
        <v>3300</v>
      </c>
    </row>
    <row r="34" spans="1:20" x14ac:dyDescent="0.15">
      <c r="A34"/>
      <c r="B34"/>
      <c r="C34" s="44"/>
      <c r="D34" s="44"/>
      <c r="E34" s="44"/>
      <c r="F34" s="44"/>
      <c r="G34" s="44"/>
      <c r="H34" s="44"/>
      <c r="I34" s="44"/>
      <c r="J34" s="44">
        <v>0.11</v>
      </c>
      <c r="K34" s="44"/>
      <c r="Q34" s="39">
        <v>18.28</v>
      </c>
      <c r="R34" s="40">
        <v>3300</v>
      </c>
      <c r="S34" s="39">
        <v>18.97</v>
      </c>
      <c r="T34" s="40">
        <v>3400</v>
      </c>
    </row>
    <row r="35" spans="1:20" x14ac:dyDescent="0.15">
      <c r="A35" s="44"/>
      <c r="B35" s="44"/>
      <c r="C35" s="44"/>
      <c r="D35" s="44"/>
      <c r="E35" s="44"/>
      <c r="F35" s="44"/>
      <c r="G35" s="44"/>
      <c r="H35" s="44"/>
      <c r="I35" s="44"/>
      <c r="J35" s="44">
        <v>0.28000000000000003</v>
      </c>
      <c r="K35" s="44"/>
      <c r="Q35" s="39">
        <v>18.97</v>
      </c>
      <c r="R35" s="40">
        <v>3400</v>
      </c>
      <c r="S35" s="39">
        <v>19.66</v>
      </c>
      <c r="T35" s="40">
        <v>3500</v>
      </c>
    </row>
    <row r="36" spans="1:20" x14ac:dyDescent="0.15">
      <c r="A36" s="44"/>
      <c r="B36" s="44"/>
      <c r="C36" s="44"/>
      <c r="D36" s="44"/>
      <c r="E36" s="44"/>
      <c r="F36" s="44"/>
      <c r="G36" s="44"/>
      <c r="H36" s="44"/>
      <c r="I36" s="44"/>
      <c r="J36" s="44">
        <v>0.54</v>
      </c>
      <c r="K36" s="44"/>
      <c r="Q36" s="39">
        <v>19.66</v>
      </c>
      <c r="R36" s="40">
        <v>3500</v>
      </c>
      <c r="S36" s="39">
        <v>26.35</v>
      </c>
      <c r="T36" s="40">
        <v>3600</v>
      </c>
    </row>
    <row r="37" spans="1:20" x14ac:dyDescent="0.15">
      <c r="A37" s="44"/>
      <c r="B37" s="44"/>
      <c r="C37" s="44"/>
      <c r="D37" s="44"/>
      <c r="E37" s="44"/>
      <c r="F37" s="44"/>
      <c r="G37" s="44"/>
      <c r="H37" s="44"/>
      <c r="I37" s="44"/>
      <c r="J37" s="44">
        <v>0.78</v>
      </c>
      <c r="K37" s="44"/>
      <c r="Q37" s="39">
        <v>26.35</v>
      </c>
      <c r="R37" s="40">
        <v>3600</v>
      </c>
      <c r="S37" s="40"/>
      <c r="T37" s="40"/>
    </row>
    <row r="38" spans="1:20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>
        <v>0.95</v>
      </c>
      <c r="K38" s="44"/>
    </row>
    <row r="39" spans="1:20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>
        <v>1.1299999999999999</v>
      </c>
      <c r="K39" s="44"/>
    </row>
    <row r="40" spans="1:20" x14ac:dyDescent="0.15">
      <c r="A40" s="44"/>
      <c r="B40" s="44"/>
      <c r="C40" s="44"/>
      <c r="D40" s="44"/>
      <c r="E40" s="44"/>
      <c r="F40" s="44"/>
      <c r="G40" s="44"/>
      <c r="H40" s="44"/>
      <c r="I40" s="44"/>
      <c r="J40" s="44">
        <v>1.3</v>
      </c>
      <c r="K40" s="44"/>
    </row>
    <row r="41" spans="1:20" x14ac:dyDescent="0.15">
      <c r="A41" s="44"/>
      <c r="B41" s="44"/>
      <c r="C41" s="44"/>
      <c r="D41" s="44"/>
      <c r="E41" s="44"/>
      <c r="F41" s="44"/>
      <c r="G41" s="44"/>
      <c r="H41" s="44"/>
      <c r="I41" s="44"/>
      <c r="J41" s="44">
        <v>1.5</v>
      </c>
      <c r="K41" s="44"/>
    </row>
    <row r="63" spans="1:20" x14ac:dyDescent="0.15">
      <c r="A63"/>
      <c r="B63"/>
      <c r="C63"/>
      <c r="D63" s="44"/>
      <c r="E63" s="44"/>
      <c r="F63" s="44"/>
      <c r="G63" s="44"/>
      <c r="H63" s="44"/>
      <c r="I63" s="44"/>
      <c r="J63" s="44"/>
      <c r="K63" s="44"/>
      <c r="T63" s="33"/>
    </row>
    <row r="64" spans="1:20" x14ac:dyDescent="0.15">
      <c r="A64"/>
      <c r="B64"/>
      <c r="C64"/>
      <c r="D64" s="44"/>
      <c r="E64" s="44"/>
      <c r="F64" s="44"/>
      <c r="G64" s="44"/>
      <c r="H64" s="44"/>
      <c r="I64" s="44"/>
      <c r="J64" s="44"/>
      <c r="K64" s="44"/>
    </row>
    <row r="65" spans="1:11" x14ac:dyDescent="0.15">
      <c r="A65"/>
      <c r="B65"/>
      <c r="C65"/>
      <c r="D65"/>
      <c r="E65"/>
      <c r="F65"/>
      <c r="G65"/>
      <c r="H65"/>
      <c r="I65"/>
      <c r="J65"/>
      <c r="K65"/>
    </row>
    <row r="67" spans="1:11" x14ac:dyDescent="0.15">
      <c r="A67"/>
      <c r="B67"/>
      <c r="C67"/>
      <c r="D67"/>
      <c r="E67"/>
      <c r="F67"/>
      <c r="G67"/>
      <c r="H67"/>
      <c r="I67"/>
      <c r="J67"/>
      <c r="K67"/>
    </row>
    <row r="68" spans="1:11" x14ac:dyDescent="0.15">
      <c r="A68"/>
      <c r="B68"/>
      <c r="C68"/>
      <c r="D68"/>
      <c r="E68"/>
      <c r="F68"/>
      <c r="G68"/>
      <c r="H68"/>
      <c r="I68"/>
      <c r="J68"/>
      <c r="K68"/>
    </row>
    <row r="69" spans="1:11" x14ac:dyDescent="0.15">
      <c r="A69"/>
      <c r="B69"/>
      <c r="C69"/>
      <c r="D69"/>
      <c r="E69"/>
      <c r="F69"/>
      <c r="G69"/>
      <c r="H69"/>
      <c r="I69"/>
      <c r="J69"/>
      <c r="K69"/>
    </row>
    <row r="70" spans="1:11" x14ac:dyDescent="0.15">
      <c r="A70"/>
      <c r="B70"/>
      <c r="C70"/>
      <c r="D70"/>
      <c r="E70"/>
      <c r="F70"/>
      <c r="G70"/>
      <c r="H70"/>
      <c r="I70"/>
      <c r="J70"/>
      <c r="K70"/>
    </row>
    <row r="71" spans="1:11" x14ac:dyDescent="0.15">
      <c r="A71"/>
      <c r="B71"/>
      <c r="C71"/>
      <c r="D71"/>
      <c r="E71"/>
      <c r="F71"/>
      <c r="G71"/>
      <c r="H71"/>
      <c r="I71"/>
      <c r="J71"/>
      <c r="K71"/>
    </row>
    <row r="72" spans="1:11" x14ac:dyDescent="0.15">
      <c r="A72"/>
      <c r="B72"/>
      <c r="C72"/>
      <c r="D72"/>
      <c r="E72"/>
      <c r="F72"/>
      <c r="G72"/>
      <c r="H72"/>
      <c r="I72"/>
      <c r="J72"/>
      <c r="K72"/>
    </row>
  </sheetData>
  <mergeCells count="30">
    <mergeCell ref="A1:I1"/>
    <mergeCell ref="J2:K2"/>
    <mergeCell ref="A16:I16"/>
    <mergeCell ref="G18:G26"/>
    <mergeCell ref="J17:K17"/>
    <mergeCell ref="G3:G11"/>
    <mergeCell ref="J7:K7"/>
    <mergeCell ref="J27:K27"/>
    <mergeCell ref="L27:M27"/>
    <mergeCell ref="N27:O27"/>
    <mergeCell ref="L2:M2"/>
    <mergeCell ref="N2:O2"/>
    <mergeCell ref="L17:M17"/>
    <mergeCell ref="N17:O17"/>
    <mergeCell ref="J22:K22"/>
    <mergeCell ref="L22:M22"/>
    <mergeCell ref="N22:O22"/>
    <mergeCell ref="L7:M7"/>
    <mergeCell ref="N7:O7"/>
    <mergeCell ref="J12:K12"/>
    <mergeCell ref="L12:M12"/>
    <mergeCell ref="N12:O12"/>
    <mergeCell ref="A29:I29"/>
    <mergeCell ref="A30:I30"/>
    <mergeCell ref="A12:I12"/>
    <mergeCell ref="A13:I13"/>
    <mergeCell ref="A14:I14"/>
    <mergeCell ref="A15:I15"/>
    <mergeCell ref="A27:I27"/>
    <mergeCell ref="A28:I28"/>
  </mergeCells>
  <phoneticPr fontId="5" type="noConversion"/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3840CD-9B84-4DD5-B792-9F335D23632C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E74E4E88-4CDA-4671-A429-28F2F2B2B2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D57113-6813-4000-AE1D-5BD546DD15AD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A3(主制表)</vt:lpstr>
      <vt:lpstr>A3(主制表) (3)</vt:lpstr>
      <vt:lpstr>A3(主制表) (2)</vt:lpstr>
      <vt:lpstr>工作表1</vt:lpstr>
      <vt:lpstr>更正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崇岱 揭</cp:lastModifiedBy>
  <cp:revision/>
  <cp:lastPrinted>2020-03-17T17:50:55Z</cp:lastPrinted>
  <dcterms:created xsi:type="dcterms:W3CDTF">2020-03-11T05:50:08Z</dcterms:created>
  <dcterms:modified xsi:type="dcterms:W3CDTF">2020-03-17T17:51:03Z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11200</vt:r8>
  </property>
  <property fmtid="{D5CDD505-2E9C-101B-9397-08002B2CF9AE}" pid="4" name="ComplianceAssetId">
    <vt:lpwstr/>
  </property>
</Properties>
</file>